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Pepe\"/>
    </mc:Choice>
  </mc:AlternateContent>
  <xr:revisionPtr revIDLastSave="0" documentId="13_ncr:1_{FC09CE17-AFE3-4790-8CA6-81EE86743F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DX model" sheetId="1" r:id="rId1"/>
  </sheets>
  <calcPr calcId="191029"/>
</workbook>
</file>

<file path=xl/calcChain.xml><?xml version="1.0" encoding="utf-8"?>
<calcChain xmlns="http://schemas.openxmlformats.org/spreadsheetml/2006/main">
  <c r="B40" i="1" l="1"/>
  <c r="B38" i="1"/>
  <c r="H27" i="1"/>
  <c r="H26" i="1"/>
  <c r="G26" i="1"/>
  <c r="E19" i="1"/>
  <c r="I18" i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H15" i="1"/>
  <c r="H19" i="1" s="1"/>
  <c r="G15" i="1"/>
  <c r="G19" i="1" s="1"/>
  <c r="F15" i="1"/>
  <c r="E15" i="1"/>
  <c r="E26" i="1" s="1"/>
  <c r="D15" i="1"/>
  <c r="T14" i="1"/>
  <c r="AG13" i="1"/>
  <c r="AG14" i="1" s="1"/>
  <c r="AF13" i="1"/>
  <c r="AF14" i="1" s="1"/>
  <c r="AE13" i="1"/>
  <c r="Q13" i="1"/>
  <c r="Q14" i="1" s="1"/>
  <c r="P13" i="1"/>
  <c r="P14" i="1" s="1"/>
  <c r="H11" i="1"/>
  <c r="H10" i="1"/>
  <c r="G10" i="1"/>
  <c r="G11" i="1" s="1"/>
  <c r="F10" i="1"/>
  <c r="F11" i="1" s="1"/>
  <c r="E10" i="1"/>
  <c r="E11" i="1" s="1"/>
  <c r="D10" i="1"/>
  <c r="D11" i="1" s="1"/>
  <c r="C10" i="1"/>
  <c r="C11" i="1" s="1"/>
  <c r="B10" i="1"/>
  <c r="B11" i="1" s="1"/>
  <c r="M9" i="1"/>
  <c r="L9" i="1"/>
  <c r="K9" i="1"/>
  <c r="J9" i="1"/>
  <c r="I9" i="1"/>
  <c r="I8" i="1"/>
  <c r="N9" i="1" s="1"/>
  <c r="Z5" i="1"/>
  <c r="Z13" i="1" s="1"/>
  <c r="Y5" i="1"/>
  <c r="Y13" i="1" s="1"/>
  <c r="T5" i="1"/>
  <c r="T13" i="1" s="1"/>
  <c r="T15" i="1" s="1"/>
  <c r="H5" i="1"/>
  <c r="G5" i="1"/>
  <c r="F5" i="1"/>
  <c r="E5" i="1"/>
  <c r="D5" i="1"/>
  <c r="C5" i="1"/>
  <c r="B5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X5" i="1" s="1"/>
  <c r="X13" i="1" s="1"/>
  <c r="W4" i="1"/>
  <c r="V4" i="1"/>
  <c r="V5" i="1" s="1"/>
  <c r="V13" i="1" s="1"/>
  <c r="U4" i="1"/>
  <c r="T4" i="1"/>
  <c r="S4" i="1"/>
  <c r="R4" i="1"/>
  <c r="R5" i="1" s="1"/>
  <c r="R13" i="1" s="1"/>
  <c r="Q4" i="1"/>
  <c r="P4" i="1"/>
  <c r="O4" i="1"/>
  <c r="N4" i="1"/>
  <c r="M4" i="1"/>
  <c r="L4" i="1"/>
  <c r="K4" i="1"/>
  <c r="J4" i="1"/>
  <c r="J5" i="1" s="1"/>
  <c r="J13" i="1" s="1"/>
  <c r="I4" i="1"/>
  <c r="I5" i="1" s="1"/>
  <c r="I13" i="1" s="1"/>
  <c r="AG3" i="1"/>
  <c r="AG5" i="1" s="1"/>
  <c r="AF3" i="1"/>
  <c r="AF5" i="1" s="1"/>
  <c r="AE3" i="1"/>
  <c r="AE5" i="1" s="1"/>
  <c r="AD3" i="1"/>
  <c r="AD5" i="1" s="1"/>
  <c r="AD13" i="1" s="1"/>
  <c r="AC3" i="1"/>
  <c r="AC5" i="1" s="1"/>
  <c r="AC13" i="1" s="1"/>
  <c r="AB3" i="1"/>
  <c r="AB5" i="1" s="1"/>
  <c r="AB13" i="1" s="1"/>
  <c r="AA3" i="1"/>
  <c r="AA5" i="1" s="1"/>
  <c r="AA13" i="1" s="1"/>
  <c r="Z3" i="1"/>
  <c r="Y3" i="1"/>
  <c r="X3" i="1"/>
  <c r="W3" i="1"/>
  <c r="W5" i="1" s="1"/>
  <c r="W13" i="1" s="1"/>
  <c r="V3" i="1"/>
  <c r="U3" i="1"/>
  <c r="U5" i="1" s="1"/>
  <c r="U13" i="1" s="1"/>
  <c r="T3" i="1"/>
  <c r="S3" i="1"/>
  <c r="S5" i="1" s="1"/>
  <c r="S13" i="1" s="1"/>
  <c r="R3" i="1"/>
  <c r="Q3" i="1"/>
  <c r="Q5" i="1" s="1"/>
  <c r="P3" i="1"/>
  <c r="P5" i="1" s="1"/>
  <c r="O3" i="1"/>
  <c r="O5" i="1" s="1"/>
  <c r="O13" i="1" s="1"/>
  <c r="N3" i="1"/>
  <c r="N5" i="1" s="1"/>
  <c r="N13" i="1" s="1"/>
  <c r="M3" i="1"/>
  <c r="M5" i="1" s="1"/>
  <c r="M13" i="1" s="1"/>
  <c r="L3" i="1"/>
  <c r="L5" i="1" s="1"/>
  <c r="L13" i="1" s="1"/>
  <c r="K3" i="1"/>
  <c r="K5" i="1" s="1"/>
  <c r="K13" i="1" s="1"/>
  <c r="J3" i="1"/>
  <c r="I3" i="1"/>
  <c r="X14" i="1" l="1"/>
  <c r="X15" i="1"/>
  <c r="N14" i="1"/>
  <c r="N15" i="1" s="1"/>
  <c r="Y14" i="1"/>
  <c r="Y15" i="1"/>
  <c r="AD14" i="1"/>
  <c r="AD15" i="1" s="1"/>
  <c r="O14" i="1"/>
  <c r="O15" i="1" s="1"/>
  <c r="S14" i="1"/>
  <c r="S15" i="1"/>
  <c r="Z14" i="1"/>
  <c r="Z15" i="1"/>
  <c r="R14" i="1"/>
  <c r="R15" i="1"/>
  <c r="V14" i="1"/>
  <c r="V15" i="1"/>
  <c r="I14" i="1"/>
  <c r="I15" i="1"/>
  <c r="J14" i="1"/>
  <c r="J15" i="1" s="1"/>
  <c r="W14" i="1"/>
  <c r="W15" i="1"/>
  <c r="K14" i="1"/>
  <c r="K15" i="1"/>
  <c r="L14" i="1"/>
  <c r="L15" i="1"/>
  <c r="AB14" i="1"/>
  <c r="AB15" i="1"/>
  <c r="T26" i="1"/>
  <c r="T19" i="1"/>
  <c r="U14" i="1"/>
  <c r="U15" i="1" s="1"/>
  <c r="AA14" i="1"/>
  <c r="AA15" i="1"/>
  <c r="M14" i="1"/>
  <c r="M15" i="1" s="1"/>
  <c r="AC14" i="1"/>
  <c r="AC15" i="1" s="1"/>
  <c r="AE15" i="1"/>
  <c r="P15" i="1"/>
  <c r="Q15" i="1"/>
  <c r="AE14" i="1"/>
  <c r="AF15" i="1"/>
  <c r="AG15" i="1"/>
  <c r="D26" i="1"/>
  <c r="D19" i="1"/>
  <c r="AH3" i="1"/>
  <c r="I10" i="1"/>
  <c r="I11" i="1" s="1"/>
  <c r="J8" i="1"/>
  <c r="F19" i="1"/>
  <c r="F26" i="1"/>
  <c r="J19" i="1" l="1"/>
  <c r="J26" i="1"/>
  <c r="M19" i="1"/>
  <c r="M26" i="1"/>
  <c r="AD19" i="1"/>
  <c r="AD26" i="1"/>
  <c r="AC26" i="1"/>
  <c r="AC19" i="1"/>
  <c r="U26" i="1"/>
  <c r="U19" i="1"/>
  <c r="O19" i="1"/>
  <c r="O26" i="1"/>
  <c r="N19" i="1"/>
  <c r="N26" i="1"/>
  <c r="Q26" i="1"/>
  <c r="Q19" i="1"/>
  <c r="V19" i="1"/>
  <c r="V26" i="1"/>
  <c r="P26" i="1"/>
  <c r="P19" i="1"/>
  <c r="AE19" i="1"/>
  <c r="AE26" i="1"/>
  <c r="AI3" i="1"/>
  <c r="AH5" i="1"/>
  <c r="AH13" i="1" s="1"/>
  <c r="R26" i="1"/>
  <c r="R19" i="1"/>
  <c r="L19" i="1"/>
  <c r="L26" i="1"/>
  <c r="K19" i="1"/>
  <c r="K26" i="1"/>
  <c r="Y26" i="1"/>
  <c r="Y19" i="1"/>
  <c r="AB26" i="1"/>
  <c r="AB19" i="1"/>
  <c r="S26" i="1"/>
  <c r="S19" i="1"/>
  <c r="AF19" i="1"/>
  <c r="AF26" i="1"/>
  <c r="W19" i="1"/>
  <c r="W26" i="1"/>
  <c r="AA26" i="1"/>
  <c r="AA19" i="1"/>
  <c r="I26" i="1"/>
  <c r="I19" i="1"/>
  <c r="X19" i="1"/>
  <c r="X26" i="1"/>
  <c r="O9" i="1"/>
  <c r="J10" i="1"/>
  <c r="J11" i="1" s="1"/>
  <c r="K8" i="1"/>
  <c r="Z26" i="1"/>
  <c r="Z19" i="1"/>
  <c r="AG19" i="1"/>
  <c r="AG26" i="1"/>
  <c r="K10" i="1" l="1"/>
  <c r="K11" i="1" s="1"/>
  <c r="L8" i="1"/>
  <c r="P9" i="1"/>
  <c r="AJ3" i="1"/>
  <c r="AI5" i="1"/>
  <c r="AI13" i="1" s="1"/>
  <c r="I28" i="1"/>
  <c r="AH14" i="1"/>
  <c r="AH15" i="1"/>
  <c r="AH26" i="1" l="1"/>
  <c r="AH19" i="1"/>
  <c r="AJ5" i="1"/>
  <c r="AJ13" i="1" s="1"/>
  <c r="AK3" i="1"/>
  <c r="AI14" i="1"/>
  <c r="AI15" i="1"/>
  <c r="L10" i="1"/>
  <c r="L11" i="1" s="1"/>
  <c r="Q9" i="1"/>
  <c r="M8" i="1"/>
  <c r="J28" i="1"/>
  <c r="I20" i="1"/>
  <c r="I21" i="1" s="1"/>
  <c r="AI26" i="1" l="1"/>
  <c r="AI19" i="1"/>
  <c r="M10" i="1"/>
  <c r="M11" i="1" s="1"/>
  <c r="R9" i="1"/>
  <c r="N8" i="1"/>
  <c r="J20" i="1"/>
  <c r="J21" i="1" s="1"/>
  <c r="K28" i="1"/>
  <c r="AJ14" i="1"/>
  <c r="AJ15" i="1" s="1"/>
  <c r="I22" i="1"/>
  <c r="I23" i="1" s="1"/>
  <c r="AL3" i="1"/>
  <c r="AK5" i="1"/>
  <c r="AK13" i="1" s="1"/>
  <c r="I27" i="1" l="1"/>
  <c r="AJ26" i="1"/>
  <c r="AJ19" i="1"/>
  <c r="L28" i="1"/>
  <c r="K20" i="1"/>
  <c r="K21" i="1" s="1"/>
  <c r="N10" i="1"/>
  <c r="N11" i="1" s="1"/>
  <c r="S9" i="1"/>
  <c r="O8" i="1"/>
  <c r="AL5" i="1"/>
  <c r="AL13" i="1" s="1"/>
  <c r="AM3" i="1"/>
  <c r="J22" i="1"/>
  <c r="J23" i="1"/>
  <c r="J27" i="1" s="1"/>
  <c r="AK14" i="1"/>
  <c r="AK15" i="1" s="1"/>
  <c r="AK26" i="1" l="1"/>
  <c r="AK19" i="1"/>
  <c r="K22" i="1"/>
  <c r="K23" i="1" s="1"/>
  <c r="L20" i="1"/>
  <c r="L21" i="1" s="1"/>
  <c r="M28" i="1"/>
  <c r="AN3" i="1"/>
  <c r="AM5" i="1"/>
  <c r="AM13" i="1" s="1"/>
  <c r="AL14" i="1"/>
  <c r="AL15" i="1" s="1"/>
  <c r="O10" i="1"/>
  <c r="O11" i="1" s="1"/>
  <c r="P8" i="1"/>
  <c r="T9" i="1"/>
  <c r="K27" i="1" l="1"/>
  <c r="AL19" i="1"/>
  <c r="AL26" i="1"/>
  <c r="N28" i="1"/>
  <c r="M20" i="1"/>
  <c r="M21" i="1" s="1"/>
  <c r="AM14" i="1"/>
  <c r="AM15" i="1" s="1"/>
  <c r="Q8" i="1"/>
  <c r="P10" i="1"/>
  <c r="P11" i="1" s="1"/>
  <c r="U9" i="1"/>
  <c r="L22" i="1"/>
  <c r="L23" i="1" s="1"/>
  <c r="AO3" i="1"/>
  <c r="AN5" i="1"/>
  <c r="AN13" i="1" s="1"/>
  <c r="AM19" i="1" l="1"/>
  <c r="AM26" i="1"/>
  <c r="L27" i="1"/>
  <c r="N20" i="1"/>
  <c r="N21" i="1" s="1"/>
  <c r="O28" i="1"/>
  <c r="AP3" i="1"/>
  <c r="AO5" i="1"/>
  <c r="AO13" i="1" s="1"/>
  <c r="M22" i="1"/>
  <c r="M23" i="1"/>
  <c r="M27" i="1" s="1"/>
  <c r="AN14" i="1"/>
  <c r="AN15" i="1" s="1"/>
  <c r="R8" i="1"/>
  <c r="V9" i="1"/>
  <c r="Q10" i="1"/>
  <c r="Q11" i="1" s="1"/>
  <c r="AN19" i="1" l="1"/>
  <c r="AN26" i="1"/>
  <c r="W9" i="1"/>
  <c r="R10" i="1"/>
  <c r="R11" i="1" s="1"/>
  <c r="S8" i="1"/>
  <c r="AP5" i="1"/>
  <c r="AP13" i="1" s="1"/>
  <c r="AQ3" i="1"/>
  <c r="P28" i="1"/>
  <c r="O20" i="1"/>
  <c r="O21" i="1" s="1"/>
  <c r="AO14" i="1"/>
  <c r="AO15" i="1" s="1"/>
  <c r="N22" i="1"/>
  <c r="N23" i="1"/>
  <c r="AO26" i="1" l="1"/>
  <c r="AO19" i="1"/>
  <c r="Q28" i="1"/>
  <c r="P20" i="1"/>
  <c r="P21" i="1" s="1"/>
  <c r="AQ5" i="1"/>
  <c r="AQ13" i="1" s="1"/>
  <c r="AR3" i="1"/>
  <c r="AP14" i="1"/>
  <c r="AP15" i="1"/>
  <c r="N27" i="1"/>
  <c r="T8" i="1"/>
  <c r="X9" i="1"/>
  <c r="S10" i="1"/>
  <c r="S11" i="1" s="1"/>
  <c r="O22" i="1"/>
  <c r="O23" i="1" s="1"/>
  <c r="O27" i="1" s="1"/>
  <c r="Y9" i="1" l="1"/>
  <c r="T10" i="1"/>
  <c r="T11" i="1" s="1"/>
  <c r="U8" i="1"/>
  <c r="AQ14" i="1"/>
  <c r="AQ15" i="1" s="1"/>
  <c r="R28" i="1"/>
  <c r="Q20" i="1"/>
  <c r="Q21" i="1" s="1"/>
  <c r="AR5" i="1"/>
  <c r="AR13" i="1" s="1"/>
  <c r="AS3" i="1"/>
  <c r="P22" i="1"/>
  <c r="P23" i="1" s="1"/>
  <c r="P27" i="1" s="1"/>
  <c r="AP26" i="1"/>
  <c r="AP19" i="1"/>
  <c r="AQ26" i="1" l="1"/>
  <c r="AQ19" i="1"/>
  <c r="V8" i="1"/>
  <c r="U10" i="1"/>
  <c r="U11" i="1" s="1"/>
  <c r="Z9" i="1"/>
  <c r="AS5" i="1"/>
  <c r="AS13" i="1" s="1"/>
  <c r="AT3" i="1"/>
  <c r="AR14" i="1"/>
  <c r="AR15" i="1"/>
  <c r="Q22" i="1"/>
  <c r="Q23" i="1" s="1"/>
  <c r="Q27" i="1" s="1"/>
  <c r="S28" i="1"/>
  <c r="R20" i="1"/>
  <c r="R21" i="1" s="1"/>
  <c r="R22" i="1" l="1"/>
  <c r="R23" i="1" s="1"/>
  <c r="R27" i="1" s="1"/>
  <c r="AT5" i="1"/>
  <c r="AT13" i="1" s="1"/>
  <c r="AU3" i="1"/>
  <c r="T28" i="1"/>
  <c r="S20" i="1"/>
  <c r="S21" i="1" s="1"/>
  <c r="AR26" i="1"/>
  <c r="AR19" i="1"/>
  <c r="AS14" i="1"/>
  <c r="AS15" i="1" s="1"/>
  <c r="W8" i="1"/>
  <c r="AA9" i="1"/>
  <c r="V10" i="1"/>
  <c r="V11" i="1" s="1"/>
  <c r="AS26" i="1" l="1"/>
  <c r="AS19" i="1"/>
  <c r="X8" i="1"/>
  <c r="W10" i="1"/>
  <c r="W11" i="1" s="1"/>
  <c r="AB9" i="1"/>
  <c r="T20" i="1"/>
  <c r="T21" i="1" s="1"/>
  <c r="U28" i="1"/>
  <c r="AU5" i="1"/>
  <c r="AU13" i="1" s="1"/>
  <c r="AV3" i="1"/>
  <c r="S22" i="1"/>
  <c r="S23" i="1" s="1"/>
  <c r="S27" i="1" s="1"/>
  <c r="AT14" i="1"/>
  <c r="AT15" i="1" s="1"/>
  <c r="AT26" i="1" l="1"/>
  <c r="AT19" i="1"/>
  <c r="AU14" i="1"/>
  <c r="AU15" i="1" s="1"/>
  <c r="T22" i="1"/>
  <c r="T23" i="1" s="1"/>
  <c r="T27" i="1" s="1"/>
  <c r="AC9" i="1"/>
  <c r="X10" i="1"/>
  <c r="X11" i="1" s="1"/>
  <c r="Y8" i="1"/>
  <c r="V28" i="1"/>
  <c r="U20" i="1"/>
  <c r="U21" i="1" s="1"/>
  <c r="AV5" i="1"/>
  <c r="AV13" i="1" s="1"/>
  <c r="AW3" i="1"/>
  <c r="AW5" i="1" s="1"/>
  <c r="AW13" i="1" s="1"/>
  <c r="AU26" i="1" l="1"/>
  <c r="AU19" i="1"/>
  <c r="W28" i="1"/>
  <c r="V20" i="1"/>
  <c r="V21" i="1" s="1"/>
  <c r="AV14" i="1"/>
  <c r="AV15" i="1"/>
  <c r="AW14" i="1"/>
  <c r="AW15" i="1"/>
  <c r="U22" i="1"/>
  <c r="U23" i="1" s="1"/>
  <c r="U27" i="1" s="1"/>
  <c r="AD9" i="1"/>
  <c r="Y10" i="1"/>
  <c r="Y11" i="1" s="1"/>
  <c r="Z8" i="1"/>
  <c r="AE9" i="1" l="1"/>
  <c r="Z10" i="1"/>
  <c r="Z11" i="1" s="1"/>
  <c r="AA8" i="1"/>
  <c r="AW26" i="1"/>
  <c r="AW19" i="1"/>
  <c r="AV19" i="1"/>
  <c r="AV26" i="1"/>
  <c r="V22" i="1"/>
  <c r="V23" i="1" s="1"/>
  <c r="V27" i="1" s="1"/>
  <c r="X28" i="1"/>
  <c r="W20" i="1"/>
  <c r="W21" i="1" s="1"/>
  <c r="W22" i="1" l="1"/>
  <c r="W23" i="1" s="1"/>
  <c r="W27" i="1" s="1"/>
  <c r="X20" i="1"/>
  <c r="X21" i="1" s="1"/>
  <c r="Y28" i="1"/>
  <c r="AA10" i="1"/>
  <c r="AA11" i="1" s="1"/>
  <c r="AF9" i="1"/>
  <c r="AB8" i="1"/>
  <c r="AG9" i="1" l="1"/>
  <c r="AC8" i="1"/>
  <c r="AB10" i="1"/>
  <c r="AB11" i="1" s="1"/>
  <c r="Y20" i="1"/>
  <c r="Y21" i="1" s="1"/>
  <c r="Z28" i="1"/>
  <c r="X22" i="1"/>
  <c r="X23" i="1" s="1"/>
  <c r="X27" i="1" s="1"/>
  <c r="Y22" i="1" l="1"/>
  <c r="Y23" i="1"/>
  <c r="Y27" i="1" s="1"/>
  <c r="Z20" i="1"/>
  <c r="Z21" i="1" s="1"/>
  <c r="AA28" i="1"/>
  <c r="AC10" i="1"/>
  <c r="AC11" i="1" s="1"/>
  <c r="AH9" i="1"/>
  <c r="AD8" i="1"/>
  <c r="AD10" i="1" l="1"/>
  <c r="AD11" i="1" s="1"/>
  <c r="AI9" i="1"/>
  <c r="AE8" i="1"/>
  <c r="Z22" i="1"/>
  <c r="Z23" i="1"/>
  <c r="Z27" i="1" s="1"/>
  <c r="AB28" i="1"/>
  <c r="AA20" i="1"/>
  <c r="AA21" i="1" s="1"/>
  <c r="AB20" i="1" l="1"/>
  <c r="AB21" i="1" s="1"/>
  <c r="AC28" i="1"/>
  <c r="AE10" i="1"/>
  <c r="AE11" i="1" s="1"/>
  <c r="AJ9" i="1"/>
  <c r="AF8" i="1"/>
  <c r="AA22" i="1"/>
  <c r="AA23" i="1" s="1"/>
  <c r="AA27" i="1" s="1"/>
  <c r="AD28" i="1" l="1"/>
  <c r="AC20" i="1"/>
  <c r="AC21" i="1" s="1"/>
  <c r="AG8" i="1"/>
  <c r="AK9" i="1"/>
  <c r="AF10" i="1"/>
  <c r="AF11" i="1" s="1"/>
  <c r="AB22" i="1"/>
  <c r="AB23" i="1" s="1"/>
  <c r="AB27" i="1" s="1"/>
  <c r="AC22" i="1" l="1"/>
  <c r="AC23" i="1"/>
  <c r="AC27" i="1" s="1"/>
  <c r="AH8" i="1"/>
  <c r="AL9" i="1"/>
  <c r="AG10" i="1"/>
  <c r="AG11" i="1" s="1"/>
  <c r="AD20" i="1"/>
  <c r="AD21" i="1" s="1"/>
  <c r="AE28" i="1"/>
  <c r="AF28" i="1" l="1"/>
  <c r="AE20" i="1"/>
  <c r="AE21" i="1" s="1"/>
  <c r="AD22" i="1"/>
  <c r="AD23" i="1"/>
  <c r="AD27" i="1" s="1"/>
  <c r="AM9" i="1"/>
  <c r="AH10" i="1"/>
  <c r="AH11" i="1" s="1"/>
  <c r="AI8" i="1"/>
  <c r="AJ8" i="1" l="1"/>
  <c r="AI10" i="1"/>
  <c r="AI11" i="1" s="1"/>
  <c r="AN9" i="1"/>
  <c r="AE22" i="1"/>
  <c r="AE23" i="1" s="1"/>
  <c r="AE27" i="1" s="1"/>
  <c r="AG28" i="1"/>
  <c r="AF20" i="1"/>
  <c r="AF21" i="1" s="1"/>
  <c r="AH28" i="1" l="1"/>
  <c r="AG20" i="1"/>
  <c r="AG21" i="1" s="1"/>
  <c r="AF22" i="1"/>
  <c r="AF23" i="1" s="1"/>
  <c r="AF27" i="1" s="1"/>
  <c r="AK8" i="1"/>
  <c r="AJ10" i="1"/>
  <c r="AJ11" i="1" s="1"/>
  <c r="AO9" i="1"/>
  <c r="AL8" i="1" l="1"/>
  <c r="AP9" i="1"/>
  <c r="AK10" i="1"/>
  <c r="AK11" i="1" s="1"/>
  <c r="AG22" i="1"/>
  <c r="AG23" i="1" s="1"/>
  <c r="AG27" i="1" s="1"/>
  <c r="AI28" i="1"/>
  <c r="AH20" i="1"/>
  <c r="AH21" i="1" s="1"/>
  <c r="AH22" i="1" l="1"/>
  <c r="AH23" i="1" s="1"/>
  <c r="AH27" i="1" s="1"/>
  <c r="AJ28" i="1"/>
  <c r="AI20" i="1"/>
  <c r="AI21" i="1" s="1"/>
  <c r="AM8" i="1"/>
  <c r="AQ9" i="1"/>
  <c r="AL10" i="1"/>
  <c r="AL11" i="1" s="1"/>
  <c r="AN8" i="1" l="1"/>
  <c r="AM10" i="1"/>
  <c r="AM11" i="1" s="1"/>
  <c r="AR9" i="1"/>
  <c r="AI22" i="1"/>
  <c r="AI23" i="1" s="1"/>
  <c r="AI27" i="1" s="1"/>
  <c r="AJ20" i="1"/>
  <c r="AJ21" i="1" s="1"/>
  <c r="AK28" i="1"/>
  <c r="AL28" i="1" l="1"/>
  <c r="AK20" i="1"/>
  <c r="AK21" i="1" s="1"/>
  <c r="AJ22" i="1"/>
  <c r="AJ23" i="1" s="1"/>
  <c r="AJ27" i="1" s="1"/>
  <c r="AS9" i="1"/>
  <c r="AO8" i="1"/>
  <c r="AN10" i="1"/>
  <c r="AN11" i="1" s="1"/>
  <c r="AT9" i="1" l="1"/>
  <c r="AP8" i="1"/>
  <c r="AO10" i="1"/>
  <c r="AO11" i="1" s="1"/>
  <c r="AK22" i="1"/>
  <c r="AK23" i="1" s="1"/>
  <c r="AM28" i="1"/>
  <c r="AL20" i="1"/>
  <c r="AL21" i="1" s="1"/>
  <c r="AK27" i="1" l="1"/>
  <c r="B44" i="1" a="1"/>
  <c r="B44" i="1" s="1"/>
  <c r="AL22" i="1"/>
  <c r="AL23" i="1"/>
  <c r="AL27" i="1" s="1"/>
  <c r="AN28" i="1"/>
  <c r="AM20" i="1"/>
  <c r="AM21" i="1" s="1"/>
  <c r="AU9" i="1"/>
  <c r="AQ8" i="1"/>
  <c r="AP10" i="1"/>
  <c r="AP11" i="1" s="1"/>
  <c r="AM22" i="1" l="1"/>
  <c r="AM23" i="1" s="1"/>
  <c r="AM27" i="1" s="1"/>
  <c r="AQ10" i="1"/>
  <c r="AQ11" i="1" s="1"/>
  <c r="AV9" i="1"/>
  <c r="AR8" i="1"/>
  <c r="AN20" i="1"/>
  <c r="AN21" i="1" s="1"/>
  <c r="AO28" i="1"/>
  <c r="AN22" i="1" l="1"/>
  <c r="AN23" i="1" s="1"/>
  <c r="AN27" i="1" s="1"/>
  <c r="AR10" i="1"/>
  <c r="AR11" i="1" s="1"/>
  <c r="AW9" i="1"/>
  <c r="AS8" i="1"/>
  <c r="AO20" i="1"/>
  <c r="AO21" i="1" s="1"/>
  <c r="AP28" i="1"/>
  <c r="AP20" i="1" l="1"/>
  <c r="AP21" i="1" s="1"/>
  <c r="AQ28" i="1"/>
  <c r="AS10" i="1"/>
  <c r="AS11" i="1" s="1"/>
  <c r="AT8" i="1"/>
  <c r="AO22" i="1"/>
  <c r="AO23" i="1" s="1"/>
  <c r="AO27" i="1" s="1"/>
  <c r="AR28" i="1" l="1"/>
  <c r="AQ20" i="1"/>
  <c r="AQ21" i="1" s="1"/>
  <c r="AT10" i="1"/>
  <c r="AT11" i="1" s="1"/>
  <c r="AU8" i="1"/>
  <c r="AP22" i="1"/>
  <c r="AP23" i="1"/>
  <c r="AP27" i="1" s="1"/>
  <c r="AU10" i="1" l="1"/>
  <c r="AU11" i="1" s="1"/>
  <c r="AV8" i="1"/>
  <c r="AQ22" i="1"/>
  <c r="AQ23" i="1"/>
  <c r="AQ27" i="1" s="1"/>
  <c r="AR20" i="1"/>
  <c r="AR21" i="1" s="1"/>
  <c r="AS28" i="1"/>
  <c r="AR22" i="1" l="1"/>
  <c r="AR23" i="1" s="1"/>
  <c r="AR27" i="1" s="1"/>
  <c r="AT28" i="1"/>
  <c r="AS20" i="1"/>
  <c r="AS21" i="1" s="1"/>
  <c r="AV10" i="1"/>
  <c r="AV11" i="1" s="1"/>
  <c r="AW8" i="1"/>
  <c r="AW10" i="1" s="1"/>
  <c r="AW11" i="1" s="1"/>
  <c r="AS22" i="1" l="1"/>
  <c r="AS23" i="1"/>
  <c r="AS27" i="1" s="1"/>
  <c r="AT20" i="1"/>
  <c r="AT21" i="1" s="1"/>
  <c r="AU28" i="1"/>
  <c r="AV28" i="1" l="1"/>
  <c r="AU20" i="1"/>
  <c r="AU21" i="1" s="1"/>
  <c r="AT22" i="1"/>
  <c r="AT23" i="1" s="1"/>
  <c r="AT27" i="1" s="1"/>
  <c r="AU22" i="1" l="1"/>
  <c r="AU23" i="1" s="1"/>
  <c r="AU27" i="1" s="1"/>
  <c r="AW28" i="1"/>
  <c r="AW20" i="1" s="1"/>
  <c r="AW21" i="1" s="1"/>
  <c r="AV20" i="1"/>
  <c r="AV21" i="1" s="1"/>
  <c r="AW22" i="1" l="1"/>
  <c r="AW23" i="1" s="1"/>
  <c r="AW27" i="1" s="1"/>
  <c r="AV22" i="1"/>
  <c r="AV23" i="1" s="1"/>
  <c r="AV27" i="1" s="1"/>
</calcChain>
</file>

<file path=xl/sharedStrings.xml><?xml version="1.0" encoding="utf-8"?>
<sst xmlns="http://schemas.openxmlformats.org/spreadsheetml/2006/main" count="103" uniqueCount="101">
  <si>
    <t>Net Revenues</t>
  </si>
  <si>
    <t>Q1'22</t>
  </si>
  <si>
    <t>Q2'22</t>
  </si>
  <si>
    <t>Q3'22</t>
  </si>
  <si>
    <t>Q4'22</t>
  </si>
  <si>
    <t>Q1'23</t>
  </si>
  <si>
    <t>Q2'23</t>
  </si>
  <si>
    <t>Q3'23</t>
  </si>
  <si>
    <t>Q4'23</t>
  </si>
  <si>
    <t>Q1'24</t>
  </si>
  <si>
    <t>Q2'24</t>
  </si>
  <si>
    <t>Q3'24</t>
  </si>
  <si>
    <t>Q4'24</t>
  </si>
  <si>
    <t>Q1'25</t>
  </si>
  <si>
    <t>Q2'25</t>
  </si>
  <si>
    <t>Q3'25</t>
  </si>
  <si>
    <t>Q4'25</t>
  </si>
  <si>
    <t>Q1'26</t>
  </si>
  <si>
    <t>Q2'26</t>
  </si>
  <si>
    <t>Q3'26</t>
  </si>
  <si>
    <t>Q4'26</t>
  </si>
  <si>
    <t>Q1'27</t>
  </si>
  <si>
    <t>Q2'27</t>
  </si>
  <si>
    <t>Q3'27</t>
  </si>
  <si>
    <t>Q4'27</t>
  </si>
  <si>
    <t>Q1'28</t>
  </si>
  <si>
    <t>Q2'28</t>
  </si>
  <si>
    <t>Q3'28</t>
  </si>
  <si>
    <t>Q4'28</t>
  </si>
  <si>
    <t>Q1'29</t>
  </si>
  <si>
    <t>Q2'29</t>
  </si>
  <si>
    <t>Q3'29</t>
  </si>
  <si>
    <t>Q4'29</t>
  </si>
  <si>
    <t>Q1'30</t>
  </si>
  <si>
    <t>Q2'30</t>
  </si>
  <si>
    <t>Q3'30</t>
  </si>
  <si>
    <t>Q4'30</t>
  </si>
  <si>
    <t>Q1'31</t>
  </si>
  <si>
    <t>Q2'31</t>
  </si>
  <si>
    <t>Q3'31</t>
  </si>
  <si>
    <t>Q4'31</t>
  </si>
  <si>
    <t>Q1'32</t>
  </si>
  <si>
    <t>Q2'32</t>
  </si>
  <si>
    <t>Q3'32</t>
  </si>
  <si>
    <t>Q4'32</t>
  </si>
  <si>
    <t>Q1'33</t>
  </si>
  <si>
    <t>Q2'33</t>
  </si>
  <si>
    <t>Q3'33</t>
  </si>
  <si>
    <t>Q4'33</t>
  </si>
  <si>
    <t>IBSRELA</t>
  </si>
  <si>
    <t>XPHOZAH</t>
  </si>
  <si>
    <t>Tot revenue</t>
  </si>
  <si>
    <t>Scripts weekly avg</t>
  </si>
  <si>
    <t>IBSRELA weekly</t>
  </si>
  <si>
    <t>XPHOZAH weekly</t>
  </si>
  <si>
    <t>tot weekly</t>
  </si>
  <si>
    <t>x12 wk / Q</t>
  </si>
  <si>
    <t xml:space="preserve">Revenue </t>
  </si>
  <si>
    <t>COGS</t>
  </si>
  <si>
    <t>Gross Profit</t>
  </si>
  <si>
    <t>R&amp;D</t>
  </si>
  <si>
    <t>SG&amp;A</t>
  </si>
  <si>
    <t>Operating Expenses</t>
  </si>
  <si>
    <t>Operating Income</t>
  </si>
  <si>
    <t>Interest Expense</t>
  </si>
  <si>
    <t>Pretax Income</t>
  </si>
  <si>
    <t>Taxes</t>
  </si>
  <si>
    <t>Net Income</t>
  </si>
  <si>
    <t>shares</t>
  </si>
  <si>
    <t>margin</t>
  </si>
  <si>
    <t>EPS</t>
  </si>
  <si>
    <t>cash</t>
  </si>
  <si>
    <t>IBS-C</t>
  </si>
  <si>
    <t>5-10% pop IBS</t>
  </si>
  <si>
    <t>USA population: 331M</t>
  </si>
  <si>
    <t>* IBSRELA patent expiry ~2030</t>
  </si>
  <si>
    <t>year potential peak revenue &gt;500M$</t>
  </si>
  <si>
    <t>1/3 with constipation =&gt; 0,6% - 3,3% pop</t>
  </si>
  <si>
    <t>1800$ for 60 tablets , 2x a day =&gt; 1800$/M</t>
  </si>
  <si>
    <t>12M upfront &amp; $3.0M milestone from Fosun Pharma for FDA approval XPHOZAH</t>
  </si>
  <si>
    <t xml:space="preserve">More than 661,000 Americans have kidney failure =&gt; 0,2% pop </t>
  </si>
  <si>
    <t>Fosun Pharma :CHINA: IBS-C &amp; hyperphosphatemia (APPROVED)</t>
  </si>
  <si>
    <t>hyperphoshatemia in kidney failure</t>
  </si>
  <si>
    <t>USA 468,000 individuals are on dialysis</t>
  </si>
  <si>
    <t>up to 113$M milestones and royalty on net sales 15-20%</t>
  </si>
  <si>
    <t>potential peak revenue &gt;700M$ yearly</t>
  </si>
  <si>
    <t>CKD more than 1 in 7 in US adults ~35M</t>
  </si>
  <si>
    <t>ann Cash ROIC:</t>
  </si>
  <si>
    <t>9 in 10 do not know</t>
  </si>
  <si>
    <t>Quarterly Cash ROIC:</t>
  </si>
  <si>
    <t>diabetes or high bp =&gt; CKD</t>
  </si>
  <si>
    <t>Annual discount rate:</t>
  </si>
  <si>
    <t>globally 10% CKD</t>
  </si>
  <si>
    <t>Quarterly DC rate</t>
  </si>
  <si>
    <t>in M$</t>
  </si>
  <si>
    <t>current cash M</t>
  </si>
  <si>
    <t>current debt M</t>
  </si>
  <si>
    <t>Analyst:</t>
  </si>
  <si>
    <t>NPV</t>
  </si>
  <si>
    <t>Therefore, by 2033, tenapanor quarterly revenues would surpass $600 million with $115 million COGS,  Since the median healthcare sector P/E is an acceptable 17, Ardelyx's market cap would calculate to $28 billion.</t>
  </si>
  <si>
    <t>while $70 million in operation expenses equate to $1.66 earnings per share [(600-115-70)/250 in millions].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</si>
</sst>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" fontId="1" fillId="2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0" fontId="3" fillId="0" borderId="0" xfId="0" applyFont="1"/>
    <xf numFmtId="164" fontId="1" fillId="2" borderId="0" xfId="0" applyNumberFormat="1" applyFont="1" applyFill="1"/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2" borderId="0" xfId="0" applyNumberFormat="1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165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0" borderId="0" xfId="0" applyNumberFormat="1" applyFont="1"/>
    <xf numFmtId="0" fontId="1" fillId="0" borderId="1" xfId="0" applyFont="1" applyBorder="1"/>
    <xf numFmtId="9" fontId="1" fillId="0" borderId="0" xfId="0" applyNumberFormat="1" applyFont="1"/>
    <xf numFmtId="9" fontId="1" fillId="2" borderId="0" xfId="0" applyNumberFormat="1" applyFont="1" applyFill="1"/>
    <xf numFmtId="165" fontId="1" fillId="0" borderId="0" xfId="0" applyNumberFormat="1" applyFont="1"/>
    <xf numFmtId="0" fontId="1" fillId="3" borderId="0" xfId="0" applyFont="1" applyFill="1"/>
    <xf numFmtId="164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/>
    <xf numFmtId="10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1011"/>
  <sheetViews>
    <sheetView tabSelected="1" topLeftCell="A13" workbookViewId="0">
      <selection activeCell="F39" sqref="F39"/>
    </sheetView>
  </sheetViews>
  <sheetFormatPr defaultColWidth="12.5703125" defaultRowHeight="15.75" customHeight="1"/>
  <cols>
    <col min="1" max="1" width="16" customWidth="1"/>
    <col min="2" max="49" width="7" customWidth="1"/>
  </cols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</row>
    <row r="2" spans="1:49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</row>
    <row r="3" spans="1:49">
      <c r="A3" s="6" t="s">
        <v>49</v>
      </c>
      <c r="B3" s="7">
        <v>500</v>
      </c>
      <c r="C3" s="7">
        <v>1200</v>
      </c>
      <c r="D3" s="7">
        <v>1600</v>
      </c>
      <c r="E3" s="7">
        <v>1600</v>
      </c>
      <c r="F3" s="7">
        <v>11000</v>
      </c>
      <c r="G3" s="7">
        <v>18300</v>
      </c>
      <c r="H3" s="7">
        <v>22300</v>
      </c>
      <c r="I3" s="2">
        <f t="shared" ref="I3:AG3" si="0">4500*I1-2800</f>
        <v>28700</v>
      </c>
      <c r="J3" s="2">
        <f t="shared" si="0"/>
        <v>33200</v>
      </c>
      <c r="K3" s="2">
        <f t="shared" si="0"/>
        <v>37700</v>
      </c>
      <c r="L3" s="2">
        <f t="shared" si="0"/>
        <v>42200</v>
      </c>
      <c r="M3" s="2">
        <f t="shared" si="0"/>
        <v>46700</v>
      </c>
      <c r="N3" s="2">
        <f t="shared" si="0"/>
        <v>51200</v>
      </c>
      <c r="O3" s="2">
        <f t="shared" si="0"/>
        <v>55700</v>
      </c>
      <c r="P3" s="2">
        <f t="shared" si="0"/>
        <v>60200</v>
      </c>
      <c r="Q3" s="2">
        <f t="shared" si="0"/>
        <v>64700</v>
      </c>
      <c r="R3" s="2">
        <f t="shared" si="0"/>
        <v>69200</v>
      </c>
      <c r="S3" s="2">
        <f t="shared" si="0"/>
        <v>73700</v>
      </c>
      <c r="T3" s="2">
        <f t="shared" si="0"/>
        <v>78200</v>
      </c>
      <c r="U3" s="2">
        <f t="shared" si="0"/>
        <v>82700</v>
      </c>
      <c r="V3" s="2">
        <f t="shared" si="0"/>
        <v>87200</v>
      </c>
      <c r="W3" s="2">
        <f t="shared" si="0"/>
        <v>91700</v>
      </c>
      <c r="X3" s="2">
        <f t="shared" si="0"/>
        <v>96200</v>
      </c>
      <c r="Y3" s="2">
        <f t="shared" si="0"/>
        <v>100700</v>
      </c>
      <c r="Z3" s="2">
        <f t="shared" si="0"/>
        <v>105200</v>
      </c>
      <c r="AA3" s="2">
        <f t="shared" si="0"/>
        <v>109700</v>
      </c>
      <c r="AB3" s="2">
        <f t="shared" si="0"/>
        <v>114200</v>
      </c>
      <c r="AC3" s="2">
        <f t="shared" si="0"/>
        <v>118700</v>
      </c>
      <c r="AD3" s="2">
        <f t="shared" si="0"/>
        <v>123200</v>
      </c>
      <c r="AE3" s="2">
        <f t="shared" si="0"/>
        <v>127700</v>
      </c>
      <c r="AF3" s="2">
        <f t="shared" si="0"/>
        <v>132200</v>
      </c>
      <c r="AG3" s="2">
        <f t="shared" si="0"/>
        <v>136700</v>
      </c>
      <c r="AH3" s="8">
        <f t="shared" ref="AH3:AW3" si="1">AG3*0.96</f>
        <v>131232</v>
      </c>
      <c r="AI3" s="8">
        <f t="shared" si="1"/>
        <v>125982.72</v>
      </c>
      <c r="AJ3" s="8">
        <f t="shared" si="1"/>
        <v>120943.4112</v>
      </c>
      <c r="AK3" s="8">
        <f t="shared" si="1"/>
        <v>116105.67475199999</v>
      </c>
      <c r="AL3" s="8">
        <f t="shared" si="1"/>
        <v>111461.44776191999</v>
      </c>
      <c r="AM3" s="8">
        <f t="shared" si="1"/>
        <v>107002.98985144318</v>
      </c>
      <c r="AN3" s="8">
        <f t="shared" si="1"/>
        <v>102722.87025738545</v>
      </c>
      <c r="AO3" s="8">
        <f t="shared" si="1"/>
        <v>98613.955447090033</v>
      </c>
      <c r="AP3" s="8">
        <f t="shared" si="1"/>
        <v>94669.397229206428</v>
      </c>
      <c r="AQ3" s="8">
        <f t="shared" si="1"/>
        <v>90882.621340038168</v>
      </c>
      <c r="AR3" s="8">
        <f t="shared" si="1"/>
        <v>87247.316486436641</v>
      </c>
      <c r="AS3" s="8">
        <f t="shared" si="1"/>
        <v>83757.423826979168</v>
      </c>
      <c r="AT3" s="8">
        <f t="shared" si="1"/>
        <v>80407.126873899993</v>
      </c>
      <c r="AU3" s="8">
        <f t="shared" si="1"/>
        <v>77190.841798943991</v>
      </c>
      <c r="AV3" s="8">
        <f t="shared" si="1"/>
        <v>74103.208126986225</v>
      </c>
      <c r="AW3" s="8">
        <f t="shared" si="1"/>
        <v>71139.079801906773</v>
      </c>
    </row>
    <row r="4" spans="1:49">
      <c r="A4" s="1" t="s">
        <v>50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1500</v>
      </c>
      <c r="I4" s="9">
        <f t="shared" ref="I4:AW4" si="2">2.75*4500*(I1-6)-2800</f>
        <v>9575</v>
      </c>
      <c r="J4" s="9">
        <f t="shared" si="2"/>
        <v>21950</v>
      </c>
      <c r="K4" s="9">
        <f t="shared" si="2"/>
        <v>34325</v>
      </c>
      <c r="L4" s="9">
        <f t="shared" si="2"/>
        <v>46700</v>
      </c>
      <c r="M4" s="9">
        <f t="shared" si="2"/>
        <v>59075</v>
      </c>
      <c r="N4" s="9">
        <f t="shared" si="2"/>
        <v>71450</v>
      </c>
      <c r="O4" s="9">
        <f t="shared" si="2"/>
        <v>83825</v>
      </c>
      <c r="P4" s="9">
        <f t="shared" si="2"/>
        <v>96200</v>
      </c>
      <c r="Q4" s="9">
        <f t="shared" si="2"/>
        <v>108575</v>
      </c>
      <c r="R4" s="9">
        <f t="shared" si="2"/>
        <v>120950</v>
      </c>
      <c r="S4" s="9">
        <f t="shared" si="2"/>
        <v>133325</v>
      </c>
      <c r="T4" s="9">
        <f t="shared" si="2"/>
        <v>145700</v>
      </c>
      <c r="U4" s="9">
        <f t="shared" si="2"/>
        <v>158075</v>
      </c>
      <c r="V4" s="9">
        <f t="shared" si="2"/>
        <v>170450</v>
      </c>
      <c r="W4" s="9">
        <f t="shared" si="2"/>
        <v>182825</v>
      </c>
      <c r="X4" s="9">
        <f t="shared" si="2"/>
        <v>195200</v>
      </c>
      <c r="Y4" s="9">
        <f t="shared" si="2"/>
        <v>207575</v>
      </c>
      <c r="Z4" s="9">
        <f t="shared" si="2"/>
        <v>219950</v>
      </c>
      <c r="AA4" s="9">
        <f t="shared" si="2"/>
        <v>232325</v>
      </c>
      <c r="AB4" s="9">
        <f t="shared" si="2"/>
        <v>244700</v>
      </c>
      <c r="AC4" s="9">
        <f t="shared" si="2"/>
        <v>257075</v>
      </c>
      <c r="AD4" s="9">
        <f t="shared" si="2"/>
        <v>269450</v>
      </c>
      <c r="AE4" s="9">
        <f t="shared" si="2"/>
        <v>281825</v>
      </c>
      <c r="AF4" s="9">
        <f t="shared" si="2"/>
        <v>294200</v>
      </c>
      <c r="AG4" s="9">
        <f t="shared" si="2"/>
        <v>306575</v>
      </c>
      <c r="AH4" s="9">
        <f t="shared" si="2"/>
        <v>318950</v>
      </c>
      <c r="AI4" s="9">
        <f t="shared" si="2"/>
        <v>331325</v>
      </c>
      <c r="AJ4" s="9">
        <f t="shared" si="2"/>
        <v>343700</v>
      </c>
      <c r="AK4" s="9">
        <f t="shared" si="2"/>
        <v>356075</v>
      </c>
      <c r="AL4" s="9">
        <f t="shared" si="2"/>
        <v>368450</v>
      </c>
      <c r="AM4" s="9">
        <f t="shared" si="2"/>
        <v>380825</v>
      </c>
      <c r="AN4" s="9">
        <f t="shared" si="2"/>
        <v>393200</v>
      </c>
      <c r="AO4" s="9">
        <f t="shared" si="2"/>
        <v>405575</v>
      </c>
      <c r="AP4" s="9">
        <f t="shared" si="2"/>
        <v>417950</v>
      </c>
      <c r="AQ4" s="9">
        <f t="shared" si="2"/>
        <v>430325</v>
      </c>
      <c r="AR4" s="9">
        <f t="shared" si="2"/>
        <v>442700</v>
      </c>
      <c r="AS4" s="9">
        <f t="shared" si="2"/>
        <v>455075</v>
      </c>
      <c r="AT4" s="9">
        <f t="shared" si="2"/>
        <v>467450</v>
      </c>
      <c r="AU4" s="9">
        <f t="shared" si="2"/>
        <v>479825</v>
      </c>
      <c r="AV4" s="9">
        <f t="shared" si="2"/>
        <v>492200</v>
      </c>
      <c r="AW4" s="9">
        <f t="shared" si="2"/>
        <v>504575</v>
      </c>
    </row>
    <row r="5" spans="1:49">
      <c r="A5" s="10" t="s">
        <v>51</v>
      </c>
      <c r="B5" s="7">
        <f t="shared" ref="B5:AW5" si="3">SUM(B3:B4)</f>
        <v>500</v>
      </c>
      <c r="C5" s="7">
        <f t="shared" si="3"/>
        <v>1200</v>
      </c>
      <c r="D5" s="7">
        <f t="shared" si="3"/>
        <v>1600</v>
      </c>
      <c r="E5" s="7">
        <f t="shared" si="3"/>
        <v>1600</v>
      </c>
      <c r="F5" s="7">
        <f t="shared" si="3"/>
        <v>11000</v>
      </c>
      <c r="G5" s="7">
        <f t="shared" si="3"/>
        <v>18300</v>
      </c>
      <c r="H5" s="7">
        <f t="shared" si="3"/>
        <v>23800</v>
      </c>
      <c r="I5" s="9">
        <f t="shared" si="3"/>
        <v>38275</v>
      </c>
      <c r="J5" s="9">
        <f t="shared" si="3"/>
        <v>55150</v>
      </c>
      <c r="K5" s="9">
        <f t="shared" si="3"/>
        <v>72025</v>
      </c>
      <c r="L5" s="9">
        <f t="shared" si="3"/>
        <v>88900</v>
      </c>
      <c r="M5" s="9">
        <f t="shared" si="3"/>
        <v>105775</v>
      </c>
      <c r="N5" s="9">
        <f t="shared" si="3"/>
        <v>122650</v>
      </c>
      <c r="O5" s="9">
        <f t="shared" si="3"/>
        <v>139525</v>
      </c>
      <c r="P5" s="9">
        <f t="shared" si="3"/>
        <v>156400</v>
      </c>
      <c r="Q5" s="9">
        <f t="shared" si="3"/>
        <v>173275</v>
      </c>
      <c r="R5" s="9">
        <f t="shared" si="3"/>
        <v>190150</v>
      </c>
      <c r="S5" s="9">
        <f t="shared" si="3"/>
        <v>207025</v>
      </c>
      <c r="T5" s="9">
        <f t="shared" si="3"/>
        <v>223900</v>
      </c>
      <c r="U5" s="9">
        <f t="shared" si="3"/>
        <v>240775</v>
      </c>
      <c r="V5" s="9">
        <f t="shared" si="3"/>
        <v>257650</v>
      </c>
      <c r="W5" s="9">
        <f t="shared" si="3"/>
        <v>274525</v>
      </c>
      <c r="X5" s="9">
        <f t="shared" si="3"/>
        <v>291400</v>
      </c>
      <c r="Y5" s="9">
        <f t="shared" si="3"/>
        <v>308275</v>
      </c>
      <c r="Z5" s="9">
        <f t="shared" si="3"/>
        <v>325150</v>
      </c>
      <c r="AA5" s="9">
        <f t="shared" si="3"/>
        <v>342025</v>
      </c>
      <c r="AB5" s="9">
        <f t="shared" si="3"/>
        <v>358900</v>
      </c>
      <c r="AC5" s="9">
        <f t="shared" si="3"/>
        <v>375775</v>
      </c>
      <c r="AD5" s="9">
        <f t="shared" si="3"/>
        <v>392650</v>
      </c>
      <c r="AE5" s="9">
        <f t="shared" si="3"/>
        <v>409525</v>
      </c>
      <c r="AF5" s="9">
        <f t="shared" si="3"/>
        <v>426400</v>
      </c>
      <c r="AG5" s="9">
        <f t="shared" si="3"/>
        <v>443275</v>
      </c>
      <c r="AH5" s="9">
        <f t="shared" si="3"/>
        <v>450182</v>
      </c>
      <c r="AI5" s="9">
        <f t="shared" si="3"/>
        <v>457307.72</v>
      </c>
      <c r="AJ5" s="9">
        <f t="shared" si="3"/>
        <v>464643.41119999997</v>
      </c>
      <c r="AK5" s="9">
        <f t="shared" si="3"/>
        <v>472180.67475200002</v>
      </c>
      <c r="AL5" s="9">
        <f t="shared" si="3"/>
        <v>479911.44776191999</v>
      </c>
      <c r="AM5" s="9">
        <f t="shared" si="3"/>
        <v>487827.98985144321</v>
      </c>
      <c r="AN5" s="9">
        <f t="shared" si="3"/>
        <v>495922.87025738542</v>
      </c>
      <c r="AO5" s="9">
        <f t="shared" si="3"/>
        <v>504188.95544709003</v>
      </c>
      <c r="AP5" s="9">
        <f t="shared" si="3"/>
        <v>512619.3972292064</v>
      </c>
      <c r="AQ5" s="9">
        <f t="shared" si="3"/>
        <v>521207.62134003814</v>
      </c>
      <c r="AR5" s="9">
        <f t="shared" si="3"/>
        <v>529947.31648643664</v>
      </c>
      <c r="AS5" s="9">
        <f t="shared" si="3"/>
        <v>538832.42382697912</v>
      </c>
      <c r="AT5" s="9">
        <f t="shared" si="3"/>
        <v>547857.12687389995</v>
      </c>
      <c r="AU5" s="9">
        <f t="shared" si="3"/>
        <v>557015.84179894393</v>
      </c>
      <c r="AV5" s="9">
        <f t="shared" si="3"/>
        <v>566303.20812698617</v>
      </c>
      <c r="AW5" s="9">
        <f t="shared" si="3"/>
        <v>575714.07980190683</v>
      </c>
    </row>
    <row r="6" spans="1:49">
      <c r="A6" s="10"/>
      <c r="B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>
      <c r="A7" s="1" t="s">
        <v>52</v>
      </c>
      <c r="I7" s="9"/>
      <c r="J7" s="9"/>
      <c r="K7" s="9"/>
      <c r="L7" s="9"/>
      <c r="M7" s="9"/>
      <c r="N7" s="11"/>
      <c r="O7" s="11"/>
      <c r="P7" s="11"/>
      <c r="Q7" s="11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>
      <c r="A8" s="1" t="s">
        <v>53</v>
      </c>
      <c r="B8" s="12">
        <v>1</v>
      </c>
      <c r="C8" s="12">
        <v>50</v>
      </c>
      <c r="D8" s="12">
        <v>300</v>
      </c>
      <c r="E8" s="12">
        <v>600</v>
      </c>
      <c r="F8" s="12">
        <v>800</v>
      </c>
      <c r="G8" s="12">
        <v>1300</v>
      </c>
      <c r="H8" s="13">
        <v>1700</v>
      </c>
      <c r="I8" s="9">
        <f t="shared" ref="I8:M8" si="4">H8*1.1</f>
        <v>1870.0000000000002</v>
      </c>
      <c r="J8" s="9">
        <f t="shared" si="4"/>
        <v>2057.0000000000005</v>
      </c>
      <c r="K8" s="9">
        <f t="shared" si="4"/>
        <v>2262.7000000000007</v>
      </c>
      <c r="L8" s="9">
        <f t="shared" si="4"/>
        <v>2488.9700000000012</v>
      </c>
      <c r="M8" s="9">
        <f t="shared" si="4"/>
        <v>2737.8670000000016</v>
      </c>
      <c r="N8" s="9">
        <f t="shared" ref="N8:AW8" si="5">M8*1.05</f>
        <v>2874.7603500000018</v>
      </c>
      <c r="O8" s="9">
        <f t="shared" si="5"/>
        <v>3018.4983675000021</v>
      </c>
      <c r="P8" s="9">
        <f t="shared" si="5"/>
        <v>3169.4232858750024</v>
      </c>
      <c r="Q8" s="9">
        <f t="shared" si="5"/>
        <v>3327.8944501687529</v>
      </c>
      <c r="R8" s="9">
        <f t="shared" si="5"/>
        <v>3494.2891726771909</v>
      </c>
      <c r="S8" s="9">
        <f t="shared" si="5"/>
        <v>3669.0036313110504</v>
      </c>
      <c r="T8" s="9">
        <f t="shared" si="5"/>
        <v>3852.453812876603</v>
      </c>
      <c r="U8" s="9">
        <f t="shared" si="5"/>
        <v>4045.0765035204336</v>
      </c>
      <c r="V8" s="9">
        <f t="shared" si="5"/>
        <v>4247.3303286964556</v>
      </c>
      <c r="W8" s="9">
        <f t="shared" si="5"/>
        <v>4459.6968451312787</v>
      </c>
      <c r="X8" s="9">
        <f t="shared" si="5"/>
        <v>4682.6816873878424</v>
      </c>
      <c r="Y8" s="9">
        <f t="shared" si="5"/>
        <v>4916.8157717572349</v>
      </c>
      <c r="Z8" s="9">
        <f t="shared" si="5"/>
        <v>5162.6565603450972</v>
      </c>
      <c r="AA8" s="9">
        <f t="shared" si="5"/>
        <v>5420.7893883623519</v>
      </c>
      <c r="AB8" s="9">
        <f t="shared" si="5"/>
        <v>5691.8288577804697</v>
      </c>
      <c r="AC8" s="9">
        <f t="shared" si="5"/>
        <v>5976.4203006694934</v>
      </c>
      <c r="AD8" s="9">
        <f t="shared" si="5"/>
        <v>6275.2413157029687</v>
      </c>
      <c r="AE8" s="9">
        <f t="shared" si="5"/>
        <v>6589.0033814881172</v>
      </c>
      <c r="AF8" s="9">
        <f t="shared" si="5"/>
        <v>6918.4535505625236</v>
      </c>
      <c r="AG8" s="9">
        <f t="shared" si="5"/>
        <v>7264.3762280906503</v>
      </c>
      <c r="AH8" s="9">
        <f t="shared" si="5"/>
        <v>7627.5950394951833</v>
      </c>
      <c r="AI8" s="9">
        <f t="shared" si="5"/>
        <v>8008.9747914699428</v>
      </c>
      <c r="AJ8" s="9">
        <f t="shared" si="5"/>
        <v>8409.4235310434397</v>
      </c>
      <c r="AK8" s="9">
        <f t="shared" si="5"/>
        <v>8829.8947075956112</v>
      </c>
      <c r="AL8" s="9">
        <f t="shared" si="5"/>
        <v>9271.3894429753927</v>
      </c>
      <c r="AM8" s="9">
        <f t="shared" si="5"/>
        <v>9734.9589151241635</v>
      </c>
      <c r="AN8" s="9">
        <f t="shared" si="5"/>
        <v>10221.706860880373</v>
      </c>
      <c r="AO8" s="9">
        <f t="shared" si="5"/>
        <v>10732.792203924391</v>
      </c>
      <c r="AP8" s="9">
        <f t="shared" si="5"/>
        <v>11269.431814120611</v>
      </c>
      <c r="AQ8" s="9">
        <f t="shared" si="5"/>
        <v>11832.903404826642</v>
      </c>
      <c r="AR8" s="9">
        <f t="shared" si="5"/>
        <v>12424.548575067975</v>
      </c>
      <c r="AS8" s="9">
        <f t="shared" si="5"/>
        <v>13045.776003821375</v>
      </c>
      <c r="AT8" s="9">
        <f t="shared" si="5"/>
        <v>13698.064804012443</v>
      </c>
      <c r="AU8" s="9">
        <f t="shared" si="5"/>
        <v>14382.968044213067</v>
      </c>
      <c r="AV8" s="9">
        <f t="shared" si="5"/>
        <v>15102.116446423721</v>
      </c>
      <c r="AW8" s="9">
        <f t="shared" si="5"/>
        <v>15857.222268744908</v>
      </c>
    </row>
    <row r="9" spans="1:49">
      <c r="A9" s="1" t="s">
        <v>54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4">
        <v>50</v>
      </c>
      <c r="I9" s="9">
        <f t="shared" ref="I9:AW9" si="6">D8*7/5</f>
        <v>420</v>
      </c>
      <c r="J9" s="9">
        <f t="shared" si="6"/>
        <v>840</v>
      </c>
      <c r="K9" s="9">
        <f t="shared" si="6"/>
        <v>1120</v>
      </c>
      <c r="L9" s="9">
        <f t="shared" si="6"/>
        <v>1820</v>
      </c>
      <c r="M9" s="9">
        <f t="shared" si="6"/>
        <v>2380</v>
      </c>
      <c r="N9" s="9">
        <f t="shared" si="6"/>
        <v>2618.0000000000005</v>
      </c>
      <c r="O9" s="9">
        <f t="shared" si="6"/>
        <v>2879.8000000000006</v>
      </c>
      <c r="P9" s="9">
        <f t="shared" si="6"/>
        <v>3167.7800000000011</v>
      </c>
      <c r="Q9" s="9">
        <f t="shared" si="6"/>
        <v>3484.5580000000018</v>
      </c>
      <c r="R9" s="9">
        <f t="shared" si="6"/>
        <v>3833.013800000002</v>
      </c>
      <c r="S9" s="9">
        <f t="shared" si="6"/>
        <v>4024.6644900000028</v>
      </c>
      <c r="T9" s="9">
        <f t="shared" si="6"/>
        <v>4225.8977145000026</v>
      </c>
      <c r="U9" s="9">
        <f t="shared" si="6"/>
        <v>4437.1926002250029</v>
      </c>
      <c r="V9" s="9">
        <f t="shared" si="6"/>
        <v>4659.0522302362542</v>
      </c>
      <c r="W9" s="9">
        <f t="shared" si="6"/>
        <v>4892.0048417480666</v>
      </c>
      <c r="X9" s="9">
        <f t="shared" si="6"/>
        <v>5136.6050838354704</v>
      </c>
      <c r="Y9" s="9">
        <f t="shared" si="6"/>
        <v>5393.4353380272441</v>
      </c>
      <c r="Z9" s="9">
        <f t="shared" si="6"/>
        <v>5663.1071049286065</v>
      </c>
      <c r="AA9" s="9">
        <f t="shared" si="6"/>
        <v>5946.2624601750376</v>
      </c>
      <c r="AB9" s="9">
        <f t="shared" si="6"/>
        <v>6243.5755831837905</v>
      </c>
      <c r="AC9" s="9">
        <f t="shared" si="6"/>
        <v>6555.7543623429792</v>
      </c>
      <c r="AD9" s="9">
        <f t="shared" si="6"/>
        <v>6883.542080460129</v>
      </c>
      <c r="AE9" s="9">
        <f t="shared" si="6"/>
        <v>7227.7191844831368</v>
      </c>
      <c r="AF9" s="9">
        <f t="shared" si="6"/>
        <v>7589.105143707292</v>
      </c>
      <c r="AG9" s="9">
        <f t="shared" si="6"/>
        <v>7968.5604008926575</v>
      </c>
      <c r="AH9" s="9">
        <f t="shared" si="6"/>
        <v>8366.9884209372904</v>
      </c>
      <c r="AI9" s="9">
        <f t="shared" si="6"/>
        <v>8785.3378419841574</v>
      </c>
      <c r="AJ9" s="9">
        <f t="shared" si="6"/>
        <v>9224.6047340833647</v>
      </c>
      <c r="AK9" s="9">
        <f t="shared" si="6"/>
        <v>9685.8349707875332</v>
      </c>
      <c r="AL9" s="9">
        <f t="shared" si="6"/>
        <v>10170.12671932691</v>
      </c>
      <c r="AM9" s="9">
        <f t="shared" si="6"/>
        <v>10678.633055293258</v>
      </c>
      <c r="AN9" s="9">
        <f t="shared" si="6"/>
        <v>11212.56470805792</v>
      </c>
      <c r="AO9" s="9">
        <f t="shared" si="6"/>
        <v>11773.192943460816</v>
      </c>
      <c r="AP9" s="9">
        <f t="shared" si="6"/>
        <v>12361.852590633856</v>
      </c>
      <c r="AQ9" s="9">
        <f t="shared" si="6"/>
        <v>12979.945220165549</v>
      </c>
      <c r="AR9" s="9">
        <f t="shared" si="6"/>
        <v>13628.942481173828</v>
      </c>
      <c r="AS9" s="9">
        <f t="shared" si="6"/>
        <v>14310.389605232524</v>
      </c>
      <c r="AT9" s="9">
        <f t="shared" si="6"/>
        <v>15025.90908549415</v>
      </c>
      <c r="AU9" s="9">
        <f t="shared" si="6"/>
        <v>15777.204539768854</v>
      </c>
      <c r="AV9" s="9">
        <f t="shared" si="6"/>
        <v>16566.064766757299</v>
      </c>
      <c r="AW9" s="9">
        <f t="shared" si="6"/>
        <v>17394.368005095163</v>
      </c>
    </row>
    <row r="10" spans="1:49">
      <c r="A10" s="10" t="s">
        <v>55</v>
      </c>
      <c r="B10" s="12">
        <f t="shared" ref="B10:AW10" si="7">SUM(B8:B9)</f>
        <v>1</v>
      </c>
      <c r="C10" s="12">
        <f t="shared" si="7"/>
        <v>50</v>
      </c>
      <c r="D10" s="12">
        <f t="shared" si="7"/>
        <v>300</v>
      </c>
      <c r="E10" s="12">
        <f t="shared" si="7"/>
        <v>600</v>
      </c>
      <c r="F10" s="12">
        <f t="shared" si="7"/>
        <v>800</v>
      </c>
      <c r="G10" s="12">
        <f t="shared" si="7"/>
        <v>1300</v>
      </c>
      <c r="H10" s="13">
        <f t="shared" si="7"/>
        <v>1750</v>
      </c>
      <c r="I10" s="14">
        <f t="shared" si="7"/>
        <v>2290</v>
      </c>
      <c r="J10" s="14">
        <f t="shared" si="7"/>
        <v>2897.0000000000005</v>
      </c>
      <c r="K10" s="14">
        <f t="shared" si="7"/>
        <v>3382.7000000000007</v>
      </c>
      <c r="L10" s="14">
        <f t="shared" si="7"/>
        <v>4308.9700000000012</v>
      </c>
      <c r="M10" s="14">
        <f t="shared" si="7"/>
        <v>5117.867000000002</v>
      </c>
      <c r="N10" s="14">
        <f t="shared" si="7"/>
        <v>5492.7603500000023</v>
      </c>
      <c r="O10" s="14">
        <f t="shared" si="7"/>
        <v>5898.2983675000032</v>
      </c>
      <c r="P10" s="14">
        <f t="shared" si="7"/>
        <v>6337.2032858750035</v>
      </c>
      <c r="Q10" s="14">
        <f t="shared" si="7"/>
        <v>6812.4524501687547</v>
      </c>
      <c r="R10" s="14">
        <f t="shared" si="7"/>
        <v>7327.3029726771929</v>
      </c>
      <c r="S10" s="14">
        <f t="shared" si="7"/>
        <v>7693.6681213110533</v>
      </c>
      <c r="T10" s="14">
        <f t="shared" si="7"/>
        <v>8078.3515273766061</v>
      </c>
      <c r="U10" s="14">
        <f t="shared" si="7"/>
        <v>8482.269103745437</v>
      </c>
      <c r="V10" s="14">
        <f t="shared" si="7"/>
        <v>8906.3825589327098</v>
      </c>
      <c r="W10" s="14">
        <f t="shared" si="7"/>
        <v>9351.7016868793453</v>
      </c>
      <c r="X10" s="14">
        <f t="shared" si="7"/>
        <v>9819.2867712233128</v>
      </c>
      <c r="Y10" s="14">
        <f t="shared" si="7"/>
        <v>10310.25110978448</v>
      </c>
      <c r="Z10" s="14">
        <f t="shared" si="7"/>
        <v>10825.763665273704</v>
      </c>
      <c r="AA10" s="14">
        <f t="shared" si="7"/>
        <v>11367.05184853739</v>
      </c>
      <c r="AB10" s="14">
        <f t="shared" si="7"/>
        <v>11935.404440964259</v>
      </c>
      <c r="AC10" s="14">
        <f t="shared" si="7"/>
        <v>12532.174663012473</v>
      </c>
      <c r="AD10" s="14">
        <f t="shared" si="7"/>
        <v>13158.783396163097</v>
      </c>
      <c r="AE10" s="14">
        <f t="shared" si="7"/>
        <v>13816.722565971253</v>
      </c>
      <c r="AF10" s="14">
        <f t="shared" si="7"/>
        <v>14507.558694269816</v>
      </c>
      <c r="AG10" s="14">
        <f t="shared" si="7"/>
        <v>15232.936628983309</v>
      </c>
      <c r="AH10" s="14">
        <f t="shared" si="7"/>
        <v>15994.583460432474</v>
      </c>
      <c r="AI10" s="14">
        <f t="shared" si="7"/>
        <v>16794.312633454101</v>
      </c>
      <c r="AJ10" s="14">
        <f t="shared" si="7"/>
        <v>17634.028265126806</v>
      </c>
      <c r="AK10" s="14">
        <f t="shared" si="7"/>
        <v>18515.729678383144</v>
      </c>
      <c r="AL10" s="14">
        <f t="shared" si="7"/>
        <v>19441.516162302301</v>
      </c>
      <c r="AM10" s="14">
        <f t="shared" si="7"/>
        <v>20413.591970417423</v>
      </c>
      <c r="AN10" s="14">
        <f t="shared" si="7"/>
        <v>21434.271568938293</v>
      </c>
      <c r="AO10" s="14">
        <f t="shared" si="7"/>
        <v>22505.985147385207</v>
      </c>
      <c r="AP10" s="14">
        <f t="shared" si="7"/>
        <v>23631.284404754468</v>
      </c>
      <c r="AQ10" s="14">
        <f t="shared" si="7"/>
        <v>24812.848624992192</v>
      </c>
      <c r="AR10" s="14">
        <f t="shared" si="7"/>
        <v>26053.491056241801</v>
      </c>
      <c r="AS10" s="14">
        <f t="shared" si="7"/>
        <v>27356.165609053896</v>
      </c>
      <c r="AT10" s="14">
        <f t="shared" si="7"/>
        <v>28723.973889506593</v>
      </c>
      <c r="AU10" s="14">
        <f t="shared" si="7"/>
        <v>30160.172583981919</v>
      </c>
      <c r="AV10" s="14">
        <f t="shared" si="7"/>
        <v>31668.181213181022</v>
      </c>
      <c r="AW10" s="14">
        <f t="shared" si="7"/>
        <v>33251.590273840069</v>
      </c>
    </row>
    <row r="11" spans="1:49">
      <c r="A11" s="10" t="s">
        <v>56</v>
      </c>
      <c r="B11" s="12">
        <f t="shared" ref="B11:AW11" si="8">B10*12</f>
        <v>12</v>
      </c>
      <c r="C11" s="12">
        <f t="shared" si="8"/>
        <v>600</v>
      </c>
      <c r="D11" s="12">
        <f t="shared" si="8"/>
        <v>3600</v>
      </c>
      <c r="E11" s="12">
        <f t="shared" si="8"/>
        <v>7200</v>
      </c>
      <c r="F11" s="12">
        <f t="shared" si="8"/>
        <v>9600</v>
      </c>
      <c r="G11" s="12">
        <f t="shared" si="8"/>
        <v>15600</v>
      </c>
      <c r="H11" s="13">
        <f t="shared" si="8"/>
        <v>21000</v>
      </c>
      <c r="I11" s="14">
        <f t="shared" si="8"/>
        <v>27480</v>
      </c>
      <c r="J11" s="14">
        <f t="shared" si="8"/>
        <v>34764.000000000007</v>
      </c>
      <c r="K11" s="14">
        <f t="shared" si="8"/>
        <v>40592.400000000009</v>
      </c>
      <c r="L11" s="14">
        <f t="shared" si="8"/>
        <v>51707.640000000014</v>
      </c>
      <c r="M11" s="14">
        <f t="shared" si="8"/>
        <v>61414.404000000024</v>
      </c>
      <c r="N11" s="14">
        <f t="shared" si="8"/>
        <v>65913.12420000002</v>
      </c>
      <c r="O11" s="14">
        <f t="shared" si="8"/>
        <v>70779.580410000039</v>
      </c>
      <c r="P11" s="14">
        <f t="shared" si="8"/>
        <v>76046.439430500046</v>
      </c>
      <c r="Q11" s="14">
        <f t="shared" si="8"/>
        <v>81749.429402025053</v>
      </c>
      <c r="R11" s="14">
        <f t="shared" si="8"/>
        <v>87927.635672126315</v>
      </c>
      <c r="S11" s="14">
        <f t="shared" si="8"/>
        <v>92324.017455732639</v>
      </c>
      <c r="T11" s="14">
        <f t="shared" si="8"/>
        <v>96940.218328519273</v>
      </c>
      <c r="U11" s="14">
        <f t="shared" si="8"/>
        <v>101787.22924494525</v>
      </c>
      <c r="V11" s="14">
        <f t="shared" si="8"/>
        <v>106876.59070719252</v>
      </c>
      <c r="W11" s="14">
        <f t="shared" si="8"/>
        <v>112220.42024255215</v>
      </c>
      <c r="X11" s="14">
        <f t="shared" si="8"/>
        <v>117831.44125467975</v>
      </c>
      <c r="Y11" s="14">
        <f t="shared" si="8"/>
        <v>123723.01331741376</v>
      </c>
      <c r="Z11" s="14">
        <f t="shared" si="8"/>
        <v>129909.16398328444</v>
      </c>
      <c r="AA11" s="14">
        <f t="shared" si="8"/>
        <v>136404.62218244869</v>
      </c>
      <c r="AB11" s="14">
        <f t="shared" si="8"/>
        <v>143224.85329157111</v>
      </c>
      <c r="AC11" s="14">
        <f t="shared" si="8"/>
        <v>150386.09595614969</v>
      </c>
      <c r="AD11" s="14">
        <f t="shared" si="8"/>
        <v>157905.40075395716</v>
      </c>
      <c r="AE11" s="14">
        <f t="shared" si="8"/>
        <v>165800.67079165502</v>
      </c>
      <c r="AF11" s="14">
        <f t="shared" si="8"/>
        <v>174090.70433123779</v>
      </c>
      <c r="AG11" s="14">
        <f t="shared" si="8"/>
        <v>182795.23954779969</v>
      </c>
      <c r="AH11" s="14">
        <f t="shared" si="8"/>
        <v>191935.00152518967</v>
      </c>
      <c r="AI11" s="14">
        <f t="shared" si="8"/>
        <v>201531.75160144921</v>
      </c>
      <c r="AJ11" s="14">
        <f t="shared" si="8"/>
        <v>211608.33918152167</v>
      </c>
      <c r="AK11" s="14">
        <f t="shared" si="8"/>
        <v>222188.75614059775</v>
      </c>
      <c r="AL11" s="14">
        <f t="shared" si="8"/>
        <v>233298.19394762762</v>
      </c>
      <c r="AM11" s="14">
        <f t="shared" si="8"/>
        <v>244963.10364500908</v>
      </c>
      <c r="AN11" s="14">
        <f t="shared" si="8"/>
        <v>257211.25882725953</v>
      </c>
      <c r="AO11" s="14">
        <f t="shared" si="8"/>
        <v>270071.8217686225</v>
      </c>
      <c r="AP11" s="14">
        <f t="shared" si="8"/>
        <v>283575.41285705363</v>
      </c>
      <c r="AQ11" s="14">
        <f t="shared" si="8"/>
        <v>297754.18349990633</v>
      </c>
      <c r="AR11" s="14">
        <f t="shared" si="8"/>
        <v>312641.89267490164</v>
      </c>
      <c r="AS11" s="14">
        <f t="shared" si="8"/>
        <v>328273.98730864679</v>
      </c>
      <c r="AT11" s="14">
        <f t="shared" si="8"/>
        <v>344687.6866740791</v>
      </c>
      <c r="AU11" s="14">
        <f t="shared" si="8"/>
        <v>361922.07100778306</v>
      </c>
      <c r="AV11" s="14">
        <f t="shared" si="8"/>
        <v>380018.17455817224</v>
      </c>
      <c r="AW11" s="14">
        <f t="shared" si="8"/>
        <v>399019.08328608086</v>
      </c>
    </row>
    <row r="12" spans="1:49">
      <c r="A12" s="10"/>
      <c r="B12" s="7"/>
      <c r="C12" s="7"/>
      <c r="D12" s="7"/>
      <c r="E12" s="7"/>
      <c r="F12" s="7"/>
      <c r="G12" s="7"/>
      <c r="H12" s="15"/>
      <c r="I12" s="9"/>
      <c r="J12" s="9"/>
      <c r="K12" s="9"/>
      <c r="L12" s="9"/>
      <c r="M12" s="9"/>
      <c r="N12" s="11"/>
      <c r="O12" s="11"/>
      <c r="P12" s="11"/>
      <c r="Q12" s="1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>
      <c r="A13" s="10" t="s">
        <v>57</v>
      </c>
      <c r="B13" s="7"/>
      <c r="C13" s="7"/>
      <c r="D13" s="7">
        <v>4986</v>
      </c>
      <c r="E13" s="7">
        <v>44178</v>
      </c>
      <c r="F13" s="7">
        <v>11370</v>
      </c>
      <c r="G13" s="7">
        <v>22000</v>
      </c>
      <c r="H13" s="15">
        <v>56000</v>
      </c>
      <c r="I13" s="9">
        <f t="shared" ref="I13:AW13" si="9">I5</f>
        <v>38275</v>
      </c>
      <c r="J13" s="9">
        <f t="shared" si="9"/>
        <v>55150</v>
      </c>
      <c r="K13" s="9">
        <f t="shared" si="9"/>
        <v>72025</v>
      </c>
      <c r="L13" s="9">
        <f t="shared" si="9"/>
        <v>88900</v>
      </c>
      <c r="M13" s="9">
        <f t="shared" si="9"/>
        <v>105775</v>
      </c>
      <c r="N13" s="9">
        <f t="shared" si="9"/>
        <v>122650</v>
      </c>
      <c r="O13" s="9">
        <f t="shared" si="9"/>
        <v>139525</v>
      </c>
      <c r="P13" s="9">
        <f t="shared" si="9"/>
        <v>156400</v>
      </c>
      <c r="Q13" s="9">
        <f t="shared" si="9"/>
        <v>173275</v>
      </c>
      <c r="R13" s="9">
        <f t="shared" si="9"/>
        <v>190150</v>
      </c>
      <c r="S13" s="9">
        <f t="shared" si="9"/>
        <v>207025</v>
      </c>
      <c r="T13" s="9">
        <f t="shared" si="9"/>
        <v>223900</v>
      </c>
      <c r="U13" s="9">
        <f t="shared" si="9"/>
        <v>240775</v>
      </c>
      <c r="V13" s="9">
        <f t="shared" si="9"/>
        <v>257650</v>
      </c>
      <c r="W13" s="9">
        <f t="shared" si="9"/>
        <v>274525</v>
      </c>
      <c r="X13" s="9">
        <f t="shared" si="9"/>
        <v>291400</v>
      </c>
      <c r="Y13" s="9">
        <f t="shared" si="9"/>
        <v>308275</v>
      </c>
      <c r="Z13" s="9">
        <f t="shared" si="9"/>
        <v>325150</v>
      </c>
      <c r="AA13" s="9">
        <f t="shared" si="9"/>
        <v>342025</v>
      </c>
      <c r="AB13" s="9">
        <f t="shared" si="9"/>
        <v>358900</v>
      </c>
      <c r="AC13" s="9">
        <f t="shared" si="9"/>
        <v>375775</v>
      </c>
      <c r="AD13" s="9">
        <f t="shared" si="9"/>
        <v>392650</v>
      </c>
      <c r="AE13" s="9">
        <f t="shared" si="9"/>
        <v>409525</v>
      </c>
      <c r="AF13" s="9">
        <f t="shared" si="9"/>
        <v>426400</v>
      </c>
      <c r="AG13" s="9">
        <f t="shared" si="9"/>
        <v>443275</v>
      </c>
      <c r="AH13" s="9">
        <f t="shared" si="9"/>
        <v>450182</v>
      </c>
      <c r="AI13" s="9">
        <f t="shared" si="9"/>
        <v>457307.72</v>
      </c>
      <c r="AJ13" s="9">
        <f t="shared" si="9"/>
        <v>464643.41119999997</v>
      </c>
      <c r="AK13" s="9">
        <f t="shared" si="9"/>
        <v>472180.67475200002</v>
      </c>
      <c r="AL13" s="9">
        <f t="shared" si="9"/>
        <v>479911.44776191999</v>
      </c>
      <c r="AM13" s="9">
        <f t="shared" si="9"/>
        <v>487827.98985144321</v>
      </c>
      <c r="AN13" s="9">
        <f t="shared" si="9"/>
        <v>495922.87025738542</v>
      </c>
      <c r="AO13" s="9">
        <f t="shared" si="9"/>
        <v>504188.95544709003</v>
      </c>
      <c r="AP13" s="9">
        <f t="shared" si="9"/>
        <v>512619.3972292064</v>
      </c>
      <c r="AQ13" s="9">
        <f t="shared" si="9"/>
        <v>521207.62134003814</v>
      </c>
      <c r="AR13" s="9">
        <f t="shared" si="9"/>
        <v>529947.31648643664</v>
      </c>
      <c r="AS13" s="9">
        <f t="shared" si="9"/>
        <v>538832.42382697912</v>
      </c>
      <c r="AT13" s="9">
        <f t="shared" si="9"/>
        <v>547857.12687389995</v>
      </c>
      <c r="AU13" s="9">
        <f t="shared" si="9"/>
        <v>557015.84179894393</v>
      </c>
      <c r="AV13" s="9">
        <f t="shared" si="9"/>
        <v>566303.20812698617</v>
      </c>
      <c r="AW13" s="9">
        <f t="shared" si="9"/>
        <v>575714.07980190683</v>
      </c>
    </row>
    <row r="14" spans="1:49">
      <c r="A14" s="6" t="s">
        <v>58</v>
      </c>
      <c r="B14" s="7"/>
      <c r="C14" s="7"/>
      <c r="D14" s="7">
        <v>732</v>
      </c>
      <c r="E14" s="7">
        <v>3162</v>
      </c>
      <c r="F14" s="7">
        <v>1537</v>
      </c>
      <c r="G14" s="7">
        <v>3489</v>
      </c>
      <c r="H14" s="15">
        <v>7692</v>
      </c>
      <c r="I14" s="9">
        <f t="shared" ref="I14:AW14" si="10">15%*I13</f>
        <v>5741.25</v>
      </c>
      <c r="J14" s="9">
        <f t="shared" si="10"/>
        <v>8272.5</v>
      </c>
      <c r="K14" s="9">
        <f t="shared" si="10"/>
        <v>10803.75</v>
      </c>
      <c r="L14" s="9">
        <f t="shared" si="10"/>
        <v>13335</v>
      </c>
      <c r="M14" s="9">
        <f t="shared" si="10"/>
        <v>15866.25</v>
      </c>
      <c r="N14" s="9">
        <f t="shared" si="10"/>
        <v>18397.5</v>
      </c>
      <c r="O14" s="9">
        <f t="shared" si="10"/>
        <v>20928.75</v>
      </c>
      <c r="P14" s="9">
        <f t="shared" si="10"/>
        <v>23460</v>
      </c>
      <c r="Q14" s="9">
        <f t="shared" si="10"/>
        <v>25991.25</v>
      </c>
      <c r="R14" s="9">
        <f t="shared" si="10"/>
        <v>28522.5</v>
      </c>
      <c r="S14" s="9">
        <f t="shared" si="10"/>
        <v>31053.75</v>
      </c>
      <c r="T14" s="9">
        <f t="shared" si="10"/>
        <v>33585</v>
      </c>
      <c r="U14" s="9">
        <f t="shared" si="10"/>
        <v>36116.25</v>
      </c>
      <c r="V14" s="9">
        <f t="shared" si="10"/>
        <v>38647.5</v>
      </c>
      <c r="W14" s="9">
        <f t="shared" si="10"/>
        <v>41178.75</v>
      </c>
      <c r="X14" s="9">
        <f t="shared" si="10"/>
        <v>43710</v>
      </c>
      <c r="Y14" s="9">
        <f t="shared" si="10"/>
        <v>46241.25</v>
      </c>
      <c r="Z14" s="9">
        <f t="shared" si="10"/>
        <v>48772.5</v>
      </c>
      <c r="AA14" s="9">
        <f t="shared" si="10"/>
        <v>51303.75</v>
      </c>
      <c r="AB14" s="9">
        <f t="shared" si="10"/>
        <v>53835</v>
      </c>
      <c r="AC14" s="9">
        <f t="shared" si="10"/>
        <v>56366.25</v>
      </c>
      <c r="AD14" s="9">
        <f t="shared" si="10"/>
        <v>58897.5</v>
      </c>
      <c r="AE14" s="9">
        <f t="shared" si="10"/>
        <v>61428.75</v>
      </c>
      <c r="AF14" s="9">
        <f t="shared" si="10"/>
        <v>63960</v>
      </c>
      <c r="AG14" s="9">
        <f t="shared" si="10"/>
        <v>66491.25</v>
      </c>
      <c r="AH14" s="9">
        <f t="shared" si="10"/>
        <v>67527.3</v>
      </c>
      <c r="AI14" s="9">
        <f t="shared" si="10"/>
        <v>68596.157999999996</v>
      </c>
      <c r="AJ14" s="9">
        <f t="shared" si="10"/>
        <v>69696.511679999996</v>
      </c>
      <c r="AK14" s="9">
        <f t="shared" si="10"/>
        <v>70827.1012128</v>
      </c>
      <c r="AL14" s="9">
        <f t="shared" si="10"/>
        <v>71986.717164287998</v>
      </c>
      <c r="AM14" s="9">
        <f t="shared" si="10"/>
        <v>73174.198477716476</v>
      </c>
      <c r="AN14" s="9">
        <f t="shared" si="10"/>
        <v>74388.430538607805</v>
      </c>
      <c r="AO14" s="9">
        <f t="shared" si="10"/>
        <v>75628.343317063496</v>
      </c>
      <c r="AP14" s="9">
        <f t="shared" si="10"/>
        <v>76892.909584380963</v>
      </c>
      <c r="AQ14" s="9">
        <f t="shared" si="10"/>
        <v>78181.143201005718</v>
      </c>
      <c r="AR14" s="9">
        <f t="shared" si="10"/>
        <v>79492.097472965499</v>
      </c>
      <c r="AS14" s="9">
        <f t="shared" si="10"/>
        <v>80824.86357404686</v>
      </c>
      <c r="AT14" s="9">
        <f t="shared" si="10"/>
        <v>82178.56903108499</v>
      </c>
      <c r="AU14" s="9">
        <f t="shared" si="10"/>
        <v>83552.376269841581</v>
      </c>
      <c r="AV14" s="9">
        <f t="shared" si="10"/>
        <v>84945.481219047928</v>
      </c>
      <c r="AW14" s="9">
        <f t="shared" si="10"/>
        <v>86357.111970286016</v>
      </c>
    </row>
    <row r="15" spans="1:49">
      <c r="A15" s="6" t="s">
        <v>59</v>
      </c>
      <c r="B15" s="7"/>
      <c r="C15" s="7"/>
      <c r="D15" s="7">
        <f t="shared" ref="D15:AW15" si="11">D13-D14</f>
        <v>4254</v>
      </c>
      <c r="E15" s="7">
        <f t="shared" si="11"/>
        <v>41016</v>
      </c>
      <c r="F15" s="7">
        <f t="shared" si="11"/>
        <v>9833</v>
      </c>
      <c r="G15" s="7">
        <f t="shared" si="11"/>
        <v>18511</v>
      </c>
      <c r="H15" s="7">
        <f t="shared" si="11"/>
        <v>48308</v>
      </c>
      <c r="I15" s="9">
        <f t="shared" si="11"/>
        <v>32533.75</v>
      </c>
      <c r="J15" s="9">
        <f t="shared" si="11"/>
        <v>46877.5</v>
      </c>
      <c r="K15" s="9">
        <f t="shared" si="11"/>
        <v>61221.25</v>
      </c>
      <c r="L15" s="9">
        <f t="shared" si="11"/>
        <v>75565</v>
      </c>
      <c r="M15" s="9">
        <f t="shared" si="11"/>
        <v>89908.75</v>
      </c>
      <c r="N15" s="9">
        <f t="shared" si="11"/>
        <v>104252.5</v>
      </c>
      <c r="O15" s="9">
        <f t="shared" si="11"/>
        <v>118596.25</v>
      </c>
      <c r="P15" s="9">
        <f t="shared" si="11"/>
        <v>132940</v>
      </c>
      <c r="Q15" s="9">
        <f t="shared" si="11"/>
        <v>147283.75</v>
      </c>
      <c r="R15" s="9">
        <f t="shared" si="11"/>
        <v>161627.5</v>
      </c>
      <c r="S15" s="9">
        <f t="shared" si="11"/>
        <v>175971.25</v>
      </c>
      <c r="T15" s="9">
        <f t="shared" si="11"/>
        <v>190315</v>
      </c>
      <c r="U15" s="9">
        <f t="shared" si="11"/>
        <v>204658.75</v>
      </c>
      <c r="V15" s="9">
        <f t="shared" si="11"/>
        <v>219002.5</v>
      </c>
      <c r="W15" s="9">
        <f t="shared" si="11"/>
        <v>233346.25</v>
      </c>
      <c r="X15" s="9">
        <f t="shared" si="11"/>
        <v>247690</v>
      </c>
      <c r="Y15" s="9">
        <f t="shared" si="11"/>
        <v>262033.75</v>
      </c>
      <c r="Z15" s="9">
        <f t="shared" si="11"/>
        <v>276377.5</v>
      </c>
      <c r="AA15" s="9">
        <f t="shared" si="11"/>
        <v>290721.25</v>
      </c>
      <c r="AB15" s="9">
        <f t="shared" si="11"/>
        <v>305065</v>
      </c>
      <c r="AC15" s="9">
        <f t="shared" si="11"/>
        <v>319408.75</v>
      </c>
      <c r="AD15" s="9">
        <f t="shared" si="11"/>
        <v>333752.5</v>
      </c>
      <c r="AE15" s="9">
        <f t="shared" si="11"/>
        <v>348096.25</v>
      </c>
      <c r="AF15" s="9">
        <f t="shared" si="11"/>
        <v>362440</v>
      </c>
      <c r="AG15" s="9">
        <f t="shared" si="11"/>
        <v>376783.75</v>
      </c>
      <c r="AH15" s="9">
        <f t="shared" si="11"/>
        <v>382654.7</v>
      </c>
      <c r="AI15" s="9">
        <f t="shared" si="11"/>
        <v>388711.56199999998</v>
      </c>
      <c r="AJ15" s="9">
        <f t="shared" si="11"/>
        <v>394946.89951999998</v>
      </c>
      <c r="AK15" s="9">
        <f t="shared" si="11"/>
        <v>401353.57353920001</v>
      </c>
      <c r="AL15" s="9">
        <f t="shared" si="11"/>
        <v>407924.73059763201</v>
      </c>
      <c r="AM15" s="9">
        <f t="shared" si="11"/>
        <v>414653.79137372674</v>
      </c>
      <c r="AN15" s="9">
        <f t="shared" si="11"/>
        <v>421534.4397187776</v>
      </c>
      <c r="AO15" s="9">
        <f t="shared" si="11"/>
        <v>428560.61213002657</v>
      </c>
      <c r="AP15" s="9">
        <f t="shared" si="11"/>
        <v>435726.48764482542</v>
      </c>
      <c r="AQ15" s="9">
        <f t="shared" si="11"/>
        <v>443026.47813903244</v>
      </c>
      <c r="AR15" s="9">
        <f t="shared" si="11"/>
        <v>450455.21901347116</v>
      </c>
      <c r="AS15" s="9">
        <f t="shared" si="11"/>
        <v>458007.56025293225</v>
      </c>
      <c r="AT15" s="9">
        <f t="shared" si="11"/>
        <v>465678.55784281495</v>
      </c>
      <c r="AU15" s="9">
        <f t="shared" si="11"/>
        <v>473463.46552910237</v>
      </c>
      <c r="AV15" s="9">
        <f t="shared" si="11"/>
        <v>481357.72690793825</v>
      </c>
      <c r="AW15" s="9">
        <f t="shared" si="11"/>
        <v>489356.96783162083</v>
      </c>
    </row>
    <row r="16" spans="1:49">
      <c r="A16" s="6" t="s">
        <v>60</v>
      </c>
      <c r="B16" s="7"/>
      <c r="C16" s="7"/>
      <c r="D16" s="7"/>
      <c r="E16" s="7"/>
      <c r="F16" s="7"/>
      <c r="G16" s="16"/>
      <c r="H16" s="16"/>
      <c r="I16" s="17"/>
      <c r="J16" s="17"/>
      <c r="K16" s="17"/>
      <c r="L16" s="17"/>
      <c r="M16" s="17"/>
      <c r="N16" s="18"/>
      <c r="O16" s="18"/>
      <c r="P16" s="18"/>
      <c r="Q16" s="18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>
      <c r="A17" s="6" t="s">
        <v>61</v>
      </c>
      <c r="B17" s="7"/>
      <c r="C17" s="7"/>
      <c r="D17" s="19"/>
      <c r="E17" s="19"/>
      <c r="F17" s="19"/>
      <c r="G17" s="19"/>
      <c r="H17" s="19"/>
      <c r="I17" s="17"/>
      <c r="J17" s="17"/>
      <c r="K17" s="17"/>
      <c r="L17" s="17"/>
      <c r="M17" s="17"/>
      <c r="N17" s="18"/>
      <c r="O17" s="18"/>
      <c r="P17" s="18"/>
      <c r="Q17" s="18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>
      <c r="A18" s="6" t="s">
        <v>62</v>
      </c>
      <c r="B18" s="7"/>
      <c r="C18" s="7"/>
      <c r="D18" s="7">
        <v>26134</v>
      </c>
      <c r="E18" s="7">
        <v>28873</v>
      </c>
      <c r="F18" s="7">
        <v>26800</v>
      </c>
      <c r="G18" s="7">
        <v>27190</v>
      </c>
      <c r="H18" s="15">
        <v>32660</v>
      </c>
      <c r="I18" s="9">
        <f t="shared" ref="I18:V18" si="12">H18*1.05</f>
        <v>34293</v>
      </c>
      <c r="J18" s="9">
        <f t="shared" si="12"/>
        <v>36007.65</v>
      </c>
      <c r="K18" s="9">
        <f t="shared" si="12"/>
        <v>37808.032500000001</v>
      </c>
      <c r="L18" s="9">
        <f t="shared" si="12"/>
        <v>39698.434125</v>
      </c>
      <c r="M18" s="9">
        <f t="shared" si="12"/>
        <v>41683.355831250003</v>
      </c>
      <c r="N18" s="9">
        <f t="shared" si="12"/>
        <v>43767.523622812507</v>
      </c>
      <c r="O18" s="9">
        <f t="shared" si="12"/>
        <v>45955.899803953136</v>
      </c>
      <c r="P18" s="9">
        <f t="shared" si="12"/>
        <v>48253.694794150797</v>
      </c>
      <c r="Q18" s="9">
        <f t="shared" si="12"/>
        <v>50666.379533858337</v>
      </c>
      <c r="R18" s="9">
        <f t="shared" si="12"/>
        <v>53199.698510551258</v>
      </c>
      <c r="S18" s="9">
        <f t="shared" si="12"/>
        <v>55859.68343607882</v>
      </c>
      <c r="T18" s="9">
        <f t="shared" si="12"/>
        <v>58652.667607882766</v>
      </c>
      <c r="U18" s="9">
        <f t="shared" si="12"/>
        <v>61585.300988276904</v>
      </c>
      <c r="V18" s="9">
        <f t="shared" si="12"/>
        <v>64664.566037690754</v>
      </c>
      <c r="W18" s="9">
        <f t="shared" ref="W18:AW18" si="13">V18</f>
        <v>64664.566037690754</v>
      </c>
      <c r="X18" s="9">
        <f t="shared" si="13"/>
        <v>64664.566037690754</v>
      </c>
      <c r="Y18" s="9">
        <f t="shared" si="13"/>
        <v>64664.566037690754</v>
      </c>
      <c r="Z18" s="9">
        <f t="shared" si="13"/>
        <v>64664.566037690754</v>
      </c>
      <c r="AA18" s="9">
        <f t="shared" si="13"/>
        <v>64664.566037690754</v>
      </c>
      <c r="AB18" s="9">
        <f t="shared" si="13"/>
        <v>64664.566037690754</v>
      </c>
      <c r="AC18" s="9">
        <f t="shared" si="13"/>
        <v>64664.566037690754</v>
      </c>
      <c r="AD18" s="9">
        <f t="shared" si="13"/>
        <v>64664.566037690754</v>
      </c>
      <c r="AE18" s="9">
        <f t="shared" si="13"/>
        <v>64664.566037690754</v>
      </c>
      <c r="AF18" s="9">
        <f t="shared" si="13"/>
        <v>64664.566037690754</v>
      </c>
      <c r="AG18" s="9">
        <f t="shared" si="13"/>
        <v>64664.566037690754</v>
      </c>
      <c r="AH18" s="9">
        <f t="shared" si="13"/>
        <v>64664.566037690754</v>
      </c>
      <c r="AI18" s="9">
        <f t="shared" si="13"/>
        <v>64664.566037690754</v>
      </c>
      <c r="AJ18" s="9">
        <f t="shared" si="13"/>
        <v>64664.566037690754</v>
      </c>
      <c r="AK18" s="9">
        <f t="shared" si="13"/>
        <v>64664.566037690754</v>
      </c>
      <c r="AL18" s="9">
        <f t="shared" si="13"/>
        <v>64664.566037690754</v>
      </c>
      <c r="AM18" s="9">
        <f t="shared" si="13"/>
        <v>64664.566037690754</v>
      </c>
      <c r="AN18" s="9">
        <f t="shared" si="13"/>
        <v>64664.566037690754</v>
      </c>
      <c r="AO18" s="9">
        <f t="shared" si="13"/>
        <v>64664.566037690754</v>
      </c>
      <c r="AP18" s="9">
        <f t="shared" si="13"/>
        <v>64664.566037690754</v>
      </c>
      <c r="AQ18" s="9">
        <f t="shared" si="13"/>
        <v>64664.566037690754</v>
      </c>
      <c r="AR18" s="9">
        <f t="shared" si="13"/>
        <v>64664.566037690754</v>
      </c>
      <c r="AS18" s="9">
        <f t="shared" si="13"/>
        <v>64664.566037690754</v>
      </c>
      <c r="AT18" s="9">
        <f t="shared" si="13"/>
        <v>64664.566037690754</v>
      </c>
      <c r="AU18" s="9">
        <f t="shared" si="13"/>
        <v>64664.566037690754</v>
      </c>
      <c r="AV18" s="9">
        <f t="shared" si="13"/>
        <v>64664.566037690754</v>
      </c>
      <c r="AW18" s="9">
        <f t="shared" si="13"/>
        <v>64664.566037690754</v>
      </c>
    </row>
    <row r="19" spans="1:49">
      <c r="A19" s="6" t="s">
        <v>63</v>
      </c>
      <c r="B19" s="7"/>
      <c r="C19" s="7"/>
      <c r="D19" s="7">
        <f t="shared" ref="D19:AW19" si="14">D15-D18</f>
        <v>-21880</v>
      </c>
      <c r="E19" s="7">
        <f t="shared" si="14"/>
        <v>12143</v>
      </c>
      <c r="F19" s="7">
        <f t="shared" si="14"/>
        <v>-16967</v>
      </c>
      <c r="G19" s="7">
        <f t="shared" si="14"/>
        <v>-8679</v>
      </c>
      <c r="H19" s="15">
        <f t="shared" si="14"/>
        <v>15648</v>
      </c>
      <c r="I19" s="20">
        <f t="shared" si="14"/>
        <v>-1759.25</v>
      </c>
      <c r="J19" s="20">
        <f t="shared" si="14"/>
        <v>10869.849999999999</v>
      </c>
      <c r="K19" s="20">
        <f t="shared" si="14"/>
        <v>23413.217499999999</v>
      </c>
      <c r="L19" s="20">
        <f t="shared" si="14"/>
        <v>35866.565875</v>
      </c>
      <c r="M19" s="20">
        <f t="shared" si="14"/>
        <v>48225.394168749997</v>
      </c>
      <c r="N19" s="20">
        <f t="shared" si="14"/>
        <v>60484.976377187493</v>
      </c>
      <c r="O19" s="20">
        <f t="shared" si="14"/>
        <v>72640.350196046871</v>
      </c>
      <c r="P19" s="20">
        <f t="shared" si="14"/>
        <v>84686.305205849203</v>
      </c>
      <c r="Q19" s="20">
        <f t="shared" si="14"/>
        <v>96617.37046614167</v>
      </c>
      <c r="R19" s="20">
        <f t="shared" si="14"/>
        <v>108427.80148944874</v>
      </c>
      <c r="S19" s="20">
        <f t="shared" si="14"/>
        <v>120111.56656392118</v>
      </c>
      <c r="T19" s="20">
        <f t="shared" si="14"/>
        <v>131662.33239211724</v>
      </c>
      <c r="U19" s="20">
        <f t="shared" si="14"/>
        <v>143073.4490117231</v>
      </c>
      <c r="V19" s="20">
        <f t="shared" si="14"/>
        <v>154337.93396230924</v>
      </c>
      <c r="W19" s="20">
        <f t="shared" si="14"/>
        <v>168681.68396230924</v>
      </c>
      <c r="X19" s="20">
        <f t="shared" si="14"/>
        <v>183025.43396230924</v>
      </c>
      <c r="Y19" s="20">
        <f t="shared" si="14"/>
        <v>197369.18396230924</v>
      </c>
      <c r="Z19" s="20">
        <f t="shared" si="14"/>
        <v>211712.93396230924</v>
      </c>
      <c r="AA19" s="20">
        <f t="shared" si="14"/>
        <v>226056.68396230924</v>
      </c>
      <c r="AB19" s="20">
        <f t="shared" si="14"/>
        <v>240400.43396230924</v>
      </c>
      <c r="AC19" s="20">
        <f t="shared" si="14"/>
        <v>254744.18396230924</v>
      </c>
      <c r="AD19" s="20">
        <f t="shared" si="14"/>
        <v>269087.93396230927</v>
      </c>
      <c r="AE19" s="20">
        <f t="shared" si="14"/>
        <v>283431.68396230927</v>
      </c>
      <c r="AF19" s="20">
        <f t="shared" si="14"/>
        <v>297775.43396230927</v>
      </c>
      <c r="AG19" s="20">
        <f t="shared" si="14"/>
        <v>312119.18396230927</v>
      </c>
      <c r="AH19" s="20">
        <f t="shared" si="14"/>
        <v>317990.13396230928</v>
      </c>
      <c r="AI19" s="20">
        <f t="shared" si="14"/>
        <v>324046.99596230924</v>
      </c>
      <c r="AJ19" s="20">
        <f t="shared" si="14"/>
        <v>330282.33348230924</v>
      </c>
      <c r="AK19" s="20">
        <f t="shared" si="14"/>
        <v>336689.00750150927</v>
      </c>
      <c r="AL19" s="20">
        <f t="shared" si="14"/>
        <v>343260.16455994127</v>
      </c>
      <c r="AM19" s="20">
        <f t="shared" si="14"/>
        <v>349989.225336036</v>
      </c>
      <c r="AN19" s="20">
        <f t="shared" si="14"/>
        <v>356869.87368108687</v>
      </c>
      <c r="AO19" s="20">
        <f t="shared" si="14"/>
        <v>363896.04609233583</v>
      </c>
      <c r="AP19" s="20">
        <f t="shared" si="14"/>
        <v>371061.92160713469</v>
      </c>
      <c r="AQ19" s="20">
        <f t="shared" si="14"/>
        <v>378361.9121013417</v>
      </c>
      <c r="AR19" s="20">
        <f t="shared" si="14"/>
        <v>385790.65297578042</v>
      </c>
      <c r="AS19" s="20">
        <f t="shared" si="14"/>
        <v>393342.99421524152</v>
      </c>
      <c r="AT19" s="20">
        <f t="shared" si="14"/>
        <v>401013.99180512421</v>
      </c>
      <c r="AU19" s="20">
        <f t="shared" si="14"/>
        <v>408798.89949141163</v>
      </c>
      <c r="AV19" s="20">
        <f t="shared" si="14"/>
        <v>416693.16087024752</v>
      </c>
      <c r="AW19" s="20">
        <f t="shared" si="14"/>
        <v>424692.4017939301</v>
      </c>
    </row>
    <row r="20" spans="1:49">
      <c r="A20" s="6" t="s">
        <v>64</v>
      </c>
      <c r="B20" s="7"/>
      <c r="C20" s="7"/>
      <c r="D20" s="7"/>
      <c r="E20" s="7"/>
      <c r="F20" s="7"/>
      <c r="G20" s="21"/>
      <c r="H20" s="15"/>
      <c r="I20" s="9">
        <f t="shared" ref="I20:AW20" si="15">$B$38*I28</f>
        <v>1425.5561872857456</v>
      </c>
      <c r="J20" s="9">
        <f t="shared" si="15"/>
        <v>1479.502509046735</v>
      </c>
      <c r="K20" s="9">
        <f t="shared" si="15"/>
        <v>1595.7007054077735</v>
      </c>
      <c r="L20" s="9">
        <f t="shared" si="15"/>
        <v>1773.7040176112055</v>
      </c>
      <c r="M20" s="9">
        <f t="shared" si="15"/>
        <v>2013.0433489614943</v>
      </c>
      <c r="N20" s="9">
        <f t="shared" si="15"/>
        <v>2313.2261479283252</v>
      </c>
      <c r="O20" s="9">
        <f t="shared" si="15"/>
        <v>2673.7352354048685</v>
      </c>
      <c r="P20" s="9">
        <f t="shared" si="15"/>
        <v>3094.0275733289532</v>
      </c>
      <c r="Q20" s="9">
        <f t="shared" si="15"/>
        <v>3573.5329717352975</v>
      </c>
      <c r="R20" s="9">
        <f t="shared" si="15"/>
        <v>4111.6527311603595</v>
      </c>
      <c r="S20" s="9">
        <f t="shared" si="15"/>
        <v>4707.7582171674158</v>
      </c>
      <c r="T20" s="9">
        <f t="shared" si="15"/>
        <v>5361.1893635979104</v>
      </c>
      <c r="U20" s="9">
        <f t="shared" si="15"/>
        <v>6071.2531009853583</v>
      </c>
      <c r="V20" s="9">
        <f t="shared" si="15"/>
        <v>6837.2217063899488</v>
      </c>
      <c r="W20" s="9">
        <f t="shared" si="15"/>
        <v>7674.377361547683</v>
      </c>
      <c r="X20" s="9">
        <f t="shared" si="15"/>
        <v>8582.720066458558</v>
      </c>
      <c r="Y20" s="9">
        <f t="shared" si="15"/>
        <v>9562.2498211225757</v>
      </c>
      <c r="Z20" s="9">
        <f t="shared" si="15"/>
        <v>10612.966625539737</v>
      </c>
      <c r="AA20" s="9">
        <f t="shared" si="15"/>
        <v>11734.87047971004</v>
      </c>
      <c r="AB20" s="9">
        <f t="shared" si="15"/>
        <v>12927.961383633485</v>
      </c>
      <c r="AC20" s="9">
        <f t="shared" si="15"/>
        <v>14192.239337310071</v>
      </c>
      <c r="AD20" s="9">
        <f t="shared" si="15"/>
        <v>15527.704340739801</v>
      </c>
      <c r="AE20" s="9">
        <f t="shared" si="15"/>
        <v>16934.356393922673</v>
      </c>
      <c r="AF20" s="9">
        <f t="shared" si="15"/>
        <v>18412.195496858687</v>
      </c>
      <c r="AG20" s="9">
        <f t="shared" si="15"/>
        <v>19961.221649547842</v>
      </c>
      <c r="AH20" s="9">
        <f t="shared" si="15"/>
        <v>21539.384925356699</v>
      </c>
      <c r="AI20" s="9">
        <f t="shared" si="15"/>
        <v>23147.607992819896</v>
      </c>
      <c r="AJ20" s="9">
        <f t="shared" si="15"/>
        <v>24786.776613730683</v>
      </c>
      <c r="AK20" s="9">
        <f t="shared" si="15"/>
        <v>26457.741119410581</v>
      </c>
      <c r="AL20" s="9">
        <f t="shared" si="15"/>
        <v>28161.317827928255</v>
      </c>
      <c r="AM20" s="9">
        <f t="shared" si="15"/>
        <v>29898.290404629613</v>
      </c>
      <c r="AN20" s="9">
        <f t="shared" si="15"/>
        <v>31669.411168246741</v>
      </c>
      <c r="AO20" s="9">
        <f t="shared" si="15"/>
        <v>33475.402344762428</v>
      </c>
      <c r="AP20" s="9">
        <f t="shared" si="15"/>
        <v>35316.957271120162</v>
      </c>
      <c r="AQ20" s="9">
        <f t="shared" si="15"/>
        <v>37194.741550785679</v>
      </c>
      <c r="AR20" s="9">
        <f t="shared" si="15"/>
        <v>39109.394163086094</v>
      </c>
      <c r="AS20" s="9">
        <f t="shared" si="15"/>
        <v>41061.52852817544</v>
      </c>
      <c r="AT20" s="9">
        <f t="shared" si="15"/>
        <v>43051.733529401594</v>
      </c>
      <c r="AU20" s="9">
        <f t="shared" si="15"/>
        <v>45080.574494778499</v>
      </c>
      <c r="AV20" s="9">
        <f t="shared" si="15"/>
        <v>47148.594139199544</v>
      </c>
      <c r="AW20" s="9">
        <f t="shared" si="15"/>
        <v>49256.313468962406</v>
      </c>
    </row>
    <row r="21" spans="1:49">
      <c r="A21" s="6" t="s">
        <v>65</v>
      </c>
      <c r="B21" s="7"/>
      <c r="C21" s="7"/>
      <c r="D21" s="7"/>
      <c r="E21" s="7"/>
      <c r="F21" s="7"/>
      <c r="G21" s="7"/>
      <c r="H21" s="15"/>
      <c r="I21" s="9">
        <f t="shared" ref="I21:AW21" si="16">SUM(I19:I20)</f>
        <v>-333.69381271425436</v>
      </c>
      <c r="J21" s="9">
        <f t="shared" si="16"/>
        <v>12349.352509046734</v>
      </c>
      <c r="K21" s="9">
        <f t="shared" si="16"/>
        <v>25008.918205407772</v>
      </c>
      <c r="L21" s="9">
        <f t="shared" si="16"/>
        <v>37640.269892611206</v>
      </c>
      <c r="M21" s="9">
        <f t="shared" si="16"/>
        <v>50238.437517711493</v>
      </c>
      <c r="N21" s="9">
        <f t="shared" si="16"/>
        <v>62798.202525115819</v>
      </c>
      <c r="O21" s="9">
        <f t="shared" si="16"/>
        <v>75314.085431451735</v>
      </c>
      <c r="P21" s="9">
        <f t="shared" si="16"/>
        <v>87780.332779178163</v>
      </c>
      <c r="Q21" s="9">
        <f t="shared" si="16"/>
        <v>100190.90343787697</v>
      </c>
      <c r="R21" s="9">
        <f t="shared" si="16"/>
        <v>112539.4542206091</v>
      </c>
      <c r="S21" s="9">
        <f t="shared" si="16"/>
        <v>124819.3247810886</v>
      </c>
      <c r="T21" s="9">
        <f t="shared" si="16"/>
        <v>137023.52175571516</v>
      </c>
      <c r="U21" s="9">
        <f t="shared" si="16"/>
        <v>149144.70211270847</v>
      </c>
      <c r="V21" s="9">
        <f t="shared" si="16"/>
        <v>161175.15566869918</v>
      </c>
      <c r="W21" s="9">
        <f t="shared" si="16"/>
        <v>176356.06132385693</v>
      </c>
      <c r="X21" s="9">
        <f t="shared" si="16"/>
        <v>191608.15402876781</v>
      </c>
      <c r="Y21" s="9">
        <f t="shared" si="16"/>
        <v>206931.43378343183</v>
      </c>
      <c r="Z21" s="9">
        <f t="shared" si="16"/>
        <v>222325.90058784897</v>
      </c>
      <c r="AA21" s="9">
        <f t="shared" si="16"/>
        <v>237791.55444201929</v>
      </c>
      <c r="AB21" s="9">
        <f t="shared" si="16"/>
        <v>253328.39534594273</v>
      </c>
      <c r="AC21" s="9">
        <f t="shared" si="16"/>
        <v>268936.42329961929</v>
      </c>
      <c r="AD21" s="9">
        <f t="shared" si="16"/>
        <v>284615.63830304908</v>
      </c>
      <c r="AE21" s="9">
        <f t="shared" si="16"/>
        <v>300366.04035623197</v>
      </c>
      <c r="AF21" s="9">
        <f t="shared" si="16"/>
        <v>316187.62945916795</v>
      </c>
      <c r="AG21" s="9">
        <f t="shared" si="16"/>
        <v>332080.40561185713</v>
      </c>
      <c r="AH21" s="9">
        <f t="shared" si="16"/>
        <v>339529.518887666</v>
      </c>
      <c r="AI21" s="9">
        <f t="shared" si="16"/>
        <v>347194.60395512916</v>
      </c>
      <c r="AJ21" s="9">
        <f t="shared" si="16"/>
        <v>355069.11009603995</v>
      </c>
      <c r="AK21" s="9">
        <f t="shared" si="16"/>
        <v>363146.74862091988</v>
      </c>
      <c r="AL21" s="9">
        <f t="shared" si="16"/>
        <v>371421.4823878695</v>
      </c>
      <c r="AM21" s="9">
        <f t="shared" si="16"/>
        <v>379887.51574066561</v>
      </c>
      <c r="AN21" s="9">
        <f t="shared" si="16"/>
        <v>388539.28484933364</v>
      </c>
      <c r="AO21" s="9">
        <f t="shared" si="16"/>
        <v>397371.44843709824</v>
      </c>
      <c r="AP21" s="9">
        <f t="shared" si="16"/>
        <v>406378.87887825485</v>
      </c>
      <c r="AQ21" s="9">
        <f t="shared" si="16"/>
        <v>415556.65365212737</v>
      </c>
      <c r="AR21" s="9">
        <f t="shared" si="16"/>
        <v>424900.0471388665</v>
      </c>
      <c r="AS21" s="9">
        <f t="shared" si="16"/>
        <v>434404.52274341695</v>
      </c>
      <c r="AT21" s="9">
        <f t="shared" si="16"/>
        <v>444065.72533452581</v>
      </c>
      <c r="AU21" s="9">
        <f t="shared" si="16"/>
        <v>453879.47398619016</v>
      </c>
      <c r="AV21" s="9">
        <f t="shared" si="16"/>
        <v>463841.75500944705</v>
      </c>
      <c r="AW21" s="9">
        <f t="shared" si="16"/>
        <v>473948.71526289248</v>
      </c>
    </row>
    <row r="22" spans="1:49">
      <c r="A22" s="6" t="s">
        <v>66</v>
      </c>
      <c r="B22" s="7"/>
      <c r="C22" s="7"/>
      <c r="D22" s="7"/>
      <c r="E22" s="7"/>
      <c r="F22" s="7"/>
      <c r="G22" s="7"/>
      <c r="H22" s="15"/>
      <c r="I22" s="9">
        <f t="shared" ref="I22:AW22" si="17">IF(I21&lt;0,0,IF(I21&lt;25000,I21*0.1,I21*0.25))</f>
        <v>0</v>
      </c>
      <c r="J22" s="9">
        <f t="shared" si="17"/>
        <v>1234.9352509046735</v>
      </c>
      <c r="K22" s="9">
        <f t="shared" si="17"/>
        <v>6252.229551351943</v>
      </c>
      <c r="L22" s="9">
        <f t="shared" si="17"/>
        <v>9410.0674731528015</v>
      </c>
      <c r="M22" s="9">
        <f t="shared" si="17"/>
        <v>12559.609379427873</v>
      </c>
      <c r="N22" s="9">
        <f t="shared" si="17"/>
        <v>15699.550631278955</v>
      </c>
      <c r="O22" s="9">
        <f t="shared" si="17"/>
        <v>18828.521357862934</v>
      </c>
      <c r="P22" s="9">
        <f t="shared" si="17"/>
        <v>21945.083194794541</v>
      </c>
      <c r="Q22" s="9">
        <f t="shared" si="17"/>
        <v>25047.725859469243</v>
      </c>
      <c r="R22" s="9">
        <f t="shared" si="17"/>
        <v>28134.863555152275</v>
      </c>
      <c r="S22" s="9">
        <f t="shared" si="17"/>
        <v>31204.831195272149</v>
      </c>
      <c r="T22" s="9">
        <f t="shared" si="17"/>
        <v>34255.880438928791</v>
      </c>
      <c r="U22" s="9">
        <f t="shared" si="17"/>
        <v>37286.175528177118</v>
      </c>
      <c r="V22" s="9">
        <f t="shared" si="17"/>
        <v>40293.788917174796</v>
      </c>
      <c r="W22" s="9">
        <f t="shared" si="17"/>
        <v>44089.015330964234</v>
      </c>
      <c r="X22" s="9">
        <f t="shared" si="17"/>
        <v>47902.038507191952</v>
      </c>
      <c r="Y22" s="9">
        <f t="shared" si="17"/>
        <v>51732.858445857957</v>
      </c>
      <c r="Z22" s="9">
        <f t="shared" si="17"/>
        <v>55581.475146962242</v>
      </c>
      <c r="AA22" s="9">
        <f t="shared" si="17"/>
        <v>59447.888610504822</v>
      </c>
      <c r="AB22" s="9">
        <f t="shared" si="17"/>
        <v>63332.098836485682</v>
      </c>
      <c r="AC22" s="9">
        <f t="shared" si="17"/>
        <v>67234.105824904822</v>
      </c>
      <c r="AD22" s="9">
        <f t="shared" si="17"/>
        <v>71153.909575762271</v>
      </c>
      <c r="AE22" s="9">
        <f t="shared" si="17"/>
        <v>75091.510089057992</v>
      </c>
      <c r="AF22" s="9">
        <f t="shared" si="17"/>
        <v>79046.907364791987</v>
      </c>
      <c r="AG22" s="9">
        <f t="shared" si="17"/>
        <v>83020.101402964283</v>
      </c>
      <c r="AH22" s="9">
        <f t="shared" si="17"/>
        <v>84882.379721916499</v>
      </c>
      <c r="AI22" s="9">
        <f t="shared" si="17"/>
        <v>86798.65098878229</v>
      </c>
      <c r="AJ22" s="9">
        <f t="shared" si="17"/>
        <v>88767.277524009987</v>
      </c>
      <c r="AK22" s="9">
        <f t="shared" si="17"/>
        <v>90786.687155229971</v>
      </c>
      <c r="AL22" s="9">
        <f t="shared" si="17"/>
        <v>92855.370596967376</v>
      </c>
      <c r="AM22" s="9">
        <f t="shared" si="17"/>
        <v>94971.878935166402</v>
      </c>
      <c r="AN22" s="9">
        <f t="shared" si="17"/>
        <v>97134.821212333409</v>
      </c>
      <c r="AO22" s="9">
        <f t="shared" si="17"/>
        <v>99342.86210927456</v>
      </c>
      <c r="AP22" s="9">
        <f t="shared" si="17"/>
        <v>101594.71971956371</v>
      </c>
      <c r="AQ22" s="9">
        <f t="shared" si="17"/>
        <v>103889.16341303184</v>
      </c>
      <c r="AR22" s="9">
        <f t="shared" si="17"/>
        <v>106225.01178471663</v>
      </c>
      <c r="AS22" s="9">
        <f t="shared" si="17"/>
        <v>108601.13068585424</v>
      </c>
      <c r="AT22" s="9">
        <f t="shared" si="17"/>
        <v>111016.43133363145</v>
      </c>
      <c r="AU22" s="9">
        <f t="shared" si="17"/>
        <v>113469.86849654754</v>
      </c>
      <c r="AV22" s="9">
        <f t="shared" si="17"/>
        <v>115960.43875236176</v>
      </c>
      <c r="AW22" s="9">
        <f t="shared" si="17"/>
        <v>118487.17881572312</v>
      </c>
    </row>
    <row r="23" spans="1:49">
      <c r="A23" s="6" t="s">
        <v>67</v>
      </c>
      <c r="B23" s="7"/>
      <c r="C23" s="7"/>
      <c r="D23" s="7">
        <v>-22893</v>
      </c>
      <c r="E23" s="7">
        <v>10695</v>
      </c>
      <c r="F23" s="7">
        <v>-26773</v>
      </c>
      <c r="G23" s="7">
        <v>-17121</v>
      </c>
      <c r="H23" s="15">
        <v>6629</v>
      </c>
      <c r="I23" s="9">
        <f t="shared" ref="I23:AW23" si="18">I21-I22</f>
        <v>-333.69381271425436</v>
      </c>
      <c r="J23" s="9">
        <f t="shared" si="18"/>
        <v>11114.417258142061</v>
      </c>
      <c r="K23" s="9">
        <f t="shared" si="18"/>
        <v>18756.68865405583</v>
      </c>
      <c r="L23" s="9">
        <f t="shared" si="18"/>
        <v>28230.202419458405</v>
      </c>
      <c r="M23" s="9">
        <f t="shared" si="18"/>
        <v>37678.828138283621</v>
      </c>
      <c r="N23" s="9">
        <f t="shared" si="18"/>
        <v>47098.651893836868</v>
      </c>
      <c r="O23" s="9">
        <f t="shared" si="18"/>
        <v>56485.564073588801</v>
      </c>
      <c r="P23" s="9">
        <f t="shared" si="18"/>
        <v>65835.249584383622</v>
      </c>
      <c r="Q23" s="9">
        <f t="shared" si="18"/>
        <v>75143.177578407733</v>
      </c>
      <c r="R23" s="9">
        <f t="shared" si="18"/>
        <v>84404.590665456824</v>
      </c>
      <c r="S23" s="9">
        <f t="shared" si="18"/>
        <v>93614.493585816439</v>
      </c>
      <c r="T23" s="9">
        <f t="shared" si="18"/>
        <v>102767.64131678638</v>
      </c>
      <c r="U23" s="9">
        <f t="shared" si="18"/>
        <v>111858.52658453136</v>
      </c>
      <c r="V23" s="9">
        <f t="shared" si="18"/>
        <v>120881.36675152439</v>
      </c>
      <c r="W23" s="9">
        <f t="shared" si="18"/>
        <v>132267.0459928927</v>
      </c>
      <c r="X23" s="9">
        <f t="shared" si="18"/>
        <v>143706.11552157585</v>
      </c>
      <c r="Y23" s="9">
        <f t="shared" si="18"/>
        <v>155198.57533757389</v>
      </c>
      <c r="Z23" s="9">
        <f t="shared" si="18"/>
        <v>166744.42544088673</v>
      </c>
      <c r="AA23" s="9">
        <f t="shared" si="18"/>
        <v>178343.66583151446</v>
      </c>
      <c r="AB23" s="9">
        <f t="shared" si="18"/>
        <v>189996.29650945705</v>
      </c>
      <c r="AC23" s="9">
        <f t="shared" si="18"/>
        <v>201702.31747471448</v>
      </c>
      <c r="AD23" s="9">
        <f t="shared" si="18"/>
        <v>213461.7287272868</v>
      </c>
      <c r="AE23" s="9">
        <f t="shared" si="18"/>
        <v>225274.53026717398</v>
      </c>
      <c r="AF23" s="9">
        <f t="shared" si="18"/>
        <v>237140.72209437596</v>
      </c>
      <c r="AG23" s="9">
        <f t="shared" si="18"/>
        <v>249060.30420889286</v>
      </c>
      <c r="AH23" s="9">
        <f t="shared" si="18"/>
        <v>254647.13916574948</v>
      </c>
      <c r="AI23" s="9">
        <f t="shared" si="18"/>
        <v>260395.95296634687</v>
      </c>
      <c r="AJ23" s="9">
        <f t="shared" si="18"/>
        <v>266301.83257202996</v>
      </c>
      <c r="AK23" s="9">
        <f t="shared" si="18"/>
        <v>272360.06146568991</v>
      </c>
      <c r="AL23" s="9">
        <f t="shared" si="18"/>
        <v>278566.1117909021</v>
      </c>
      <c r="AM23" s="9">
        <f t="shared" si="18"/>
        <v>284915.63680549921</v>
      </c>
      <c r="AN23" s="9">
        <f t="shared" si="18"/>
        <v>291404.46363700024</v>
      </c>
      <c r="AO23" s="9">
        <f t="shared" si="18"/>
        <v>298028.58632782369</v>
      </c>
      <c r="AP23" s="9">
        <f t="shared" si="18"/>
        <v>304784.15915869112</v>
      </c>
      <c r="AQ23" s="9">
        <f t="shared" si="18"/>
        <v>311667.49023909552</v>
      </c>
      <c r="AR23" s="9">
        <f t="shared" si="18"/>
        <v>318675.03535414988</v>
      </c>
      <c r="AS23" s="9">
        <f t="shared" si="18"/>
        <v>325803.39205756271</v>
      </c>
      <c r="AT23" s="9">
        <f t="shared" si="18"/>
        <v>333049.29400089436</v>
      </c>
      <c r="AU23" s="9">
        <f t="shared" si="18"/>
        <v>340409.60548964259</v>
      </c>
      <c r="AV23" s="9">
        <f t="shared" si="18"/>
        <v>347881.3162570853</v>
      </c>
      <c r="AW23" s="9">
        <f t="shared" si="18"/>
        <v>355461.53644716938</v>
      </c>
    </row>
    <row r="24" spans="1:49">
      <c r="H24" s="2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>
      <c r="A25" s="1" t="s">
        <v>68</v>
      </c>
      <c r="H25" s="1">
        <v>232140</v>
      </c>
      <c r="I25" s="2">
        <v>232140</v>
      </c>
      <c r="J25" s="2">
        <v>232140</v>
      </c>
      <c r="K25" s="2">
        <v>232140</v>
      </c>
      <c r="L25" s="2">
        <v>232140</v>
      </c>
      <c r="M25" s="2">
        <v>232140</v>
      </c>
      <c r="N25" s="2">
        <v>232140</v>
      </c>
      <c r="O25" s="2">
        <v>232140</v>
      </c>
      <c r="P25" s="2">
        <v>232140</v>
      </c>
      <c r="Q25" s="2">
        <v>232140</v>
      </c>
      <c r="R25" s="2">
        <v>232140</v>
      </c>
      <c r="S25" s="2">
        <v>232140</v>
      </c>
      <c r="T25" s="2">
        <v>232140</v>
      </c>
      <c r="U25" s="2">
        <v>232140</v>
      </c>
      <c r="V25" s="2">
        <v>232140</v>
      </c>
      <c r="W25" s="2">
        <v>232140</v>
      </c>
      <c r="X25" s="2">
        <v>232140</v>
      </c>
      <c r="Y25" s="2">
        <v>232140</v>
      </c>
      <c r="Z25" s="2">
        <v>232140</v>
      </c>
      <c r="AA25" s="2">
        <v>232140</v>
      </c>
      <c r="AB25" s="2">
        <v>232140</v>
      </c>
      <c r="AC25" s="2">
        <v>232140</v>
      </c>
      <c r="AD25" s="2">
        <v>232140</v>
      </c>
      <c r="AE25" s="2">
        <v>232140</v>
      </c>
      <c r="AF25" s="2">
        <v>232140</v>
      </c>
      <c r="AG25" s="2">
        <v>232140</v>
      </c>
      <c r="AH25" s="2">
        <v>232140</v>
      </c>
      <c r="AI25" s="2">
        <v>232140</v>
      </c>
      <c r="AJ25" s="2">
        <v>232140</v>
      </c>
      <c r="AK25" s="2">
        <v>232140</v>
      </c>
      <c r="AL25" s="2">
        <v>232140</v>
      </c>
      <c r="AM25" s="2">
        <v>232140</v>
      </c>
      <c r="AN25" s="2">
        <v>232140</v>
      </c>
      <c r="AO25" s="2">
        <v>232140</v>
      </c>
      <c r="AP25" s="2">
        <v>232140</v>
      </c>
      <c r="AQ25" s="2">
        <v>232140</v>
      </c>
      <c r="AR25" s="2">
        <v>232140</v>
      </c>
      <c r="AS25" s="2">
        <v>232140</v>
      </c>
      <c r="AT25" s="2">
        <v>232140</v>
      </c>
      <c r="AU25" s="2">
        <v>232140</v>
      </c>
      <c r="AV25" s="2">
        <v>232140</v>
      </c>
      <c r="AW25" s="2">
        <v>232140</v>
      </c>
    </row>
    <row r="26" spans="1:49">
      <c r="A26" s="1" t="s">
        <v>69</v>
      </c>
      <c r="D26" s="23">
        <f t="shared" ref="D26:AW26" si="19">D15/D13</f>
        <v>0.85318892900120336</v>
      </c>
      <c r="E26" s="23">
        <f t="shared" si="19"/>
        <v>0.92842591335053648</v>
      </c>
      <c r="F26" s="23">
        <f t="shared" si="19"/>
        <v>0.86481970096745819</v>
      </c>
      <c r="G26" s="23">
        <f t="shared" si="19"/>
        <v>0.84140909090909088</v>
      </c>
      <c r="H26" s="23">
        <f t="shared" si="19"/>
        <v>0.86264285714285716</v>
      </c>
      <c r="I26" s="24">
        <f t="shared" si="19"/>
        <v>0.85</v>
      </c>
      <c r="J26" s="24">
        <f t="shared" si="19"/>
        <v>0.85</v>
      </c>
      <c r="K26" s="24">
        <f t="shared" si="19"/>
        <v>0.85</v>
      </c>
      <c r="L26" s="24">
        <f t="shared" si="19"/>
        <v>0.85</v>
      </c>
      <c r="M26" s="24">
        <f t="shared" si="19"/>
        <v>0.85</v>
      </c>
      <c r="N26" s="24">
        <f t="shared" si="19"/>
        <v>0.85</v>
      </c>
      <c r="O26" s="24">
        <f t="shared" si="19"/>
        <v>0.85</v>
      </c>
      <c r="P26" s="24">
        <f t="shared" si="19"/>
        <v>0.85</v>
      </c>
      <c r="Q26" s="24">
        <f t="shared" si="19"/>
        <v>0.85</v>
      </c>
      <c r="R26" s="24">
        <f t="shared" si="19"/>
        <v>0.85</v>
      </c>
      <c r="S26" s="24">
        <f t="shared" si="19"/>
        <v>0.85</v>
      </c>
      <c r="T26" s="24">
        <f t="shared" si="19"/>
        <v>0.85</v>
      </c>
      <c r="U26" s="24">
        <f t="shared" si="19"/>
        <v>0.85</v>
      </c>
      <c r="V26" s="24">
        <f t="shared" si="19"/>
        <v>0.85</v>
      </c>
      <c r="W26" s="24">
        <f t="shared" si="19"/>
        <v>0.85</v>
      </c>
      <c r="X26" s="24">
        <f t="shared" si="19"/>
        <v>0.85</v>
      </c>
      <c r="Y26" s="24">
        <f t="shared" si="19"/>
        <v>0.85</v>
      </c>
      <c r="Z26" s="24">
        <f t="shared" si="19"/>
        <v>0.85</v>
      </c>
      <c r="AA26" s="24">
        <f t="shared" si="19"/>
        <v>0.85</v>
      </c>
      <c r="AB26" s="24">
        <f t="shared" si="19"/>
        <v>0.85</v>
      </c>
      <c r="AC26" s="24">
        <f t="shared" si="19"/>
        <v>0.85</v>
      </c>
      <c r="AD26" s="24">
        <f t="shared" si="19"/>
        <v>0.85</v>
      </c>
      <c r="AE26" s="24">
        <f t="shared" si="19"/>
        <v>0.85</v>
      </c>
      <c r="AF26" s="24">
        <f t="shared" si="19"/>
        <v>0.85</v>
      </c>
      <c r="AG26" s="24">
        <f t="shared" si="19"/>
        <v>0.85</v>
      </c>
      <c r="AH26" s="24">
        <f t="shared" si="19"/>
        <v>0.85</v>
      </c>
      <c r="AI26" s="24">
        <f t="shared" si="19"/>
        <v>0.85</v>
      </c>
      <c r="AJ26" s="24">
        <f t="shared" si="19"/>
        <v>0.85</v>
      </c>
      <c r="AK26" s="24">
        <f t="shared" si="19"/>
        <v>0.85</v>
      </c>
      <c r="AL26" s="24">
        <f t="shared" si="19"/>
        <v>0.85</v>
      </c>
      <c r="AM26" s="24">
        <f t="shared" si="19"/>
        <v>0.85</v>
      </c>
      <c r="AN26" s="24">
        <f t="shared" si="19"/>
        <v>0.85</v>
      </c>
      <c r="AO26" s="24">
        <f t="shared" si="19"/>
        <v>0.85000000000000009</v>
      </c>
      <c r="AP26" s="24">
        <f t="shared" si="19"/>
        <v>0.85</v>
      </c>
      <c r="AQ26" s="24">
        <f t="shared" si="19"/>
        <v>0.85000000000000009</v>
      </c>
      <c r="AR26" s="24">
        <f t="shared" si="19"/>
        <v>0.85</v>
      </c>
      <c r="AS26" s="24">
        <f t="shared" si="19"/>
        <v>0.85</v>
      </c>
      <c r="AT26" s="24">
        <f t="shared" si="19"/>
        <v>0.85</v>
      </c>
      <c r="AU26" s="24">
        <f t="shared" si="19"/>
        <v>0.85000000000000009</v>
      </c>
      <c r="AV26" s="24">
        <f t="shared" si="19"/>
        <v>0.85</v>
      </c>
      <c r="AW26" s="24">
        <f t="shared" si="19"/>
        <v>0.85000000000000009</v>
      </c>
    </row>
    <row r="27" spans="1:49">
      <c r="A27" s="10" t="s">
        <v>70</v>
      </c>
      <c r="B27" s="7"/>
      <c r="C27" s="7"/>
      <c r="D27" s="7"/>
      <c r="E27" s="7"/>
      <c r="F27" s="7"/>
      <c r="H27" s="25">
        <f t="shared" ref="H27:AW27" si="20">H23/H25</f>
        <v>2.8556043766692515E-2</v>
      </c>
      <c r="I27" s="18">
        <f t="shared" si="20"/>
        <v>-1.4374679620670905E-3</v>
      </c>
      <c r="J27" s="18">
        <f t="shared" si="20"/>
        <v>4.787807899604575E-2</v>
      </c>
      <c r="K27" s="18">
        <f t="shared" si="20"/>
        <v>8.0799037882552896E-2</v>
      </c>
      <c r="L27" s="18">
        <f t="shared" si="20"/>
        <v>0.12160852252717499</v>
      </c>
      <c r="M27" s="18">
        <f t="shared" si="20"/>
        <v>0.16231079580547783</v>
      </c>
      <c r="N27" s="18">
        <f t="shared" si="20"/>
        <v>0.20288899756111342</v>
      </c>
      <c r="O27" s="18">
        <f t="shared" si="20"/>
        <v>0.24332542462991644</v>
      </c>
      <c r="P27" s="18">
        <f t="shared" si="20"/>
        <v>0.28360148868951335</v>
      </c>
      <c r="Q27" s="18">
        <f t="shared" si="20"/>
        <v>0.32369767200141181</v>
      </c>
      <c r="R27" s="18">
        <f t="shared" si="20"/>
        <v>0.36359348094019484</v>
      </c>
      <c r="S27" s="18">
        <f t="shared" si="20"/>
        <v>0.40326739719917482</v>
      </c>
      <c r="T27" s="18">
        <f t="shared" si="20"/>
        <v>0.44269682655632969</v>
      </c>
      <c r="U27" s="18">
        <f t="shared" si="20"/>
        <v>0.48185804507853602</v>
      </c>
      <c r="V27" s="18">
        <f t="shared" si="20"/>
        <v>0.52072614263601447</v>
      </c>
      <c r="W27" s="18">
        <f t="shared" si="20"/>
        <v>0.56977274917245069</v>
      </c>
      <c r="X27" s="18">
        <f t="shared" si="20"/>
        <v>0.61904934746952633</v>
      </c>
      <c r="Y27" s="18">
        <f t="shared" si="20"/>
        <v>0.66855593752724174</v>
      </c>
      <c r="Z27" s="18">
        <f t="shared" si="20"/>
        <v>0.71829251934559635</v>
      </c>
      <c r="AA27" s="18">
        <f t="shared" si="20"/>
        <v>0.7682590929245906</v>
      </c>
      <c r="AB27" s="18">
        <f t="shared" si="20"/>
        <v>0.81845565826422439</v>
      </c>
      <c r="AC27" s="18">
        <f t="shared" si="20"/>
        <v>0.86888221536449761</v>
      </c>
      <c r="AD27" s="18">
        <f t="shared" si="20"/>
        <v>0.91953876422541048</v>
      </c>
      <c r="AE27" s="18">
        <f t="shared" si="20"/>
        <v>0.97042530484696299</v>
      </c>
      <c r="AF27" s="18">
        <f t="shared" si="20"/>
        <v>1.0215418372291547</v>
      </c>
      <c r="AG27" s="18">
        <f t="shared" si="20"/>
        <v>1.0728883613719862</v>
      </c>
      <c r="AH27" s="18">
        <f t="shared" si="20"/>
        <v>1.0969550235450567</v>
      </c>
      <c r="AI27" s="18">
        <f t="shared" si="20"/>
        <v>1.1217194493251783</v>
      </c>
      <c r="AJ27" s="18">
        <f t="shared" si="20"/>
        <v>1.147160474593047</v>
      </c>
      <c r="AK27" s="18">
        <f t="shared" si="20"/>
        <v>1.1732577817941325</v>
      </c>
      <c r="AL27" s="18">
        <f t="shared" si="20"/>
        <v>1.1999918660760838</v>
      </c>
      <c r="AM27" s="18">
        <f t="shared" si="20"/>
        <v>1.2273440027806461</v>
      </c>
      <c r="AN27" s="18">
        <f t="shared" si="20"/>
        <v>1.2552962162358932</v>
      </c>
      <c r="AO27" s="18">
        <f t="shared" si="20"/>
        <v>1.2838312497967765</v>
      </c>
      <c r="AP27" s="18">
        <f t="shared" si="20"/>
        <v>1.312932537084049</v>
      </c>
      <c r="AQ27" s="18">
        <f t="shared" si="20"/>
        <v>1.3425841743736346</v>
      </c>
      <c r="AR27" s="18">
        <f t="shared" si="20"/>
        <v>1.3727708940904191</v>
      </c>
      <c r="AS27" s="18">
        <f t="shared" si="20"/>
        <v>1.403478039362293</v>
      </c>
      <c r="AT27" s="18">
        <f t="shared" si="20"/>
        <v>1.4346915395920321</v>
      </c>
      <c r="AU27" s="18">
        <f t="shared" si="20"/>
        <v>1.4663978870063006</v>
      </c>
      <c r="AV27" s="18">
        <f t="shared" si="20"/>
        <v>1.4985841141426954</v>
      </c>
      <c r="AW27" s="18">
        <f t="shared" si="20"/>
        <v>1.5312377722373109</v>
      </c>
    </row>
    <row r="28" spans="1:49">
      <c r="A28" s="10" t="s">
        <v>71</v>
      </c>
      <c r="B28" s="7"/>
      <c r="C28" s="7"/>
      <c r="D28" s="7"/>
      <c r="E28" s="7"/>
      <c r="F28" s="7"/>
      <c r="H28" s="21">
        <v>289000</v>
      </c>
      <c r="I28" s="11">
        <f t="shared" ref="I28:AW28" si="21">H28+I19</f>
        <v>287240.75</v>
      </c>
      <c r="J28" s="11">
        <f t="shared" si="21"/>
        <v>298110.59999999998</v>
      </c>
      <c r="K28" s="11">
        <f t="shared" si="21"/>
        <v>321523.8175</v>
      </c>
      <c r="L28" s="11">
        <f t="shared" si="21"/>
        <v>357390.38337499998</v>
      </c>
      <c r="M28" s="11">
        <f t="shared" si="21"/>
        <v>405615.77754374995</v>
      </c>
      <c r="N28" s="11">
        <f t="shared" si="21"/>
        <v>466100.75392093742</v>
      </c>
      <c r="O28" s="11">
        <f t="shared" si="21"/>
        <v>538741.10411698429</v>
      </c>
      <c r="P28" s="11">
        <f t="shared" si="21"/>
        <v>623427.40932283353</v>
      </c>
      <c r="Q28" s="11">
        <f t="shared" si="21"/>
        <v>720044.77978897514</v>
      </c>
      <c r="R28" s="11">
        <f t="shared" si="21"/>
        <v>828472.5812784239</v>
      </c>
      <c r="S28" s="11">
        <f t="shared" si="21"/>
        <v>948584.14784234506</v>
      </c>
      <c r="T28" s="11">
        <f t="shared" si="21"/>
        <v>1080246.4802344623</v>
      </c>
      <c r="U28" s="11">
        <f t="shared" si="21"/>
        <v>1223319.9292461853</v>
      </c>
      <c r="V28" s="11">
        <f t="shared" si="21"/>
        <v>1377657.8632084946</v>
      </c>
      <c r="W28" s="11">
        <f t="shared" si="21"/>
        <v>1546339.5471708039</v>
      </c>
      <c r="X28" s="11">
        <f t="shared" si="21"/>
        <v>1729364.9811331131</v>
      </c>
      <c r="Y28" s="11">
        <f t="shared" si="21"/>
        <v>1926734.1650954224</v>
      </c>
      <c r="Z28" s="11">
        <f t="shared" si="21"/>
        <v>2138447.0990577317</v>
      </c>
      <c r="AA28" s="11">
        <f t="shared" si="21"/>
        <v>2364503.783020041</v>
      </c>
      <c r="AB28" s="11">
        <f t="shared" si="21"/>
        <v>2604904.2169823502</v>
      </c>
      <c r="AC28" s="11">
        <f t="shared" si="21"/>
        <v>2859648.4009446595</v>
      </c>
      <c r="AD28" s="11">
        <f t="shared" si="21"/>
        <v>3128736.3349069688</v>
      </c>
      <c r="AE28" s="11">
        <f t="shared" si="21"/>
        <v>3412168.018869278</v>
      </c>
      <c r="AF28" s="11">
        <f t="shared" si="21"/>
        <v>3709943.4528315873</v>
      </c>
      <c r="AG28" s="11">
        <f t="shared" si="21"/>
        <v>4022062.6367938966</v>
      </c>
      <c r="AH28" s="11">
        <f t="shared" si="21"/>
        <v>4340052.7707562055</v>
      </c>
      <c r="AI28" s="11">
        <f t="shared" si="21"/>
        <v>4664099.7667185152</v>
      </c>
      <c r="AJ28" s="11">
        <f t="shared" si="21"/>
        <v>4994382.1002008244</v>
      </c>
      <c r="AK28" s="11">
        <f t="shared" si="21"/>
        <v>5331071.1077023335</v>
      </c>
      <c r="AL28" s="11">
        <f t="shared" si="21"/>
        <v>5674331.2722622752</v>
      </c>
      <c r="AM28" s="11">
        <f t="shared" si="21"/>
        <v>6024320.4975983109</v>
      </c>
      <c r="AN28" s="11">
        <f t="shared" si="21"/>
        <v>6381190.371279398</v>
      </c>
      <c r="AO28" s="11">
        <f t="shared" si="21"/>
        <v>6745086.417371734</v>
      </c>
      <c r="AP28" s="11">
        <f t="shared" si="21"/>
        <v>7116148.3389788689</v>
      </c>
      <c r="AQ28" s="11">
        <f t="shared" si="21"/>
        <v>7494510.2510802103</v>
      </c>
      <c r="AR28" s="11">
        <f t="shared" si="21"/>
        <v>7880300.9040559903</v>
      </c>
      <c r="AS28" s="11">
        <f t="shared" si="21"/>
        <v>8273643.8982712319</v>
      </c>
      <c r="AT28" s="11">
        <f t="shared" si="21"/>
        <v>8674657.890076356</v>
      </c>
      <c r="AU28" s="11">
        <f t="shared" si="21"/>
        <v>9083456.7895677686</v>
      </c>
      <c r="AV28" s="11">
        <f t="shared" si="21"/>
        <v>9500149.9504380152</v>
      </c>
      <c r="AW28" s="11">
        <f t="shared" si="21"/>
        <v>9924842.3522319458</v>
      </c>
    </row>
    <row r="29" spans="1:49">
      <c r="A29" s="10"/>
      <c r="B29" s="7"/>
      <c r="C29" s="7"/>
      <c r="D29" s="7"/>
      <c r="E29" s="7"/>
      <c r="F29" s="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>
      <c r="A30" s="10" t="s">
        <v>49</v>
      </c>
      <c r="B30" s="7"/>
      <c r="C30" s="7"/>
      <c r="D30" s="7" t="s">
        <v>72</v>
      </c>
      <c r="E30" s="7"/>
      <c r="F30" s="7" t="s">
        <v>73</v>
      </c>
      <c r="H30" s="1" t="s">
        <v>74</v>
      </c>
      <c r="I30" s="2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 t="s">
        <v>75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>
      <c r="A31" s="1" t="s">
        <v>76</v>
      </c>
      <c r="B31" s="7"/>
      <c r="C31" s="7"/>
      <c r="D31" s="7"/>
      <c r="E31" s="7"/>
      <c r="F31" s="7" t="s">
        <v>77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>
      <c r="A32" s="1" t="s">
        <v>78</v>
      </c>
      <c r="I32" s="2"/>
      <c r="J32" s="2"/>
      <c r="K32" s="2"/>
      <c r="L32" s="2"/>
      <c r="M32" s="2"/>
      <c r="N32" s="2"/>
      <c r="O32" s="27" t="s">
        <v>79</v>
      </c>
      <c r="P32" s="27"/>
      <c r="Q32" s="27"/>
      <c r="R32" s="27"/>
      <c r="S32" s="27"/>
      <c r="T32" s="1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>
      <c r="H33" s="1" t="s">
        <v>80</v>
      </c>
      <c r="I33" s="2"/>
      <c r="J33" s="2"/>
      <c r="K33" s="2"/>
      <c r="L33" s="2"/>
      <c r="M33" s="2"/>
      <c r="N33" s="2"/>
      <c r="O33" s="28" t="s">
        <v>81</v>
      </c>
      <c r="P33" s="27"/>
      <c r="Q33" s="27"/>
      <c r="R33" s="27"/>
      <c r="S33" s="27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>
      <c r="A34" s="29" t="s">
        <v>50</v>
      </c>
      <c r="B34" s="1"/>
      <c r="C34" s="1"/>
      <c r="D34" s="1" t="s">
        <v>82</v>
      </c>
      <c r="H34" s="1" t="s">
        <v>83</v>
      </c>
      <c r="I34" s="2"/>
      <c r="J34" s="2"/>
      <c r="K34" s="2"/>
      <c r="L34" s="2"/>
      <c r="M34" s="2"/>
      <c r="N34" s="2"/>
      <c r="O34" s="28"/>
      <c r="P34" s="27" t="s">
        <v>84</v>
      </c>
      <c r="Q34" s="27"/>
      <c r="R34" s="27"/>
      <c r="S34" s="27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>
      <c r="A35" s="1" t="s">
        <v>85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>
      <c r="H36" s="1" t="s">
        <v>86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>
      <c r="A37" s="1" t="s">
        <v>87</v>
      </c>
      <c r="B37" s="23">
        <v>0.02</v>
      </c>
      <c r="H37" s="1" t="s">
        <v>88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>
      <c r="A38" s="1" t="s">
        <v>89</v>
      </c>
      <c r="B38" s="30">
        <f>(1+B37)^(1/4)-1</f>
        <v>4.9629315732038215E-3</v>
      </c>
      <c r="H38" s="1" t="s">
        <v>90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>
      <c r="A39" s="1" t="s">
        <v>91</v>
      </c>
      <c r="B39" s="23">
        <v>0.15</v>
      </c>
      <c r="H39" s="1" t="s">
        <v>92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>
      <c r="A40" s="1" t="s">
        <v>93</v>
      </c>
      <c r="B40" s="30">
        <f>(1+B39)^(1/4)-1</f>
        <v>3.5558076341622114E-2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>
      <c r="A41" s="29" t="s">
        <v>94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>
      <c r="A42" s="1" t="s">
        <v>95</v>
      </c>
      <c r="B42" s="1">
        <v>289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>
      <c r="A43" s="1" t="s">
        <v>96</v>
      </c>
      <c r="B43" s="1">
        <v>100</v>
      </c>
      <c r="H43" s="1" t="s">
        <v>97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>
      <c r="A44" s="1" t="s">
        <v>98</v>
      </c>
      <c r="B44" s="21">
        <f t="array" ref="B44">NPV(B40,I23:AK23)/1000 + B42 -B43</f>
        <v>2222.6883124006554</v>
      </c>
      <c r="H44" s="1" t="s">
        <v>99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>
      <c r="H45" s="31" t="s">
        <v>100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9:49"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9:49"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9:49"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9:49"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9:49"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9:49"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9:49"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9:49"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9:49"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9:49"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9:49"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9:49"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9:49"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9:49"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9:49"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9:49"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9:49"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9:49"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9:49"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9:49"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9:49"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9:49"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9:49"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9:49"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9:49"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9:49"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9:49"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9:49"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9:49"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9:49"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9:49"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9:49"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9:49"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9:49"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9:49"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9:49"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9:49"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9:49"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9:49"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9:49"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9:49"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9:49"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9:49"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9:49"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9:49"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9:49"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9:49"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9:49"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9:49"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9:49"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9:49"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9:49"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9:49"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9:49"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9:49"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9:49"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9:49"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9:49"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9:49"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9:49"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9:49"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9:49"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9:49"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9:49"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9:49"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9:49"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9:49"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9:49"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9:49"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9:49"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9:49"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9:49"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9:49"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9:49"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9:49"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9:49"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9:49"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9:49"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9:49"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9:49"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9:49"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9:49"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9:49"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9:49"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9:49"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9:49"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9:49"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9:49"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9:49"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9:49"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9:49"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9:49"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9:49"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9:49"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9:49"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9:49"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9:49"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9:49"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9:49"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9:49"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9:49"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9:49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9:49"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9:49"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9:49"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9:49"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9:49"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9:49"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9:49"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9:49"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9:49"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9:49"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9:49"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9:49"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9:49"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9:49"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9:49"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9:49"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9:49"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9:49"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9:49"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9:49"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9:49"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9:49"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9:49"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9:49"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9:49"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9:49"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9:49"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9:49"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9:49"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9:49"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9:49"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9:49"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9:49"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9:49"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9:49"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9:49"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9:49"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9:49"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9:49"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9:49"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9:49"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9:49"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9:49"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9:49"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9:49"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9:49"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9:49"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9:49"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9:49"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9:49"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9:49"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9:49"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9:49"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9:49"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9:49"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9:49"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9:49"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9:49"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9:49"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9:49"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9:49"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9:49"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9:49"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9:49"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9:49"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9:49"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9:49"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9:49"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9:49"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9:49"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9:49"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9:49"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9:49"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9:49"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9:49"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9:49"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9:49"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9:49"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9:49"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9:49"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9:49"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9:49"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9:49"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9:49"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9:49"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9:49"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9:49"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9:49"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9:49"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9:49"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9:49"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9:49"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9:49"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9:49"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9:49"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9:49"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9:49"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9:49"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9:49"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9:49"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9:49"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9:49"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9:49"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9:49"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9:49"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9:49"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9:49"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9:49"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9:49"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9:49"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9:49"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9:49"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9:49"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9:49"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9:49"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9:49"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9:49"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9:49"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9:49"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9:49"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9:49"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9:49"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9:49"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9:49"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9:49"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9:49"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9:49"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9:49"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9:49"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9:49"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9:49"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9:49"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9:49"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9:49"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9:49"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9:49"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9:49"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9:49"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9:49"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9:49"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9:49"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9:49"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9:49"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9:49"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9:49"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9:49"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9:49"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9:49"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9:49"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9:49"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9:49"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9:49"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9:49"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9:49"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9:49"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9:49"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9:49"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9:49"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9:49"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9:49"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9:49"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9:49"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9:49"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9:49"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9:49"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9:49"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9:49"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9:49"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9:49"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9:49"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9:49"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9:49"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9:49"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9:49"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9:49"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9:49"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9:49"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9:49"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9:49"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9:49"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9:49"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9:49"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9:49"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9:49"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9:49"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9:49"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9:49"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9:49"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9:49"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9:49"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9:49"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9:49"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9:49"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9:49"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9:49"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9:49"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9:49"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9:49"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9:49"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9:49"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9:49"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9:49"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9:49"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9:49"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9:49"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9:49"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9:49"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9:49"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9:49"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9:49"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9:49"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9:49"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9:49"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9:49"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9:49"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9:49"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9:49"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9:49"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9:49"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9:49"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9:49"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9:49"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9:49"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9:49"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9:49"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9:49"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9:49"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9:49"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9:49"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9:49"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9:49"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9:49"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9:49"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9:49"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9:49"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9:49"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9:49"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9:49"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9:49"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9:49"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9:49"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9:49"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9:49"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9:49"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9:49"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9:49"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9:49"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9:49"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9:49"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9:49"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9:49"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9:49"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9:49"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9:49"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9:49"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9:49"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9:49"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9:49"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9:49"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9:49"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9:49"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9:49"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9:49"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9:49"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9:49"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9:49"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9:49"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9:49"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9:49"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9:49"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9:49"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9:49"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9:49"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9:49"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9:49"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9:49"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9:49"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9:49"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9:49"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9:49"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9:49"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9:49"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9:49"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9:49"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9:49"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9:49"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9:49"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9:49"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9:49"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9:49"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9:49"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9:49"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9:49"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9:49"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9:49"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9:49"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9:49"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9:49"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9:49"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9:49"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9:49"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9:49"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9:49"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9:49"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9:49"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9:49"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9:49"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9:49"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9:49"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9:49"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9:49"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9:49"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9:49"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9:49"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9:49"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9:49"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9:49"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9:49"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9:49"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9:49"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9:49"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9:49"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9:49"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9:49"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9:49"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9:49"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9:49"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9:49"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9:49"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9:49"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9:49"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9:49"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9:49"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9:49"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9:49"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9:49"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9:49"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9:49"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9:49"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9:49"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9:49"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9:49"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9:49"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9:49"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9:49"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9:49"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9:49"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9:49"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9:49"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9:49"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9:49"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9:49"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9:49"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9:49"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9:49"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9:49"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9:49"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9:49"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9:49"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9:49"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9:49"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9:49"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9:49"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9:49"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9:49"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9:49"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9:49"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9:49"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9:49"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9:49"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9:49"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9:49"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9:49"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9:49"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9:49"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9:49"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9:49"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9:49"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9:49"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9:49"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9:49"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9:49"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9:49"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9:49"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9:49"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9:49"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9:49"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9:49"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9:49"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9:49"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9:49"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9:49"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9:49"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9:49"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9:49"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9:49"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9:49"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9:49"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9:49"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9:49"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9:49"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9:49"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9:49"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9:49"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9:49"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9:49"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9:49"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9:49"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9:49"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9:49"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9:49"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9:49"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9:49"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9:49"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9:49"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9:49"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9:49"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9:49"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9:49"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9:49"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9:49"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9:49"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9:49"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9:49"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9:49"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9:49"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9:49"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9:49"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9:49"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9:49"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9:49"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9:49"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9:49"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9:49"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9:49"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9:49"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9:49"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9:49"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9:49"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9:49"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9:49"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9:49"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9:49"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9:49"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9:49"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9:49"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9:49"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9:49"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9:49"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9:49"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9:49"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9:49"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9:49"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9:49"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9:49"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9:49"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9:49"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9:49"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9:49"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9:49"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9:49"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9:49"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9:49"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9:49"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9:49"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9:49"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9:49"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9:49"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9:49"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9:49"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9:49"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9:49"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9:49"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9:49"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9:49"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9:49"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9:49"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9:49"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9:49"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9:49"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9:49"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9:49"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9:49"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9:49"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9:49"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9:49"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9:49"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9:49"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9:49"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9:49"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9:49"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9:49"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9:49"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9:49"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9:49"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9:49"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9:49"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9:49"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9:49"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9:49"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9:49"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9:49"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9:49"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9:49"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9:49"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9:49"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9:49"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9:49"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9:49"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9:49"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9:49"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9:49"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9:49"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9:49"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9:49"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9:49"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9:49"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9:49"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9:49"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9:49"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9:49"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9:49"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9:49"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9:49"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9:49"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9:49"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9:49"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9:49"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9:49"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9:49"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9:49"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9:49"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9:49"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9:49"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9:49"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9:49"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9:49"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9:49"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9:49"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9:49"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9:49"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9:49"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9:49"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9:49"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9:49"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9:49"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9:49"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9:49"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9:49"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9:49"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9:49"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9:49"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9:49"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9:49"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9:49"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9:49"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9:49"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9:49"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9:49"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9:49"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9:49"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9:49"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9:49"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9:49"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9:49"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9:49"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9:49"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9:49"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9:49"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9:49"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9:49"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9:49"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9:49"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9:49"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9:49"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9:49"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9:49"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9:49"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9:49"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9:49"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9:49"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9:49"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9:49"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9:49"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9:49"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9:49"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9:49"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9:49"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9:49"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9:49"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9:49"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9:49"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9:49"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9:49"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9:49"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9:49"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9:49"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9:49"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9:49"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9:49"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9:49"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9:49"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9:49"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9:49"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9:49"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9:49"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9:49"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9:49"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9:49"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9:49"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9:49"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9:49"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9:49"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9:49"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9:49"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9:49"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9:49"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9:49"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9:49"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9:49"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9:49"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9:49"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9:49"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9:49"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9:49"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9:49"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9:49"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9:49"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9:49"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9:49"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9:49"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9:49"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9:49"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9:49"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9:49"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9:49"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9:49"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9:49"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9:49"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9:49"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9:49"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9:49"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9:49"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9:49"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9:49"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9:49"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9:49"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9:49"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9:49"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9:49"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9:49"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9:49"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9:49"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9:49"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9:49"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9:49"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9:49"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9:49"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9:49"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9:49"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9:49"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9:49"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9:49"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9:49"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9:49"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9:49"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9:49"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9:49"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9:49"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9:49"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9:49"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9:49"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9:49"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9:49"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9:49"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9:49"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9:49"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9:49"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9:49"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9:49"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9:49"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9:49"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9:49"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9:49"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9:49"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9:49"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9:49"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9:49"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9:49"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9:49"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9:49"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9:49"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9:49"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9:49"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9:49"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9:49"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9:49"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9:49"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9:49"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9:49"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9:49"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9:49"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9:49"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9:49"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9:49"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9:49"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9:49"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9:49"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9:49"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9:49"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9:49"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9:49"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9:49"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9:49"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9:49"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9:49"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9:49"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9:49"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9:49"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9:49"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9:49"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9:49"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9:49"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9:49"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9:49"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9:49"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9:49"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9:49"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9:49"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9:49"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9:49"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9:49"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9:49"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9:49"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9:49"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9:49"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9:49"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9:49"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9:49"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9:49"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9:49"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9:49"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9:49"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9:49"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9:49"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9:49"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9:49"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9:49"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9:49"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9:49"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9:49"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9:49"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9:49"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9:49"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9:49"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9:49"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9:49"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9:49"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9:49"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9:49"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9:49"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9:49"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9:49"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9:49"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9:49"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9:49"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9:49"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9:49"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9:49"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9:49"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9:49"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9:49"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9:49"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9:49"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9:49"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9:49"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9:49"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9:49"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9:49"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9:49"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9:49"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9:49"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9:49"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9:49"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9:49"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9:49"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9:49"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9:49"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9:49"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9:49"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9:49"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9:49"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9:49"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9:49"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9:49"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9:49"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9:49"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9:49"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9:49"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9:49"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9:49"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9:49"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9:49"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9:49"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9:49"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9:49"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9:49"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9:49"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9:49"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9:49"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9:49"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9:49"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9:49"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9:49"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9:49"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9:49"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9:49"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9:49"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9:49"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9:49"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9:49"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9:49"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9:49"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9:49"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9:49"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9:49"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9:49"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9:49"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9:49"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9:49"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9:49"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9:49"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9:49"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9:49"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9:49"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9:49"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9:49"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9:49"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9:49"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9:49"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9:49"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9:49"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9:49"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9:49"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9:49"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9:49"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  <row r="997" spans="9:49"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</row>
    <row r="998" spans="9:49"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</row>
    <row r="999" spans="9:49"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</row>
    <row r="1000" spans="9:49"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</row>
    <row r="1001" spans="9:49"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</row>
    <row r="1002" spans="9:49"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</row>
    <row r="1003" spans="9:49"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</row>
    <row r="1004" spans="9:49"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</row>
    <row r="1005" spans="9:49"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</row>
    <row r="1006" spans="9:49"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</row>
    <row r="1007" spans="9:49"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</row>
    <row r="1008" spans="9:49"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</row>
    <row r="1009" spans="9:49"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</row>
    <row r="1010" spans="9:49"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</row>
    <row r="1011" spans="9:49"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Ignace VL</cp:lastModifiedBy>
  <dcterms:created xsi:type="dcterms:W3CDTF">2023-12-24T15:10:25Z</dcterms:created>
  <dcterms:modified xsi:type="dcterms:W3CDTF">2023-12-24T15:14:36Z</dcterms:modified>
</cp:coreProperties>
</file>