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oufalghanmi/Dropbox/My phd 2/An Evaluation Approach for Explanation needs in SCs to Reconcile Surprises/Eva-Results/"/>
    </mc:Choice>
  </mc:AlternateContent>
  <xr:revisionPtr revIDLastSave="0" documentId="13_ncr:1_{1605CA55-D8E2-0745-8DA5-25FF04A235D6}" xr6:coauthVersionLast="36" xr6:coauthVersionMax="47" xr10:uidLastSave="{00000000-0000-0000-0000-000000000000}"/>
  <bookViews>
    <workbookView xWindow="0" yWindow="500" windowWidth="28800" windowHeight="16240" xr2:uid="{8F25A474-9386-C847-B64D-D30E8D2F225A}"/>
  </bookViews>
  <sheets>
    <sheet name="Metrics" sheetId="10" r:id="rId1"/>
    <sheet name="Template" sheetId="3" r:id="rId2"/>
    <sheet name="Elements" sheetId="2" r:id="rId3"/>
    <sheet name="Reviewers Agreements" sheetId="22" r:id="rId4"/>
    <sheet name="Reviewers Results" sheetId="15" r:id="rId5"/>
    <sheet name="Results Interpretation" sheetId="21" r:id="rId6"/>
    <sheet name="Cost Analysis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2" l="1"/>
  <c r="M20" i="22" l="1"/>
  <c r="M19" i="22"/>
  <c r="M14" i="22"/>
  <c r="N14" i="22"/>
  <c r="O14" i="22"/>
  <c r="Q11" i="22"/>
  <c r="Q12" i="22"/>
  <c r="Q10" i="22"/>
  <c r="P11" i="22"/>
  <c r="P12" i="22"/>
  <c r="P10" i="22"/>
  <c r="N13" i="22"/>
  <c r="O13" i="22"/>
  <c r="M13" i="22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14" i="15"/>
  <c r="M15" i="15"/>
  <c r="M16" i="15"/>
  <c r="M17" i="15"/>
  <c r="M18" i="15"/>
  <c r="M19" i="15"/>
  <c r="M20" i="15"/>
  <c r="M21" i="15"/>
  <c r="M9" i="15"/>
  <c r="M10" i="15"/>
  <c r="M11" i="15"/>
  <c r="M12" i="15"/>
  <c r="M13" i="15"/>
  <c r="M8" i="15"/>
  <c r="N46" i="15" l="1"/>
  <c r="N22" i="15"/>
  <c r="N8" i="15"/>
  <c r="N32" i="15"/>
  <c r="N38" i="15"/>
  <c r="N14" i="15"/>
  <c r="I46" i="15"/>
  <c r="I47" i="15"/>
  <c r="I48" i="15"/>
  <c r="I49" i="15"/>
  <c r="I50" i="15"/>
  <c r="I51" i="15"/>
  <c r="I52" i="15"/>
  <c r="I53" i="15"/>
  <c r="I54" i="15"/>
  <c r="I55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8" i="15"/>
  <c r="J8" i="15" s="1"/>
  <c r="J32" i="15" l="1"/>
  <c r="J22" i="15"/>
  <c r="J14" i="15"/>
  <c r="J46" i="15"/>
  <c r="J38" i="15"/>
  <c r="J46" i="13" l="1"/>
  <c r="K46" i="13" s="1"/>
  <c r="L46" i="13" s="1"/>
  <c r="F46" i="13"/>
  <c r="G46" i="13" s="1"/>
  <c r="H46" i="13" s="1"/>
  <c r="J45" i="13"/>
  <c r="K45" i="13" s="1"/>
  <c r="L45" i="13" s="1"/>
  <c r="F45" i="13"/>
  <c r="G45" i="13" s="1"/>
  <c r="H45" i="13" s="1"/>
  <c r="J44" i="13"/>
  <c r="K44" i="13" s="1"/>
  <c r="L44" i="13" s="1"/>
  <c r="F44" i="13"/>
  <c r="G44" i="13" s="1"/>
  <c r="H44" i="13" s="1"/>
  <c r="J43" i="13"/>
  <c r="K43" i="13" s="1"/>
  <c r="L43" i="13" s="1"/>
  <c r="F43" i="13"/>
  <c r="G43" i="13" s="1"/>
  <c r="H43" i="13" s="1"/>
  <c r="J42" i="13"/>
  <c r="K42" i="13" s="1"/>
  <c r="L42" i="13" s="1"/>
  <c r="F42" i="13"/>
  <c r="G42" i="13" s="1"/>
  <c r="H42" i="13" s="1"/>
  <c r="J41" i="13"/>
  <c r="K41" i="13" s="1"/>
  <c r="L41" i="13" s="1"/>
  <c r="F41" i="13"/>
  <c r="G41" i="13" s="1"/>
  <c r="H41" i="13" s="1"/>
  <c r="J40" i="13"/>
  <c r="K40" i="13" s="1"/>
  <c r="L40" i="13" s="1"/>
  <c r="F40" i="13"/>
  <c r="G40" i="13" s="1"/>
  <c r="H40" i="13" s="1"/>
  <c r="J39" i="13"/>
  <c r="K39" i="13" s="1"/>
  <c r="L39" i="13" s="1"/>
  <c r="F39" i="13"/>
  <c r="G39" i="13" s="1"/>
  <c r="H39" i="13" s="1"/>
  <c r="J38" i="13"/>
  <c r="K38" i="13" s="1"/>
  <c r="L38" i="13" s="1"/>
  <c r="F38" i="13"/>
  <c r="G38" i="13" s="1"/>
  <c r="H38" i="13" s="1"/>
  <c r="J37" i="13"/>
  <c r="K37" i="13" s="1"/>
  <c r="L37" i="13" s="1"/>
  <c r="F37" i="13"/>
  <c r="G37" i="13" s="1"/>
  <c r="H37" i="13" s="1"/>
  <c r="J36" i="13"/>
  <c r="K36" i="13" s="1"/>
  <c r="L36" i="13" s="1"/>
  <c r="F36" i="13"/>
  <c r="G36" i="13" s="1"/>
  <c r="H36" i="13" s="1"/>
  <c r="M40" i="13" l="1"/>
  <c r="N37" i="13"/>
  <c r="N39" i="13"/>
  <c r="M41" i="13"/>
  <c r="N45" i="13"/>
  <c r="M45" i="13"/>
  <c r="N36" i="13"/>
  <c r="M36" i="13"/>
  <c r="N44" i="13"/>
  <c r="M44" i="13"/>
  <c r="N43" i="13"/>
  <c r="M43" i="13"/>
  <c r="N38" i="13"/>
  <c r="M42" i="13"/>
  <c r="N46" i="13"/>
  <c r="M46" i="13"/>
  <c r="M37" i="13"/>
  <c r="M38" i="13"/>
  <c r="M39" i="13"/>
  <c r="N40" i="13"/>
  <c r="N41" i="13"/>
  <c r="N42" i="13"/>
</calcChain>
</file>

<file path=xl/sharedStrings.xml><?xml version="1.0" encoding="utf-8"?>
<sst xmlns="http://schemas.openxmlformats.org/spreadsheetml/2006/main" count="630" uniqueCount="301">
  <si>
    <t xml:space="preserve">The Generic Template for Evaluation </t>
  </si>
  <si>
    <t>Scenario</t>
  </si>
  <si>
    <t>Purpose of Explanation</t>
  </si>
  <si>
    <t>Element to Evaluate</t>
  </si>
  <si>
    <t>Potential DoS</t>
  </si>
  <si>
    <t>Aggregate DoS</t>
  </si>
  <si>
    <t>Normalized DoS</t>
  </si>
  <si>
    <t>Required Improvement</t>
  </si>
  <si>
    <t>Note</t>
  </si>
  <si>
    <t>Medium</t>
  </si>
  <si>
    <t xml:space="preserve">List of Roles </t>
  </si>
  <si>
    <t xml:space="preserve">Transfer/add Roles </t>
  </si>
  <si>
    <t>Compliance</t>
  </si>
  <si>
    <t>Identification of Data Sources</t>
  </si>
  <si>
    <t>[Justify]</t>
  </si>
  <si>
    <t>[Scenario 1]</t>
  </si>
  <si>
    <t>[Element 1]</t>
  </si>
  <si>
    <t>[Element 2]</t>
  </si>
  <si>
    <t>[0,1]</t>
  </si>
  <si>
    <t>[0,0.5]</t>
  </si>
  <si>
    <t>Element Weight (W)</t>
  </si>
  <si>
    <t>Setting Score (S)</t>
  </si>
  <si>
    <t>Outcome Score (O)</t>
  </si>
  <si>
    <t>W *(S+O)</t>
  </si>
  <si>
    <t>[Clarify]</t>
  </si>
  <si>
    <t>[Element 3]</t>
  </si>
  <si>
    <t>[Sum up the individual surprise degrees for all elements]</t>
  </si>
  <si>
    <t xml:space="preserve">[high, Mediem. Low] </t>
  </si>
  <si>
    <t xml:space="preserve">[High, Mediem. Low] </t>
  </si>
  <si>
    <t>[Compliance]</t>
  </si>
  <si>
    <t>[Consent]</t>
  </si>
  <si>
    <t>[Learning]</t>
  </si>
  <si>
    <t>[Element 4]</t>
  </si>
  <si>
    <t>[Scenario 2]</t>
  </si>
  <si>
    <t>[Aggregate Surprise Degre/Number of Total Elements]</t>
  </si>
  <si>
    <t>[Aggregate Surprise Degre/Number of Total Elements/</t>
  </si>
  <si>
    <t>Accessibility of Data Sources</t>
  </si>
  <si>
    <t>P1</t>
  </si>
  <si>
    <t>Alternative Data Consideration Rationale</t>
  </si>
  <si>
    <t>Compliance with Industry Standards</t>
  </si>
  <si>
    <t>Pre-Calculation Data/ Aggregation</t>
  </si>
  <si>
    <t>Outcome</t>
  </si>
  <si>
    <t>External Data Input Justification with Decision</t>
  </si>
  <si>
    <t>Low</t>
  </si>
  <si>
    <t>Very Low</t>
  </si>
  <si>
    <t>Responsibilities &amp; Privileges</t>
  </si>
  <si>
    <t>User Data Regulations</t>
  </si>
  <si>
    <t>Consent for Terms and Conditions</t>
  </si>
  <si>
    <t>Consent for Data Collection and Processing</t>
  </si>
  <si>
    <t>Decision-Making Rationale</t>
  </si>
  <si>
    <t>Clarify</t>
  </si>
  <si>
    <t>Explicitly outlined tasks, duties, or responsibilities assigned to each role.</t>
  </si>
  <si>
    <t>Processes for changing or transitioning roles, including criteria or conditions that trigger role changes</t>
  </si>
  <si>
    <t xml:space="preserve">Permission Level and Escalation </t>
  </si>
  <si>
    <t>Obtain explicit consent from borrowers for the collection and processing of their personal and financial data, in compliance with data protection regulations.</t>
  </si>
  <si>
    <t>Consent</t>
  </si>
  <si>
    <t>Justify</t>
  </si>
  <si>
    <t>Interest Rate Determinants</t>
  </si>
  <si>
    <t xml:space="preserve">Loan Approval Criteria </t>
  </si>
  <si>
    <t xml:space="preserve">Risk Assessment and Mitigation </t>
  </si>
  <si>
    <t xml:space="preserve">Justify </t>
  </si>
  <si>
    <t>Loan Approval or Denial</t>
  </si>
  <si>
    <t>Justify whether a borrower's loan application is approved or denied based on predefined criteria</t>
  </si>
  <si>
    <t>Interest Rate Assignment</t>
  </si>
  <si>
    <t>If the loan is approved, justification on the applicable interest rate for the loan</t>
  </si>
  <si>
    <t>Justify  the maximum loan amount that a borrower is eligible to receive based on collateral value, creditworthiness, and other specified criteria.</t>
  </si>
  <si>
    <t>Withdrawal of Consent Process:</t>
  </si>
  <si>
    <t>Purpose</t>
  </si>
  <si>
    <t>Element</t>
  </si>
  <si>
    <t>Description</t>
  </si>
  <si>
    <t>Category</t>
  </si>
  <si>
    <t>Identifying all external sources from which the dApp obtains information to facilitate its operations.</t>
  </si>
  <si>
    <t>Data links are present and accessible</t>
  </si>
  <si>
    <t>Indicates the process of data include gathering, combining, or processing data from various sources</t>
  </si>
  <si>
    <t>Providing the precise values or inputs sourced from external data with the smart contract decision.</t>
  </si>
  <si>
    <t xml:space="preserve">Justified explanation for the consideration of alternative data sources </t>
  </si>
  <si>
    <t>Ensure it adheres to established industry standards for oracles.</t>
  </si>
  <si>
    <t xml:space="preserve">Roles &amp; Responsibilities </t>
  </si>
  <si>
    <t>Indicating the addresses of authority or privileges associated with different roles (who has the authority to make critical decisions)</t>
  </si>
  <si>
    <t>Reasoning behind changes in role assignments or increasing access rights</t>
  </si>
  <si>
    <t xml:space="preserve">Set of rules and regulations followed by dApp to protect and maintain the privacy of user information. </t>
  </si>
  <si>
    <t>Lending Decision</t>
  </si>
  <si>
    <t xml:space="preserve">Providing information on the specific factors, algorithms, or criteria used by the smart contract to calculate interest rates </t>
  </si>
  <si>
    <t>Outlining the criteria that must be met for a loan request to be approved or denied</t>
  </si>
  <si>
    <t>Loan Amount</t>
  </si>
  <si>
    <t>Ensuring that the lending process complies with all relevant laws, regulations, and legal requirements governing lending activities.</t>
  </si>
  <si>
    <t>Consent for Risk Disclosure</t>
  </si>
  <si>
    <t>Obtaining consent from borrowers for the disclosure of potential risks associated with the lending process</t>
  </si>
  <si>
    <t xml:space="preserve">Providing users with a clear process for withdrawing their consent </t>
  </si>
  <si>
    <t>Obtaining consent from users for the terms and conditions of the loan agreement</t>
  </si>
  <si>
    <t xml:space="preserve">[Consent] </t>
  </si>
  <si>
    <t>Justification</t>
  </si>
  <si>
    <t xml:space="preserve">Clarification	</t>
  </si>
  <si>
    <t>Rationale/Justification</t>
  </si>
  <si>
    <t xml:space="preserve">PS Degree </t>
  </si>
  <si>
    <t xml:space="preserve">PS Score </t>
  </si>
  <si>
    <t xml:space="preserve">Clarity of Element Aspects </t>
  </si>
  <si>
    <t>Minimal or no rationale explanation provided</t>
  </si>
  <si>
    <t>High</t>
  </si>
  <si>
    <t>Element aspects are unclear, opaque or not specified.</t>
  </si>
  <si>
    <t>Some rationale is provided, but not for all aspects.</t>
  </si>
  <si>
    <t>Some aspects of elements may be unclear</t>
  </si>
  <si>
    <t>Clear and comprehensive rationale provided for all aspects</t>
  </si>
  <si>
    <t>Element aspects are clearly defined</t>
  </si>
  <si>
    <t xml:space="preserve">Complience 	</t>
  </si>
  <si>
    <t>Consent (Offer and Acceptance)</t>
  </si>
  <si>
    <t>Regulatory Considerations</t>
  </si>
  <si>
    <t>Transparency of Intent</t>
  </si>
  <si>
    <t>Minimal or no mention of regulatory considerations.</t>
  </si>
  <si>
    <t>Some regulatory considerations may be mentioned, but not comprehensive.</t>
  </si>
  <si>
    <t>All relevant regulatory considerations are clearly mentioned and addressed.</t>
  </si>
  <si>
    <t>Setting &amp; Outcomes Evaluation Matrix</t>
  </si>
  <si>
    <t>Setting</t>
  </si>
  <si>
    <t xml:space="preserve">Known </t>
  </si>
  <si>
    <t xml:space="preserve">Less-Known </t>
  </si>
  <si>
    <t xml:space="preserve">Unknown </t>
  </si>
  <si>
    <t xml:space="preserve">Less-known </t>
  </si>
  <si>
    <t>Very High</t>
  </si>
  <si>
    <t>Known (0)</t>
  </si>
  <si>
    <t>Less-Known (0.25)</t>
  </si>
  <si>
    <t>Unknown (0.5)</t>
  </si>
  <si>
    <t>Less-known (0.25)</t>
  </si>
  <si>
    <t>Weight Importance Rates</t>
  </si>
  <si>
    <t>High Importance</t>
  </si>
  <si>
    <t>Medium Importance</t>
  </si>
  <si>
    <t>0.7 - 1.0</t>
  </si>
  <si>
    <t>Low Importance</t>
  </si>
  <si>
    <t>0.4 - 0.6</t>
  </si>
  <si>
    <t>0.1 - 0.3</t>
  </si>
  <si>
    <t xml:space="preserve">Very Low </t>
  </si>
  <si>
    <t xml:space="preserve">[0, 0.20] </t>
  </si>
  <si>
    <t>[0.21, 0.4]</t>
  </si>
  <si>
    <t xml:space="preserve">[0.41, 0.6] </t>
  </si>
  <si>
    <t xml:space="preserve">High </t>
  </si>
  <si>
    <t>[0.61, 0.8]</t>
  </si>
  <si>
    <t xml:space="preserve">[0.81, 1] </t>
  </si>
  <si>
    <t xml:space="preserve">Providing a transparent and justifiable information for human decision-making process. </t>
  </si>
  <si>
    <t>List of Elements and their Descriptions for Assessment.</t>
  </si>
  <si>
    <t xml:space="preserve">Values </t>
  </si>
  <si>
    <t>transaction cost</t>
  </si>
  <si>
    <t>execution cost</t>
  </si>
  <si>
    <t xml:space="preserve">Cost Analysis </t>
  </si>
  <si>
    <t>Gas</t>
  </si>
  <si>
    <t xml:space="preserve">P1- Function A (ownership transfer </t>
  </si>
  <si>
    <t xml:space="preserve">P1 -function B (setMinRate) </t>
  </si>
  <si>
    <t>p1 function c setPrice</t>
  </si>
  <si>
    <t xml:space="preserve">p2 - function A setPendingOwner </t>
  </si>
  <si>
    <t>P2 -function B setSupplyCapacity</t>
  </si>
  <si>
    <t>P2 - function setPriceOracle</t>
  </si>
  <si>
    <t xml:space="preserve">Before Explanation </t>
  </si>
  <si>
    <t>After Explanation</t>
  </si>
  <si>
    <t xml:space="preserve">P1 Cost Record </t>
  </si>
  <si>
    <t xml:space="preserve">P2 Cost Record </t>
  </si>
  <si>
    <t>Project</t>
  </si>
  <si>
    <t>P2</t>
  </si>
  <si>
    <t xml:space="preserve">Setting Information Assessment </t>
  </si>
  <si>
    <t xml:space="preserve">Outcome Information Assessment </t>
  </si>
  <si>
    <t>[ Evaluation Matrix]</t>
  </si>
  <si>
    <t>Clarify </t>
  </si>
  <si>
    <t>User Lending Decision Scenario Elements</t>
  </si>
  <si>
    <t>Roles &amp; Responsibilities Scenario Elements</t>
  </si>
  <si>
    <t>External Resources Scenario Elements</t>
  </si>
  <si>
    <t>Scenario 2 (External Resources)</t>
  </si>
  <si>
    <t>Scenario 3 (Roles and Responsibilities)</t>
  </si>
  <si>
    <t xml:space="preserve">P1 </t>
  </si>
  <si>
    <t>Scenarios</t>
  </si>
  <si>
    <t>Scenario 1 (User Decision)</t>
  </si>
  <si>
    <t>Surpise</t>
  </si>
  <si>
    <t>Transcation Gas</t>
  </si>
  <si>
    <t>Cost in Gwei</t>
  </si>
  <si>
    <t>Cost in Eth</t>
  </si>
  <si>
    <t>Cost in USD</t>
  </si>
  <si>
    <t>Percentage Increase</t>
  </si>
  <si>
    <t xml:space="preserve">Difference </t>
  </si>
  <si>
    <t xml:space="preserve">Changes </t>
  </si>
  <si>
    <t>P1-Contract1</t>
  </si>
  <si>
    <t>P1-Contract2</t>
  </si>
  <si>
    <t>P1-Contract3</t>
  </si>
  <si>
    <t>P1-Function A</t>
  </si>
  <si>
    <t>P1-Function B</t>
  </si>
  <si>
    <t>P1-Function C</t>
  </si>
  <si>
    <t>P2-Contract1</t>
  </si>
  <si>
    <t>P2-Function A</t>
  </si>
  <si>
    <t>P2-Function B</t>
  </si>
  <si>
    <t>P2-Function C</t>
  </si>
  <si>
    <t xml:space="preserve">Referance </t>
  </si>
  <si>
    <t xml:space="preserve">P1- Function A </t>
  </si>
  <si>
    <t xml:space="preserve">ownership transfer </t>
  </si>
  <si>
    <t xml:space="preserve">P1 -function B </t>
  </si>
  <si>
    <t>setMinRate</t>
  </si>
  <si>
    <t xml:space="preserve">P1 function c </t>
  </si>
  <si>
    <t>setPrice</t>
  </si>
  <si>
    <t xml:space="preserve">P2 - function A </t>
  </si>
  <si>
    <t xml:space="preserve">setPendingOwner </t>
  </si>
  <si>
    <t xml:space="preserve">P2 -function B </t>
  </si>
  <si>
    <t>setSupplyCapacity</t>
  </si>
  <si>
    <t xml:space="preserve"> setPriceOracle</t>
  </si>
  <si>
    <t xml:space="preserve">Clear and well-documented explanation of the intent behind the obtaining consent. </t>
  </si>
  <si>
    <t>Some transparency in conveying consent process.</t>
  </si>
  <si>
    <t>Intent behind obtaining consent is unclear nor not well-documented.</t>
  </si>
  <si>
    <t xml:space="preserve"> External Data Resources/Oracles  </t>
  </si>
  <si>
    <t xml:space="preserve">Definition of  roles within the dApp, including  owners, administrators, validators, and any other relevant participants. </t>
  </si>
  <si>
    <t xml:space="preserve">Information on risk associated with smart contracts and mitigation measures. </t>
  </si>
  <si>
    <t xml:space="preserve">Element Reference </t>
  </si>
  <si>
    <t>D1:Interest Rate Determinants</t>
  </si>
  <si>
    <t xml:space="preserve">D2:Loan Approval Criteria </t>
  </si>
  <si>
    <t xml:space="preserve">D3: Risk Assessment and Mitigation </t>
  </si>
  <si>
    <t>D4: Loan Approval or Denial</t>
  </si>
  <si>
    <t>D5:Interest Rate Assignment</t>
  </si>
  <si>
    <t>D7: Lending Regulatory Adherence</t>
  </si>
  <si>
    <t>D8:Consent for Terms and Conditions</t>
  </si>
  <si>
    <t>D9:Consent for Risk Disclosure</t>
  </si>
  <si>
    <t>D10:Withdrawal of Consent Process:</t>
  </si>
  <si>
    <t>O1: Identification of External Sources</t>
  </si>
  <si>
    <t>O2: Accessibility of Data Sources</t>
  </si>
  <si>
    <t>O3: Pre-Calculation Data/ Aggregation</t>
  </si>
  <si>
    <t>O4:External Data Input Justification with Decision</t>
  </si>
  <si>
    <t>O5: Alternative Data Consideration Rationale</t>
  </si>
  <si>
    <t>O6: Compliance with Industry Standards</t>
  </si>
  <si>
    <t xml:space="preserve">R1: List of Roles </t>
  </si>
  <si>
    <t>R2: Responsibilities &amp; Privileges</t>
  </si>
  <si>
    <t xml:space="preserve">R3: Transfer/add Roles </t>
  </si>
  <si>
    <t>R4: Permission Hierarchy</t>
  </si>
  <si>
    <t>R5:Decision-Making Rationale</t>
  </si>
  <si>
    <t>R6: Permission Levels and Escalation</t>
  </si>
  <si>
    <t>R7: User Data Regulations</t>
  </si>
  <si>
    <t>R8: Consent for Data Collection and Processing</t>
  </si>
  <si>
    <t xml:space="preserve">Permission Hierarchy </t>
  </si>
  <si>
    <t>O4: External Data Input Justification with Decision</t>
  </si>
  <si>
    <t xml:space="preserve">R1:List of Roles </t>
  </si>
  <si>
    <t>R5: Decision-Making Rationale</t>
  </si>
  <si>
    <t>D1: Interest Rate Determinants</t>
  </si>
  <si>
    <t xml:space="preserve">D2: Loan Approval Criteria </t>
  </si>
  <si>
    <t>D5: Interest Rate Assignment</t>
  </si>
  <si>
    <t>D7: Regulatory Adherence</t>
  </si>
  <si>
    <t>D8: Consent for Terms and Conditions</t>
  </si>
  <si>
    <t>D9: Consent for Risk Disclosure</t>
  </si>
  <si>
    <t>D10: Withdrawal of Consent Process</t>
  </si>
  <si>
    <t>D6: Loan Amount</t>
  </si>
  <si>
    <t>S</t>
  </si>
  <si>
    <t>O</t>
  </si>
  <si>
    <t>DOS</t>
  </si>
  <si>
    <t>R1</t>
  </si>
  <si>
    <t>R2</t>
  </si>
  <si>
    <t>NDOS</t>
  </si>
  <si>
    <t>W</t>
  </si>
  <si>
    <t>External Data/Oracles</t>
  </si>
  <si>
    <t>Roles</t>
  </si>
  <si>
    <t>Decision</t>
  </si>
  <si>
    <t>M</t>
  </si>
  <si>
    <t>H</t>
  </si>
  <si>
    <t>VH</t>
  </si>
  <si>
    <t>L</t>
  </si>
  <si>
    <t>R1 DoS</t>
  </si>
  <si>
    <t>R2 DoS</t>
  </si>
  <si>
    <t>External Data Scenario</t>
  </si>
  <si>
    <t>Roles &amp; Responsabilites Scenario</t>
  </si>
  <si>
    <t>Lending Decision Scenario</t>
  </si>
  <si>
    <t xml:space="preserve">Medium </t>
  </si>
  <si>
    <t xml:space="preserve">R1 </t>
  </si>
  <si>
    <t xml:space="preserve">Cohen's Kappa </t>
  </si>
  <si>
    <t>K = (Po - Pe) / (1 - Pe)</t>
  </si>
  <si>
    <t>Po</t>
  </si>
  <si>
    <t>Pe</t>
  </si>
  <si>
    <t xml:space="preserve">Interpretation </t>
  </si>
  <si>
    <t>No agreement</t>
  </si>
  <si>
    <t xml:space="preserve">Slight agreement </t>
  </si>
  <si>
    <t xml:space="preserve">Fair agreement </t>
  </si>
  <si>
    <t xml:space="preserve">Moderate agreement </t>
  </si>
  <si>
    <t xml:space="preserve">Substantial agreement </t>
  </si>
  <si>
    <t xml:space="preserve">Near perfect agreement </t>
  </si>
  <si>
    <t xml:space="preserve">Prefect agreement </t>
  </si>
  <si>
    <t>0.10 - 0.20</t>
  </si>
  <si>
    <t>0.21 - 0.40</t>
  </si>
  <si>
    <t>0.41 - 0.60</t>
  </si>
  <si>
    <t>0.61 - 0.80</t>
  </si>
  <si>
    <t>0.81 - 0.99</t>
  </si>
  <si>
    <t xml:space="preserve">Normalised DoS </t>
  </si>
  <si>
    <t>[0.65 - 0.68]</t>
  </si>
  <si>
    <t>[0.41, 0.46]</t>
  </si>
  <si>
    <t>[0.56, 0.59]</t>
  </si>
  <si>
    <t>[0.34,0.37]</t>
  </si>
  <si>
    <t>[0.70, 0.73]</t>
  </si>
  <si>
    <t>[0.33, 0.37]</t>
  </si>
  <si>
    <t>This table presents the initial results of the reviewers before discussing the disagreements. Following the table, the Cohen's Kappa is calculated to measure the agreement rate.</t>
  </si>
  <si>
    <t xml:space="preserve">Agreement Rate </t>
  </si>
  <si>
    <t xml:space="preserve">After discussing the disagreement, it became apparent that the reviewers did not thoroughly examine all the pertinent information, including a white paper and developers' pages. This oversight resulted in disagreements specifically related to the two elements. The final DoS after the agreement. </t>
  </si>
  <si>
    <t>The table displays the final results of the reviewers' evaluation for all elements in the assessment of the two projects.</t>
  </si>
  <si>
    <t>Reviewer 1</t>
  </si>
  <si>
    <t>Reviewer 2</t>
  </si>
  <si>
    <t xml:space="preserve">W: importance weight </t>
  </si>
  <si>
    <t>S: setting score</t>
  </si>
  <si>
    <t>O: outcome score</t>
  </si>
  <si>
    <t xml:space="preserve">DoS: degree of surprise </t>
  </si>
  <si>
    <t>NDoS: normlised degree of surprise</t>
  </si>
  <si>
    <t>[Additional Comments]</t>
  </si>
  <si>
    <t xml:space="preserve"> Regulatory Adherence</t>
  </si>
  <si>
    <t xml:space="preserve">Degree of Surprises  (DoS) Matrix </t>
  </si>
  <si>
    <t xml:space="preserve"> Listed below are the elements that the Reviewers rate with the potential for high surprises due to the lack of information.</t>
  </si>
  <si>
    <t>P2-Contract2</t>
  </si>
  <si>
    <t>P2 - function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</si>
</sst>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rgb="FF111827"/>
      <name val="Arial"/>
      <family val="2"/>
    </font>
    <font>
      <i/>
      <sz val="14"/>
      <color rgb="FF374151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FF00"/>
      <name val="Times New Roman"/>
      <family val="1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3"/>
      <color rgb="FF2E3145"/>
      <name val="Helvetica Neue"/>
      <family val="2"/>
    </font>
    <font>
      <b/>
      <sz val="10"/>
      <color theme="1"/>
      <name val="Courier New"/>
      <family val="1"/>
    </font>
    <font>
      <b/>
      <sz val="14"/>
      <color theme="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9C0006"/>
      <name val="Times New Roman"/>
      <family val="1"/>
    </font>
    <font>
      <sz val="12"/>
      <color rgb="FF9C5700"/>
      <name val="Times New Roman"/>
      <family val="1"/>
    </font>
    <font>
      <sz val="12"/>
      <color rgb="FF006100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3"/>
      <name val="Times New Roman"/>
      <family val="1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40" applyNumberFormat="0" applyFill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</cellStyleXfs>
  <cellXfs count="430">
    <xf numFmtId="0" fontId="0" fillId="0" borderId="0" xfId="0"/>
    <xf numFmtId="0" fontId="5" fillId="0" borderId="1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2" fillId="0" borderId="0" xfId="1" applyBorder="1" applyAlignment="1"/>
    <xf numFmtId="0" fontId="11" fillId="13" borderId="23" xfId="11" applyFont="1" applyBorder="1" applyAlignment="1">
      <alignment vertical="center"/>
    </xf>
    <xf numFmtId="0" fontId="10" fillId="8" borderId="23" xfId="6" applyFont="1" applyBorder="1" applyAlignment="1">
      <alignment horizontal="center" vertical="center" wrapText="1"/>
    </xf>
    <xf numFmtId="0" fontId="10" fillId="2" borderId="23" xfId="2" applyFont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wrapText="1"/>
    </xf>
    <xf numFmtId="0" fontId="0" fillId="0" borderId="33" xfId="0" applyBorder="1"/>
    <xf numFmtId="0" fontId="0" fillId="0" borderId="3" xfId="0" applyBorder="1"/>
    <xf numFmtId="0" fontId="0" fillId="0" borderId="4" xfId="0" applyBorder="1"/>
    <xf numFmtId="0" fontId="0" fillId="0" borderId="34" xfId="0" applyBorder="1"/>
    <xf numFmtId="0" fontId="0" fillId="0" borderId="7" xfId="0" applyBorder="1"/>
    <xf numFmtId="0" fontId="0" fillId="0" borderId="35" xfId="0" applyBorder="1"/>
    <xf numFmtId="0" fontId="0" fillId="0" borderId="11" xfId="0" applyBorder="1"/>
    <xf numFmtId="0" fontId="0" fillId="0" borderId="12" xfId="0" applyBorder="1"/>
    <xf numFmtId="0" fontId="16" fillId="6" borderId="16" xfId="4" applyFont="1" applyBorder="1"/>
    <xf numFmtId="0" fontId="16" fillId="6" borderId="30" xfId="4" applyFont="1" applyBorder="1"/>
    <xf numFmtId="0" fontId="17" fillId="7" borderId="9" xfId="5" applyFont="1" applyBorder="1"/>
    <xf numFmtId="0" fontId="17" fillId="7" borderId="31" xfId="5" applyFont="1" applyBorder="1"/>
    <xf numFmtId="0" fontId="18" fillId="5" borderId="10" xfId="3" applyFont="1" applyBorder="1"/>
    <xf numFmtId="0" fontId="18" fillId="5" borderId="36" xfId="3" applyFont="1" applyBorder="1"/>
    <xf numFmtId="0" fontId="13" fillId="0" borderId="23" xfId="0" applyFont="1" applyBorder="1"/>
    <xf numFmtId="0" fontId="12" fillId="17" borderId="23" xfId="0" applyFont="1" applyFill="1" applyBorder="1" applyAlignment="1">
      <alignment horizontal="center"/>
    </xf>
    <xf numFmtId="0" fontId="12" fillId="18" borderId="23" xfId="0" applyFont="1" applyFill="1" applyBorder="1" applyAlignment="1">
      <alignment horizontal="center"/>
    </xf>
    <xf numFmtId="0" fontId="12" fillId="15" borderId="23" xfId="0" applyFont="1" applyFill="1" applyBorder="1" applyAlignment="1">
      <alignment horizontal="center"/>
    </xf>
    <xf numFmtId="0" fontId="12" fillId="19" borderId="23" xfId="0" applyFont="1" applyFill="1" applyBorder="1" applyAlignment="1">
      <alignment horizontal="center"/>
    </xf>
    <xf numFmtId="0" fontId="12" fillId="29" borderId="23" xfId="0" applyFont="1" applyFill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3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1" fillId="22" borderId="44" xfId="15" applyBorder="1" applyAlignment="1">
      <alignment horizontal="center" vertical="center"/>
    </xf>
    <xf numFmtId="0" fontId="1" fillId="22" borderId="45" xfId="15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" fillId="22" borderId="46" xfId="15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3" fillId="17" borderId="23" xfId="0" applyFont="1" applyFill="1" applyBorder="1" applyAlignment="1">
      <alignment horizontal="center" vertical="center" wrapText="1"/>
    </xf>
    <xf numFmtId="0" fontId="13" fillId="18" borderId="23" xfId="0" applyFont="1" applyFill="1" applyBorder="1" applyAlignment="1">
      <alignment horizontal="center" vertical="center" wrapText="1"/>
    </xf>
    <xf numFmtId="0" fontId="13" fillId="15" borderId="23" xfId="0" applyFont="1" applyFill="1" applyBorder="1" applyAlignment="1">
      <alignment horizontal="center" vertical="center" wrapText="1"/>
    </xf>
    <xf numFmtId="0" fontId="14" fillId="19" borderId="23" xfId="0" applyFont="1" applyFill="1" applyBorder="1" applyAlignment="1">
      <alignment horizontal="center" vertical="center" wrapText="1"/>
    </xf>
    <xf numFmtId="0" fontId="15" fillId="20" borderId="23" xfId="0" applyFont="1" applyFill="1" applyBorder="1" applyAlignment="1">
      <alignment horizontal="center" vertical="center" wrapText="1"/>
    </xf>
    <xf numFmtId="0" fontId="0" fillId="0" borderId="23" xfId="0" applyBorder="1"/>
    <xf numFmtId="0" fontId="13" fillId="0" borderId="23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left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2" fontId="13" fillId="0" borderId="23" xfId="0" applyNumberFormat="1" applyFont="1" applyBorder="1" applyAlignment="1">
      <alignment horizontal="center" vertical="center"/>
    </xf>
    <xf numFmtId="0" fontId="26" fillId="6" borderId="23" xfId="4" applyFont="1" applyBorder="1" applyAlignment="1">
      <alignment horizontal="center" vertical="center"/>
    </xf>
    <xf numFmtId="0" fontId="28" fillId="5" borderId="31" xfId="3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0" fontId="27" fillId="7" borderId="20" xfId="5" applyFont="1" applyBorder="1" applyAlignment="1">
      <alignment horizontal="center" vertical="center"/>
    </xf>
    <xf numFmtId="2" fontId="13" fillId="0" borderId="20" xfId="0" applyNumberFormat="1" applyFont="1" applyBorder="1" applyAlignment="1">
      <alignment horizontal="center" vertical="center"/>
    </xf>
    <xf numFmtId="0" fontId="26" fillId="6" borderId="36" xfId="4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 wrapText="1"/>
    </xf>
    <xf numFmtId="0" fontId="13" fillId="0" borderId="39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23" fillId="22" borderId="18" xfId="15" applyFont="1" applyBorder="1" applyAlignment="1">
      <alignment horizontal="center" vertical="center" wrapText="1"/>
    </xf>
    <xf numFmtId="0" fontId="23" fillId="22" borderId="55" xfId="15" applyFont="1" applyBorder="1" applyAlignment="1">
      <alignment horizontal="center" vertical="center" wrapText="1"/>
    </xf>
    <xf numFmtId="0" fontId="23" fillId="22" borderId="19" xfId="15" applyFont="1" applyBorder="1" applyAlignment="1">
      <alignment horizontal="center" vertical="center" wrapText="1"/>
    </xf>
    <xf numFmtId="0" fontId="23" fillId="22" borderId="2" xfId="15" applyFont="1" applyBorder="1" applyAlignment="1">
      <alignment horizontal="center" vertical="center" wrapText="1"/>
    </xf>
    <xf numFmtId="0" fontId="1" fillId="22" borderId="56" xfId="15" applyBorder="1" applyAlignment="1">
      <alignment horizontal="center" vertical="center"/>
    </xf>
    <xf numFmtId="9" fontId="0" fillId="0" borderId="23" xfId="12" applyFont="1" applyBorder="1"/>
    <xf numFmtId="0" fontId="1" fillId="22" borderId="54" xfId="15" applyBorder="1" applyAlignment="1">
      <alignment horizontal="center" vertical="center"/>
    </xf>
    <xf numFmtId="0" fontId="1" fillId="22" borderId="52" xfId="15" applyBorder="1" applyAlignment="1">
      <alignment horizontal="center" vertical="center"/>
    </xf>
    <xf numFmtId="0" fontId="1" fillId="22" borderId="53" xfId="15" applyBorder="1" applyAlignment="1">
      <alignment horizontal="center" vertical="center"/>
    </xf>
    <xf numFmtId="0" fontId="1" fillId="22" borderId="57" xfId="15" applyBorder="1" applyAlignment="1">
      <alignment horizontal="center" vertical="center"/>
    </xf>
    <xf numFmtId="0" fontId="1" fillId="22" borderId="58" xfId="15" applyBorder="1" applyAlignment="1">
      <alignment horizontal="center" vertical="center"/>
    </xf>
    <xf numFmtId="9" fontId="0" fillId="0" borderId="17" xfId="12" applyFont="1" applyBorder="1"/>
    <xf numFmtId="9" fontId="0" fillId="0" borderId="20" xfId="12" applyFont="1" applyBorder="1"/>
    <xf numFmtId="0" fontId="22" fillId="0" borderId="28" xfId="0" applyFont="1" applyBorder="1" applyAlignment="1">
      <alignment horizontal="center" vertical="center"/>
    </xf>
    <xf numFmtId="9" fontId="0" fillId="0" borderId="28" xfId="12" applyFont="1" applyBorder="1"/>
    <xf numFmtId="0" fontId="1" fillId="22" borderId="16" xfId="15" applyBorder="1" applyAlignment="1">
      <alignment horizontal="center" vertical="center"/>
    </xf>
    <xf numFmtId="0" fontId="1" fillId="22" borderId="9" xfId="15" applyBorder="1" applyAlignment="1">
      <alignment horizontal="center" vertical="center"/>
    </xf>
    <xf numFmtId="0" fontId="1" fillId="22" borderId="10" xfId="15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10" fillId="0" borderId="23" xfId="0" applyFont="1" applyBorder="1"/>
    <xf numFmtId="0" fontId="6" fillId="0" borderId="23" xfId="0" applyFont="1" applyBorder="1"/>
    <xf numFmtId="164" fontId="22" fillId="0" borderId="17" xfId="0" applyNumberFormat="1" applyFont="1" applyBorder="1" applyAlignment="1">
      <alignment horizontal="center"/>
    </xf>
    <xf numFmtId="164" fontId="22" fillId="0" borderId="23" xfId="0" applyNumberFormat="1" applyFont="1" applyBorder="1" applyAlignment="1">
      <alignment horizontal="center"/>
    </xf>
    <xf numFmtId="164" fontId="22" fillId="0" borderId="28" xfId="0" applyNumberFormat="1" applyFont="1" applyBorder="1" applyAlignment="1">
      <alignment horizontal="center"/>
    </xf>
    <xf numFmtId="164" fontId="22" fillId="0" borderId="20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28" borderId="23" xfId="0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25" fillId="0" borderId="51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0" fillId="33" borderId="23" xfId="0" applyFill="1" applyBorder="1" applyAlignment="1">
      <alignment horizontal="center"/>
    </xf>
    <xf numFmtId="0" fontId="0" fillId="33" borderId="23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28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12" fillId="0" borderId="41" xfId="0" applyFont="1" applyBorder="1" applyAlignment="1">
      <alignment horizontal="center" vertical="center"/>
    </xf>
    <xf numFmtId="0" fontId="32" fillId="0" borderId="0" xfId="0" applyFont="1"/>
    <xf numFmtId="0" fontId="32" fillId="0" borderId="23" xfId="0" applyFont="1" applyBorder="1"/>
    <xf numFmtId="0" fontId="32" fillId="27" borderId="28" xfId="0" applyFont="1" applyFill="1" applyBorder="1" applyAlignment="1">
      <alignment horizontal="center"/>
    </xf>
    <xf numFmtId="0" fontId="32" fillId="0" borderId="17" xfId="0" applyFont="1" applyBorder="1"/>
    <xf numFmtId="0" fontId="32" fillId="0" borderId="20" xfId="0" applyFont="1" applyBorder="1"/>
    <xf numFmtId="0" fontId="8" fillId="6" borderId="17" xfId="4" applyBorder="1" applyAlignment="1">
      <alignment horizontal="center"/>
    </xf>
    <xf numFmtId="0" fontId="8" fillId="6" borderId="30" xfId="4" applyBorder="1" applyAlignment="1">
      <alignment horizontal="center"/>
    </xf>
    <xf numFmtId="0" fontId="8" fillId="6" borderId="31" xfId="4" applyBorder="1" applyAlignment="1">
      <alignment horizontal="center"/>
    </xf>
    <xf numFmtId="0" fontId="8" fillId="6" borderId="23" xfId="4" applyBorder="1" applyAlignment="1">
      <alignment horizontal="center"/>
    </xf>
    <xf numFmtId="0" fontId="9" fillId="7" borderId="23" xfId="5" applyBorder="1" applyAlignment="1">
      <alignment horizontal="center"/>
    </xf>
    <xf numFmtId="0" fontId="9" fillId="7" borderId="20" xfId="5" applyBorder="1" applyAlignment="1">
      <alignment horizontal="center"/>
    </xf>
    <xf numFmtId="0" fontId="9" fillId="7" borderId="36" xfId="5" applyBorder="1" applyAlignment="1">
      <alignment horizontal="center"/>
    </xf>
    <xf numFmtId="0" fontId="9" fillId="7" borderId="17" xfId="5" applyBorder="1" applyAlignment="1">
      <alignment horizontal="center"/>
    </xf>
    <xf numFmtId="0" fontId="7" fillId="5" borderId="30" xfId="3" applyBorder="1" applyAlignment="1">
      <alignment horizontal="center"/>
    </xf>
    <xf numFmtId="0" fontId="7" fillId="5" borderId="20" xfId="3" applyBorder="1" applyAlignment="1">
      <alignment horizontal="center"/>
    </xf>
    <xf numFmtId="0" fontId="7" fillId="5" borderId="36" xfId="3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7" fillId="5" borderId="23" xfId="3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29" fillId="28" borderId="23" xfId="0" applyFont="1" applyFill="1" applyBorder="1" applyAlignment="1">
      <alignment horizontal="left" vertical="center" wrapText="1"/>
    </xf>
    <xf numFmtId="0" fontId="29" fillId="28" borderId="23" xfId="0" applyFont="1" applyFill="1" applyBorder="1" applyAlignment="1">
      <alignment vertical="center" wrapText="1"/>
    </xf>
    <xf numFmtId="0" fontId="33" fillId="28" borderId="23" xfId="0" applyFont="1" applyFill="1" applyBorder="1" applyAlignment="1">
      <alignment horizontal="center" vertical="center"/>
    </xf>
    <xf numFmtId="0" fontId="32" fillId="28" borderId="23" xfId="0" applyFont="1" applyFill="1" applyBorder="1"/>
    <xf numFmtId="0" fontId="29" fillId="34" borderId="23" xfId="0" applyFont="1" applyFill="1" applyBorder="1" applyAlignment="1">
      <alignment vertical="center" wrapText="1"/>
    </xf>
    <xf numFmtId="0" fontId="33" fillId="34" borderId="23" xfId="0" applyFont="1" applyFill="1" applyBorder="1" applyAlignment="1">
      <alignment horizontal="center" vertical="center"/>
    </xf>
    <xf numFmtId="0" fontId="32" fillId="34" borderId="23" xfId="0" applyFont="1" applyFill="1" applyBorder="1"/>
    <xf numFmtId="0" fontId="0" fillId="34" borderId="20" xfId="0" applyFill="1" applyBorder="1" applyAlignment="1">
      <alignment horizontal="center" vertical="center"/>
    </xf>
    <xf numFmtId="0" fontId="32" fillId="34" borderId="28" xfId="0" applyFont="1" applyFill="1" applyBorder="1"/>
    <xf numFmtId="0" fontId="33" fillId="33" borderId="23" xfId="0" applyFont="1" applyFill="1" applyBorder="1" applyAlignment="1">
      <alignment horizontal="center" vertical="center"/>
    </xf>
    <xf numFmtId="0" fontId="32" fillId="33" borderId="23" xfId="0" applyFont="1" applyFill="1" applyBorder="1"/>
    <xf numFmtId="0" fontId="29" fillId="0" borderId="27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28" borderId="37" xfId="0" applyFont="1" applyFill="1" applyBorder="1" applyAlignment="1">
      <alignment horizontal="center" vertical="center" wrapText="1"/>
    </xf>
    <xf numFmtId="0" fontId="32" fillId="28" borderId="37" xfId="0" applyFont="1" applyFill="1" applyBorder="1" applyAlignment="1">
      <alignment horizontal="center" vertical="center"/>
    </xf>
    <xf numFmtId="0" fontId="29" fillId="34" borderId="37" xfId="0" applyFont="1" applyFill="1" applyBorder="1" applyAlignment="1">
      <alignment horizontal="center" vertical="center" wrapText="1"/>
    </xf>
    <xf numFmtId="0" fontId="32" fillId="34" borderId="37" xfId="0" applyFont="1" applyFill="1" applyBorder="1" applyAlignment="1">
      <alignment horizontal="center" vertical="center"/>
    </xf>
    <xf numFmtId="0" fontId="32" fillId="34" borderId="50" xfId="0" applyFont="1" applyFill="1" applyBorder="1" applyAlignment="1">
      <alignment horizontal="center" vertical="center"/>
    </xf>
    <xf numFmtId="0" fontId="29" fillId="0" borderId="64" xfId="0" applyFont="1" applyBorder="1" applyAlignment="1">
      <alignment horizontal="center" vertical="center" wrapText="1"/>
    </xf>
    <xf numFmtId="0" fontId="0" fillId="33" borderId="39" xfId="0" applyFill="1" applyBorder="1" applyAlignment="1">
      <alignment horizontal="center"/>
    </xf>
    <xf numFmtId="0" fontId="29" fillId="0" borderId="5" xfId="0" applyFont="1" applyBorder="1" applyAlignment="1">
      <alignment horizontal="center" vertical="center" wrapText="1"/>
    </xf>
    <xf numFmtId="0" fontId="0" fillId="34" borderId="9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32" fillId="33" borderId="37" xfId="0" applyFont="1" applyFill="1" applyBorder="1" applyAlignment="1">
      <alignment horizontal="center" vertical="center"/>
    </xf>
    <xf numFmtId="0" fontId="0" fillId="33" borderId="9" xfId="0" applyFill="1" applyBorder="1" applyAlignment="1">
      <alignment horizontal="center" vertical="center"/>
    </xf>
    <xf numFmtId="0" fontId="32" fillId="35" borderId="17" xfId="0" applyFont="1" applyFill="1" applyBorder="1"/>
    <xf numFmtId="0" fontId="32" fillId="35" borderId="63" xfId="0" applyFont="1" applyFill="1" applyBorder="1" applyAlignment="1">
      <alignment horizontal="center" vertical="center"/>
    </xf>
    <xf numFmtId="0" fontId="0" fillId="35" borderId="5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 wrapText="1"/>
    </xf>
    <xf numFmtId="0" fontId="32" fillId="35" borderId="23" xfId="0" applyFont="1" applyFill="1" applyBorder="1"/>
    <xf numFmtId="0" fontId="32" fillId="35" borderId="37" xfId="0" applyFont="1" applyFill="1" applyBorder="1" applyAlignment="1">
      <alignment horizontal="center" vertical="center"/>
    </xf>
    <xf numFmtId="0" fontId="0" fillId="35" borderId="9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33" fillId="35" borderId="23" xfId="0" applyFont="1" applyFill="1" applyBorder="1" applyAlignment="1">
      <alignment horizontal="center" vertical="center"/>
    </xf>
    <xf numFmtId="0" fontId="0" fillId="35" borderId="47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39" xfId="0" applyFill="1" applyBorder="1" applyAlignment="1">
      <alignment horizontal="center"/>
    </xf>
    <xf numFmtId="0" fontId="29" fillId="0" borderId="55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0" fillId="28" borderId="39" xfId="0" applyFill="1" applyBorder="1" applyAlignment="1">
      <alignment horizontal="center"/>
    </xf>
    <xf numFmtId="0" fontId="0" fillId="28" borderId="23" xfId="0" applyFill="1" applyBorder="1" applyAlignment="1">
      <alignment horizontal="center"/>
    </xf>
    <xf numFmtId="0" fontId="0" fillId="35" borderId="65" xfId="0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32" fillId="33" borderId="17" xfId="0" applyFont="1" applyFill="1" applyBorder="1"/>
    <xf numFmtId="0" fontId="32" fillId="33" borderId="61" xfId="0" applyFon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47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4" borderId="39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9" fillId="34" borderId="23" xfId="0" applyFont="1" applyFill="1" applyBorder="1" applyAlignment="1">
      <alignment horizontal="left" vertical="center" wrapText="1"/>
    </xf>
    <xf numFmtId="0" fontId="32" fillId="28" borderId="20" xfId="0" applyFont="1" applyFill="1" applyBorder="1"/>
    <xf numFmtId="0" fontId="32" fillId="28" borderId="62" xfId="0" applyFont="1" applyFill="1" applyBorder="1" applyAlignment="1">
      <alignment horizontal="center" vertical="center"/>
    </xf>
    <xf numFmtId="0" fontId="0" fillId="28" borderId="48" xfId="0" applyFill="1" applyBorder="1" applyAlignment="1">
      <alignment horizontal="center"/>
    </xf>
    <xf numFmtId="0" fontId="0" fillId="28" borderId="20" xfId="0" applyFill="1" applyBorder="1" applyAlignment="1">
      <alignment horizontal="center"/>
    </xf>
    <xf numFmtId="0" fontId="35" fillId="0" borderId="0" xfId="1" applyFont="1" applyBorder="1" applyAlignment="1"/>
    <xf numFmtId="0" fontId="27" fillId="7" borderId="48" xfId="5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29" fillId="0" borderId="0" xfId="0" applyFont="1" applyBorder="1"/>
    <xf numFmtId="0" fontId="0" fillId="0" borderId="0" xfId="0" applyBorder="1" applyAlignment="1">
      <alignment horizontal="center"/>
    </xf>
    <xf numFmtId="0" fontId="0" fillId="24" borderId="0" xfId="0" applyFill="1" applyBorder="1" applyAlignment="1">
      <alignment horizontal="center"/>
    </xf>
    <xf numFmtId="9" fontId="0" fillId="24" borderId="0" xfId="12" applyFont="1" applyFill="1" applyBorder="1" applyAlignment="1">
      <alignment horizontal="center"/>
    </xf>
    <xf numFmtId="0" fontId="0" fillId="23" borderId="0" xfId="0" applyFill="1" applyBorder="1"/>
    <xf numFmtId="9" fontId="0" fillId="23" borderId="0" xfId="12" applyFont="1" applyFill="1" applyBorder="1"/>
    <xf numFmtId="0" fontId="0" fillId="27" borderId="0" xfId="0" applyFill="1" applyBorder="1"/>
    <xf numFmtId="0" fontId="0" fillId="0" borderId="28" xfId="0" applyNumberFormat="1" applyBorder="1" applyAlignment="1">
      <alignment horizontal="center"/>
    </xf>
    <xf numFmtId="0" fontId="29" fillId="31" borderId="23" xfId="0" applyFont="1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/>
    </xf>
    <xf numFmtId="0" fontId="11" fillId="36" borderId="6" xfId="0" applyFont="1" applyFill="1" applyBorder="1" applyAlignment="1"/>
    <xf numFmtId="0" fontId="9" fillId="7" borderId="31" xfId="5" applyBorder="1" applyAlignment="1">
      <alignment horizontal="center"/>
    </xf>
    <xf numFmtId="0" fontId="7" fillId="5" borderId="17" xfId="3" applyBorder="1" applyAlignment="1">
      <alignment horizontal="center"/>
    </xf>
    <xf numFmtId="0" fontId="37" fillId="0" borderId="0" xfId="0" applyFont="1"/>
    <xf numFmtId="0" fontId="13" fillId="0" borderId="23" xfId="0" applyFont="1" applyBorder="1" applyAlignment="1">
      <alignment horizontal="left" vertical="center"/>
    </xf>
    <xf numFmtId="0" fontId="34" fillId="0" borderId="4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3" fillId="0" borderId="20" xfId="0" applyFont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13" fillId="0" borderId="51" xfId="0" applyFont="1" applyBorder="1" applyAlignment="1">
      <alignment horizontal="center" vertical="center"/>
    </xf>
    <xf numFmtId="0" fontId="12" fillId="10" borderId="13" xfId="8" applyFont="1" applyBorder="1" applyAlignment="1">
      <alignment horizontal="center" vertical="center"/>
    </xf>
    <xf numFmtId="0" fontId="12" fillId="10" borderId="14" xfId="8" applyFont="1" applyBorder="1" applyAlignment="1">
      <alignment horizontal="center" vertical="center"/>
    </xf>
    <xf numFmtId="0" fontId="12" fillId="10" borderId="15" xfId="8" applyFont="1" applyBorder="1" applyAlignment="1">
      <alignment horizontal="center" vertical="center"/>
    </xf>
    <xf numFmtId="0" fontId="13" fillId="8" borderId="17" xfId="6" applyFont="1" applyBorder="1" applyAlignment="1">
      <alignment vertical="center" wrapText="1"/>
    </xf>
    <xf numFmtId="0" fontId="13" fillId="8" borderId="30" xfId="6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3" fillId="0" borderId="31" xfId="0" applyFont="1" applyBorder="1" applyAlignment="1">
      <alignment vertical="center" wrapText="1"/>
    </xf>
    <xf numFmtId="0" fontId="13" fillId="8" borderId="23" xfId="6" applyFont="1" applyBorder="1" applyAlignment="1">
      <alignment vertical="center" wrapText="1"/>
    </xf>
    <xf numFmtId="0" fontId="13" fillId="8" borderId="31" xfId="6" applyFont="1" applyBorder="1" applyAlignment="1">
      <alignment vertical="center" wrapText="1"/>
    </xf>
    <xf numFmtId="0" fontId="13" fillId="25" borderId="23" xfId="6" applyFont="1" applyFill="1" applyBorder="1" applyAlignment="1">
      <alignment vertical="center" wrapText="1"/>
    </xf>
    <xf numFmtId="0" fontId="13" fillId="25" borderId="31" xfId="6" applyFont="1" applyFill="1" applyBorder="1" applyAlignment="1">
      <alignment vertical="center" wrapText="1"/>
    </xf>
    <xf numFmtId="0" fontId="13" fillId="13" borderId="23" xfId="11" applyFont="1" applyBorder="1" applyAlignment="1">
      <alignment horizontal="center" vertical="center"/>
    </xf>
    <xf numFmtId="0" fontId="13" fillId="26" borderId="20" xfId="6" applyFont="1" applyFill="1" applyBorder="1" applyAlignment="1">
      <alignment vertical="center" wrapText="1"/>
    </xf>
    <xf numFmtId="0" fontId="13" fillId="26" borderId="36" xfId="6" applyFont="1" applyFill="1" applyBorder="1" applyAlignment="1">
      <alignment vertical="center" wrapText="1"/>
    </xf>
    <xf numFmtId="0" fontId="13" fillId="24" borderId="17" xfId="10" applyFont="1" applyFill="1" applyBorder="1" applyAlignment="1">
      <alignment vertical="center" wrapText="1"/>
    </xf>
    <xf numFmtId="0" fontId="13" fillId="24" borderId="30" xfId="10" applyFont="1" applyFill="1" applyBorder="1" applyAlignment="1">
      <alignment vertical="center" wrapText="1"/>
    </xf>
    <xf numFmtId="0" fontId="14" fillId="0" borderId="31" xfId="0" applyFont="1" applyBorder="1" applyAlignment="1">
      <alignment vertical="center" wrapText="1"/>
    </xf>
    <xf numFmtId="0" fontId="13" fillId="24" borderId="23" xfId="10" applyFont="1" applyFill="1" applyBorder="1" applyAlignment="1">
      <alignment vertical="center" wrapText="1"/>
    </xf>
    <xf numFmtId="0" fontId="13" fillId="24" borderId="31" xfId="10" applyFont="1" applyFill="1" applyBorder="1" applyAlignment="1">
      <alignment vertical="center" wrapText="1"/>
    </xf>
    <xf numFmtId="0" fontId="13" fillId="25" borderId="23" xfId="10" applyFont="1" applyFill="1" applyBorder="1" applyAlignment="1">
      <alignment vertical="center" wrapText="1"/>
    </xf>
    <xf numFmtId="0" fontId="13" fillId="25" borderId="31" xfId="10" applyFont="1" applyFill="1" applyBorder="1" applyAlignment="1">
      <alignment vertical="center" wrapText="1"/>
    </xf>
    <xf numFmtId="0" fontId="13" fillId="26" borderId="23" xfId="0" applyFont="1" applyFill="1" applyBorder="1" applyAlignment="1">
      <alignment vertical="center" wrapText="1"/>
    </xf>
    <xf numFmtId="0" fontId="14" fillId="26" borderId="31" xfId="0" applyFont="1" applyFill="1" applyBorder="1" applyAlignment="1">
      <alignment vertical="center" wrapText="1"/>
    </xf>
    <xf numFmtId="0" fontId="13" fillId="31" borderId="20" xfId="11" applyFont="1" applyFill="1" applyBorder="1" applyAlignment="1">
      <alignment horizontal="center" vertical="center"/>
    </xf>
    <xf numFmtId="0" fontId="13" fillId="23" borderId="20" xfId="10" applyFont="1" applyFill="1" applyBorder="1" applyAlignment="1">
      <alignment vertical="center" wrapText="1"/>
    </xf>
    <xf numFmtId="0" fontId="13" fillId="23" borderId="36" xfId="10" applyFont="1" applyFill="1" applyBorder="1" applyAlignment="1">
      <alignment vertical="center" wrapText="1"/>
    </xf>
    <xf numFmtId="0" fontId="13" fillId="24" borderId="17" xfId="2" applyFont="1" applyFill="1" applyBorder="1" applyAlignment="1">
      <alignment vertical="center" wrapText="1"/>
    </xf>
    <xf numFmtId="0" fontId="13" fillId="24" borderId="30" xfId="2" applyFont="1" applyFill="1" applyBorder="1" applyAlignment="1">
      <alignment vertical="center" wrapText="1"/>
    </xf>
    <xf numFmtId="0" fontId="13" fillId="24" borderId="23" xfId="2" applyFont="1" applyFill="1" applyBorder="1" applyAlignment="1">
      <alignment vertical="center" wrapText="1"/>
    </xf>
    <xf numFmtId="0" fontId="13" fillId="24" borderId="31" xfId="2" applyFont="1" applyFill="1" applyBorder="1" applyAlignment="1">
      <alignment vertical="center" wrapText="1"/>
    </xf>
    <xf numFmtId="0" fontId="13" fillId="25" borderId="23" xfId="2" applyFont="1" applyFill="1" applyBorder="1" applyAlignment="1">
      <alignment vertical="center" wrapText="1"/>
    </xf>
    <xf numFmtId="0" fontId="13" fillId="25" borderId="31" xfId="2" applyFont="1" applyFill="1" applyBorder="1" applyAlignment="1">
      <alignment vertical="center" wrapText="1"/>
    </xf>
    <xf numFmtId="0" fontId="13" fillId="32" borderId="23" xfId="9" applyFont="1" applyFill="1" applyBorder="1" applyAlignment="1">
      <alignment horizontal="center" vertical="center"/>
    </xf>
    <xf numFmtId="0" fontId="13" fillId="26" borderId="31" xfId="0" applyFont="1" applyFill="1" applyBorder="1" applyAlignment="1">
      <alignment vertical="center" wrapText="1"/>
    </xf>
    <xf numFmtId="0" fontId="13" fillId="2" borderId="23" xfId="2" applyFont="1" applyBorder="1" applyAlignment="1">
      <alignment vertical="center" wrapText="1"/>
    </xf>
    <xf numFmtId="0" fontId="13" fillId="2" borderId="31" xfId="2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36" xfId="0" applyFont="1" applyBorder="1" applyAlignment="1">
      <alignment vertical="center" wrapText="1"/>
    </xf>
    <xf numFmtId="0" fontId="2" fillId="0" borderId="1" xfId="1" applyAlignment="1">
      <alignment horizontal="center"/>
    </xf>
    <xf numFmtId="0" fontId="1" fillId="10" borderId="23" xfId="8" applyBorder="1" applyAlignment="1">
      <alignment horizontal="center" vertical="center" textRotation="90"/>
    </xf>
    <xf numFmtId="0" fontId="0" fillId="0" borderId="23" xfId="0" applyBorder="1" applyAlignment="1">
      <alignment horizontal="center"/>
    </xf>
    <xf numFmtId="0" fontId="1" fillId="10" borderId="23" xfId="8" applyBorder="1" applyAlignment="1">
      <alignment horizontal="center"/>
    </xf>
    <xf numFmtId="0" fontId="12" fillId="0" borderId="23" xfId="0" applyFont="1" applyBorder="1" applyAlignment="1">
      <alignment horizontal="center" vertical="center" wrapText="1"/>
    </xf>
    <xf numFmtId="0" fontId="11" fillId="13" borderId="37" xfId="11" applyFont="1" applyBorder="1" applyAlignment="1">
      <alignment horizontal="center" vertical="center" wrapText="1"/>
    </xf>
    <xf numFmtId="0" fontId="11" fillId="13" borderId="38" xfId="11" applyFont="1" applyBorder="1" applyAlignment="1">
      <alignment horizontal="center" vertical="center" wrapText="1"/>
    </xf>
    <xf numFmtId="0" fontId="11" fillId="13" borderId="39" xfId="11" applyFont="1" applyBorder="1" applyAlignment="1">
      <alignment horizontal="center" vertical="center" wrapText="1"/>
    </xf>
    <xf numFmtId="0" fontId="13" fillId="29" borderId="23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17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5" borderId="23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1" fillId="13" borderId="23" xfId="11" applyFont="1" applyBorder="1" applyAlignment="1">
      <alignment horizontal="center" vertical="center"/>
    </xf>
    <xf numFmtId="0" fontId="3" fillId="0" borderId="1" xfId="1" applyFont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13" fillId="0" borderId="2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13" fillId="30" borderId="23" xfId="9" applyFont="1" applyFill="1" applyBorder="1" applyAlignment="1">
      <alignment horizontal="center" vertical="center"/>
    </xf>
    <xf numFmtId="0" fontId="13" fillId="11" borderId="23" xfId="9" applyFont="1" applyBorder="1" applyAlignment="1">
      <alignment horizontal="center" vertical="center"/>
    </xf>
    <xf numFmtId="0" fontId="13" fillId="11" borderId="20" xfId="9" applyFont="1" applyBorder="1" applyAlignment="1">
      <alignment horizontal="center" vertical="center"/>
    </xf>
    <xf numFmtId="0" fontId="13" fillId="4" borderId="18" xfId="9" applyFont="1" applyFill="1" applyBorder="1" applyAlignment="1">
      <alignment horizontal="center" vertical="center"/>
    </xf>
    <xf numFmtId="0" fontId="13" fillId="4" borderId="24" xfId="9" applyFont="1" applyFill="1" applyBorder="1" applyAlignment="1">
      <alignment horizontal="center" vertical="center"/>
    </xf>
    <xf numFmtId="0" fontId="13" fillId="4" borderId="27" xfId="9" applyFont="1" applyFill="1" applyBorder="1" applyAlignment="1">
      <alignment horizontal="center" vertical="center"/>
    </xf>
    <xf numFmtId="0" fontId="12" fillId="10" borderId="2" xfId="8" applyFont="1" applyBorder="1" applyAlignment="1">
      <alignment horizontal="center" vertical="center" wrapText="1"/>
    </xf>
    <xf numFmtId="0" fontId="12" fillId="10" borderId="26" xfId="8" applyFont="1" applyBorder="1" applyAlignment="1">
      <alignment horizontal="center" vertical="center" wrapText="1"/>
    </xf>
    <xf numFmtId="0" fontId="12" fillId="10" borderId="29" xfId="8" applyFont="1" applyBorder="1" applyAlignment="1">
      <alignment horizontal="center" vertical="center" wrapText="1"/>
    </xf>
    <xf numFmtId="0" fontId="13" fillId="9" borderId="17" xfId="7" applyFont="1" applyBorder="1" applyAlignment="1">
      <alignment horizontal="center" vertical="center"/>
    </xf>
    <xf numFmtId="0" fontId="13" fillId="9" borderId="23" xfId="7" applyFont="1" applyBorder="1" applyAlignment="1">
      <alignment horizontal="center" vertical="center"/>
    </xf>
    <xf numFmtId="0" fontId="13" fillId="30" borderId="23" xfId="7" applyFont="1" applyFill="1" applyBorder="1" applyAlignment="1">
      <alignment horizontal="center" vertical="center"/>
    </xf>
    <xf numFmtId="0" fontId="13" fillId="4" borderId="18" xfId="11" applyFont="1" applyFill="1" applyBorder="1" applyAlignment="1">
      <alignment horizontal="center" vertical="center"/>
    </xf>
    <xf numFmtId="0" fontId="13" fillId="4" borderId="24" xfId="11" applyFont="1" applyFill="1" applyBorder="1" applyAlignment="1">
      <alignment horizontal="center" vertical="center"/>
    </xf>
    <xf numFmtId="0" fontId="13" fillId="4" borderId="27" xfId="11" applyFont="1" applyFill="1" applyBorder="1" applyAlignment="1">
      <alignment horizontal="center" vertical="center"/>
    </xf>
    <xf numFmtId="0" fontId="13" fillId="30" borderId="28" xfId="11" applyFont="1" applyFill="1" applyBorder="1" applyAlignment="1">
      <alignment horizontal="center" vertical="center"/>
    </xf>
    <xf numFmtId="0" fontId="13" fillId="30" borderId="27" xfId="1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1" borderId="23" xfId="0" applyFill="1" applyBorder="1" applyAlignment="1">
      <alignment horizontal="center" vertical="center"/>
    </xf>
    <xf numFmtId="0" fontId="36" fillId="36" borderId="0" xfId="0" applyFont="1" applyFill="1" applyBorder="1" applyAlignment="1">
      <alignment horizontal="center"/>
    </xf>
    <xf numFmtId="0" fontId="36" fillId="36" borderId="64" xfId="0" applyFont="1" applyFill="1" applyBorder="1" applyAlignment="1">
      <alignment horizontal="center"/>
    </xf>
    <xf numFmtId="0" fontId="32" fillId="27" borderId="2" xfId="0" applyFont="1" applyFill="1" applyBorder="1" applyAlignment="1">
      <alignment horizontal="center" vertical="center"/>
    </xf>
    <xf numFmtId="0" fontId="32" fillId="27" borderId="26" xfId="0" applyFont="1" applyFill="1" applyBorder="1" applyAlignment="1">
      <alignment horizontal="center" vertical="center"/>
    </xf>
    <xf numFmtId="0" fontId="32" fillId="27" borderId="29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33" borderId="33" xfId="0" applyFont="1" applyFill="1" applyBorder="1" applyAlignment="1">
      <alignment horizontal="center" vertical="center"/>
    </xf>
    <xf numFmtId="0" fontId="36" fillId="33" borderId="3" xfId="0" applyFont="1" applyFill="1" applyBorder="1" applyAlignment="1">
      <alignment horizontal="center" vertical="center"/>
    </xf>
    <xf numFmtId="0" fontId="36" fillId="33" borderId="4" xfId="0" applyFont="1" applyFill="1" applyBorder="1" applyAlignment="1">
      <alignment horizontal="center" vertical="center"/>
    </xf>
    <xf numFmtId="0" fontId="36" fillId="33" borderId="34" xfId="0" applyFont="1" applyFill="1" applyBorder="1" applyAlignment="1">
      <alignment horizontal="center" vertical="center"/>
    </xf>
    <xf numFmtId="0" fontId="36" fillId="33" borderId="0" xfId="0" applyFont="1" applyFill="1" applyBorder="1" applyAlignment="1">
      <alignment horizontal="center" vertical="center"/>
    </xf>
    <xf numFmtId="0" fontId="36" fillId="33" borderId="7" xfId="0" applyFont="1" applyFill="1" applyBorder="1" applyAlignment="1">
      <alignment horizontal="center" vertical="center"/>
    </xf>
    <xf numFmtId="0" fontId="10" fillId="33" borderId="0" xfId="0" applyFont="1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2" fillId="23" borderId="1" xfId="1" applyFill="1" applyAlignment="1">
      <alignment horizontal="center" vertical="center"/>
    </xf>
    <xf numFmtId="2" fontId="9" fillId="7" borderId="31" xfId="5" applyNumberFormat="1" applyBorder="1" applyAlignment="1">
      <alignment horizontal="center" vertical="center"/>
    </xf>
    <xf numFmtId="2" fontId="9" fillId="7" borderId="32" xfId="5" applyNumberFormat="1" applyBorder="1" applyAlignment="1">
      <alignment horizontal="center" vertical="center"/>
    </xf>
    <xf numFmtId="2" fontId="7" fillId="5" borderId="31" xfId="3" applyNumberFormat="1" applyBorder="1" applyAlignment="1">
      <alignment horizontal="center" vertical="center"/>
    </xf>
    <xf numFmtId="2" fontId="7" fillId="5" borderId="36" xfId="3" applyNumberFormat="1" applyBorder="1" applyAlignment="1">
      <alignment horizontal="center" vertical="center"/>
    </xf>
    <xf numFmtId="2" fontId="8" fillId="6" borderId="31" xfId="4" applyNumberFormat="1" applyBorder="1" applyAlignment="1">
      <alignment horizontal="center" vertical="center"/>
    </xf>
    <xf numFmtId="2" fontId="7" fillId="5" borderId="30" xfId="3" applyNumberFormat="1" applyBorder="1" applyAlignment="1">
      <alignment horizontal="center" vertical="center"/>
    </xf>
    <xf numFmtId="2" fontId="9" fillId="7" borderId="36" xfId="5" applyNumberFormat="1" applyBorder="1" applyAlignment="1">
      <alignment horizontal="center" vertical="center"/>
    </xf>
    <xf numFmtId="0" fontId="7" fillId="5" borderId="31" xfId="3" applyBorder="1" applyAlignment="1">
      <alignment horizontal="center" vertical="center"/>
    </xf>
    <xf numFmtId="0" fontId="7" fillId="5" borderId="36" xfId="3" applyBorder="1" applyAlignment="1">
      <alignment horizontal="center" vertical="center"/>
    </xf>
    <xf numFmtId="0" fontId="31" fillId="0" borderId="33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3" fillId="28" borderId="23" xfId="0" applyFont="1" applyFill="1" applyBorder="1" applyAlignment="1">
      <alignment horizontal="center" vertical="center"/>
    </xf>
    <xf numFmtId="0" fontId="30" fillId="33" borderId="17" xfId="0" applyFont="1" applyFill="1" applyBorder="1" applyAlignment="1">
      <alignment horizontal="center" vertical="center" wrapText="1"/>
    </xf>
    <xf numFmtId="0" fontId="30" fillId="33" borderId="23" xfId="0" applyFont="1" applyFill="1" applyBorder="1" applyAlignment="1">
      <alignment horizontal="center" vertical="center" wrapText="1"/>
    </xf>
    <xf numFmtId="0" fontId="33" fillId="33" borderId="23" xfId="0" applyFont="1" applyFill="1" applyBorder="1" applyAlignment="1">
      <alignment horizontal="center" vertical="center"/>
    </xf>
    <xf numFmtId="0" fontId="33" fillId="34" borderId="23" xfId="0" applyFont="1" applyFill="1" applyBorder="1" applyAlignment="1">
      <alignment horizontal="center" vertical="center"/>
    </xf>
    <xf numFmtId="0" fontId="33" fillId="28" borderId="20" xfId="0" applyFont="1" applyFill="1" applyBorder="1" applyAlignment="1">
      <alignment horizontal="center" vertical="center"/>
    </xf>
    <xf numFmtId="0" fontId="31" fillId="33" borderId="16" xfId="0" applyFont="1" applyFill="1" applyBorder="1" applyAlignment="1">
      <alignment horizontal="center" vertical="center" wrapText="1"/>
    </xf>
    <xf numFmtId="0" fontId="31" fillId="33" borderId="9" xfId="0" applyFont="1" applyFill="1" applyBorder="1" applyAlignment="1">
      <alignment horizontal="center" vertical="center" wrapText="1"/>
    </xf>
    <xf numFmtId="0" fontId="31" fillId="34" borderId="9" xfId="0" applyFont="1" applyFill="1" applyBorder="1" applyAlignment="1">
      <alignment horizontal="center" vertical="center" wrapText="1"/>
    </xf>
    <xf numFmtId="0" fontId="31" fillId="28" borderId="9" xfId="0" applyFont="1" applyFill="1" applyBorder="1" applyAlignment="1">
      <alignment horizontal="center" vertical="center" wrapText="1"/>
    </xf>
    <xf numFmtId="0" fontId="31" fillId="28" borderId="10" xfId="0" applyFont="1" applyFill="1" applyBorder="1" applyAlignment="1">
      <alignment horizontal="center" vertical="center" wrapText="1"/>
    </xf>
    <xf numFmtId="0" fontId="34" fillId="27" borderId="33" xfId="0" applyFont="1" applyFill="1" applyBorder="1" applyAlignment="1">
      <alignment horizontal="center" vertical="center"/>
    </xf>
    <xf numFmtId="0" fontId="34" fillId="27" borderId="3" xfId="0" applyFont="1" applyFill="1" applyBorder="1" applyAlignment="1">
      <alignment horizontal="center" vertical="center"/>
    </xf>
    <xf numFmtId="0" fontId="34" fillId="27" borderId="4" xfId="0" applyFont="1" applyFill="1" applyBorder="1" applyAlignment="1">
      <alignment horizontal="center" vertical="center"/>
    </xf>
    <xf numFmtId="0" fontId="34" fillId="27" borderId="35" xfId="0" applyFont="1" applyFill="1" applyBorder="1" applyAlignment="1">
      <alignment horizontal="center" vertical="center"/>
    </xf>
    <xf numFmtId="0" fontId="34" fillId="27" borderId="11" xfId="0" applyFont="1" applyFill="1" applyBorder="1" applyAlignment="1">
      <alignment horizontal="center" vertical="center"/>
    </xf>
    <xf numFmtId="0" fontId="34" fillId="27" borderId="12" xfId="0" applyFont="1" applyFill="1" applyBorder="1" applyAlignment="1">
      <alignment horizontal="center" vertical="center"/>
    </xf>
    <xf numFmtId="0" fontId="33" fillId="34" borderId="28" xfId="0" applyFont="1" applyFill="1" applyBorder="1" applyAlignment="1">
      <alignment horizontal="center" vertical="center"/>
    </xf>
    <xf numFmtId="0" fontId="31" fillId="34" borderId="8" xfId="0" applyFont="1" applyFill="1" applyBorder="1" applyAlignment="1">
      <alignment horizontal="center" vertical="center" wrapText="1"/>
    </xf>
    <xf numFmtId="0" fontId="31" fillId="35" borderId="16" xfId="0" applyFont="1" applyFill="1" applyBorder="1" applyAlignment="1">
      <alignment horizontal="center" vertical="center" wrapText="1"/>
    </xf>
    <xf numFmtId="0" fontId="31" fillId="35" borderId="9" xfId="0" applyFont="1" applyFill="1" applyBorder="1" applyAlignment="1">
      <alignment horizontal="center" vertical="center" wrapText="1"/>
    </xf>
    <xf numFmtId="2" fontId="8" fillId="6" borderId="30" xfId="4" applyNumberFormat="1" applyBorder="1" applyAlignment="1">
      <alignment horizontal="center" vertical="center"/>
    </xf>
    <xf numFmtId="0" fontId="33" fillId="35" borderId="23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 wrapText="1"/>
    </xf>
    <xf numFmtId="0" fontId="30" fillId="35" borderId="23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" fillId="0" borderId="1" xfId="1" applyAlignment="1">
      <alignment horizontal="center" vertical="center"/>
    </xf>
    <xf numFmtId="0" fontId="24" fillId="21" borderId="33" xfId="14" applyFont="1" applyBorder="1" applyAlignment="1">
      <alignment horizontal="center" vertical="center"/>
    </xf>
    <xf numFmtId="0" fontId="24" fillId="21" borderId="3" xfId="14" applyFont="1" applyBorder="1" applyAlignment="1">
      <alignment horizontal="center" vertical="center"/>
    </xf>
    <xf numFmtId="0" fontId="24" fillId="21" borderId="4" xfId="14" applyFont="1" applyBorder="1" applyAlignment="1">
      <alignment horizontal="center" vertical="center"/>
    </xf>
    <xf numFmtId="0" fontId="19" fillId="0" borderId="40" xfId="13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24" fillId="21" borderId="41" xfId="14" applyFont="1" applyBorder="1" applyAlignment="1">
      <alignment horizontal="center" vertical="center"/>
    </xf>
    <xf numFmtId="0" fontId="24" fillId="21" borderId="42" xfId="14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2" borderId="52" xfId="15" applyFont="1" applyBorder="1" applyAlignment="1">
      <alignment horizontal="center" vertical="center"/>
    </xf>
    <xf numFmtId="0" fontId="0" fillId="22" borderId="9" xfId="15" applyFont="1" applyBorder="1" applyAlignment="1">
      <alignment horizontal="center" vertical="center"/>
    </xf>
  </cellXfs>
  <cellStyles count="16">
    <cellStyle name="20% - Accent1" xfId="15" builtinId="30"/>
    <cellStyle name="20% - Accent2" xfId="6" builtinId="34"/>
    <cellStyle name="20% - Accent3" xfId="8" builtinId="38"/>
    <cellStyle name="20% - Accent4" xfId="2" builtinId="42"/>
    <cellStyle name="20% - Accent5" xfId="10" builtinId="46"/>
    <cellStyle name="40% - Accent2" xfId="7" builtinId="35"/>
    <cellStyle name="40% - Accent4" xfId="9" builtinId="43"/>
    <cellStyle name="40% - Accent5" xfId="11" builtinId="47"/>
    <cellStyle name="Accent1" xfId="14" builtinId="29"/>
    <cellStyle name="Bad" xfId="4" builtinId="27"/>
    <cellStyle name="Good" xfId="3" builtinId="26"/>
    <cellStyle name="Heading 1" xfId="1" builtinId="16"/>
    <cellStyle name="Heading 2" xfId="13" builtinId="17"/>
    <cellStyle name="Neutral" xfId="5" builtinId="28"/>
    <cellStyle name="Normal" xfId="0" builtinId="0"/>
    <cellStyle name="Percent" xfId="12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fgColor theme="1" tint="4.9989318521683403E-2"/>
          <bgColor rgb="FFC00000"/>
        </patternFill>
      </fill>
    </dxf>
  </dxfs>
  <tableStyles count="0" defaultTableStyle="TableStyleMedium2" defaultPivotStyle="PivotStyleLight16"/>
  <colors>
    <mruColors>
      <color rgb="FFF1D1FF"/>
      <color rgb="FFCB9BFF"/>
      <color rgb="FFFF0000"/>
      <color rgb="FFCC0000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22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491227</xdr:colOff>
      <xdr:row>34</xdr:row>
      <xdr:rowOff>143773</xdr:rowOff>
    </xdr:from>
    <xdr:to>
      <xdr:col>7</xdr:col>
      <xdr:colOff>1940944</xdr:colOff>
      <xdr:row>36</xdr:row>
      <xdr:rowOff>191698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904AC15D-4417-BF04-73E9-1F0349C92DB0}"/>
            </a:ext>
          </a:extLst>
        </xdr:cNvPr>
        <xdr:cNvSpPr/>
      </xdr:nvSpPr>
      <xdr:spPr>
        <a:xfrm>
          <a:off x="7032925" y="9644811"/>
          <a:ext cx="1449717" cy="4672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450850</xdr:colOff>
      <xdr:row>12</xdr:row>
      <xdr:rowOff>209550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139B25-72F1-9F8C-7437-87C03A46854F}"/>
            </a:ext>
          </a:extLst>
        </xdr:cNvPr>
        <xdr:cNvSpPr txBox="1"/>
      </xdr:nvSpPr>
      <xdr:spPr>
        <a:xfrm>
          <a:off x="8540750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13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08D09F5-C474-7148-B98E-93A8D215AB0C}"/>
            </a:ext>
          </a:extLst>
        </xdr:cNvPr>
        <xdr:cNvSpPr txBox="1"/>
      </xdr:nvSpPr>
      <xdr:spPr>
        <a:xfrm>
          <a:off x="8540750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13</xdr:row>
      <xdr:rowOff>209550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67D4B9-A0B7-F742-8A1A-C106C3FD8481}"/>
            </a:ext>
          </a:extLst>
        </xdr:cNvPr>
        <xdr:cNvSpPr txBox="1"/>
      </xdr:nvSpPr>
      <xdr:spPr>
        <a:xfrm>
          <a:off x="8540750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14</xdr:row>
      <xdr:rowOff>209550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8F0F8AF-F96D-4E4B-B396-0FFD1C69D6FA}"/>
            </a:ext>
          </a:extLst>
        </xdr:cNvPr>
        <xdr:cNvSpPr txBox="1"/>
      </xdr:nvSpPr>
      <xdr:spPr>
        <a:xfrm>
          <a:off x="8540750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7BD161-3A84-A540-9B07-603077976C6B}"/>
            </a:ext>
          </a:extLst>
        </xdr:cNvPr>
        <xdr:cNvSpPr txBox="1"/>
      </xdr:nvSpPr>
      <xdr:spPr>
        <a:xfrm>
          <a:off x="6229350" y="908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5F79D3-3398-A548-A26A-A8BC83E48070}"/>
            </a:ext>
          </a:extLst>
        </xdr:cNvPr>
        <xdr:cNvSpPr txBox="1"/>
      </xdr:nvSpPr>
      <xdr:spPr>
        <a:xfrm>
          <a:off x="6229350" y="1030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11FCDE-F850-9A4C-A7DD-E426284C1E69}"/>
            </a:ext>
          </a:extLst>
        </xdr:cNvPr>
        <xdr:cNvSpPr txBox="1"/>
      </xdr:nvSpPr>
      <xdr:spPr>
        <a:xfrm>
          <a:off x="6229350" y="1071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8DB195-C7D2-7C42-B130-BF4FBAEC42BC}"/>
            </a:ext>
          </a:extLst>
        </xdr:cNvPr>
        <xdr:cNvSpPr txBox="1"/>
      </xdr:nvSpPr>
      <xdr:spPr>
        <a:xfrm>
          <a:off x="6229350" y="1173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8DDD925-F992-B241-B4E6-46B01267E46F}"/>
            </a:ext>
          </a:extLst>
        </xdr:cNvPr>
        <xdr:cNvSpPr txBox="1"/>
      </xdr:nvSpPr>
      <xdr:spPr>
        <a:xfrm>
          <a:off x="6229350" y="1193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4BB0775-E3BF-7A43-B507-FDC1D121721B}"/>
            </a:ext>
          </a:extLst>
        </xdr:cNvPr>
        <xdr:cNvSpPr txBox="1"/>
      </xdr:nvSpPr>
      <xdr:spPr>
        <a:xfrm>
          <a:off x="6229350" y="1214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66BDC73-1550-5F41-AE0A-9869F6E08A59}"/>
            </a:ext>
          </a:extLst>
        </xdr:cNvPr>
        <xdr:cNvSpPr txBox="1"/>
      </xdr:nvSpPr>
      <xdr:spPr>
        <a:xfrm>
          <a:off x="6229350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6C0D0B-8648-A74A-AD0E-F4716A2C4CB1}"/>
            </a:ext>
          </a:extLst>
        </xdr:cNvPr>
        <xdr:cNvSpPr txBox="1"/>
      </xdr:nvSpPr>
      <xdr:spPr>
        <a:xfrm>
          <a:off x="6229350" y="125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1E96FE-BAC4-6743-BC95-23EBD017FCA8}"/>
            </a:ext>
          </a:extLst>
        </xdr:cNvPr>
        <xdr:cNvSpPr txBox="1"/>
      </xdr:nvSpPr>
      <xdr:spPr>
        <a:xfrm>
          <a:off x="6229350" y="1294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9BEE467-C1BC-3D4D-8DB7-0A90FFC39025}"/>
            </a:ext>
          </a:extLst>
        </xdr:cNvPr>
        <xdr:cNvSpPr txBox="1"/>
      </xdr:nvSpPr>
      <xdr:spPr>
        <a:xfrm>
          <a:off x="6229350" y="1518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B089FE9-0F08-FB48-931C-EA68BCE64BBD}"/>
            </a:ext>
          </a:extLst>
        </xdr:cNvPr>
        <xdr:cNvSpPr txBox="1"/>
      </xdr:nvSpPr>
      <xdr:spPr>
        <a:xfrm>
          <a:off x="6229350" y="1518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4D2DAE2-64A4-1E43-8552-6D6A80FD76D8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1707659-6D7E-AC45-8D6D-4C63154DE4B3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DA74607-561C-BF4A-B3BC-EE3CFCB0DD31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B835505-84D8-B243-BFB0-9F1F653796CE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EBD3D4E-816A-964D-A66F-892BEDBEEB6B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23B4B6E-49C1-674A-92FD-62FD04E95380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5AC393-A09C-414F-9D4C-993A4758D1E9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02F1CD0-DD59-234C-83B8-14DF099726B6}"/>
            </a:ext>
          </a:extLst>
        </xdr:cNvPr>
        <xdr:cNvSpPr txBox="1"/>
      </xdr:nvSpPr>
      <xdr:spPr>
        <a:xfrm>
          <a:off x="6229350" y="1579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C7B4E1F-929C-244F-AC6F-7040ADFC7513}"/>
            </a:ext>
          </a:extLst>
        </xdr:cNvPr>
        <xdr:cNvSpPr txBox="1"/>
      </xdr:nvSpPr>
      <xdr:spPr>
        <a:xfrm>
          <a:off x="6229350" y="1640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DED692F-91E0-B442-BB73-A8E2D74724B4}"/>
            </a:ext>
          </a:extLst>
        </xdr:cNvPr>
        <xdr:cNvSpPr txBox="1"/>
      </xdr:nvSpPr>
      <xdr:spPr>
        <a:xfrm>
          <a:off x="6229350" y="1680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0AD6DCE-59C2-C940-A791-34949148B3F4}"/>
            </a:ext>
          </a:extLst>
        </xdr:cNvPr>
        <xdr:cNvSpPr txBox="1"/>
      </xdr:nvSpPr>
      <xdr:spPr>
        <a:xfrm>
          <a:off x="6229350" y="1640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5ACEAA-359C-C745-97FE-E7F4561EB815}"/>
            </a:ext>
          </a:extLst>
        </xdr:cNvPr>
        <xdr:cNvSpPr txBox="1"/>
      </xdr:nvSpPr>
      <xdr:spPr>
        <a:xfrm>
          <a:off x="6229350" y="1680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1F24B96-D7B3-A446-9044-A21DFA54946A}"/>
            </a:ext>
          </a:extLst>
        </xdr:cNvPr>
        <xdr:cNvSpPr txBox="1"/>
      </xdr:nvSpPr>
      <xdr:spPr>
        <a:xfrm>
          <a:off x="6229350" y="1721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18F77A7-474E-614C-A17C-03CB543A40CB}"/>
            </a:ext>
          </a:extLst>
        </xdr:cNvPr>
        <xdr:cNvSpPr txBox="1"/>
      </xdr:nvSpPr>
      <xdr:spPr>
        <a:xfrm>
          <a:off x="6229350" y="1782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07B271C-8B4F-9446-BD58-A3FAB19E1A85}"/>
            </a:ext>
          </a:extLst>
        </xdr:cNvPr>
        <xdr:cNvSpPr txBox="1"/>
      </xdr:nvSpPr>
      <xdr:spPr>
        <a:xfrm>
          <a:off x="6229350" y="1783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52826C8-82DF-D04C-BFD1-FFFE68FE660E}"/>
            </a:ext>
          </a:extLst>
        </xdr:cNvPr>
        <xdr:cNvSpPr txBox="1"/>
      </xdr:nvSpPr>
      <xdr:spPr>
        <a:xfrm>
          <a:off x="6229350" y="180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C4B70D1-BD31-8F46-B6F0-2AA558F90211}"/>
            </a:ext>
          </a:extLst>
        </xdr:cNvPr>
        <xdr:cNvSpPr txBox="1"/>
      </xdr:nvSpPr>
      <xdr:spPr>
        <a:xfrm>
          <a:off x="6229350" y="180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2815CE3-97B6-F142-8C5D-7E748276F3E5}"/>
            </a:ext>
          </a:extLst>
        </xdr:cNvPr>
        <xdr:cNvSpPr txBox="1"/>
      </xdr:nvSpPr>
      <xdr:spPr>
        <a:xfrm>
          <a:off x="6229350" y="1823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09A7CD9-50EF-A347-812F-B511E80A2DFD}"/>
            </a:ext>
          </a:extLst>
        </xdr:cNvPr>
        <xdr:cNvSpPr txBox="1"/>
      </xdr:nvSpPr>
      <xdr:spPr>
        <a:xfrm>
          <a:off x="6229350" y="180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C73DC87-FDC2-3845-9999-1C30079AA0B7}"/>
            </a:ext>
          </a:extLst>
        </xdr:cNvPr>
        <xdr:cNvSpPr txBox="1"/>
      </xdr:nvSpPr>
      <xdr:spPr>
        <a:xfrm>
          <a:off x="6229350" y="1823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C8A1434-096A-FE43-8624-1F373EA4C6E4}"/>
            </a:ext>
          </a:extLst>
        </xdr:cNvPr>
        <xdr:cNvSpPr txBox="1"/>
      </xdr:nvSpPr>
      <xdr:spPr>
        <a:xfrm>
          <a:off x="6229350" y="1843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3DED854-3787-E44A-87E2-FFB8D4EF17B0}"/>
            </a:ext>
          </a:extLst>
        </xdr:cNvPr>
        <xdr:cNvSpPr txBox="1"/>
      </xdr:nvSpPr>
      <xdr:spPr>
        <a:xfrm>
          <a:off x="6229350" y="18440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88EFD77-2727-B541-B4F9-FC3CB557F194}"/>
            </a:ext>
          </a:extLst>
        </xdr:cNvPr>
        <xdr:cNvSpPr txBox="1"/>
      </xdr:nvSpPr>
      <xdr:spPr>
        <a:xfrm>
          <a:off x="6229350" y="18840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AAF77B6-2B18-5A4F-AA35-01DEF4624D91}"/>
            </a:ext>
          </a:extLst>
        </xdr:cNvPr>
        <xdr:cNvSpPr txBox="1"/>
      </xdr:nvSpPr>
      <xdr:spPr>
        <a:xfrm>
          <a:off x="6229350" y="18840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2</xdr:row>
      <xdr:rowOff>209550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C34067C-3818-0946-9519-1DB2490F8590}"/>
            </a:ext>
          </a:extLst>
        </xdr:cNvPr>
        <xdr:cNvSpPr txBox="1"/>
      </xdr:nvSpPr>
      <xdr:spPr>
        <a:xfrm>
          <a:off x="6229350" y="1904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71F9450-A627-734D-BA4F-A725F8E3F445}"/>
            </a:ext>
          </a:extLst>
        </xdr:cNvPr>
        <xdr:cNvSpPr txBox="1"/>
      </xdr:nvSpPr>
      <xdr:spPr>
        <a:xfrm>
          <a:off x="6229350" y="192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D476279-8A25-094B-823F-8FA615E7FF0E}"/>
            </a:ext>
          </a:extLst>
        </xdr:cNvPr>
        <xdr:cNvSpPr txBox="1"/>
      </xdr:nvSpPr>
      <xdr:spPr>
        <a:xfrm>
          <a:off x="6229350" y="192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697F8D8-C8B5-C448-8556-8A08B2540FCB}"/>
            </a:ext>
          </a:extLst>
        </xdr:cNvPr>
        <xdr:cNvSpPr txBox="1"/>
      </xdr:nvSpPr>
      <xdr:spPr>
        <a:xfrm>
          <a:off x="4819650" y="395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D80DDB1-11DF-9C44-B13A-14D448506144}"/>
            </a:ext>
          </a:extLst>
        </xdr:cNvPr>
        <xdr:cNvSpPr txBox="1"/>
      </xdr:nvSpPr>
      <xdr:spPr>
        <a:xfrm>
          <a:off x="4819650" y="395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DE605E6-07FB-024B-8360-CF9E62391AB1}"/>
            </a:ext>
          </a:extLst>
        </xdr:cNvPr>
        <xdr:cNvSpPr txBox="1"/>
      </xdr:nvSpPr>
      <xdr:spPr>
        <a:xfrm>
          <a:off x="4819650" y="5454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349FC13-8B16-B94E-B222-FB1BBD8051EB}"/>
            </a:ext>
          </a:extLst>
        </xdr:cNvPr>
        <xdr:cNvSpPr txBox="1"/>
      </xdr:nvSpPr>
      <xdr:spPr>
        <a:xfrm>
          <a:off x="4819650" y="5454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905DFF0-60F3-B244-88C2-2511286483C1}"/>
            </a:ext>
          </a:extLst>
        </xdr:cNvPr>
        <xdr:cNvSpPr txBox="1"/>
      </xdr:nvSpPr>
      <xdr:spPr>
        <a:xfrm>
          <a:off x="48196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837869D-9C1A-3E45-A5B0-509CE2FB0EDB}"/>
            </a:ext>
          </a:extLst>
        </xdr:cNvPr>
        <xdr:cNvSpPr txBox="1"/>
      </xdr:nvSpPr>
      <xdr:spPr>
        <a:xfrm>
          <a:off x="4819650" y="717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1FC91B3-4566-3E49-A929-8CBE0079AE2B}"/>
            </a:ext>
          </a:extLst>
        </xdr:cNvPr>
        <xdr:cNvSpPr txBox="1"/>
      </xdr:nvSpPr>
      <xdr:spPr>
        <a:xfrm>
          <a:off x="4819650" y="738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9E58547-C5C7-D14F-A5D7-6C3EB45F16D1}"/>
            </a:ext>
          </a:extLst>
        </xdr:cNvPr>
        <xdr:cNvSpPr txBox="1"/>
      </xdr:nvSpPr>
      <xdr:spPr>
        <a:xfrm>
          <a:off x="4819650" y="86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9F09104-103F-A246-8064-EF94F70C871D}"/>
            </a:ext>
          </a:extLst>
        </xdr:cNvPr>
        <xdr:cNvSpPr txBox="1"/>
      </xdr:nvSpPr>
      <xdr:spPr>
        <a:xfrm>
          <a:off x="4819650" y="1146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317332C-879D-AF47-B694-B8A9269065CD}"/>
            </a:ext>
          </a:extLst>
        </xdr:cNvPr>
        <xdr:cNvSpPr txBox="1"/>
      </xdr:nvSpPr>
      <xdr:spPr>
        <a:xfrm>
          <a:off x="4819650" y="1146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DF43499-3D17-ED4E-8250-2F76586F6F15}"/>
            </a:ext>
          </a:extLst>
        </xdr:cNvPr>
        <xdr:cNvSpPr txBox="1"/>
      </xdr:nvSpPr>
      <xdr:spPr>
        <a:xfrm>
          <a:off x="4819650" y="1294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E3B25B-4D33-F94E-A50E-698C38D492E4}"/>
            </a:ext>
          </a:extLst>
        </xdr:cNvPr>
        <xdr:cNvSpPr txBox="1"/>
      </xdr:nvSpPr>
      <xdr:spPr>
        <a:xfrm>
          <a:off x="4819650" y="1294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5203793-290B-394B-A4A9-85D95039EF2F}"/>
            </a:ext>
          </a:extLst>
        </xdr:cNvPr>
        <xdr:cNvSpPr txBox="1"/>
      </xdr:nvSpPr>
      <xdr:spPr>
        <a:xfrm>
          <a:off x="4819650" y="1343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2BEC2A8-CF07-474D-91B0-50F5C98A4B8E}"/>
            </a:ext>
          </a:extLst>
        </xdr:cNvPr>
        <xdr:cNvSpPr txBox="1"/>
      </xdr:nvSpPr>
      <xdr:spPr>
        <a:xfrm>
          <a:off x="4819650" y="1343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9F22F78-7A40-364C-A5BF-3A10E1B95EE2}"/>
            </a:ext>
          </a:extLst>
        </xdr:cNvPr>
        <xdr:cNvSpPr txBox="1"/>
      </xdr:nvSpPr>
      <xdr:spPr>
        <a:xfrm>
          <a:off x="4819650" y="1487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CD0812F-6DB7-334D-85B8-59A4A72FBF9A}"/>
            </a:ext>
          </a:extLst>
        </xdr:cNvPr>
        <xdr:cNvSpPr txBox="1"/>
      </xdr:nvSpPr>
      <xdr:spPr>
        <a:xfrm>
          <a:off x="4819650" y="1487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5A6DDBE-FE2D-C34F-9F4C-4B003D337D7E}"/>
            </a:ext>
          </a:extLst>
        </xdr:cNvPr>
        <xdr:cNvSpPr txBox="1"/>
      </xdr:nvSpPr>
      <xdr:spPr>
        <a:xfrm>
          <a:off x="4819650" y="1515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680F30A-9025-AD4E-A907-242539654E7E}"/>
            </a:ext>
          </a:extLst>
        </xdr:cNvPr>
        <xdr:cNvSpPr txBox="1"/>
      </xdr:nvSpPr>
      <xdr:spPr>
        <a:xfrm>
          <a:off x="4819650" y="1487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4F732BF-2148-9E45-BCBE-67E09F2850D2}"/>
            </a:ext>
          </a:extLst>
        </xdr:cNvPr>
        <xdr:cNvSpPr txBox="1"/>
      </xdr:nvSpPr>
      <xdr:spPr>
        <a:xfrm>
          <a:off x="4819650" y="1515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68D7AB2A-0F53-6F4F-9CA5-ED4ABCEF7D6E}"/>
            </a:ext>
          </a:extLst>
        </xdr:cNvPr>
        <xdr:cNvSpPr txBox="1"/>
      </xdr:nvSpPr>
      <xdr:spPr>
        <a:xfrm>
          <a:off x="4819650" y="1536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FA411B6B-480B-6E43-8273-D9C879CDA4C8}"/>
            </a:ext>
          </a:extLst>
        </xdr:cNvPr>
        <xdr:cNvSpPr txBox="1"/>
      </xdr:nvSpPr>
      <xdr:spPr>
        <a:xfrm>
          <a:off x="4819650" y="1584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5670A005-918D-A943-9BCD-6E2C8AF53002}"/>
            </a:ext>
          </a:extLst>
        </xdr:cNvPr>
        <xdr:cNvSpPr txBox="1"/>
      </xdr:nvSpPr>
      <xdr:spPr>
        <a:xfrm>
          <a:off x="4819650" y="1584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EDE2BEB-822D-BA4C-880E-260AF0F6B624}"/>
            </a:ext>
          </a:extLst>
        </xdr:cNvPr>
        <xdr:cNvSpPr txBox="1"/>
      </xdr:nvSpPr>
      <xdr:spPr>
        <a:xfrm>
          <a:off x="4819650" y="1609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E87B6DB-B2DF-E24E-BDAA-3A84A5D3C5CD}"/>
            </a:ext>
          </a:extLst>
        </xdr:cNvPr>
        <xdr:cNvSpPr txBox="1"/>
      </xdr:nvSpPr>
      <xdr:spPr>
        <a:xfrm>
          <a:off x="4819650" y="1637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ADD7BBE-281C-724E-87A1-258A4C503094}"/>
            </a:ext>
          </a:extLst>
        </xdr:cNvPr>
        <xdr:cNvSpPr txBox="1"/>
      </xdr:nvSpPr>
      <xdr:spPr>
        <a:xfrm>
          <a:off x="4819650" y="1637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8E4A71E-F032-5740-B532-C345A9AFA9CA}"/>
            </a:ext>
          </a:extLst>
        </xdr:cNvPr>
        <xdr:cNvSpPr txBox="1"/>
      </xdr:nvSpPr>
      <xdr:spPr>
        <a:xfrm>
          <a:off x="8299450" y="8115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DBDBEBB-D2C0-674F-AC51-9C31C5D0B7FF}"/>
            </a:ext>
          </a:extLst>
        </xdr:cNvPr>
        <xdr:cNvSpPr txBox="1"/>
      </xdr:nvSpPr>
      <xdr:spPr>
        <a:xfrm>
          <a:off x="8299450" y="880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2C2101D-BF33-C44C-A54A-4CF2F771D7A4}"/>
            </a:ext>
          </a:extLst>
        </xdr:cNvPr>
        <xdr:cNvSpPr txBox="1"/>
      </xdr:nvSpPr>
      <xdr:spPr>
        <a:xfrm>
          <a:off x="840105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90B40036-09F9-1743-A65D-3FE7BE8D9549}"/>
            </a:ext>
          </a:extLst>
        </xdr:cNvPr>
        <xdr:cNvSpPr txBox="1"/>
      </xdr:nvSpPr>
      <xdr:spPr>
        <a:xfrm>
          <a:off x="8401050" y="823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3E155D09-DA68-D041-8047-8F0EFF2F31C0}"/>
            </a:ext>
          </a:extLst>
        </xdr:cNvPr>
        <xdr:cNvSpPr txBox="1"/>
      </xdr:nvSpPr>
      <xdr:spPr>
        <a:xfrm>
          <a:off x="8401050" y="949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5C69273D-D940-9241-AAB0-3059BAE7A72A}"/>
            </a:ext>
          </a:extLst>
        </xdr:cNvPr>
        <xdr:cNvSpPr txBox="1"/>
      </xdr:nvSpPr>
      <xdr:spPr>
        <a:xfrm>
          <a:off x="8502650" y="781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AA6A8FA-8418-F145-A1FA-C2153E79663F}"/>
            </a:ext>
          </a:extLst>
        </xdr:cNvPr>
        <xdr:cNvSpPr txBox="1"/>
      </xdr:nvSpPr>
      <xdr:spPr>
        <a:xfrm>
          <a:off x="8502650" y="802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B223C58F-F063-C845-9D2B-980E0AB2C056}"/>
            </a:ext>
          </a:extLst>
        </xdr:cNvPr>
        <xdr:cNvSpPr txBox="1"/>
      </xdr:nvSpPr>
      <xdr:spPr>
        <a:xfrm>
          <a:off x="6127750" y="945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5E15C76E-B98E-A345-85F8-B68FFD6160C0}"/>
            </a:ext>
          </a:extLst>
        </xdr:cNvPr>
        <xdr:cNvSpPr txBox="1"/>
      </xdr:nvSpPr>
      <xdr:spPr>
        <a:xfrm>
          <a:off x="6127750" y="1455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E8DD844-2FEF-EA43-BB4A-82CC30837A22}"/>
            </a:ext>
          </a:extLst>
        </xdr:cNvPr>
        <xdr:cNvSpPr txBox="1"/>
      </xdr:nvSpPr>
      <xdr:spPr>
        <a:xfrm>
          <a:off x="6127750" y="1476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D7FDFDB-66B9-BF40-B76E-C7A77F0382AF}"/>
            </a:ext>
          </a:extLst>
        </xdr:cNvPr>
        <xdr:cNvSpPr txBox="1"/>
      </xdr:nvSpPr>
      <xdr:spPr>
        <a:xfrm>
          <a:off x="6127750" y="1455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5E55365-0C50-EF49-9AA6-5F341674FEB0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30AF93A-9D7B-B44B-B5FA-61ACC1CE24DE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935690C-9923-2F45-942E-73B1117C7703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2F6DE82-28BE-CF4B-B0AF-3711ECA6711A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BEC8F947-D08F-6648-8943-60A083170D40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F1A155D3-ECE8-4746-A9E0-A08C65E06863}"/>
            </a:ext>
          </a:extLst>
        </xdr:cNvPr>
        <xdr:cNvSpPr txBox="1"/>
      </xdr:nvSpPr>
      <xdr:spPr>
        <a:xfrm>
          <a:off x="6127750" y="1572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B82E23A3-38C7-6B49-824B-95CE12AEFE1A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82DEA6F-0509-B140-A320-92AA0E78BB1A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A86D4AD4-33DD-024C-A7D7-7ADC65D46D4D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168D65F5-DD5A-9E4F-844F-9D8ACFFFF194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69F973D-792B-FB48-80F3-F20C0E71DFEB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55E16676-BCBF-534C-BCFA-431CAFFFE213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2F99BFF-3F81-A846-BD36-1A7960D36AEE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E43C08BE-6097-394F-8C02-7DA9F063F03F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3CD83070-0D8D-344B-B57F-5663A7B7DC8D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5669FA3-7EAC-7544-A275-B35B0EBA188E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4A919A1A-A13A-5F45-93DA-7FBA01D0A44A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543A2C51-7828-B249-9431-EBFD8CC7E280}"/>
            </a:ext>
          </a:extLst>
        </xdr:cNvPr>
        <xdr:cNvSpPr txBox="1"/>
      </xdr:nvSpPr>
      <xdr:spPr>
        <a:xfrm>
          <a:off x="6127750" y="155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3C3382C3-2CBA-AE43-92FE-BB251A09B73A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9CC2594-E856-2F44-AA67-C1E46B758693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C4FB544-4811-3B4A-BA69-ABB9664DA21E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C0752F1D-4429-1F42-814A-4C182DA82E86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381955C-AC32-2C4D-8CA6-EDCE41D7977A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6F69A22-ADC2-FE43-BC88-806616C563C3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86A0957A-DD36-0749-BDA5-6F553EF32120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78AA521D-D064-5344-AD9D-D58453480573}"/>
            </a:ext>
          </a:extLst>
        </xdr:cNvPr>
        <xdr:cNvSpPr txBox="1"/>
      </xdr:nvSpPr>
      <xdr:spPr>
        <a:xfrm>
          <a:off x="8299450" y="1193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E06A0D8F-1C01-FB47-AD54-A309926D0683}"/>
            </a:ext>
          </a:extLst>
        </xdr:cNvPr>
        <xdr:cNvSpPr txBox="1"/>
      </xdr:nvSpPr>
      <xdr:spPr>
        <a:xfrm>
          <a:off x="8299450" y="1466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4A3C6C93-D947-3848-9167-5B2F69D9F6A7}"/>
            </a:ext>
          </a:extLst>
        </xdr:cNvPr>
        <xdr:cNvSpPr txBox="1"/>
      </xdr:nvSpPr>
      <xdr:spPr>
        <a:xfrm>
          <a:off x="8299450" y="149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686D87DC-23BB-7F41-B59A-49F9CC9214A0}"/>
            </a:ext>
          </a:extLst>
        </xdr:cNvPr>
        <xdr:cNvSpPr txBox="1"/>
      </xdr:nvSpPr>
      <xdr:spPr>
        <a:xfrm>
          <a:off x="8299450" y="1519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583881F-56AA-8640-9CDC-788D026899E7}"/>
            </a:ext>
          </a:extLst>
        </xdr:cNvPr>
        <xdr:cNvSpPr txBox="1"/>
      </xdr:nvSpPr>
      <xdr:spPr>
        <a:xfrm>
          <a:off x="8299450" y="1572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7247AA0-CFD3-1840-A3DE-8E294E74661B}"/>
            </a:ext>
          </a:extLst>
        </xdr:cNvPr>
        <xdr:cNvSpPr txBox="1"/>
      </xdr:nvSpPr>
      <xdr:spPr>
        <a:xfrm>
          <a:off x="8401050" y="1293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89452760-CE6F-0A46-9FC6-32A41BD87D38}"/>
            </a:ext>
          </a:extLst>
        </xdr:cNvPr>
        <xdr:cNvSpPr txBox="1"/>
      </xdr:nvSpPr>
      <xdr:spPr>
        <a:xfrm>
          <a:off x="8401050" y="1417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37C7BB04-3AD5-284F-8915-203C2DF62941}"/>
            </a:ext>
          </a:extLst>
        </xdr:cNvPr>
        <xdr:cNvSpPr txBox="1"/>
      </xdr:nvSpPr>
      <xdr:spPr>
        <a:xfrm>
          <a:off x="8401050" y="15392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9EE7CA2E-8269-1C49-AC06-FD0D28417631}"/>
            </a:ext>
          </a:extLst>
        </xdr:cNvPr>
        <xdr:cNvSpPr txBox="1"/>
      </xdr:nvSpPr>
      <xdr:spPr>
        <a:xfrm>
          <a:off x="8401050" y="1293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230FCB6C-963C-AE44-BFCC-3C141A3CD8EB}"/>
            </a:ext>
          </a:extLst>
        </xdr:cNvPr>
        <xdr:cNvSpPr txBox="1"/>
      </xdr:nvSpPr>
      <xdr:spPr>
        <a:xfrm>
          <a:off x="8401050" y="1417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30A0C2F-2AE9-CD4C-90C1-CC0EB66E1EC6}"/>
            </a:ext>
          </a:extLst>
        </xdr:cNvPr>
        <xdr:cNvSpPr txBox="1"/>
      </xdr:nvSpPr>
      <xdr:spPr>
        <a:xfrm>
          <a:off x="8401050" y="15392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893F14FE-2BE3-3B48-9BA9-B9F03E9BF008}"/>
            </a:ext>
          </a:extLst>
        </xdr:cNvPr>
        <xdr:cNvSpPr txBox="1"/>
      </xdr:nvSpPr>
      <xdr:spPr>
        <a:xfrm>
          <a:off x="8401050" y="1610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450850</xdr:colOff>
      <xdr:row>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3100A1C3-5383-A047-A119-218380E5EC58}"/>
            </a:ext>
          </a:extLst>
        </xdr:cNvPr>
        <xdr:cNvSpPr txBox="1"/>
      </xdr:nvSpPr>
      <xdr:spPr>
        <a:xfrm>
          <a:off x="8401050" y="1610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2</xdr:row>
      <xdr:rowOff>209550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98B02E55-278B-C84F-B18F-4D61AA38680C}"/>
            </a:ext>
          </a:extLst>
        </xdr:cNvPr>
        <xdr:cNvSpPr txBox="1"/>
      </xdr:nvSpPr>
      <xdr:spPr>
        <a:xfrm>
          <a:off x="8502650" y="1210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31BEF6E2-0B40-D248-A847-B68F675266C7}"/>
            </a:ext>
          </a:extLst>
        </xdr:cNvPr>
        <xdr:cNvSpPr txBox="1"/>
      </xdr:nvSpPr>
      <xdr:spPr>
        <a:xfrm>
          <a:off x="8502650" y="1262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</xdr:row>
      <xdr:rowOff>209550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1049F71-A124-2B4F-9C87-826AF253DF9E}"/>
            </a:ext>
          </a:extLst>
        </xdr:cNvPr>
        <xdr:cNvSpPr txBox="1"/>
      </xdr:nvSpPr>
      <xdr:spPr>
        <a:xfrm>
          <a:off x="8502650" y="13798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D6BC9E2-8EBE-AA4D-A3BA-A49EBEF0D04C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4946135-F60C-7B4C-9FE8-17BEFCBA6232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AF392056-4025-7240-9799-BBDC5D8C0253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5D2B7165-2CCD-9C44-B36E-114AEC1689C0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6BEC1FE6-5E5A-0940-8358-A2511EFC7649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2A10CDD3-4908-EC45-A76F-938E20C34759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A642B2CB-D1B8-6941-B230-7415368D014C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73B2B4A2-191D-D740-A2C9-EAF1503516A5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3C47553F-4C6C-2F48-8736-07B44AD6EB91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33793B23-2467-A544-941E-D563491B988D}"/>
            </a:ext>
          </a:extLst>
        </xdr:cNvPr>
        <xdr:cNvSpPr txBox="1"/>
      </xdr:nvSpPr>
      <xdr:spPr>
        <a:xfrm>
          <a:off x="825500" y="44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18</xdr:row>
      <xdr:rowOff>209550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6EA59E5-0DF8-B541-9831-2F3AB1DB529B}"/>
            </a:ext>
          </a:extLst>
        </xdr:cNvPr>
        <xdr:cNvSpPr txBox="1"/>
      </xdr:nvSpPr>
      <xdr:spPr>
        <a:xfrm>
          <a:off x="825500" y="464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215AC12E-82FD-5444-893D-9182F3682462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BDF06797-B67A-AA45-8C7E-265A75385621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7A61B679-B246-334B-91D6-C547C4BBAC8E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28EDFCB-B9F2-9A4E-B77B-9DB3E903A189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917E19E1-B4E5-7145-9FE7-3E6DBF78DB6B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142CBB6A-4055-D540-A693-8B824D3CB21E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C18E45F9-1948-7A47-BF2E-F58947FCF04A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2F73767F-EFEB-EE4C-8F49-2E90D1274064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23B066FE-534B-C046-A1F1-D58B628512F8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B8C88F8-B1BD-EB40-AF87-DCBCAFE472E9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209550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B7DDE0B-D1AA-AE47-B4E1-9B6013D93071}"/>
            </a:ext>
          </a:extLst>
        </xdr:cNvPr>
        <xdr:cNvSpPr txBox="1"/>
      </xdr:nvSpPr>
      <xdr:spPr>
        <a:xfrm>
          <a:off x="825500" y="1123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E8835F3D-9A07-F34F-8D2A-F6E00F1F4BAE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F0F83BE5-C950-A64F-9DAF-FECD85B73146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843D3FB6-012D-9648-ABEA-B1F9E861983E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846C35F8-5C2C-B74A-B74A-4F971750ECFC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85BF295-94CD-C84C-80F0-DA113F00D4E1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6DE38DF-0399-E04C-92BE-7B1D04161DDC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3CA5C22E-5BEF-8043-8151-E4DB6080878E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9C5C7D62-7A04-DF44-B421-AB1BC6E3E656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1437EDF4-FC75-E14C-9FBF-912A3EEC4ADA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C19CF212-2F19-184A-AE3C-453969A89C90}"/>
            </a:ext>
          </a:extLst>
        </xdr:cNvPr>
        <xdr:cNvSpPr txBox="1"/>
      </xdr:nvSpPr>
      <xdr:spPr>
        <a:xfrm>
          <a:off x="825500" y="1102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0</xdr:colOff>
      <xdr:row>42</xdr:row>
      <xdr:rowOff>209550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4878F918-5D6C-8B47-874C-F9A27FC3B92C}"/>
            </a:ext>
          </a:extLst>
        </xdr:cNvPr>
        <xdr:cNvSpPr txBox="1"/>
      </xdr:nvSpPr>
      <xdr:spPr>
        <a:xfrm>
          <a:off x="825500" y="1123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12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54EAB41C-63C9-0240-A5C8-DC0594D817FB}"/>
            </a:ext>
          </a:extLst>
        </xdr:cNvPr>
        <xdr:cNvSpPr txBox="1"/>
      </xdr:nvSpPr>
      <xdr:spPr>
        <a:xfrm>
          <a:off x="8502650" y="8318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12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12A95E85-DAED-394C-976F-9298FC2CE14D}"/>
            </a:ext>
          </a:extLst>
        </xdr:cNvPr>
        <xdr:cNvSpPr txBox="1"/>
      </xdr:nvSpPr>
      <xdr:spPr>
        <a:xfrm>
          <a:off x="8502650" y="8318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35</xdr:row>
      <xdr:rowOff>209550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FA3F9363-55C0-B647-BBC6-FC32C662478B}"/>
            </a:ext>
          </a:extLst>
        </xdr:cNvPr>
        <xdr:cNvSpPr txBox="1"/>
      </xdr:nvSpPr>
      <xdr:spPr>
        <a:xfrm>
          <a:off x="8502650" y="1189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36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C21CFB12-5D4F-E640-AD13-D7266039298A}"/>
            </a:ext>
          </a:extLst>
        </xdr:cNvPr>
        <xdr:cNvSpPr txBox="1"/>
      </xdr:nvSpPr>
      <xdr:spPr>
        <a:xfrm>
          <a:off x="8502650" y="1240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6</xdr:col>
      <xdr:colOff>431800</xdr:colOff>
      <xdr:row>18</xdr:row>
      <xdr:rowOff>203200</xdr:rowOff>
    </xdr:from>
    <xdr:to>
      <xdr:col>6</xdr:col>
      <xdr:colOff>431865</xdr:colOff>
      <xdr:row>19</xdr:row>
      <xdr:rowOff>134127</xdr:rowOff>
    </xdr:to>
    <xdr:sp macro="" textlink="">
      <xdr:nvSpPr>
        <xdr:cNvPr id="160" name="TextBox 2">
          <a:extLst>
            <a:ext uri="{FF2B5EF4-FFF2-40B4-BE49-F238E27FC236}">
              <a16:creationId xmlns:a16="http://schemas.microsoft.com/office/drawing/2014/main" id="{3A5FDD48-0009-F64E-853B-7333CA15F059}"/>
            </a:ext>
          </a:extLst>
        </xdr:cNvPr>
        <xdr:cNvSpPr txBox="1"/>
      </xdr:nvSpPr>
      <xdr:spPr>
        <a:xfrm>
          <a:off x="8592768" y="88385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431800</xdr:colOff>
      <xdr:row>18</xdr:row>
      <xdr:rowOff>203200</xdr:rowOff>
    </xdr:from>
    <xdr:to>
      <xdr:col>6</xdr:col>
      <xdr:colOff>431865</xdr:colOff>
      <xdr:row>19</xdr:row>
      <xdr:rowOff>134127</xdr:rowOff>
    </xdr:to>
    <xdr:sp macro="" textlink="">
      <xdr:nvSpPr>
        <xdr:cNvPr id="161" name="TextBox 1">
          <a:extLst>
            <a:ext uri="{FF2B5EF4-FFF2-40B4-BE49-F238E27FC236}">
              <a16:creationId xmlns:a16="http://schemas.microsoft.com/office/drawing/2014/main" id="{1F8562E8-2359-6B47-89A9-FB25D2B821FD}"/>
            </a:ext>
          </a:extLst>
        </xdr:cNvPr>
        <xdr:cNvSpPr txBox="1"/>
      </xdr:nvSpPr>
      <xdr:spPr>
        <a:xfrm>
          <a:off x="8592768" y="88385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oneCellAnchor>
    <xdr:from>
      <xdr:col>6</xdr:col>
      <xdr:colOff>450850</xdr:colOff>
      <xdr:row>40</xdr:row>
      <xdr:rowOff>209550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B5A6AE03-E505-664E-A0A2-974377AB92AD}"/>
            </a:ext>
          </a:extLst>
        </xdr:cNvPr>
        <xdr:cNvSpPr txBox="1"/>
      </xdr:nvSpPr>
      <xdr:spPr>
        <a:xfrm>
          <a:off x="8604250" y="130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42</xdr:row>
      <xdr:rowOff>209550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FCE804F5-26F4-174F-B77A-2CDD4964DD44}"/>
            </a:ext>
          </a:extLst>
        </xdr:cNvPr>
        <xdr:cNvSpPr txBox="1"/>
      </xdr:nvSpPr>
      <xdr:spPr>
        <a:xfrm>
          <a:off x="8604250" y="1450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43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69FA4529-1FAE-B148-8E27-568F71272B09}"/>
            </a:ext>
          </a:extLst>
        </xdr:cNvPr>
        <xdr:cNvSpPr txBox="1"/>
      </xdr:nvSpPr>
      <xdr:spPr>
        <a:xfrm>
          <a:off x="8604250" y="1503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40</xdr:row>
      <xdr:rowOff>209550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EA9B7145-D553-3447-8907-7BDC94098E08}"/>
            </a:ext>
          </a:extLst>
        </xdr:cNvPr>
        <xdr:cNvSpPr txBox="1"/>
      </xdr:nvSpPr>
      <xdr:spPr>
        <a:xfrm>
          <a:off x="8604250" y="130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42</xdr:row>
      <xdr:rowOff>209550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8D76CB2E-948A-D548-BA7F-6ACBCBE3BF8E}"/>
            </a:ext>
          </a:extLst>
        </xdr:cNvPr>
        <xdr:cNvSpPr txBox="1"/>
      </xdr:nvSpPr>
      <xdr:spPr>
        <a:xfrm>
          <a:off x="8604250" y="1450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43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C3522AF0-5D1B-2D4B-B267-707299F6C41D}"/>
            </a:ext>
          </a:extLst>
        </xdr:cNvPr>
        <xdr:cNvSpPr txBox="1"/>
      </xdr:nvSpPr>
      <xdr:spPr>
        <a:xfrm>
          <a:off x="8604250" y="1503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44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801DB638-501B-984D-8458-D0AEC0BA9F99}"/>
            </a:ext>
          </a:extLst>
        </xdr:cNvPr>
        <xdr:cNvSpPr txBox="1"/>
      </xdr:nvSpPr>
      <xdr:spPr>
        <a:xfrm>
          <a:off x="8604250" y="157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44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4DBB68A1-3A6E-2840-9744-0C3A830A50DB}"/>
            </a:ext>
          </a:extLst>
        </xdr:cNvPr>
        <xdr:cNvSpPr txBox="1"/>
      </xdr:nvSpPr>
      <xdr:spPr>
        <a:xfrm>
          <a:off x="8604250" y="157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27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EA7EEDCF-63DD-3344-A088-2F4FF8795CD3}"/>
            </a:ext>
          </a:extLst>
        </xdr:cNvPr>
        <xdr:cNvSpPr txBox="1"/>
      </xdr:nvSpPr>
      <xdr:spPr>
        <a:xfrm>
          <a:off x="846455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6</xdr:col>
      <xdr:colOff>444500</xdr:colOff>
      <xdr:row>45</xdr:row>
      <xdr:rowOff>25400</xdr:rowOff>
    </xdr:from>
    <xdr:to>
      <xdr:col>6</xdr:col>
      <xdr:colOff>444565</xdr:colOff>
      <xdr:row>45</xdr:row>
      <xdr:rowOff>197627</xdr:rowOff>
    </xdr:to>
    <xdr:sp macro="" textlink="">
      <xdr:nvSpPr>
        <xdr:cNvPr id="189" name="TextBox 3">
          <a:extLst>
            <a:ext uri="{FF2B5EF4-FFF2-40B4-BE49-F238E27FC236}">
              <a16:creationId xmlns:a16="http://schemas.microsoft.com/office/drawing/2014/main" id="{3854E2E2-CE35-6C40-B014-9F9BB7DC0DDA}"/>
            </a:ext>
          </a:extLst>
        </xdr:cNvPr>
        <xdr:cNvSpPr txBox="1"/>
      </xdr:nvSpPr>
      <xdr:spPr>
        <a:xfrm>
          <a:off x="8464371" y="1021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45</xdr:row>
      <xdr:rowOff>25400</xdr:rowOff>
    </xdr:from>
    <xdr:to>
      <xdr:col>6</xdr:col>
      <xdr:colOff>444565</xdr:colOff>
      <xdr:row>45</xdr:row>
      <xdr:rowOff>197627</xdr:rowOff>
    </xdr:to>
    <xdr:sp macro="" textlink="">
      <xdr:nvSpPr>
        <xdr:cNvPr id="190" name="TextBox 4">
          <a:extLst>
            <a:ext uri="{FF2B5EF4-FFF2-40B4-BE49-F238E27FC236}">
              <a16:creationId xmlns:a16="http://schemas.microsoft.com/office/drawing/2014/main" id="{A2CB9411-E82D-FC49-BC1C-0FDD3405FF09}"/>
            </a:ext>
          </a:extLst>
        </xdr:cNvPr>
        <xdr:cNvSpPr txBox="1"/>
      </xdr:nvSpPr>
      <xdr:spPr>
        <a:xfrm>
          <a:off x="8464371" y="1021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45</xdr:row>
      <xdr:rowOff>25400</xdr:rowOff>
    </xdr:from>
    <xdr:to>
      <xdr:col>6</xdr:col>
      <xdr:colOff>444565</xdr:colOff>
      <xdr:row>45</xdr:row>
      <xdr:rowOff>197627</xdr:rowOff>
    </xdr:to>
    <xdr:sp macro="" textlink="">
      <xdr:nvSpPr>
        <xdr:cNvPr id="191" name="TextBox 5">
          <a:extLst>
            <a:ext uri="{FF2B5EF4-FFF2-40B4-BE49-F238E27FC236}">
              <a16:creationId xmlns:a16="http://schemas.microsoft.com/office/drawing/2014/main" id="{D4EBB62B-258E-9F40-9D6E-D8739D8E4C7F}"/>
            </a:ext>
          </a:extLst>
        </xdr:cNvPr>
        <xdr:cNvSpPr txBox="1"/>
      </xdr:nvSpPr>
      <xdr:spPr>
        <a:xfrm>
          <a:off x="8464371" y="1021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45</xdr:row>
      <xdr:rowOff>25400</xdr:rowOff>
    </xdr:from>
    <xdr:to>
      <xdr:col>6</xdr:col>
      <xdr:colOff>444565</xdr:colOff>
      <xdr:row>45</xdr:row>
      <xdr:rowOff>197627</xdr:rowOff>
    </xdr:to>
    <xdr:sp macro="" textlink="">
      <xdr:nvSpPr>
        <xdr:cNvPr id="192" name="TextBox 6">
          <a:extLst>
            <a:ext uri="{FF2B5EF4-FFF2-40B4-BE49-F238E27FC236}">
              <a16:creationId xmlns:a16="http://schemas.microsoft.com/office/drawing/2014/main" id="{A2708CAF-F775-E04E-921B-462A03AD8C3F}"/>
            </a:ext>
          </a:extLst>
        </xdr:cNvPr>
        <xdr:cNvSpPr txBox="1"/>
      </xdr:nvSpPr>
      <xdr:spPr>
        <a:xfrm>
          <a:off x="8464371" y="1021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45</xdr:row>
      <xdr:rowOff>25400</xdr:rowOff>
    </xdr:from>
    <xdr:to>
      <xdr:col>6</xdr:col>
      <xdr:colOff>444565</xdr:colOff>
      <xdr:row>45</xdr:row>
      <xdr:rowOff>197627</xdr:rowOff>
    </xdr:to>
    <xdr:sp macro="" textlink="">
      <xdr:nvSpPr>
        <xdr:cNvPr id="193" name="TextBox 7">
          <a:extLst>
            <a:ext uri="{FF2B5EF4-FFF2-40B4-BE49-F238E27FC236}">
              <a16:creationId xmlns:a16="http://schemas.microsoft.com/office/drawing/2014/main" id="{656DA3A3-63DF-0343-A108-6ADBB57A85AD}"/>
            </a:ext>
          </a:extLst>
        </xdr:cNvPr>
        <xdr:cNvSpPr txBox="1"/>
      </xdr:nvSpPr>
      <xdr:spPr>
        <a:xfrm>
          <a:off x="8464371" y="1021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45</xdr:row>
      <xdr:rowOff>25400</xdr:rowOff>
    </xdr:from>
    <xdr:to>
      <xdr:col>6</xdr:col>
      <xdr:colOff>444565</xdr:colOff>
      <xdr:row>45</xdr:row>
      <xdr:rowOff>197627</xdr:rowOff>
    </xdr:to>
    <xdr:sp macro="" textlink="">
      <xdr:nvSpPr>
        <xdr:cNvPr id="194" name="TextBox 8">
          <a:extLst>
            <a:ext uri="{FF2B5EF4-FFF2-40B4-BE49-F238E27FC236}">
              <a16:creationId xmlns:a16="http://schemas.microsoft.com/office/drawing/2014/main" id="{78D9301E-7B9B-8247-B098-D11BE398FBCC}"/>
            </a:ext>
          </a:extLst>
        </xdr:cNvPr>
        <xdr:cNvSpPr txBox="1"/>
      </xdr:nvSpPr>
      <xdr:spPr>
        <a:xfrm>
          <a:off x="8464371" y="1021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45</xdr:row>
      <xdr:rowOff>25400</xdr:rowOff>
    </xdr:from>
    <xdr:to>
      <xdr:col>6</xdr:col>
      <xdr:colOff>444565</xdr:colOff>
      <xdr:row>45</xdr:row>
      <xdr:rowOff>197627</xdr:rowOff>
    </xdr:to>
    <xdr:sp macro="" textlink="">
      <xdr:nvSpPr>
        <xdr:cNvPr id="195" name="TextBox 9">
          <a:extLst>
            <a:ext uri="{FF2B5EF4-FFF2-40B4-BE49-F238E27FC236}">
              <a16:creationId xmlns:a16="http://schemas.microsoft.com/office/drawing/2014/main" id="{8623E624-5ED9-8345-A730-C524DD69002D}"/>
            </a:ext>
          </a:extLst>
        </xdr:cNvPr>
        <xdr:cNvSpPr txBox="1"/>
      </xdr:nvSpPr>
      <xdr:spPr>
        <a:xfrm>
          <a:off x="8464371" y="1021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51</xdr:row>
      <xdr:rowOff>12700</xdr:rowOff>
    </xdr:from>
    <xdr:to>
      <xdr:col>6</xdr:col>
      <xdr:colOff>444565</xdr:colOff>
      <xdr:row>51</xdr:row>
      <xdr:rowOff>184927</xdr:rowOff>
    </xdr:to>
    <xdr:sp macro="" textlink="">
      <xdr:nvSpPr>
        <xdr:cNvPr id="196" name="TextBox 11">
          <a:extLst>
            <a:ext uri="{FF2B5EF4-FFF2-40B4-BE49-F238E27FC236}">
              <a16:creationId xmlns:a16="http://schemas.microsoft.com/office/drawing/2014/main" id="{670AFB52-CB40-904F-A016-0D50183BAAA9}"/>
            </a:ext>
          </a:extLst>
        </xdr:cNvPr>
        <xdr:cNvSpPr txBox="1"/>
      </xdr:nvSpPr>
      <xdr:spPr>
        <a:xfrm>
          <a:off x="8464371" y="130347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twoCellAnchor editAs="oneCell">
    <xdr:from>
      <xdr:col>6</xdr:col>
      <xdr:colOff>444500</xdr:colOff>
      <xdr:row>51</xdr:row>
      <xdr:rowOff>63500</xdr:rowOff>
    </xdr:from>
    <xdr:to>
      <xdr:col>6</xdr:col>
      <xdr:colOff>444565</xdr:colOff>
      <xdr:row>51</xdr:row>
      <xdr:rowOff>235727</xdr:rowOff>
    </xdr:to>
    <xdr:sp macro="" textlink="">
      <xdr:nvSpPr>
        <xdr:cNvPr id="197" name="TextBox 12">
          <a:extLst>
            <a:ext uri="{FF2B5EF4-FFF2-40B4-BE49-F238E27FC236}">
              <a16:creationId xmlns:a16="http://schemas.microsoft.com/office/drawing/2014/main" id="{DEBF663E-4083-5E48-AB42-19FF88480660}"/>
            </a:ext>
          </a:extLst>
        </xdr:cNvPr>
        <xdr:cNvSpPr txBox="1"/>
      </xdr:nvSpPr>
      <xdr:spPr>
        <a:xfrm>
          <a:off x="8464371" y="133797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 sz="1100"/>
        </a:p>
      </xdr:txBody>
    </xdr:sp>
    <xdr:clientData/>
  </xdr:twoCellAnchor>
  <xdr:oneCellAnchor>
    <xdr:from>
      <xdr:col>10</xdr:col>
      <xdr:colOff>450850</xdr:colOff>
      <xdr:row>12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2CB3F8BA-F117-7149-800A-1B0A3892AB11}"/>
            </a:ext>
          </a:extLst>
        </xdr:cNvPr>
        <xdr:cNvSpPr txBox="1"/>
      </xdr:nvSpPr>
      <xdr:spPr>
        <a:xfrm>
          <a:off x="7943850" y="834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12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5C8A6934-826C-AE40-B68B-246309719D06}"/>
            </a:ext>
          </a:extLst>
        </xdr:cNvPr>
        <xdr:cNvSpPr txBox="1"/>
      </xdr:nvSpPr>
      <xdr:spPr>
        <a:xfrm>
          <a:off x="7943850" y="834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35</xdr:row>
      <xdr:rowOff>209550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1AC228A6-C1CC-C745-9041-48C5191AAEC8}"/>
            </a:ext>
          </a:extLst>
        </xdr:cNvPr>
        <xdr:cNvSpPr txBox="1"/>
      </xdr:nvSpPr>
      <xdr:spPr>
        <a:xfrm>
          <a:off x="7943850" y="1167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36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22405C52-F1E6-F548-8DBF-B93CC0940ED8}"/>
            </a:ext>
          </a:extLst>
        </xdr:cNvPr>
        <xdr:cNvSpPr txBox="1"/>
      </xdr:nvSpPr>
      <xdr:spPr>
        <a:xfrm>
          <a:off x="7943850" y="1235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42</xdr:row>
      <xdr:rowOff>209550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E9CDDF4-0204-0F44-AFEC-F7B61AD8E019}"/>
            </a:ext>
          </a:extLst>
        </xdr:cNvPr>
        <xdr:cNvSpPr txBox="1"/>
      </xdr:nvSpPr>
      <xdr:spPr>
        <a:xfrm>
          <a:off x="7143750" y="777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43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461BFBD9-0E12-1F4B-BBEB-54B9E3F6E2F4}"/>
            </a:ext>
          </a:extLst>
        </xdr:cNvPr>
        <xdr:cNvSpPr txBox="1"/>
      </xdr:nvSpPr>
      <xdr:spPr>
        <a:xfrm>
          <a:off x="7143750" y="829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40</xdr:row>
      <xdr:rowOff>209550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DF8481FB-1F69-404C-8741-94B940A54113}"/>
            </a:ext>
          </a:extLst>
        </xdr:cNvPr>
        <xdr:cNvSpPr txBox="1"/>
      </xdr:nvSpPr>
      <xdr:spPr>
        <a:xfrm>
          <a:off x="7143750" y="1155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42</xdr:row>
      <xdr:rowOff>209550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FF6B0C9B-EF78-814F-AF4E-12C9260048A9}"/>
            </a:ext>
          </a:extLst>
        </xdr:cNvPr>
        <xdr:cNvSpPr txBox="1"/>
      </xdr:nvSpPr>
      <xdr:spPr>
        <a:xfrm>
          <a:off x="71437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43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D0CEA97E-EBF8-D849-A115-16D12F74B31E}"/>
            </a:ext>
          </a:extLst>
        </xdr:cNvPr>
        <xdr:cNvSpPr txBox="1"/>
      </xdr:nvSpPr>
      <xdr:spPr>
        <a:xfrm>
          <a:off x="7143750" y="130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40</xdr:row>
      <xdr:rowOff>209550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23A98FE0-EEEA-4A4D-8F5C-3C75E7515934}"/>
            </a:ext>
          </a:extLst>
        </xdr:cNvPr>
        <xdr:cNvSpPr txBox="1"/>
      </xdr:nvSpPr>
      <xdr:spPr>
        <a:xfrm>
          <a:off x="7143750" y="1155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42</xdr:row>
      <xdr:rowOff>209550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79100ABD-C5AF-5447-86B7-6CEDE5FC573D}"/>
            </a:ext>
          </a:extLst>
        </xdr:cNvPr>
        <xdr:cNvSpPr txBox="1"/>
      </xdr:nvSpPr>
      <xdr:spPr>
        <a:xfrm>
          <a:off x="71437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43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4B871FF-C415-3A4C-B6C5-3F9EF152C7D7}"/>
            </a:ext>
          </a:extLst>
        </xdr:cNvPr>
        <xdr:cNvSpPr txBox="1"/>
      </xdr:nvSpPr>
      <xdr:spPr>
        <a:xfrm>
          <a:off x="7143750" y="130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44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1A4C3FF1-9565-124C-A4B2-7A7FCF409072}"/>
            </a:ext>
          </a:extLst>
        </xdr:cNvPr>
        <xdr:cNvSpPr txBox="1"/>
      </xdr:nvSpPr>
      <xdr:spPr>
        <a:xfrm>
          <a:off x="7143750" y="136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44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8794D4C-0FF0-4047-915A-C241FA4CC0EE}"/>
            </a:ext>
          </a:extLst>
        </xdr:cNvPr>
        <xdr:cNvSpPr txBox="1"/>
      </xdr:nvSpPr>
      <xdr:spPr>
        <a:xfrm>
          <a:off x="7143750" y="136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18</xdr:row>
      <xdr:rowOff>209550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3AF5ECF7-7934-6049-9A95-943796F5E23C}"/>
            </a:ext>
          </a:extLst>
        </xdr:cNvPr>
        <xdr:cNvSpPr txBox="1"/>
      </xdr:nvSpPr>
      <xdr:spPr>
        <a:xfrm>
          <a:off x="7143750" y="777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19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D514459B-DAEE-D040-91A7-010FF91B8EDA}"/>
            </a:ext>
          </a:extLst>
        </xdr:cNvPr>
        <xdr:cNvSpPr txBox="1"/>
      </xdr:nvSpPr>
      <xdr:spPr>
        <a:xfrm>
          <a:off x="7143750" y="829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27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51B94BE0-63C8-2D45-93C8-D804530425C6}"/>
            </a:ext>
          </a:extLst>
        </xdr:cNvPr>
        <xdr:cNvSpPr txBox="1"/>
      </xdr:nvSpPr>
      <xdr:spPr>
        <a:xfrm>
          <a:off x="7791450" y="767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27</xdr:row>
      <xdr:rowOff>209550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925804D8-A0FF-6944-814B-BA0C55D2B4AE}"/>
            </a:ext>
          </a:extLst>
        </xdr:cNvPr>
        <xdr:cNvSpPr txBox="1"/>
      </xdr:nvSpPr>
      <xdr:spPr>
        <a:xfrm>
          <a:off x="7791450" y="788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125D5D8E-4AAF-954D-8FC2-111780A7EFD2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462391FC-B388-7F41-8834-DF01FCDEEBE2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9C74640E-4A50-064C-8244-B625BD6D7A8B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120FAD7B-E801-814A-AAAC-03081B8804E8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6F486B68-CF01-4C4A-ACC4-CA6304E11315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F2511568-CE1F-594C-8EBC-94DC67F2E497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980A6F17-59D8-0C40-A1DC-1839ECC6363B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50</xdr:row>
      <xdr:rowOff>209550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3A3ECC59-E888-A141-8704-69E59E184011}"/>
            </a:ext>
          </a:extLst>
        </xdr:cNvPr>
        <xdr:cNvSpPr txBox="1"/>
      </xdr:nvSpPr>
      <xdr:spPr>
        <a:xfrm>
          <a:off x="7791450" y="129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51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79E24764-1003-0048-9522-63D030BCB798}"/>
            </a:ext>
          </a:extLst>
        </xdr:cNvPr>
        <xdr:cNvSpPr txBox="1"/>
      </xdr:nvSpPr>
      <xdr:spPr>
        <a:xfrm>
          <a:off x="7791450" y="1324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51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C2C4E4ED-4DFD-3F4A-9B44-3A6C972D58F1}"/>
            </a:ext>
          </a:extLst>
        </xdr:cNvPr>
        <xdr:cNvSpPr txBox="1"/>
      </xdr:nvSpPr>
      <xdr:spPr>
        <a:xfrm>
          <a:off x="7791450" y="1324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51</xdr:row>
      <xdr:rowOff>209550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4E67F677-4BA5-534A-94AE-597FD8FCEFEE}"/>
            </a:ext>
          </a:extLst>
        </xdr:cNvPr>
        <xdr:cNvSpPr txBox="1"/>
      </xdr:nvSpPr>
      <xdr:spPr>
        <a:xfrm>
          <a:off x="7791450" y="134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18</xdr:row>
      <xdr:rowOff>209550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EB4984F2-0900-9C47-8101-9EEE62EEA075}"/>
            </a:ext>
          </a:extLst>
        </xdr:cNvPr>
        <xdr:cNvSpPr txBox="1"/>
      </xdr:nvSpPr>
      <xdr:spPr>
        <a:xfrm>
          <a:off x="8604250" y="884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18</xdr:row>
      <xdr:rowOff>209550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30D4972D-3D33-9B4B-B6BB-08995B44DE3B}"/>
            </a:ext>
          </a:extLst>
        </xdr:cNvPr>
        <xdr:cNvSpPr txBox="1"/>
      </xdr:nvSpPr>
      <xdr:spPr>
        <a:xfrm>
          <a:off x="8604250" y="884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40</xdr:row>
      <xdr:rowOff>209550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F9D39267-4EA2-FC4C-88DE-D3C696979498}"/>
            </a:ext>
          </a:extLst>
        </xdr:cNvPr>
        <xdr:cNvSpPr txBox="1"/>
      </xdr:nvSpPr>
      <xdr:spPr>
        <a:xfrm>
          <a:off x="8604250" y="130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42</xdr:row>
      <xdr:rowOff>209550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6737FFF5-671B-5D4B-893C-A557A3802748}"/>
            </a:ext>
          </a:extLst>
        </xdr:cNvPr>
        <xdr:cNvSpPr txBox="1"/>
      </xdr:nvSpPr>
      <xdr:spPr>
        <a:xfrm>
          <a:off x="8604250" y="1450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43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C22399E7-5ABD-9241-BD2C-952091780E81}"/>
            </a:ext>
          </a:extLst>
        </xdr:cNvPr>
        <xdr:cNvSpPr txBox="1"/>
      </xdr:nvSpPr>
      <xdr:spPr>
        <a:xfrm>
          <a:off x="8604250" y="1503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40</xdr:row>
      <xdr:rowOff>209550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EFF52557-240F-B146-83EC-19D203F958ED}"/>
            </a:ext>
          </a:extLst>
        </xdr:cNvPr>
        <xdr:cNvSpPr txBox="1"/>
      </xdr:nvSpPr>
      <xdr:spPr>
        <a:xfrm>
          <a:off x="8604250" y="130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42</xdr:row>
      <xdr:rowOff>209550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31CD3434-583E-D446-B7A2-A934F29B0CC1}"/>
            </a:ext>
          </a:extLst>
        </xdr:cNvPr>
        <xdr:cNvSpPr txBox="1"/>
      </xdr:nvSpPr>
      <xdr:spPr>
        <a:xfrm>
          <a:off x="8604250" y="1450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43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CE0CA6CE-DBB7-B348-90BA-7017ED857C2B}"/>
            </a:ext>
          </a:extLst>
        </xdr:cNvPr>
        <xdr:cNvSpPr txBox="1"/>
      </xdr:nvSpPr>
      <xdr:spPr>
        <a:xfrm>
          <a:off x="8604250" y="1503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44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1A292544-2EC7-AE46-9526-3D0198819088}"/>
            </a:ext>
          </a:extLst>
        </xdr:cNvPr>
        <xdr:cNvSpPr txBox="1"/>
      </xdr:nvSpPr>
      <xdr:spPr>
        <a:xfrm>
          <a:off x="8604250" y="157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44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F2B0FE14-1C0C-7E41-9205-B7DCCBB3F173}"/>
            </a:ext>
          </a:extLst>
        </xdr:cNvPr>
        <xdr:cNvSpPr txBox="1"/>
      </xdr:nvSpPr>
      <xdr:spPr>
        <a:xfrm>
          <a:off x="8604250" y="157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12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66F41525-B9C5-F048-BABD-1C84D71A9F31}"/>
            </a:ext>
          </a:extLst>
        </xdr:cNvPr>
        <xdr:cNvSpPr txBox="1"/>
      </xdr:nvSpPr>
      <xdr:spPr>
        <a:xfrm>
          <a:off x="8502650" y="8318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12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4E0DE1C9-E443-EB4E-B7C6-39862B7FBF17}"/>
            </a:ext>
          </a:extLst>
        </xdr:cNvPr>
        <xdr:cNvSpPr txBox="1"/>
      </xdr:nvSpPr>
      <xdr:spPr>
        <a:xfrm>
          <a:off x="8502650" y="8318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35</xdr:row>
      <xdr:rowOff>209550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EA3B55A2-E237-7842-B2E8-0720EC8D0A39}"/>
            </a:ext>
          </a:extLst>
        </xdr:cNvPr>
        <xdr:cNvSpPr txBox="1"/>
      </xdr:nvSpPr>
      <xdr:spPr>
        <a:xfrm>
          <a:off x="8502650" y="1189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36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79169294-78C9-484E-8856-7CA9B4193883}"/>
            </a:ext>
          </a:extLst>
        </xdr:cNvPr>
        <xdr:cNvSpPr txBox="1"/>
      </xdr:nvSpPr>
      <xdr:spPr>
        <a:xfrm>
          <a:off x="8502650" y="1240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27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BC003897-A394-F147-9C81-F07785153271}"/>
            </a:ext>
          </a:extLst>
        </xdr:cNvPr>
        <xdr:cNvSpPr txBox="1"/>
      </xdr:nvSpPr>
      <xdr:spPr>
        <a:xfrm>
          <a:off x="846455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AE04FA24-94B1-764A-834D-BABF1EDD5378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B1D7C1C6-C535-8647-9DD0-F4B121C3281A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B15A566C-352B-2B4E-A947-7AF6C1473C7C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F6071AA7-B19C-3E45-BD1B-F51EEFF2079B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33487DDF-23BE-1F4F-BCBC-092A995C98DB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1BDFA3F5-12F7-D245-A2E5-EA888BC534B7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39761060-AFAB-0B45-A2A9-FF13872B54B5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50</xdr:row>
      <xdr:rowOff>209550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B22A4386-96D4-CF43-BA23-1C95B491EAEA}"/>
            </a:ext>
          </a:extLst>
        </xdr:cNvPr>
        <xdr:cNvSpPr txBox="1"/>
      </xdr:nvSpPr>
      <xdr:spPr>
        <a:xfrm>
          <a:off x="8464550" y="1297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51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C3E5675F-6D36-3F43-A563-71764D50F6BC}"/>
            </a:ext>
          </a:extLst>
        </xdr:cNvPr>
        <xdr:cNvSpPr txBox="1"/>
      </xdr:nvSpPr>
      <xdr:spPr>
        <a:xfrm>
          <a:off x="8464550" y="1330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18</xdr:row>
      <xdr:rowOff>209550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C26E9E96-265A-F146-9A96-39DC4733E275}"/>
            </a:ext>
          </a:extLst>
        </xdr:cNvPr>
        <xdr:cNvSpPr txBox="1"/>
      </xdr:nvSpPr>
      <xdr:spPr>
        <a:xfrm>
          <a:off x="7143750" y="777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19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62ABF2D0-992F-8C47-A1CE-F9095D00649D}"/>
            </a:ext>
          </a:extLst>
        </xdr:cNvPr>
        <xdr:cNvSpPr txBox="1"/>
      </xdr:nvSpPr>
      <xdr:spPr>
        <a:xfrm>
          <a:off x="7143750" y="829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40</xdr:row>
      <xdr:rowOff>209550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88D404A5-B793-B84B-B21A-67E6B93D5864}"/>
            </a:ext>
          </a:extLst>
        </xdr:cNvPr>
        <xdr:cNvSpPr txBox="1"/>
      </xdr:nvSpPr>
      <xdr:spPr>
        <a:xfrm>
          <a:off x="7143750" y="1155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42</xdr:row>
      <xdr:rowOff>209550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91D0D577-6B21-9448-8797-F92E845BE928}"/>
            </a:ext>
          </a:extLst>
        </xdr:cNvPr>
        <xdr:cNvSpPr txBox="1"/>
      </xdr:nvSpPr>
      <xdr:spPr>
        <a:xfrm>
          <a:off x="71437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43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4F119C76-5FFD-5B4B-B611-7FCA35212F36}"/>
            </a:ext>
          </a:extLst>
        </xdr:cNvPr>
        <xdr:cNvSpPr txBox="1"/>
      </xdr:nvSpPr>
      <xdr:spPr>
        <a:xfrm>
          <a:off x="7143750" y="130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40</xdr:row>
      <xdr:rowOff>209550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9497864-75FF-7648-AC39-4E7A75C7C1B5}"/>
            </a:ext>
          </a:extLst>
        </xdr:cNvPr>
        <xdr:cNvSpPr txBox="1"/>
      </xdr:nvSpPr>
      <xdr:spPr>
        <a:xfrm>
          <a:off x="7143750" y="1155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42</xdr:row>
      <xdr:rowOff>209550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A4CE6E6E-A40B-F842-8B47-8DE9B3E1026A}"/>
            </a:ext>
          </a:extLst>
        </xdr:cNvPr>
        <xdr:cNvSpPr txBox="1"/>
      </xdr:nvSpPr>
      <xdr:spPr>
        <a:xfrm>
          <a:off x="71437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43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1BDB0D7C-9966-274E-B2DA-E23AE90E0B82}"/>
            </a:ext>
          </a:extLst>
        </xdr:cNvPr>
        <xdr:cNvSpPr txBox="1"/>
      </xdr:nvSpPr>
      <xdr:spPr>
        <a:xfrm>
          <a:off x="7143750" y="130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44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1B07D1D2-3865-5345-B07D-543EF51C1EE4}"/>
            </a:ext>
          </a:extLst>
        </xdr:cNvPr>
        <xdr:cNvSpPr txBox="1"/>
      </xdr:nvSpPr>
      <xdr:spPr>
        <a:xfrm>
          <a:off x="7143750" y="136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44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E5D47DE-FBAD-1542-9547-D8F532535244}"/>
            </a:ext>
          </a:extLst>
        </xdr:cNvPr>
        <xdr:cNvSpPr txBox="1"/>
      </xdr:nvSpPr>
      <xdr:spPr>
        <a:xfrm>
          <a:off x="7143750" y="136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35</xdr:row>
      <xdr:rowOff>209550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2F9FDCC3-32A6-4D4D-9B58-EAF9E5D90863}"/>
            </a:ext>
          </a:extLst>
        </xdr:cNvPr>
        <xdr:cNvSpPr txBox="1"/>
      </xdr:nvSpPr>
      <xdr:spPr>
        <a:xfrm>
          <a:off x="7943850" y="1167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36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4DCF9209-D01A-6F44-899F-79EC4D07B921}"/>
            </a:ext>
          </a:extLst>
        </xdr:cNvPr>
        <xdr:cNvSpPr txBox="1"/>
      </xdr:nvSpPr>
      <xdr:spPr>
        <a:xfrm>
          <a:off x="7943850" y="1235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36</xdr:row>
      <xdr:rowOff>209550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D0847951-C170-B242-A2BD-C0E2AC05CB09}"/>
            </a:ext>
          </a:extLst>
        </xdr:cNvPr>
        <xdr:cNvSpPr txBox="1"/>
      </xdr:nvSpPr>
      <xdr:spPr>
        <a:xfrm>
          <a:off x="79438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12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4F8BFBCE-37A7-844F-9DCB-9A3026E9F48E}"/>
            </a:ext>
          </a:extLst>
        </xdr:cNvPr>
        <xdr:cNvSpPr txBox="1"/>
      </xdr:nvSpPr>
      <xdr:spPr>
        <a:xfrm>
          <a:off x="7943850" y="834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12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7E92CF25-8F6F-D94A-96B2-92BFA6413D86}"/>
            </a:ext>
          </a:extLst>
        </xdr:cNvPr>
        <xdr:cNvSpPr txBox="1"/>
      </xdr:nvSpPr>
      <xdr:spPr>
        <a:xfrm>
          <a:off x="7943850" y="834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35</xdr:row>
      <xdr:rowOff>209550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5E5E129-0461-E24E-A2C5-DA35AB5FD5C6}"/>
            </a:ext>
          </a:extLst>
        </xdr:cNvPr>
        <xdr:cNvSpPr txBox="1"/>
      </xdr:nvSpPr>
      <xdr:spPr>
        <a:xfrm>
          <a:off x="7943850" y="1167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36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21503B4D-4319-0C4D-AC7D-6667A0C7051A}"/>
            </a:ext>
          </a:extLst>
        </xdr:cNvPr>
        <xdr:cNvSpPr txBox="1"/>
      </xdr:nvSpPr>
      <xdr:spPr>
        <a:xfrm>
          <a:off x="7943850" y="1235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36</xdr:row>
      <xdr:rowOff>209550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259420D5-A7EC-7445-BD14-8FF617A57B59}"/>
            </a:ext>
          </a:extLst>
        </xdr:cNvPr>
        <xdr:cNvSpPr txBox="1"/>
      </xdr:nvSpPr>
      <xdr:spPr>
        <a:xfrm>
          <a:off x="79438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18</xdr:row>
      <xdr:rowOff>209550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CDC6DC2A-BC71-4344-B639-642145E51099}"/>
            </a:ext>
          </a:extLst>
        </xdr:cNvPr>
        <xdr:cNvSpPr txBox="1"/>
      </xdr:nvSpPr>
      <xdr:spPr>
        <a:xfrm>
          <a:off x="7143750" y="777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19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CBE7B9DD-43EC-924C-A96B-768F861C1973}"/>
            </a:ext>
          </a:extLst>
        </xdr:cNvPr>
        <xdr:cNvSpPr txBox="1"/>
      </xdr:nvSpPr>
      <xdr:spPr>
        <a:xfrm>
          <a:off x="7143750" y="829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40</xdr:row>
      <xdr:rowOff>209550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89CD85DB-ABB9-A54D-8BC0-1576683C8ED1}"/>
            </a:ext>
          </a:extLst>
        </xdr:cNvPr>
        <xdr:cNvSpPr txBox="1"/>
      </xdr:nvSpPr>
      <xdr:spPr>
        <a:xfrm>
          <a:off x="7143750" y="1155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42</xdr:row>
      <xdr:rowOff>209550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F2D8CBC6-794C-0D41-968E-F6D44EDAA3D2}"/>
            </a:ext>
          </a:extLst>
        </xdr:cNvPr>
        <xdr:cNvSpPr txBox="1"/>
      </xdr:nvSpPr>
      <xdr:spPr>
        <a:xfrm>
          <a:off x="71437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43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52B1917-53D8-1848-8F19-3211E4DDC398}"/>
            </a:ext>
          </a:extLst>
        </xdr:cNvPr>
        <xdr:cNvSpPr txBox="1"/>
      </xdr:nvSpPr>
      <xdr:spPr>
        <a:xfrm>
          <a:off x="7143750" y="130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40</xdr:row>
      <xdr:rowOff>209550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B799113A-A36E-E245-B45B-911A5538B497}"/>
            </a:ext>
          </a:extLst>
        </xdr:cNvPr>
        <xdr:cNvSpPr txBox="1"/>
      </xdr:nvSpPr>
      <xdr:spPr>
        <a:xfrm>
          <a:off x="7143750" y="1155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42</xdr:row>
      <xdr:rowOff>209550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A6D73BB-38F8-A349-8E12-AFCE02A740FF}"/>
            </a:ext>
          </a:extLst>
        </xdr:cNvPr>
        <xdr:cNvSpPr txBox="1"/>
      </xdr:nvSpPr>
      <xdr:spPr>
        <a:xfrm>
          <a:off x="7143750" y="1256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43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9A6B5187-3644-D440-84A6-285653B995EC}"/>
            </a:ext>
          </a:extLst>
        </xdr:cNvPr>
        <xdr:cNvSpPr txBox="1"/>
      </xdr:nvSpPr>
      <xdr:spPr>
        <a:xfrm>
          <a:off x="7143750" y="130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44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8AACD96-6F5F-3D49-B43E-DC1885966238}"/>
            </a:ext>
          </a:extLst>
        </xdr:cNvPr>
        <xdr:cNvSpPr txBox="1"/>
      </xdr:nvSpPr>
      <xdr:spPr>
        <a:xfrm>
          <a:off x="7143750" y="136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44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26F461D8-7609-6740-9E5C-601B0325E4D5}"/>
            </a:ext>
          </a:extLst>
        </xdr:cNvPr>
        <xdr:cNvSpPr txBox="1"/>
      </xdr:nvSpPr>
      <xdr:spPr>
        <a:xfrm>
          <a:off x="7143750" y="136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27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37A531BA-8F2B-7446-ACAB-849B09E5332F}"/>
            </a:ext>
          </a:extLst>
        </xdr:cNvPr>
        <xdr:cNvSpPr txBox="1"/>
      </xdr:nvSpPr>
      <xdr:spPr>
        <a:xfrm>
          <a:off x="7791450" y="767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27</xdr:row>
      <xdr:rowOff>209550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A3A29540-674E-D549-A122-851476B6476F}"/>
            </a:ext>
          </a:extLst>
        </xdr:cNvPr>
        <xdr:cNvSpPr txBox="1"/>
      </xdr:nvSpPr>
      <xdr:spPr>
        <a:xfrm>
          <a:off x="7791450" y="788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587F826F-3000-5E47-BDCF-896A104E736C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6437DF3C-D3C1-9149-9656-18E9CC391CA0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1807DA1D-A805-2545-BA25-912A5282059C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ABB39205-8C41-7B40-8132-84EDD9DADA2A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B31C477F-4987-2D45-A1FC-6EEC513A96C1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1A55B4AE-3CB6-404F-9D81-8DC8E9EA0E0A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9373ECDA-6FCD-714B-9D77-0BC3E9021A8E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45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531070CC-8B73-7646-A2C2-99A022843413}"/>
            </a:ext>
          </a:extLst>
        </xdr:cNvPr>
        <xdr:cNvSpPr txBox="1"/>
      </xdr:nvSpPr>
      <xdr:spPr>
        <a:xfrm>
          <a:off x="7791450" y="101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50</xdr:row>
      <xdr:rowOff>209550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B8B9160B-D8C1-C249-B5F3-0406A4B71FB7}"/>
            </a:ext>
          </a:extLst>
        </xdr:cNvPr>
        <xdr:cNvSpPr txBox="1"/>
      </xdr:nvSpPr>
      <xdr:spPr>
        <a:xfrm>
          <a:off x="7791450" y="129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51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117DECE8-ACB0-704D-A5A6-26C7DAA5C8E1}"/>
            </a:ext>
          </a:extLst>
        </xdr:cNvPr>
        <xdr:cNvSpPr txBox="1"/>
      </xdr:nvSpPr>
      <xdr:spPr>
        <a:xfrm>
          <a:off x="7791450" y="1324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51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82DD6E85-3DCC-4143-A14F-87417DD85273}"/>
            </a:ext>
          </a:extLst>
        </xdr:cNvPr>
        <xdr:cNvSpPr txBox="1"/>
      </xdr:nvSpPr>
      <xdr:spPr>
        <a:xfrm>
          <a:off x="7791450" y="1324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450850</xdr:colOff>
      <xdr:row>51</xdr:row>
      <xdr:rowOff>209550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B8801ED9-E28C-4E4A-9976-CCE403F75FB2}"/>
            </a:ext>
          </a:extLst>
        </xdr:cNvPr>
        <xdr:cNvSpPr txBox="1"/>
      </xdr:nvSpPr>
      <xdr:spPr>
        <a:xfrm>
          <a:off x="7791450" y="134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7F74F3D-04AA-694C-A370-22BE330865E3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279BC450-9687-D94D-BE0F-CA257C2C39E3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21133D95-467B-2743-8473-E9840A4E0048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68167392-030E-1744-9DE2-B8E300DFD60A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69F7C953-88C5-024C-9963-010F94AE5FF0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A7F693CD-C9C2-3C42-9C4C-82511ED45D4E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45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364FE730-E1ED-404F-9BED-22D13B770DF0}"/>
            </a:ext>
          </a:extLst>
        </xdr:cNvPr>
        <xdr:cNvSpPr txBox="1"/>
      </xdr:nvSpPr>
      <xdr:spPr>
        <a:xfrm>
          <a:off x="8464550" y="1018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50</xdr:row>
      <xdr:rowOff>209550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4D7C40E6-1EDC-3348-9AFA-D337D7896F7B}"/>
            </a:ext>
          </a:extLst>
        </xdr:cNvPr>
        <xdr:cNvSpPr txBox="1"/>
      </xdr:nvSpPr>
      <xdr:spPr>
        <a:xfrm>
          <a:off x="8464550" y="1297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51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CD7574FC-F785-B54B-9202-F0FA6B2E5244}"/>
            </a:ext>
          </a:extLst>
        </xdr:cNvPr>
        <xdr:cNvSpPr txBox="1"/>
      </xdr:nvSpPr>
      <xdr:spPr>
        <a:xfrm>
          <a:off x="8464550" y="1330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35</xdr:row>
      <xdr:rowOff>209550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7C7FA54-A391-8A45-9034-7318A0F74935}"/>
            </a:ext>
          </a:extLst>
        </xdr:cNvPr>
        <xdr:cNvSpPr txBox="1"/>
      </xdr:nvSpPr>
      <xdr:spPr>
        <a:xfrm>
          <a:off x="8502650" y="1189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36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E0CFEC90-EDE6-5E43-B427-626C72C1AD68}"/>
            </a:ext>
          </a:extLst>
        </xdr:cNvPr>
        <xdr:cNvSpPr txBox="1"/>
      </xdr:nvSpPr>
      <xdr:spPr>
        <a:xfrm>
          <a:off x="8502650" y="1240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35</xdr:row>
      <xdr:rowOff>209550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9DC76D13-7178-1847-965A-89EB91231EFF}"/>
            </a:ext>
          </a:extLst>
        </xdr:cNvPr>
        <xdr:cNvSpPr txBox="1"/>
      </xdr:nvSpPr>
      <xdr:spPr>
        <a:xfrm>
          <a:off x="8502650" y="170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450850</xdr:colOff>
      <xdr:row>36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D4BDC638-979B-274F-BD8A-8D5D21A973F6}"/>
            </a:ext>
          </a:extLst>
        </xdr:cNvPr>
        <xdr:cNvSpPr txBox="1"/>
      </xdr:nvSpPr>
      <xdr:spPr>
        <a:xfrm>
          <a:off x="8502650" y="1752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1689-46FE-424F-B988-E4BAC9DA3FAF}">
  <dimension ref="B3:L51"/>
  <sheetViews>
    <sheetView tabSelected="1" zoomScale="106" zoomScaleNormal="106" workbookViewId="0">
      <selection activeCell="M6" sqref="M6"/>
    </sheetView>
  </sheetViews>
  <sheetFormatPr baseColWidth="10" defaultRowHeight="16" x14ac:dyDescent="0.2"/>
  <cols>
    <col min="2" max="2" width="5.5" customWidth="1"/>
    <col min="3" max="3" width="4.5" customWidth="1"/>
    <col min="4" max="4" width="32.33203125" customWidth="1"/>
    <col min="8" max="8" width="32.6640625" customWidth="1"/>
    <col min="12" max="12" width="32.83203125" customWidth="1"/>
    <col min="15" max="15" width="5" customWidth="1"/>
  </cols>
  <sheetData>
    <row r="3" spans="2:11" ht="21" thickBot="1" x14ac:dyDescent="0.3">
      <c r="D3" s="283" t="s">
        <v>111</v>
      </c>
      <c r="E3" s="283"/>
    </row>
    <row r="4" spans="2:11" ht="18" thickTop="1" thickBot="1" x14ac:dyDescent="0.25"/>
    <row r="5" spans="2:11" x14ac:dyDescent="0.2">
      <c r="B5" s="17"/>
      <c r="C5" s="18"/>
      <c r="D5" s="18"/>
      <c r="E5" s="18"/>
      <c r="F5" s="18"/>
      <c r="G5" s="18"/>
      <c r="H5" s="18"/>
      <c r="I5" s="18"/>
      <c r="J5" s="18"/>
      <c r="K5" s="19"/>
    </row>
    <row r="6" spans="2:11" ht="21" x14ac:dyDescent="0.2">
      <c r="B6" s="20"/>
      <c r="C6" s="219"/>
      <c r="D6" s="297" t="s">
        <v>91</v>
      </c>
      <c r="E6" s="297"/>
      <c r="F6" s="297"/>
      <c r="G6" s="219"/>
      <c r="H6" s="10" t="s">
        <v>92</v>
      </c>
      <c r="I6" s="10"/>
      <c r="J6" s="10"/>
      <c r="K6" s="21"/>
    </row>
    <row r="7" spans="2:11" ht="17" x14ac:dyDescent="0.2">
      <c r="B7" s="20"/>
      <c r="C7" s="219"/>
      <c r="D7" s="11" t="s">
        <v>93</v>
      </c>
      <c r="E7" s="12" t="s">
        <v>94</v>
      </c>
      <c r="F7" s="12" t="s">
        <v>95</v>
      </c>
      <c r="G7" s="219"/>
      <c r="H7" s="11" t="s">
        <v>96</v>
      </c>
      <c r="I7" s="12" t="s">
        <v>94</v>
      </c>
      <c r="J7" s="12" t="s">
        <v>95</v>
      </c>
      <c r="K7" s="21"/>
    </row>
    <row r="8" spans="2:11" ht="34" x14ac:dyDescent="0.2">
      <c r="B8" s="20"/>
      <c r="C8" s="219"/>
      <c r="D8" s="8" t="s">
        <v>97</v>
      </c>
      <c r="E8" s="13" t="s">
        <v>98</v>
      </c>
      <c r="F8" s="13">
        <v>0.5</v>
      </c>
      <c r="G8" s="427"/>
      <c r="H8" s="8" t="s">
        <v>99</v>
      </c>
      <c r="I8" s="13" t="s">
        <v>98</v>
      </c>
      <c r="J8" s="13">
        <v>0.5</v>
      </c>
      <c r="K8" s="218"/>
    </row>
    <row r="9" spans="2:11" ht="34" x14ac:dyDescent="0.2">
      <c r="B9" s="20"/>
      <c r="C9" s="219"/>
      <c r="D9" s="8" t="s">
        <v>100</v>
      </c>
      <c r="E9" s="14" t="s">
        <v>258</v>
      </c>
      <c r="F9" s="14">
        <v>0.25</v>
      </c>
      <c r="G9" s="427"/>
      <c r="H9" s="8" t="s">
        <v>101</v>
      </c>
      <c r="I9" s="14" t="s">
        <v>258</v>
      </c>
      <c r="J9" s="14">
        <v>0.25</v>
      </c>
      <c r="K9" s="218"/>
    </row>
    <row r="10" spans="2:11" ht="34" x14ac:dyDescent="0.2">
      <c r="B10" s="20"/>
      <c r="C10" s="219"/>
      <c r="D10" s="8" t="s">
        <v>102</v>
      </c>
      <c r="E10" s="15" t="s">
        <v>43</v>
      </c>
      <c r="F10" s="15">
        <v>0</v>
      </c>
      <c r="G10" s="427"/>
      <c r="H10" s="8" t="s">
        <v>103</v>
      </c>
      <c r="I10" s="15" t="s">
        <v>43</v>
      </c>
      <c r="J10" s="15">
        <v>0</v>
      </c>
      <c r="K10" s="218"/>
    </row>
    <row r="11" spans="2:11" x14ac:dyDescent="0.2">
      <c r="B11" s="20"/>
      <c r="C11" s="219"/>
      <c r="D11" s="219"/>
      <c r="E11" s="219"/>
      <c r="F11" s="219"/>
      <c r="G11" s="219"/>
      <c r="H11" s="219"/>
      <c r="I11" s="219"/>
      <c r="J11" s="219"/>
      <c r="K11" s="21"/>
    </row>
    <row r="12" spans="2:11" x14ac:dyDescent="0.2">
      <c r="B12" s="20"/>
      <c r="C12" s="219"/>
      <c r="D12" s="219"/>
      <c r="E12" s="219"/>
      <c r="F12" s="219"/>
      <c r="G12" s="219"/>
      <c r="H12" s="219"/>
      <c r="I12" s="219"/>
      <c r="J12" s="219"/>
      <c r="K12" s="21"/>
    </row>
    <row r="13" spans="2:11" x14ac:dyDescent="0.2">
      <c r="B13" s="20"/>
      <c r="C13" s="219"/>
      <c r="D13" s="219"/>
      <c r="E13" s="219"/>
      <c r="F13" s="219"/>
      <c r="G13" s="219"/>
      <c r="H13" s="219"/>
      <c r="I13" s="219"/>
      <c r="J13" s="219"/>
      <c r="K13" s="21"/>
    </row>
    <row r="14" spans="2:11" ht="21" x14ac:dyDescent="0.2">
      <c r="B14" s="20"/>
      <c r="C14" s="219"/>
      <c r="D14" s="288" t="s">
        <v>104</v>
      </c>
      <c r="E14" s="289"/>
      <c r="F14" s="290"/>
      <c r="G14" s="219"/>
      <c r="H14" s="288" t="s">
        <v>105</v>
      </c>
      <c r="I14" s="289"/>
      <c r="J14" s="290"/>
      <c r="K14" s="21"/>
    </row>
    <row r="15" spans="2:11" ht="17" x14ac:dyDescent="0.2">
      <c r="B15" s="20"/>
      <c r="C15" s="219"/>
      <c r="D15" s="11" t="s">
        <v>106</v>
      </c>
      <c r="E15" s="12" t="s">
        <v>94</v>
      </c>
      <c r="F15" s="12" t="s">
        <v>95</v>
      </c>
      <c r="G15" s="219"/>
      <c r="H15" s="11" t="s">
        <v>107</v>
      </c>
      <c r="I15" s="12" t="s">
        <v>94</v>
      </c>
      <c r="J15" s="12" t="s">
        <v>95</v>
      </c>
      <c r="K15" s="21"/>
    </row>
    <row r="16" spans="2:11" ht="34" x14ac:dyDescent="0.2">
      <c r="B16" s="20"/>
      <c r="C16" s="219"/>
      <c r="D16" s="8" t="s">
        <v>108</v>
      </c>
      <c r="E16" s="13" t="s">
        <v>98</v>
      </c>
      <c r="F16" s="13">
        <v>0.5</v>
      </c>
      <c r="G16" s="219"/>
      <c r="H16" s="8" t="s">
        <v>199</v>
      </c>
      <c r="I16" s="13" t="s">
        <v>98</v>
      </c>
      <c r="J16" s="13">
        <v>0.5</v>
      </c>
      <c r="K16" s="21"/>
    </row>
    <row r="17" spans="2:12" ht="51" x14ac:dyDescent="0.2">
      <c r="B17" s="20"/>
      <c r="C17" s="219"/>
      <c r="D17" s="8" t="s">
        <v>109</v>
      </c>
      <c r="E17" s="14" t="s">
        <v>258</v>
      </c>
      <c r="F17" s="14">
        <v>0.25</v>
      </c>
      <c r="G17" s="219"/>
      <c r="H17" s="16" t="s">
        <v>198</v>
      </c>
      <c r="I17" s="14" t="s">
        <v>258</v>
      </c>
      <c r="J17" s="14">
        <v>0.25</v>
      </c>
      <c r="K17" s="21"/>
    </row>
    <row r="18" spans="2:12" ht="51" x14ac:dyDescent="0.2">
      <c r="B18" s="20"/>
      <c r="C18" s="219"/>
      <c r="D18" s="8" t="s">
        <v>110</v>
      </c>
      <c r="E18" s="15" t="s">
        <v>43</v>
      </c>
      <c r="F18" s="15">
        <v>0</v>
      </c>
      <c r="G18" s="219"/>
      <c r="H18" s="8" t="s">
        <v>197</v>
      </c>
      <c r="I18" s="15" t="s">
        <v>43</v>
      </c>
      <c r="J18" s="15">
        <v>0</v>
      </c>
      <c r="K18" s="21"/>
    </row>
    <row r="19" spans="2:12" x14ac:dyDescent="0.2">
      <c r="B19" s="20"/>
      <c r="C19" s="219"/>
      <c r="D19" s="219"/>
      <c r="E19" s="219"/>
      <c r="F19" s="219"/>
      <c r="G19" s="219"/>
      <c r="H19" s="219"/>
      <c r="I19" s="219"/>
      <c r="J19" s="219"/>
      <c r="K19" s="21"/>
    </row>
    <row r="20" spans="2:12" ht="17" thickBot="1" x14ac:dyDescent="0.25">
      <c r="B20" s="22"/>
      <c r="C20" s="23"/>
      <c r="D20" s="23"/>
      <c r="E20" s="23"/>
      <c r="F20" s="23"/>
      <c r="G20" s="23"/>
      <c r="H20" s="23"/>
      <c r="I20" s="23"/>
      <c r="J20" s="23"/>
      <c r="K20" s="24"/>
    </row>
    <row r="23" spans="2:12" ht="21" thickBot="1" x14ac:dyDescent="0.3">
      <c r="D23" s="283" t="s">
        <v>297</v>
      </c>
      <c r="E23" s="283"/>
    </row>
    <row r="24" spans="2:12" ht="18" thickTop="1" thickBot="1" x14ac:dyDescent="0.25"/>
    <row r="25" spans="2:12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9"/>
    </row>
    <row r="26" spans="2:12" x14ac:dyDescent="0.2">
      <c r="B26" s="20"/>
      <c r="E26" s="286" t="s">
        <v>41</v>
      </c>
      <c r="F26" s="286"/>
      <c r="G26" s="286"/>
      <c r="L26" s="21"/>
    </row>
    <row r="27" spans="2:12" x14ac:dyDescent="0.2">
      <c r="B27" s="20"/>
      <c r="C27" s="284" t="s">
        <v>112</v>
      </c>
      <c r="D27" s="285"/>
      <c r="E27" s="287" t="s">
        <v>113</v>
      </c>
      <c r="F27" s="287" t="s">
        <v>114</v>
      </c>
      <c r="G27" s="287" t="s">
        <v>115</v>
      </c>
      <c r="L27" s="21"/>
    </row>
    <row r="28" spans="2:12" x14ac:dyDescent="0.2">
      <c r="B28" s="20"/>
      <c r="C28" s="284"/>
      <c r="D28" s="285"/>
      <c r="E28" s="287"/>
      <c r="F28" s="287"/>
      <c r="G28" s="287"/>
      <c r="L28" s="21"/>
    </row>
    <row r="29" spans="2:12" ht="17" x14ac:dyDescent="0.2">
      <c r="B29" s="20"/>
      <c r="C29" s="284"/>
      <c r="D29" s="58" t="s">
        <v>113</v>
      </c>
      <c r="E29" s="59" t="s">
        <v>44</v>
      </c>
      <c r="F29" s="60" t="s">
        <v>43</v>
      </c>
      <c r="G29" s="61" t="s">
        <v>9</v>
      </c>
      <c r="L29" s="21"/>
    </row>
    <row r="30" spans="2:12" ht="17" x14ac:dyDescent="0.2">
      <c r="B30" s="20"/>
      <c r="C30" s="284"/>
      <c r="D30" s="58" t="s">
        <v>116</v>
      </c>
      <c r="E30" s="60" t="s">
        <v>43</v>
      </c>
      <c r="F30" s="61" t="s">
        <v>9</v>
      </c>
      <c r="G30" s="62" t="s">
        <v>98</v>
      </c>
      <c r="L30" s="21"/>
    </row>
    <row r="31" spans="2:12" ht="17" x14ac:dyDescent="0.2">
      <c r="B31" s="20"/>
      <c r="C31" s="284"/>
      <c r="D31" s="58" t="s">
        <v>115</v>
      </c>
      <c r="E31" s="61" t="s">
        <v>9</v>
      </c>
      <c r="F31" s="62" t="s">
        <v>98</v>
      </c>
      <c r="G31" s="63" t="s">
        <v>117</v>
      </c>
      <c r="L31" s="21"/>
    </row>
    <row r="32" spans="2:12" x14ac:dyDescent="0.2">
      <c r="B32" s="20"/>
      <c r="L32" s="21"/>
    </row>
    <row r="33" spans="2:12" x14ac:dyDescent="0.2">
      <c r="B33" s="20"/>
      <c r="E33" s="286" t="s">
        <v>41</v>
      </c>
      <c r="F33" s="286"/>
      <c r="G33" s="286"/>
      <c r="I33" s="31" t="s">
        <v>167</v>
      </c>
      <c r="J33" s="292" t="s">
        <v>138</v>
      </c>
      <c r="K33" s="292"/>
      <c r="L33" s="21"/>
    </row>
    <row r="34" spans="2:12" x14ac:dyDescent="0.2">
      <c r="B34" s="20"/>
      <c r="C34" s="284" t="s">
        <v>112</v>
      </c>
      <c r="D34" s="285"/>
      <c r="E34" s="287" t="s">
        <v>118</v>
      </c>
      <c r="F34" s="287" t="s">
        <v>119</v>
      </c>
      <c r="G34" s="287" t="s">
        <v>120</v>
      </c>
      <c r="I34" s="32" t="s">
        <v>129</v>
      </c>
      <c r="J34" s="293" t="s">
        <v>130</v>
      </c>
      <c r="K34" s="293"/>
      <c r="L34" s="21"/>
    </row>
    <row r="35" spans="2:12" x14ac:dyDescent="0.2">
      <c r="B35" s="20"/>
      <c r="C35" s="284"/>
      <c r="D35" s="285"/>
      <c r="E35" s="287"/>
      <c r="F35" s="287"/>
      <c r="G35" s="287"/>
      <c r="I35" s="33" t="s">
        <v>43</v>
      </c>
      <c r="J35" s="294" t="s">
        <v>131</v>
      </c>
      <c r="K35" s="294"/>
      <c r="L35" s="21"/>
    </row>
    <row r="36" spans="2:12" ht="17" x14ac:dyDescent="0.2">
      <c r="B36" s="20"/>
      <c r="C36" s="284"/>
      <c r="D36" s="58" t="s">
        <v>118</v>
      </c>
      <c r="E36" s="59">
        <v>0</v>
      </c>
      <c r="F36" s="60">
        <v>0.25</v>
      </c>
      <c r="G36" s="61">
        <v>0.5</v>
      </c>
      <c r="I36" s="34" t="s">
        <v>9</v>
      </c>
      <c r="J36" s="295" t="s">
        <v>132</v>
      </c>
      <c r="K36" s="295"/>
      <c r="L36" s="21"/>
    </row>
    <row r="37" spans="2:12" ht="17" x14ac:dyDescent="0.2">
      <c r="B37" s="20"/>
      <c r="C37" s="284"/>
      <c r="D37" s="58" t="s">
        <v>121</v>
      </c>
      <c r="E37" s="60">
        <v>0.25</v>
      </c>
      <c r="F37" s="61">
        <v>0.5</v>
      </c>
      <c r="G37" s="62">
        <v>0.75</v>
      </c>
      <c r="I37" s="35" t="s">
        <v>133</v>
      </c>
      <c r="J37" s="296" t="s">
        <v>134</v>
      </c>
      <c r="K37" s="296"/>
      <c r="L37" s="21"/>
    </row>
    <row r="38" spans="2:12" ht="17" x14ac:dyDescent="0.2">
      <c r="B38" s="20"/>
      <c r="C38" s="284"/>
      <c r="D38" s="58" t="s">
        <v>120</v>
      </c>
      <c r="E38" s="61">
        <v>0.5</v>
      </c>
      <c r="F38" s="62">
        <v>0.75</v>
      </c>
      <c r="G38" s="63">
        <v>1</v>
      </c>
      <c r="I38" s="36" t="s">
        <v>117</v>
      </c>
      <c r="J38" s="291" t="s">
        <v>135</v>
      </c>
      <c r="K38" s="291"/>
      <c r="L38" s="21"/>
    </row>
    <row r="39" spans="2:12" x14ac:dyDescent="0.2">
      <c r="B39" s="20"/>
      <c r="L39" s="21"/>
    </row>
    <row r="40" spans="2:12" x14ac:dyDescent="0.2">
      <c r="B40" s="20"/>
      <c r="L40" s="21"/>
    </row>
    <row r="41" spans="2:12" ht="17" thickBot="1" x14ac:dyDescent="0.25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4"/>
    </row>
    <row r="42" spans="2:12" ht="17" thickBot="1" x14ac:dyDescent="0.25"/>
    <row r="43" spans="2:12" x14ac:dyDescent="0.2">
      <c r="B43" s="17"/>
      <c r="C43" s="18"/>
      <c r="D43" s="18"/>
      <c r="E43" s="18"/>
      <c r="F43" s="18"/>
      <c r="G43" s="18"/>
      <c r="H43" s="19"/>
    </row>
    <row r="44" spans="2:12" ht="21" thickBot="1" x14ac:dyDescent="0.3">
      <c r="B44" s="20"/>
      <c r="D44" s="283" t="s">
        <v>122</v>
      </c>
      <c r="E44" s="283"/>
      <c r="H44" s="21"/>
    </row>
    <row r="45" spans="2:12" ht="18" thickTop="1" thickBot="1" x14ac:dyDescent="0.25">
      <c r="B45" s="20"/>
      <c r="H45" s="21"/>
    </row>
    <row r="46" spans="2:12" ht="21" x14ac:dyDescent="0.25">
      <c r="B46" s="20"/>
      <c r="D46" s="25" t="s">
        <v>123</v>
      </c>
      <c r="E46" s="26" t="s">
        <v>125</v>
      </c>
      <c r="H46" s="21"/>
    </row>
    <row r="47" spans="2:12" ht="21" x14ac:dyDescent="0.25">
      <c r="B47" s="20"/>
      <c r="D47" s="27" t="s">
        <v>124</v>
      </c>
      <c r="E47" s="28" t="s">
        <v>127</v>
      </c>
      <c r="H47" s="21"/>
    </row>
    <row r="48" spans="2:12" ht="22" thickBot="1" x14ac:dyDescent="0.3">
      <c r="B48" s="20"/>
      <c r="D48" s="29" t="s">
        <v>126</v>
      </c>
      <c r="E48" s="30" t="s">
        <v>128</v>
      </c>
      <c r="H48" s="21"/>
    </row>
    <row r="49" spans="2:8" x14ac:dyDescent="0.2">
      <c r="B49" s="20"/>
      <c r="H49" s="21"/>
    </row>
    <row r="50" spans="2:8" x14ac:dyDescent="0.2">
      <c r="B50" s="20"/>
      <c r="H50" s="21"/>
    </row>
    <row r="51" spans="2:8" ht="17" thickBot="1" x14ac:dyDescent="0.25">
      <c r="B51" s="22"/>
      <c r="C51" s="23"/>
      <c r="D51" s="23"/>
      <c r="E51" s="23"/>
      <c r="F51" s="23"/>
      <c r="G51" s="23"/>
      <c r="H51" s="24"/>
    </row>
  </sheetData>
  <mergeCells count="24">
    <mergeCell ref="J38:K38"/>
    <mergeCell ref="J33:K33"/>
    <mergeCell ref="D3:E3"/>
    <mergeCell ref="J34:K34"/>
    <mergeCell ref="J35:K35"/>
    <mergeCell ref="J36:K36"/>
    <mergeCell ref="J37:K37"/>
    <mergeCell ref="D6:F6"/>
    <mergeCell ref="E27:E28"/>
    <mergeCell ref="F27:F28"/>
    <mergeCell ref="G27:G28"/>
    <mergeCell ref="E26:G26"/>
    <mergeCell ref="D14:F14"/>
    <mergeCell ref="H14:J14"/>
    <mergeCell ref="D23:E23"/>
    <mergeCell ref="D44:E44"/>
    <mergeCell ref="C27:C31"/>
    <mergeCell ref="D27:D28"/>
    <mergeCell ref="E33:G33"/>
    <mergeCell ref="C34:C38"/>
    <mergeCell ref="D34:D35"/>
    <mergeCell ref="E34:E35"/>
    <mergeCell ref="F34:F35"/>
    <mergeCell ref="G34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1D15-9462-A746-90B5-7F4B74958AAE}">
  <dimension ref="B6:N21"/>
  <sheetViews>
    <sheetView zoomScale="75" workbookViewId="0">
      <selection activeCell="B6" sqref="B6:N6"/>
    </sheetView>
  </sheetViews>
  <sheetFormatPr baseColWidth="10" defaultRowHeight="16" x14ac:dyDescent="0.2"/>
  <cols>
    <col min="2" max="2" width="21.33203125" customWidth="1"/>
    <col min="3" max="3" width="15.5" style="7" customWidth="1"/>
    <col min="4" max="4" width="16.6640625" customWidth="1"/>
    <col min="6" max="7" width="15.83203125" customWidth="1"/>
    <col min="8" max="8" width="15.1640625" customWidth="1"/>
    <col min="9" max="9" width="14.6640625" customWidth="1"/>
    <col min="10" max="10" width="14.33203125" customWidth="1"/>
    <col min="11" max="11" width="19.83203125" customWidth="1"/>
    <col min="12" max="13" width="21.6640625" customWidth="1"/>
    <col min="14" max="14" width="21.5" customWidth="1"/>
  </cols>
  <sheetData>
    <row r="6" spans="2:14" ht="24" thickBot="1" x14ac:dyDescent="0.25">
      <c r="B6" s="298" t="s">
        <v>0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</row>
    <row r="7" spans="2:14" ht="17" thickTop="1" x14ac:dyDescent="0.2"/>
    <row r="8" spans="2:14" ht="17" thickBot="1" x14ac:dyDescent="0.25"/>
    <row r="9" spans="2:14" ht="59" customHeight="1" thickBot="1" x14ac:dyDescent="0.25">
      <c r="B9" s="4" t="s">
        <v>1</v>
      </c>
      <c r="C9" s="5" t="s">
        <v>2</v>
      </c>
      <c r="D9" s="5" t="s">
        <v>3</v>
      </c>
      <c r="E9" s="5" t="s">
        <v>20</v>
      </c>
      <c r="F9" s="5" t="s">
        <v>155</v>
      </c>
      <c r="G9" s="5" t="s">
        <v>21</v>
      </c>
      <c r="H9" s="5" t="s">
        <v>156</v>
      </c>
      <c r="I9" s="5" t="s">
        <v>22</v>
      </c>
      <c r="J9" s="5" t="s">
        <v>4</v>
      </c>
      <c r="K9" s="5" t="s">
        <v>5</v>
      </c>
      <c r="L9" s="5" t="s">
        <v>6</v>
      </c>
      <c r="M9" s="5" t="s">
        <v>7</v>
      </c>
      <c r="N9" s="6" t="s">
        <v>8</v>
      </c>
    </row>
    <row r="10" spans="2:14" ht="38" x14ac:dyDescent="0.2">
      <c r="B10" s="299" t="s">
        <v>15</v>
      </c>
      <c r="C10" s="302" t="s">
        <v>14</v>
      </c>
      <c r="D10" s="1" t="s">
        <v>16</v>
      </c>
      <c r="E10" s="1" t="s">
        <v>18</v>
      </c>
      <c r="F10" s="1" t="s">
        <v>157</v>
      </c>
      <c r="G10" s="1" t="s">
        <v>19</v>
      </c>
      <c r="H10" s="1" t="s">
        <v>157</v>
      </c>
      <c r="I10" s="1" t="s">
        <v>19</v>
      </c>
      <c r="J10" s="1" t="s">
        <v>23</v>
      </c>
      <c r="K10" s="302" t="s">
        <v>26</v>
      </c>
      <c r="L10" s="302" t="s">
        <v>34</v>
      </c>
      <c r="M10" s="302" t="s">
        <v>28</v>
      </c>
      <c r="N10" s="305" t="s">
        <v>295</v>
      </c>
    </row>
    <row r="11" spans="2:14" ht="38" x14ac:dyDescent="0.2">
      <c r="B11" s="300"/>
      <c r="C11" s="310"/>
      <c r="D11" s="2" t="s">
        <v>17</v>
      </c>
      <c r="E11" s="2" t="s">
        <v>18</v>
      </c>
      <c r="F11" s="2" t="s">
        <v>157</v>
      </c>
      <c r="G11" s="2" t="s">
        <v>19</v>
      </c>
      <c r="H11" s="2" t="s">
        <v>157</v>
      </c>
      <c r="I11" s="2" t="s">
        <v>19</v>
      </c>
      <c r="J11" s="2" t="s">
        <v>23</v>
      </c>
      <c r="K11" s="303"/>
      <c r="L11" s="303"/>
      <c r="M11" s="303"/>
      <c r="N11" s="306"/>
    </row>
    <row r="12" spans="2:14" ht="38" x14ac:dyDescent="0.2">
      <c r="B12" s="300"/>
      <c r="C12" s="308" t="s">
        <v>24</v>
      </c>
      <c r="D12" s="2" t="s">
        <v>16</v>
      </c>
      <c r="E12" s="2" t="s">
        <v>18</v>
      </c>
      <c r="F12" s="2" t="s">
        <v>157</v>
      </c>
      <c r="G12" s="2" t="s">
        <v>19</v>
      </c>
      <c r="H12" s="2" t="s">
        <v>157</v>
      </c>
      <c r="I12" s="2" t="s">
        <v>19</v>
      </c>
      <c r="J12" s="2" t="s">
        <v>23</v>
      </c>
      <c r="K12" s="303"/>
      <c r="L12" s="303"/>
      <c r="M12" s="303"/>
      <c r="N12" s="306"/>
    </row>
    <row r="13" spans="2:14" ht="38" x14ac:dyDescent="0.2">
      <c r="B13" s="300"/>
      <c r="C13" s="309"/>
      <c r="D13" s="2" t="s">
        <v>25</v>
      </c>
      <c r="E13" s="2" t="s">
        <v>18</v>
      </c>
      <c r="F13" s="2" t="s">
        <v>157</v>
      </c>
      <c r="G13" s="2" t="s">
        <v>19</v>
      </c>
      <c r="H13" s="2" t="s">
        <v>157</v>
      </c>
      <c r="I13" s="2" t="s">
        <v>19</v>
      </c>
      <c r="J13" s="2" t="s">
        <v>23</v>
      </c>
      <c r="K13" s="303"/>
      <c r="L13" s="303"/>
      <c r="M13" s="303"/>
      <c r="N13" s="306"/>
    </row>
    <row r="14" spans="2:14" ht="38" x14ac:dyDescent="0.2">
      <c r="B14" s="300"/>
      <c r="C14" s="308" t="s">
        <v>29</v>
      </c>
      <c r="D14" s="2" t="s">
        <v>16</v>
      </c>
      <c r="E14" s="2" t="s">
        <v>18</v>
      </c>
      <c r="F14" s="2" t="s">
        <v>157</v>
      </c>
      <c r="G14" s="2" t="s">
        <v>19</v>
      </c>
      <c r="H14" s="2" t="s">
        <v>157</v>
      </c>
      <c r="I14" s="2" t="s">
        <v>19</v>
      </c>
      <c r="J14" s="2" t="s">
        <v>23</v>
      </c>
      <c r="K14" s="303"/>
      <c r="L14" s="303"/>
      <c r="M14" s="303"/>
      <c r="N14" s="306"/>
    </row>
    <row r="15" spans="2:14" ht="38" x14ac:dyDescent="0.2">
      <c r="B15" s="300"/>
      <c r="C15" s="309"/>
      <c r="D15" s="2" t="s">
        <v>25</v>
      </c>
      <c r="E15" s="2" t="s">
        <v>18</v>
      </c>
      <c r="F15" s="2" t="s">
        <v>157</v>
      </c>
      <c r="G15" s="2" t="s">
        <v>19</v>
      </c>
      <c r="H15" s="2" t="s">
        <v>157</v>
      </c>
      <c r="I15" s="2" t="s">
        <v>19</v>
      </c>
      <c r="J15" s="2" t="s">
        <v>23</v>
      </c>
      <c r="K15" s="303"/>
      <c r="L15" s="303"/>
      <c r="M15" s="303"/>
      <c r="N15" s="306"/>
    </row>
    <row r="16" spans="2:14" ht="38" x14ac:dyDescent="0.2">
      <c r="B16" s="300"/>
      <c r="C16" s="2" t="s">
        <v>30</v>
      </c>
      <c r="D16" s="2" t="s">
        <v>17</v>
      </c>
      <c r="E16" s="2" t="s">
        <v>18</v>
      </c>
      <c r="F16" s="2" t="s">
        <v>157</v>
      </c>
      <c r="G16" s="2" t="s">
        <v>19</v>
      </c>
      <c r="H16" s="2" t="s">
        <v>157</v>
      </c>
      <c r="I16" s="2" t="s">
        <v>19</v>
      </c>
      <c r="J16" s="2" t="s">
        <v>23</v>
      </c>
      <c r="K16" s="303"/>
      <c r="L16" s="303"/>
      <c r="M16" s="303"/>
      <c r="N16" s="306"/>
    </row>
    <row r="17" spans="2:14" ht="39" thickBot="1" x14ac:dyDescent="0.25">
      <c r="B17" s="301"/>
      <c r="C17" s="3" t="s">
        <v>31</v>
      </c>
      <c r="D17" s="3" t="s">
        <v>32</v>
      </c>
      <c r="E17" s="3" t="s">
        <v>18</v>
      </c>
      <c r="F17" s="3" t="s">
        <v>157</v>
      </c>
      <c r="G17" s="3" t="s">
        <v>19</v>
      </c>
      <c r="H17" s="3" t="s">
        <v>157</v>
      </c>
      <c r="I17" s="3" t="s">
        <v>19</v>
      </c>
      <c r="J17" s="3" t="s">
        <v>23</v>
      </c>
      <c r="K17" s="304"/>
      <c r="L17" s="304"/>
      <c r="M17" s="304"/>
      <c r="N17" s="307"/>
    </row>
    <row r="18" spans="2:14" ht="38" x14ac:dyDescent="0.2">
      <c r="B18" s="299" t="s">
        <v>33</v>
      </c>
      <c r="C18" s="1" t="s">
        <v>14</v>
      </c>
      <c r="D18" s="1" t="s">
        <v>16</v>
      </c>
      <c r="E18" s="1" t="s">
        <v>18</v>
      </c>
      <c r="F18" s="1" t="s">
        <v>157</v>
      </c>
      <c r="G18" s="1" t="s">
        <v>19</v>
      </c>
      <c r="H18" s="1" t="s">
        <v>157</v>
      </c>
      <c r="I18" s="1" t="s">
        <v>19</v>
      </c>
      <c r="J18" s="1" t="s">
        <v>23</v>
      </c>
      <c r="K18" s="302" t="s">
        <v>26</v>
      </c>
      <c r="L18" s="302" t="s">
        <v>35</v>
      </c>
      <c r="M18" s="302" t="s">
        <v>27</v>
      </c>
      <c r="N18" s="305" t="s">
        <v>295</v>
      </c>
    </row>
    <row r="19" spans="2:14" ht="38" x14ac:dyDescent="0.2">
      <c r="B19" s="300"/>
      <c r="C19" s="2" t="s">
        <v>24</v>
      </c>
      <c r="D19" s="2" t="s">
        <v>16</v>
      </c>
      <c r="E19" s="2" t="s">
        <v>18</v>
      </c>
      <c r="F19" s="2" t="s">
        <v>157</v>
      </c>
      <c r="G19" s="2" t="s">
        <v>19</v>
      </c>
      <c r="H19" s="2" t="s">
        <v>157</v>
      </c>
      <c r="I19" s="2" t="s">
        <v>19</v>
      </c>
      <c r="J19" s="2" t="s">
        <v>23</v>
      </c>
      <c r="K19" s="303"/>
      <c r="L19" s="303"/>
      <c r="M19" s="303"/>
      <c r="N19" s="306"/>
    </row>
    <row r="20" spans="2:14" ht="39" thickBot="1" x14ac:dyDescent="0.25">
      <c r="B20" s="301"/>
      <c r="C20" s="3" t="s">
        <v>90</v>
      </c>
      <c r="D20" s="3" t="s">
        <v>16</v>
      </c>
      <c r="E20" s="3" t="s">
        <v>18</v>
      </c>
      <c r="F20" s="3" t="s">
        <v>157</v>
      </c>
      <c r="G20" s="3" t="s">
        <v>19</v>
      </c>
      <c r="H20" s="3" t="s">
        <v>157</v>
      </c>
      <c r="I20" s="3" t="s">
        <v>19</v>
      </c>
      <c r="J20" s="3" t="s">
        <v>23</v>
      </c>
      <c r="K20" s="304"/>
      <c r="L20" s="304"/>
      <c r="M20" s="304"/>
      <c r="N20" s="307"/>
    </row>
    <row r="21" spans="2:14" ht="35" customHeight="1" x14ac:dyDescent="0.2"/>
  </sheetData>
  <mergeCells count="14">
    <mergeCell ref="B6:N6"/>
    <mergeCell ref="B10:B17"/>
    <mergeCell ref="B18:B20"/>
    <mergeCell ref="K10:K17"/>
    <mergeCell ref="L10:L17"/>
    <mergeCell ref="N10:N17"/>
    <mergeCell ref="K18:K20"/>
    <mergeCell ref="L18:L20"/>
    <mergeCell ref="N18:N20"/>
    <mergeCell ref="M10:M17"/>
    <mergeCell ref="M18:M20"/>
    <mergeCell ref="C14:C15"/>
    <mergeCell ref="C12:C13"/>
    <mergeCell ref="C10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2B00-F81C-5148-A336-7A0EABC91552}">
  <dimension ref="B5:L32"/>
  <sheetViews>
    <sheetView topLeftCell="A21" zoomScale="90" zoomScaleNormal="90" workbookViewId="0">
      <selection activeCell="F12" sqref="F12"/>
    </sheetView>
  </sheetViews>
  <sheetFormatPr baseColWidth="10" defaultRowHeight="16" x14ac:dyDescent="0.2"/>
  <cols>
    <col min="2" max="2" width="11" customWidth="1"/>
    <col min="3" max="3" width="11.83203125" customWidth="1"/>
    <col min="4" max="4" width="23.1640625" customWidth="1"/>
    <col min="5" max="5" width="76.6640625" customWidth="1"/>
    <col min="9" max="9" width="21.33203125" customWidth="1"/>
    <col min="10" max="10" width="33.1640625" customWidth="1"/>
    <col min="11" max="12" width="32.83203125" customWidth="1"/>
  </cols>
  <sheetData>
    <row r="5" spans="2:12" ht="21" thickBot="1" x14ac:dyDescent="0.3">
      <c r="B5" s="283" t="s">
        <v>137</v>
      </c>
      <c r="C5" s="283"/>
      <c r="D5" s="283"/>
      <c r="E5" s="283"/>
      <c r="F5" s="9"/>
      <c r="G5" s="9"/>
      <c r="I5" s="283" t="s">
        <v>203</v>
      </c>
      <c r="J5" s="283"/>
      <c r="K5" s="283"/>
      <c r="L5" s="283"/>
    </row>
    <row r="6" spans="2:12" ht="17" thickTop="1" x14ac:dyDescent="0.2"/>
    <row r="7" spans="2:12" ht="17" thickBot="1" x14ac:dyDescent="0.25"/>
    <row r="8" spans="2:12" ht="35" thickBot="1" x14ac:dyDescent="0.25">
      <c r="B8" s="245" t="s">
        <v>70</v>
      </c>
      <c r="C8" s="246" t="s">
        <v>67</v>
      </c>
      <c r="D8" s="246" t="s">
        <v>68</v>
      </c>
      <c r="E8" s="247" t="s">
        <v>69</v>
      </c>
      <c r="I8" s="70"/>
      <c r="J8" s="71" t="s">
        <v>159</v>
      </c>
      <c r="K8" s="72" t="s">
        <v>161</v>
      </c>
      <c r="L8" s="73" t="s">
        <v>160</v>
      </c>
    </row>
    <row r="9" spans="2:12" ht="34" x14ac:dyDescent="0.2">
      <c r="B9" s="334" t="s">
        <v>200</v>
      </c>
      <c r="C9" s="337" t="s">
        <v>50</v>
      </c>
      <c r="D9" s="248" t="s">
        <v>13</v>
      </c>
      <c r="E9" s="249" t="s">
        <v>71</v>
      </c>
      <c r="I9" s="323" t="s">
        <v>158</v>
      </c>
      <c r="J9" s="89" t="s">
        <v>204</v>
      </c>
      <c r="K9" s="66" t="s">
        <v>213</v>
      </c>
      <c r="L9" s="67" t="s">
        <v>219</v>
      </c>
    </row>
    <row r="10" spans="2:12" ht="34" x14ac:dyDescent="0.2">
      <c r="B10" s="335"/>
      <c r="C10" s="338"/>
      <c r="D10" s="250" t="s">
        <v>36</v>
      </c>
      <c r="E10" s="251" t="s">
        <v>72</v>
      </c>
      <c r="I10" s="324"/>
      <c r="J10" s="90" t="s">
        <v>205</v>
      </c>
      <c r="K10" s="65" t="s">
        <v>214</v>
      </c>
      <c r="L10" s="68" t="s">
        <v>220</v>
      </c>
    </row>
    <row r="11" spans="2:12" ht="34" x14ac:dyDescent="0.2">
      <c r="B11" s="335"/>
      <c r="C11" s="338"/>
      <c r="D11" s="252" t="s">
        <v>40</v>
      </c>
      <c r="E11" s="253" t="s">
        <v>73</v>
      </c>
      <c r="I11" s="324"/>
      <c r="J11" s="326" t="s">
        <v>206</v>
      </c>
      <c r="K11" s="321" t="s">
        <v>215</v>
      </c>
      <c r="L11" s="68" t="s">
        <v>221</v>
      </c>
    </row>
    <row r="12" spans="2:12" ht="43" customHeight="1" thickBot="1" x14ac:dyDescent="0.25">
      <c r="B12" s="335"/>
      <c r="C12" s="339" t="s">
        <v>56</v>
      </c>
      <c r="D12" s="250" t="s">
        <v>42</v>
      </c>
      <c r="E12" s="251" t="s">
        <v>74</v>
      </c>
      <c r="I12" s="325"/>
      <c r="J12" s="327"/>
      <c r="K12" s="322"/>
      <c r="L12" s="69" t="s">
        <v>222</v>
      </c>
    </row>
    <row r="13" spans="2:12" ht="34" x14ac:dyDescent="0.2">
      <c r="B13" s="335"/>
      <c r="C13" s="339"/>
      <c r="D13" s="254" t="s">
        <v>38</v>
      </c>
      <c r="E13" s="255" t="s">
        <v>75</v>
      </c>
      <c r="I13" s="323" t="s">
        <v>56</v>
      </c>
      <c r="J13" s="89" t="s">
        <v>207</v>
      </c>
      <c r="K13" s="123" t="s">
        <v>216</v>
      </c>
      <c r="L13" s="124" t="s">
        <v>223</v>
      </c>
    </row>
    <row r="14" spans="2:12" ht="35" thickBot="1" x14ac:dyDescent="0.25">
      <c r="B14" s="336"/>
      <c r="C14" s="256" t="s">
        <v>12</v>
      </c>
      <c r="D14" s="257" t="s">
        <v>39</v>
      </c>
      <c r="E14" s="258" t="s">
        <v>76</v>
      </c>
      <c r="I14" s="324"/>
      <c r="J14" s="90" t="s">
        <v>208</v>
      </c>
      <c r="K14" s="317" t="s">
        <v>217</v>
      </c>
      <c r="L14" s="319" t="s">
        <v>224</v>
      </c>
    </row>
    <row r="15" spans="2:12" ht="35" thickBot="1" x14ac:dyDescent="0.25">
      <c r="B15" s="334" t="s">
        <v>77</v>
      </c>
      <c r="C15" s="340" t="s">
        <v>50</v>
      </c>
      <c r="D15" s="259" t="s">
        <v>10</v>
      </c>
      <c r="E15" s="260" t="s">
        <v>201</v>
      </c>
      <c r="I15" s="325"/>
      <c r="J15" s="91" t="s">
        <v>238</v>
      </c>
      <c r="K15" s="318"/>
      <c r="L15" s="320"/>
    </row>
    <row r="16" spans="2:12" ht="35" thickBot="1" x14ac:dyDescent="0.25">
      <c r="B16" s="335"/>
      <c r="C16" s="341"/>
      <c r="D16" s="250" t="s">
        <v>45</v>
      </c>
      <c r="E16" s="261" t="s">
        <v>51</v>
      </c>
      <c r="I16" s="125" t="s">
        <v>12</v>
      </c>
      <c r="J16" s="126" t="s">
        <v>209</v>
      </c>
      <c r="K16" s="127" t="s">
        <v>218</v>
      </c>
      <c r="L16" s="128" t="s">
        <v>225</v>
      </c>
    </row>
    <row r="17" spans="2:12" ht="34" x14ac:dyDescent="0.2">
      <c r="B17" s="335"/>
      <c r="C17" s="341"/>
      <c r="D17" s="262" t="s">
        <v>11</v>
      </c>
      <c r="E17" s="263" t="s">
        <v>52</v>
      </c>
      <c r="I17" s="323" t="s">
        <v>55</v>
      </c>
      <c r="J17" s="89" t="s">
        <v>210</v>
      </c>
      <c r="K17" s="314"/>
      <c r="L17" s="311" t="s">
        <v>226</v>
      </c>
    </row>
    <row r="18" spans="2:12" ht="34" x14ac:dyDescent="0.2">
      <c r="B18" s="335"/>
      <c r="C18" s="342"/>
      <c r="D18" s="250" t="s">
        <v>227</v>
      </c>
      <c r="E18" s="261" t="s">
        <v>78</v>
      </c>
      <c r="I18" s="324"/>
      <c r="J18" s="90" t="s">
        <v>211</v>
      </c>
      <c r="K18" s="315"/>
      <c r="L18" s="312"/>
    </row>
    <row r="19" spans="2:12" ht="28" customHeight="1" thickBot="1" x14ac:dyDescent="0.25">
      <c r="B19" s="335"/>
      <c r="C19" s="343" t="s">
        <v>56</v>
      </c>
      <c r="D19" s="264" t="s">
        <v>49</v>
      </c>
      <c r="E19" s="265" t="s">
        <v>136</v>
      </c>
      <c r="I19" s="325"/>
      <c r="J19" s="91" t="s">
        <v>212</v>
      </c>
      <c r="K19" s="316"/>
      <c r="L19" s="313"/>
    </row>
    <row r="20" spans="2:12" ht="34" x14ac:dyDescent="0.2">
      <c r="B20" s="335"/>
      <c r="C20" s="344"/>
      <c r="D20" s="250" t="s">
        <v>53</v>
      </c>
      <c r="E20" s="261" t="s">
        <v>79</v>
      </c>
    </row>
    <row r="21" spans="2:12" ht="34" x14ac:dyDescent="0.2">
      <c r="B21" s="335"/>
      <c r="C21" s="256" t="s">
        <v>12</v>
      </c>
      <c r="D21" s="266" t="s">
        <v>46</v>
      </c>
      <c r="E21" s="267" t="s">
        <v>80</v>
      </c>
    </row>
    <row r="22" spans="2:12" ht="38" customHeight="1" thickBot="1" x14ac:dyDescent="0.25">
      <c r="B22" s="336"/>
      <c r="C22" s="268" t="s">
        <v>55</v>
      </c>
      <c r="D22" s="269" t="s">
        <v>48</v>
      </c>
      <c r="E22" s="270" t="s">
        <v>54</v>
      </c>
    </row>
    <row r="23" spans="2:12" ht="34" x14ac:dyDescent="0.2">
      <c r="B23" s="334" t="s">
        <v>81</v>
      </c>
      <c r="C23" s="331" t="s">
        <v>50</v>
      </c>
      <c r="D23" s="271" t="s">
        <v>57</v>
      </c>
      <c r="E23" s="272" t="s">
        <v>82</v>
      </c>
    </row>
    <row r="24" spans="2:12" ht="17" x14ac:dyDescent="0.2">
      <c r="B24" s="335"/>
      <c r="C24" s="332"/>
      <c r="D24" s="250" t="s">
        <v>58</v>
      </c>
      <c r="E24" s="251" t="s">
        <v>83</v>
      </c>
    </row>
    <row r="25" spans="2:12" ht="34" x14ac:dyDescent="0.2">
      <c r="B25" s="335"/>
      <c r="C25" s="333"/>
      <c r="D25" s="273" t="s">
        <v>59</v>
      </c>
      <c r="E25" s="274" t="s">
        <v>202</v>
      </c>
    </row>
    <row r="26" spans="2:12" ht="34" x14ac:dyDescent="0.2">
      <c r="B26" s="335"/>
      <c r="C26" s="328" t="s">
        <v>60</v>
      </c>
      <c r="D26" s="250" t="s">
        <v>61</v>
      </c>
      <c r="E26" s="251" t="s">
        <v>62</v>
      </c>
    </row>
    <row r="27" spans="2:12" ht="17" x14ac:dyDescent="0.2">
      <c r="B27" s="335"/>
      <c r="C27" s="328"/>
      <c r="D27" s="275" t="s">
        <v>63</v>
      </c>
      <c r="E27" s="276" t="s">
        <v>64</v>
      </c>
    </row>
    <row r="28" spans="2:12" ht="34" x14ac:dyDescent="0.2">
      <c r="B28" s="335"/>
      <c r="C28" s="328"/>
      <c r="D28" s="250" t="s">
        <v>84</v>
      </c>
      <c r="E28" s="251" t="s">
        <v>65</v>
      </c>
    </row>
    <row r="29" spans="2:12" ht="34" x14ac:dyDescent="0.2">
      <c r="B29" s="335"/>
      <c r="C29" s="277" t="s">
        <v>12</v>
      </c>
      <c r="D29" s="266" t="s">
        <v>296</v>
      </c>
      <c r="E29" s="278" t="s">
        <v>85</v>
      </c>
    </row>
    <row r="30" spans="2:12" ht="34" x14ac:dyDescent="0.2">
      <c r="B30" s="335"/>
      <c r="C30" s="329" t="s">
        <v>55</v>
      </c>
      <c r="D30" s="250" t="s">
        <v>47</v>
      </c>
      <c r="E30" s="251" t="s">
        <v>89</v>
      </c>
    </row>
    <row r="31" spans="2:12" ht="34" x14ac:dyDescent="0.2">
      <c r="B31" s="335"/>
      <c r="C31" s="329"/>
      <c r="D31" s="279" t="s">
        <v>86</v>
      </c>
      <c r="E31" s="280" t="s">
        <v>87</v>
      </c>
    </row>
    <row r="32" spans="2:12" ht="35" thickBot="1" x14ac:dyDescent="0.25">
      <c r="B32" s="336"/>
      <c r="C32" s="330"/>
      <c r="D32" s="281" t="s">
        <v>66</v>
      </c>
      <c r="E32" s="282" t="s">
        <v>88</v>
      </c>
    </row>
  </sheetData>
  <mergeCells count="21">
    <mergeCell ref="C26:C28"/>
    <mergeCell ref="C30:C32"/>
    <mergeCell ref="B5:E5"/>
    <mergeCell ref="C23:C25"/>
    <mergeCell ref="B9:B14"/>
    <mergeCell ref="C9:C11"/>
    <mergeCell ref="C12:C13"/>
    <mergeCell ref="C15:C18"/>
    <mergeCell ref="C19:C20"/>
    <mergeCell ref="B15:B22"/>
    <mergeCell ref="B23:B32"/>
    <mergeCell ref="L17:L19"/>
    <mergeCell ref="I5:L5"/>
    <mergeCell ref="K17:K19"/>
    <mergeCell ref="K14:K15"/>
    <mergeCell ref="L14:L15"/>
    <mergeCell ref="K11:K12"/>
    <mergeCell ref="I13:I15"/>
    <mergeCell ref="I9:I12"/>
    <mergeCell ref="J11:J12"/>
    <mergeCell ref="I17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CBA0-3742-AA4C-992A-BF5D5BC595D8}">
  <dimension ref="B2:R35"/>
  <sheetViews>
    <sheetView zoomScale="69" workbookViewId="0">
      <selection activeCell="U12" sqref="U12"/>
    </sheetView>
  </sheetViews>
  <sheetFormatPr baseColWidth="10" defaultRowHeight="16" x14ac:dyDescent="0.2"/>
  <cols>
    <col min="3" max="3" width="39.6640625" customWidth="1"/>
    <col min="4" max="4" width="14.6640625" customWidth="1"/>
    <col min="5" max="5" width="14.5" customWidth="1"/>
    <col min="12" max="12" width="16.1640625" customWidth="1"/>
  </cols>
  <sheetData>
    <row r="2" spans="2:18" ht="17" thickBot="1" x14ac:dyDescent="0.25"/>
    <row r="3" spans="2:18" ht="17" thickBot="1" x14ac:dyDescent="0.25">
      <c r="J3" s="361" t="s">
        <v>260</v>
      </c>
      <c r="K3" s="362"/>
      <c r="L3" s="362"/>
      <c r="M3" s="362"/>
      <c r="N3" s="362"/>
      <c r="O3" s="362"/>
      <c r="P3" s="362"/>
      <c r="Q3" s="362"/>
      <c r="R3" s="363"/>
    </row>
    <row r="4" spans="2:18" x14ac:dyDescent="0.2">
      <c r="B4" s="352" t="s">
        <v>284</v>
      </c>
      <c r="C4" s="353"/>
      <c r="D4" s="353"/>
      <c r="E4" s="353"/>
      <c r="F4" s="354"/>
      <c r="J4" s="364"/>
      <c r="K4" s="365"/>
      <c r="L4" s="365"/>
      <c r="M4" s="365"/>
      <c r="N4" s="365"/>
      <c r="O4" s="365"/>
      <c r="P4" s="365"/>
      <c r="Q4" s="365"/>
      <c r="R4" s="366"/>
    </row>
    <row r="5" spans="2:18" ht="18" x14ac:dyDescent="0.2">
      <c r="B5" s="355"/>
      <c r="C5" s="356"/>
      <c r="D5" s="356"/>
      <c r="E5" s="356"/>
      <c r="F5" s="357"/>
      <c r="J5" s="20"/>
      <c r="K5" s="219"/>
      <c r="L5" s="220"/>
      <c r="M5" s="219"/>
      <c r="N5" s="219"/>
      <c r="O5" s="219"/>
      <c r="P5" s="219"/>
      <c r="Q5" s="219"/>
      <c r="R5" s="21"/>
    </row>
    <row r="6" spans="2:18" ht="18" x14ac:dyDescent="0.2">
      <c r="B6" s="355"/>
      <c r="C6" s="356"/>
      <c r="D6" s="356"/>
      <c r="E6" s="356"/>
      <c r="F6" s="357"/>
      <c r="J6" s="20"/>
      <c r="K6" s="219"/>
      <c r="L6" s="220"/>
      <c r="M6" s="219"/>
      <c r="N6" s="219"/>
      <c r="O6" s="219"/>
      <c r="P6" s="219"/>
      <c r="Q6" s="219"/>
      <c r="R6" s="21"/>
    </row>
    <row r="7" spans="2:18" ht="17" thickBot="1" x14ac:dyDescent="0.25">
      <c r="B7" s="358"/>
      <c r="C7" s="359"/>
      <c r="D7" s="359"/>
      <c r="E7" s="359"/>
      <c r="F7" s="360"/>
      <c r="J7" s="20"/>
      <c r="K7" s="219"/>
      <c r="L7" s="219"/>
      <c r="M7" s="219"/>
      <c r="N7" s="219"/>
      <c r="O7" s="219"/>
      <c r="P7" s="219"/>
      <c r="Q7" s="219"/>
      <c r="R7" s="21"/>
    </row>
    <row r="8" spans="2:18" x14ac:dyDescent="0.2">
      <c r="J8" s="20"/>
      <c r="K8" s="221"/>
      <c r="L8" s="221"/>
      <c r="M8" s="285" t="s">
        <v>243</v>
      </c>
      <c r="N8" s="285"/>
      <c r="O8" s="285"/>
      <c r="P8" s="219"/>
      <c r="Q8" s="219"/>
      <c r="R8" s="21"/>
    </row>
    <row r="9" spans="2:18" x14ac:dyDescent="0.2">
      <c r="J9" s="20"/>
      <c r="K9" s="221"/>
      <c r="L9" s="221"/>
      <c r="M9" s="157" t="s">
        <v>43</v>
      </c>
      <c r="N9" s="149" t="s">
        <v>258</v>
      </c>
      <c r="O9" s="148" t="s">
        <v>98</v>
      </c>
      <c r="P9" s="219"/>
      <c r="Q9" s="219"/>
      <c r="R9" s="21"/>
    </row>
    <row r="10" spans="2:18" ht="19" thickBot="1" x14ac:dyDescent="0.25">
      <c r="B10" s="140"/>
      <c r="C10" s="140"/>
      <c r="D10" s="142" t="s">
        <v>253</v>
      </c>
      <c r="E10" s="142" t="s">
        <v>254</v>
      </c>
      <c r="J10" s="20"/>
      <c r="K10" s="345" t="s">
        <v>259</v>
      </c>
      <c r="L10" s="157" t="s">
        <v>43</v>
      </c>
      <c r="M10" s="158">
        <v>1</v>
      </c>
      <c r="N10" s="137">
        <v>0</v>
      </c>
      <c r="O10" s="137">
        <v>0</v>
      </c>
      <c r="P10" s="224">
        <f>M10+N10+O10</f>
        <v>1</v>
      </c>
      <c r="Q10" s="225">
        <f>P10/6</f>
        <v>0.16666666666666666</v>
      </c>
      <c r="R10" s="21"/>
    </row>
    <row r="11" spans="2:18" ht="18" x14ac:dyDescent="0.2">
      <c r="B11" s="349" t="s">
        <v>164</v>
      </c>
      <c r="C11" s="143" t="s">
        <v>255</v>
      </c>
      <c r="D11" s="145" t="s">
        <v>98</v>
      </c>
      <c r="E11" s="146" t="s">
        <v>98</v>
      </c>
      <c r="J11" s="20"/>
      <c r="K11" s="345"/>
      <c r="L11" s="149" t="s">
        <v>9</v>
      </c>
      <c r="M11" s="137">
        <v>1</v>
      </c>
      <c r="N11" s="158">
        <v>1</v>
      </c>
      <c r="O11" s="137">
        <v>1</v>
      </c>
      <c r="P11" s="224">
        <f t="shared" ref="P11:P12" si="0">M11+N11+O11</f>
        <v>3</v>
      </c>
      <c r="Q11" s="225">
        <f t="shared" ref="Q11:Q12" si="1">P11/6</f>
        <v>0.5</v>
      </c>
      <c r="R11" s="21"/>
    </row>
    <row r="12" spans="2:18" ht="18" x14ac:dyDescent="0.2">
      <c r="B12" s="350"/>
      <c r="C12" s="141" t="s">
        <v>256</v>
      </c>
      <c r="D12" s="149" t="s">
        <v>258</v>
      </c>
      <c r="E12" s="147" t="s">
        <v>98</v>
      </c>
      <c r="J12" s="20"/>
      <c r="K12" s="345"/>
      <c r="L12" s="148" t="s">
        <v>133</v>
      </c>
      <c r="M12" s="137">
        <v>0</v>
      </c>
      <c r="N12" s="137">
        <v>0</v>
      </c>
      <c r="O12" s="158">
        <v>2</v>
      </c>
      <c r="P12" s="224">
        <f t="shared" si="0"/>
        <v>2</v>
      </c>
      <c r="Q12" s="225">
        <f t="shared" si="1"/>
        <v>0.33333333333333331</v>
      </c>
      <c r="R12" s="21"/>
    </row>
    <row r="13" spans="2:18" ht="19" thickBot="1" x14ac:dyDescent="0.25">
      <c r="B13" s="351"/>
      <c r="C13" s="144" t="s">
        <v>257</v>
      </c>
      <c r="D13" s="150" t="s">
        <v>258</v>
      </c>
      <c r="E13" s="151" t="s">
        <v>258</v>
      </c>
      <c r="J13" s="20"/>
      <c r="K13" s="221"/>
      <c r="L13" s="221"/>
      <c r="M13" s="222">
        <f>M10+M11+M12</f>
        <v>2</v>
      </c>
      <c r="N13" s="222">
        <f t="shared" ref="N13:O13" si="2">N10+N11+N12</f>
        <v>1</v>
      </c>
      <c r="O13" s="222">
        <f t="shared" si="2"/>
        <v>3</v>
      </c>
      <c r="P13" s="226">
        <v>6</v>
      </c>
      <c r="Q13" s="219"/>
      <c r="R13" s="21"/>
    </row>
    <row r="14" spans="2:18" ht="18" x14ac:dyDescent="0.2">
      <c r="B14" s="349" t="s">
        <v>154</v>
      </c>
      <c r="C14" s="143" t="s">
        <v>255</v>
      </c>
      <c r="D14" s="152" t="s">
        <v>258</v>
      </c>
      <c r="E14" s="153" t="s">
        <v>43</v>
      </c>
      <c r="J14" s="20"/>
      <c r="K14" s="221"/>
      <c r="L14" s="221"/>
      <c r="M14" s="223">
        <f t="shared" ref="M14:N14" si="3">M13/6</f>
        <v>0.33333333333333331</v>
      </c>
      <c r="N14" s="223">
        <f t="shared" si="3"/>
        <v>0.16666666666666666</v>
      </c>
      <c r="O14" s="223">
        <f>O13/6</f>
        <v>0.5</v>
      </c>
      <c r="P14" s="219"/>
      <c r="Q14" s="219"/>
      <c r="R14" s="21"/>
    </row>
    <row r="15" spans="2:18" ht="18" x14ac:dyDescent="0.2">
      <c r="B15" s="350"/>
      <c r="C15" s="141" t="s">
        <v>256</v>
      </c>
      <c r="D15" s="148" t="s">
        <v>98</v>
      </c>
      <c r="E15" s="147" t="s">
        <v>98</v>
      </c>
      <c r="J15" s="20"/>
      <c r="K15" s="219"/>
      <c r="L15" s="219"/>
      <c r="M15" s="219"/>
      <c r="N15" s="219"/>
      <c r="O15" s="219"/>
      <c r="P15" s="219"/>
      <c r="Q15" s="219"/>
      <c r="R15" s="21"/>
    </row>
    <row r="16" spans="2:18" ht="19" thickBot="1" x14ac:dyDescent="0.25">
      <c r="B16" s="351"/>
      <c r="C16" s="144" t="s">
        <v>257</v>
      </c>
      <c r="D16" s="154" t="s">
        <v>43</v>
      </c>
      <c r="E16" s="155" t="s">
        <v>43</v>
      </c>
      <c r="J16" s="20"/>
      <c r="K16" s="219"/>
      <c r="L16" s="219"/>
      <c r="M16" s="219"/>
      <c r="N16" s="219"/>
      <c r="O16" s="219"/>
      <c r="P16" s="219"/>
      <c r="Q16" s="219"/>
      <c r="R16" s="21"/>
    </row>
    <row r="17" spans="2:18" ht="17" thickBot="1" x14ac:dyDescent="0.25">
      <c r="J17" s="20"/>
      <c r="K17" s="367" t="s">
        <v>261</v>
      </c>
      <c r="L17" s="367"/>
      <c r="M17" s="367"/>
      <c r="N17" s="367"/>
      <c r="O17" s="219"/>
      <c r="P17" s="219"/>
      <c r="Q17" s="219"/>
      <c r="R17" s="21"/>
    </row>
    <row r="18" spans="2:18" x14ac:dyDescent="0.2">
      <c r="B18" s="352" t="s">
        <v>286</v>
      </c>
      <c r="C18" s="353"/>
      <c r="D18" s="353"/>
      <c r="E18" s="353"/>
      <c r="F18" s="354"/>
      <c r="J18" s="20"/>
      <c r="K18" s="367"/>
      <c r="L18" s="367"/>
      <c r="M18" s="367"/>
      <c r="N18" s="367"/>
      <c r="O18" s="219"/>
      <c r="P18" s="219"/>
      <c r="Q18" s="219"/>
      <c r="R18" s="21"/>
    </row>
    <row r="19" spans="2:18" x14ac:dyDescent="0.2">
      <c r="B19" s="355"/>
      <c r="C19" s="356"/>
      <c r="D19" s="356"/>
      <c r="E19" s="356"/>
      <c r="F19" s="357"/>
      <c r="J19" s="20"/>
      <c r="K19" s="219"/>
      <c r="L19" s="137" t="s">
        <v>262</v>
      </c>
      <c r="M19" s="137">
        <f>(M10+N11+O12)/6</f>
        <v>0.66666666666666663</v>
      </c>
      <c r="N19" s="219"/>
      <c r="O19" s="219"/>
      <c r="P19" s="219"/>
      <c r="Q19" s="219"/>
      <c r="R19" s="21"/>
    </row>
    <row r="20" spans="2:18" ht="16" customHeight="1" x14ac:dyDescent="0.2">
      <c r="B20" s="355"/>
      <c r="C20" s="356"/>
      <c r="D20" s="356"/>
      <c r="E20" s="356"/>
      <c r="F20" s="357"/>
      <c r="J20" s="20"/>
      <c r="K20" s="219"/>
      <c r="L20" s="138" t="s">
        <v>263</v>
      </c>
      <c r="M20" s="227">
        <f>(Q10*M14) + (Q11 *N14) + (Q12*O14)</f>
        <v>0.30555555555555558</v>
      </c>
      <c r="N20" s="219"/>
      <c r="O20" s="219"/>
      <c r="P20" s="219"/>
      <c r="Q20" s="219"/>
      <c r="R20" s="21"/>
    </row>
    <row r="21" spans="2:18" ht="16" customHeight="1" x14ac:dyDescent="0.2">
      <c r="B21" s="355"/>
      <c r="C21" s="356"/>
      <c r="D21" s="356"/>
      <c r="E21" s="356"/>
      <c r="F21" s="357"/>
      <c r="J21" s="20"/>
      <c r="K21" s="230"/>
      <c r="L21" s="230"/>
      <c r="M21" s="226"/>
      <c r="N21" s="226"/>
      <c r="O21" s="226"/>
      <c r="P21" s="226"/>
      <c r="Q21" s="219"/>
      <c r="R21" s="21"/>
    </row>
    <row r="22" spans="2:18" ht="19" customHeight="1" x14ac:dyDescent="0.25">
      <c r="B22" s="355"/>
      <c r="C22" s="356"/>
      <c r="D22" s="356"/>
      <c r="E22" s="356"/>
      <c r="F22" s="357"/>
      <c r="J22" s="20"/>
      <c r="K22" s="347" t="s">
        <v>285</v>
      </c>
      <c r="L22" s="348"/>
      <c r="M22" s="231">
        <f>(M19-M20)/(1-M20)</f>
        <v>0.51999999999999991</v>
      </c>
      <c r="N22" s="346" t="s">
        <v>268</v>
      </c>
      <c r="O22" s="346"/>
      <c r="P22" s="346"/>
      <c r="Q22" s="219"/>
      <c r="R22" s="21"/>
    </row>
    <row r="23" spans="2:18" ht="16" customHeight="1" thickBot="1" x14ac:dyDescent="0.25">
      <c r="B23" s="358"/>
      <c r="C23" s="359"/>
      <c r="D23" s="359"/>
      <c r="E23" s="359"/>
      <c r="F23" s="360"/>
      <c r="J23" s="20"/>
      <c r="K23" s="219"/>
      <c r="L23" s="219"/>
      <c r="M23" s="219"/>
      <c r="N23" s="219"/>
      <c r="O23" s="219"/>
      <c r="P23" s="219"/>
      <c r="Q23" s="219"/>
      <c r="R23" s="21"/>
    </row>
    <row r="24" spans="2:18" x14ac:dyDescent="0.2">
      <c r="J24" s="20"/>
      <c r="K24" s="219"/>
      <c r="L24" s="219"/>
      <c r="M24" s="219"/>
      <c r="N24" s="219"/>
      <c r="O24" s="219"/>
      <c r="P24" s="219"/>
      <c r="Q24" s="219"/>
      <c r="R24" s="21"/>
    </row>
    <row r="25" spans="2:18" x14ac:dyDescent="0.2">
      <c r="J25" s="20"/>
      <c r="K25" s="219"/>
      <c r="L25" s="219"/>
      <c r="M25" s="219"/>
      <c r="N25" s="219"/>
      <c r="O25" s="219"/>
      <c r="P25" s="219"/>
      <c r="Q25" s="219"/>
      <c r="R25" s="21"/>
    </row>
    <row r="26" spans="2:18" ht="19" thickBot="1" x14ac:dyDescent="0.25">
      <c r="B26" s="140"/>
      <c r="C26" s="140"/>
      <c r="D26" s="142" t="s">
        <v>253</v>
      </c>
      <c r="E26" s="142" t="s">
        <v>254</v>
      </c>
      <c r="J26" s="20"/>
      <c r="K26" s="219"/>
      <c r="L26" s="228" t="s">
        <v>260</v>
      </c>
      <c r="M26" s="346" t="s">
        <v>264</v>
      </c>
      <c r="N26" s="346"/>
      <c r="O26" s="346"/>
      <c r="P26" s="219"/>
      <c r="Q26" s="219"/>
      <c r="R26" s="21"/>
    </row>
    <row r="27" spans="2:18" ht="18" x14ac:dyDescent="0.2">
      <c r="B27" s="349" t="s">
        <v>164</v>
      </c>
      <c r="C27" s="143" t="s">
        <v>255</v>
      </c>
      <c r="D27" s="145" t="s">
        <v>98</v>
      </c>
      <c r="E27" s="146" t="s">
        <v>98</v>
      </c>
      <c r="J27" s="20"/>
      <c r="K27" s="219"/>
      <c r="L27" s="156">
        <v>0</v>
      </c>
      <c r="M27" s="345" t="s">
        <v>265</v>
      </c>
      <c r="N27" s="345"/>
      <c r="O27" s="345"/>
      <c r="P27" s="219"/>
      <c r="Q27" s="219"/>
      <c r="R27" s="21"/>
    </row>
    <row r="28" spans="2:18" ht="18" x14ac:dyDescent="0.2">
      <c r="B28" s="350"/>
      <c r="C28" s="141" t="s">
        <v>256</v>
      </c>
      <c r="D28" s="149" t="s">
        <v>258</v>
      </c>
      <c r="E28" s="232" t="s">
        <v>258</v>
      </c>
      <c r="J28" s="20"/>
      <c r="K28" s="219"/>
      <c r="L28" s="156" t="s">
        <v>272</v>
      </c>
      <c r="M28" s="345" t="s">
        <v>266</v>
      </c>
      <c r="N28" s="345"/>
      <c r="O28" s="345"/>
      <c r="P28" s="219"/>
      <c r="Q28" s="219"/>
      <c r="R28" s="21"/>
    </row>
    <row r="29" spans="2:18" ht="19" thickBot="1" x14ac:dyDescent="0.25">
      <c r="B29" s="351"/>
      <c r="C29" s="144" t="s">
        <v>257</v>
      </c>
      <c r="D29" s="150" t="s">
        <v>258</v>
      </c>
      <c r="E29" s="151" t="s">
        <v>258</v>
      </c>
      <c r="J29" s="20"/>
      <c r="K29" s="219"/>
      <c r="L29" s="156" t="s">
        <v>273</v>
      </c>
      <c r="M29" s="345" t="s">
        <v>267</v>
      </c>
      <c r="N29" s="345"/>
      <c r="O29" s="345"/>
      <c r="P29" s="219"/>
      <c r="Q29" s="219"/>
      <c r="R29" s="21"/>
    </row>
    <row r="30" spans="2:18" ht="18" x14ac:dyDescent="0.2">
      <c r="B30" s="349" t="s">
        <v>154</v>
      </c>
      <c r="C30" s="143" t="s">
        <v>255</v>
      </c>
      <c r="D30" s="233" t="s">
        <v>43</v>
      </c>
      <c r="E30" s="153" t="s">
        <v>43</v>
      </c>
      <c r="J30" s="20"/>
      <c r="K30" s="219"/>
      <c r="L30" s="229" t="s">
        <v>274</v>
      </c>
      <c r="M30" s="368" t="s">
        <v>268</v>
      </c>
      <c r="N30" s="368"/>
      <c r="O30" s="368"/>
      <c r="P30" s="219"/>
      <c r="Q30" s="219"/>
      <c r="R30" s="21"/>
    </row>
    <row r="31" spans="2:18" ht="18" x14ac:dyDescent="0.2">
      <c r="B31" s="350"/>
      <c r="C31" s="141" t="s">
        <v>256</v>
      </c>
      <c r="D31" s="148" t="s">
        <v>98</v>
      </c>
      <c r="E31" s="147" t="s">
        <v>98</v>
      </c>
      <c r="J31" s="20"/>
      <c r="K31" s="219"/>
      <c r="L31" s="156" t="s">
        <v>275</v>
      </c>
      <c r="M31" s="345" t="s">
        <v>269</v>
      </c>
      <c r="N31" s="345"/>
      <c r="O31" s="345"/>
      <c r="P31" s="219"/>
      <c r="Q31" s="219"/>
      <c r="R31" s="21"/>
    </row>
    <row r="32" spans="2:18" ht="19" thickBot="1" x14ac:dyDescent="0.25">
      <c r="B32" s="351"/>
      <c r="C32" s="144" t="s">
        <v>257</v>
      </c>
      <c r="D32" s="154" t="s">
        <v>43</v>
      </c>
      <c r="E32" s="155" t="s">
        <v>43</v>
      </c>
      <c r="J32" s="20"/>
      <c r="K32" s="219"/>
      <c r="L32" s="156" t="s">
        <v>276</v>
      </c>
      <c r="M32" s="345" t="s">
        <v>270</v>
      </c>
      <c r="N32" s="345"/>
      <c r="O32" s="345"/>
      <c r="P32" s="219"/>
      <c r="Q32" s="219"/>
      <c r="R32" s="21"/>
    </row>
    <row r="33" spans="10:18" x14ac:dyDescent="0.2">
      <c r="J33" s="20"/>
      <c r="K33" s="219"/>
      <c r="L33" s="156">
        <v>1</v>
      </c>
      <c r="M33" s="345" t="s">
        <v>271</v>
      </c>
      <c r="N33" s="345"/>
      <c r="O33" s="345"/>
      <c r="P33" s="219"/>
      <c r="Q33" s="219"/>
      <c r="R33" s="21"/>
    </row>
    <row r="34" spans="10:18" x14ac:dyDescent="0.2">
      <c r="J34" s="20"/>
      <c r="K34" s="219"/>
      <c r="L34" s="219"/>
      <c r="M34" s="219"/>
      <c r="N34" s="219"/>
      <c r="O34" s="219"/>
      <c r="P34" s="219"/>
      <c r="Q34" s="219"/>
      <c r="R34" s="21"/>
    </row>
    <row r="35" spans="10:18" ht="17" thickBot="1" x14ac:dyDescent="0.25">
      <c r="J35" s="22"/>
      <c r="K35" s="23"/>
      <c r="L35" s="23"/>
      <c r="M35" s="23"/>
      <c r="N35" s="23"/>
      <c r="O35" s="23"/>
      <c r="P35" s="23"/>
      <c r="Q35" s="23"/>
      <c r="R35" s="24"/>
    </row>
  </sheetData>
  <mergeCells count="20">
    <mergeCell ref="B14:B16"/>
    <mergeCell ref="M8:O8"/>
    <mergeCell ref="K10:K12"/>
    <mergeCell ref="B27:B29"/>
    <mergeCell ref="M33:O33"/>
    <mergeCell ref="N22:P22"/>
    <mergeCell ref="K22:L22"/>
    <mergeCell ref="B30:B32"/>
    <mergeCell ref="B4:F7"/>
    <mergeCell ref="J3:R4"/>
    <mergeCell ref="K17:N18"/>
    <mergeCell ref="M26:O26"/>
    <mergeCell ref="M27:O27"/>
    <mergeCell ref="M28:O28"/>
    <mergeCell ref="M29:O29"/>
    <mergeCell ref="M30:O30"/>
    <mergeCell ref="M31:O31"/>
    <mergeCell ref="M32:O32"/>
    <mergeCell ref="B18:F23"/>
    <mergeCell ref="B11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3B84-6B86-4C45-97B0-4AD3B4B69EC8}">
  <dimension ref="B2:N61"/>
  <sheetViews>
    <sheetView topLeftCell="A39" workbookViewId="0">
      <selection activeCell="O12" sqref="O12"/>
    </sheetView>
  </sheetViews>
  <sheetFormatPr baseColWidth="10" defaultRowHeight="16" x14ac:dyDescent="0.2"/>
  <cols>
    <col min="2" max="2" width="8.5" bestFit="1" customWidth="1"/>
    <col min="3" max="3" width="16.1640625" customWidth="1"/>
    <col min="4" max="4" width="15.6640625" bestFit="1" customWidth="1"/>
    <col min="5" max="5" width="51.6640625" customWidth="1"/>
    <col min="6" max="6" width="10.1640625" customWidth="1"/>
    <col min="7" max="7" width="10.5" customWidth="1"/>
    <col min="8" max="8" width="10.6640625" customWidth="1"/>
    <col min="9" max="10" width="11" customWidth="1"/>
    <col min="11" max="11" width="10.33203125" bestFit="1" customWidth="1"/>
    <col min="14" max="14" width="11.6640625" bestFit="1" customWidth="1"/>
    <col min="17" max="17" width="32.5" customWidth="1"/>
  </cols>
  <sheetData>
    <row r="2" spans="2:14" ht="17" thickBot="1" x14ac:dyDescent="0.25">
      <c r="C2" s="369" t="s">
        <v>287</v>
      </c>
      <c r="D2" s="369"/>
      <c r="E2" s="369"/>
      <c r="F2" s="369"/>
      <c r="G2" s="369"/>
      <c r="H2" s="369"/>
      <c r="I2" s="369"/>
      <c r="J2" s="369"/>
      <c r="K2" s="369"/>
    </row>
    <row r="3" spans="2:14" ht="18" thickTop="1" thickBot="1" x14ac:dyDescent="0.25">
      <c r="C3" s="369"/>
      <c r="D3" s="369"/>
      <c r="E3" s="369"/>
      <c r="F3" s="369"/>
      <c r="G3" s="369"/>
      <c r="H3" s="369"/>
      <c r="I3" s="369"/>
      <c r="J3" s="369"/>
      <c r="K3" s="369"/>
    </row>
    <row r="4" spans="2:14" ht="18" thickTop="1" thickBot="1" x14ac:dyDescent="0.25"/>
    <row r="5" spans="2:14" x14ac:dyDescent="0.2">
      <c r="G5" s="393" t="s">
        <v>288</v>
      </c>
      <c r="H5" s="394"/>
      <c r="I5" s="394"/>
      <c r="J5" s="395"/>
      <c r="K5" s="394" t="s">
        <v>289</v>
      </c>
      <c r="L5" s="394"/>
      <c r="M5" s="394"/>
      <c r="N5" s="395"/>
    </row>
    <row r="6" spans="2:14" ht="17" thickBot="1" x14ac:dyDescent="0.25">
      <c r="G6" s="396"/>
      <c r="H6" s="397"/>
      <c r="I6" s="397"/>
      <c r="J6" s="398"/>
      <c r="K6" s="397"/>
      <c r="L6" s="397"/>
      <c r="M6" s="397"/>
      <c r="N6" s="398"/>
    </row>
    <row r="7" spans="2:14" ht="39" thickBot="1" x14ac:dyDescent="0.25">
      <c r="B7" s="92" t="s">
        <v>153</v>
      </c>
      <c r="C7" s="130" t="s">
        <v>1</v>
      </c>
      <c r="D7" s="129" t="s">
        <v>2</v>
      </c>
      <c r="E7" s="197" t="s">
        <v>3</v>
      </c>
      <c r="F7" s="198" t="s">
        <v>245</v>
      </c>
      <c r="G7" s="180" t="s">
        <v>239</v>
      </c>
      <c r="H7" s="170" t="s">
        <v>240</v>
      </c>
      <c r="I7" s="171" t="s">
        <v>241</v>
      </c>
      <c r="J7" s="172" t="s">
        <v>244</v>
      </c>
      <c r="K7" s="178" t="s">
        <v>239</v>
      </c>
      <c r="L7" s="171" t="s">
        <v>240</v>
      </c>
      <c r="M7" s="171" t="s">
        <v>241</v>
      </c>
      <c r="N7" s="172" t="s">
        <v>244</v>
      </c>
    </row>
    <row r="8" spans="2:14" ht="18" customHeight="1" x14ac:dyDescent="0.2">
      <c r="B8" s="380" t="s">
        <v>37</v>
      </c>
      <c r="C8" s="401" t="s">
        <v>246</v>
      </c>
      <c r="D8" s="405" t="s">
        <v>50</v>
      </c>
      <c r="E8" s="185" t="s">
        <v>213</v>
      </c>
      <c r="F8" s="186">
        <v>0.9</v>
      </c>
      <c r="G8" s="187">
        <v>0.25</v>
      </c>
      <c r="H8" s="188">
        <v>0.25</v>
      </c>
      <c r="I8" s="134">
        <f>F8*(G8+H8)</f>
        <v>0.45</v>
      </c>
      <c r="J8" s="403">
        <f>SUM(I8:I13)/6</f>
        <v>0.67500000000000016</v>
      </c>
      <c r="K8" s="194">
        <v>0.5</v>
      </c>
      <c r="L8" s="195">
        <v>0.25</v>
      </c>
      <c r="M8" s="134">
        <f>F8*(K8+L8)</f>
        <v>0.67500000000000004</v>
      </c>
      <c r="N8" s="403">
        <f>(SUM(M8:M13))/6</f>
        <v>0.64583333333333337</v>
      </c>
    </row>
    <row r="9" spans="2:14" ht="18" customHeight="1" x14ac:dyDescent="0.2">
      <c r="B9" s="380"/>
      <c r="C9" s="402"/>
      <c r="D9" s="406"/>
      <c r="E9" s="189" t="s">
        <v>214</v>
      </c>
      <c r="F9" s="190">
        <v>0.8</v>
      </c>
      <c r="G9" s="191">
        <v>0.5</v>
      </c>
      <c r="H9" s="192">
        <v>0.5</v>
      </c>
      <c r="I9" s="119">
        <f t="shared" ref="I9:I55" si="0">F9*(G9+H9)</f>
        <v>0.8</v>
      </c>
      <c r="J9" s="374"/>
      <c r="K9" s="196">
        <v>0.5</v>
      </c>
      <c r="L9" s="158">
        <v>0.25</v>
      </c>
      <c r="M9" s="119">
        <f t="shared" ref="M9:M55" si="1">F9*(K9+L9)</f>
        <v>0.60000000000000009</v>
      </c>
      <c r="N9" s="374"/>
    </row>
    <row r="10" spans="2:14" ht="18" customHeight="1" x14ac:dyDescent="0.2">
      <c r="B10" s="380"/>
      <c r="C10" s="402"/>
      <c r="D10" s="406"/>
      <c r="E10" s="189" t="s">
        <v>215</v>
      </c>
      <c r="F10" s="190">
        <v>0.8</v>
      </c>
      <c r="G10" s="191">
        <v>0.5</v>
      </c>
      <c r="H10" s="192">
        <v>0.25</v>
      </c>
      <c r="I10" s="119">
        <f t="shared" si="0"/>
        <v>0.60000000000000009</v>
      </c>
      <c r="J10" s="374"/>
      <c r="K10" s="196">
        <v>0.25</v>
      </c>
      <c r="L10" s="158">
        <v>0.25</v>
      </c>
      <c r="M10" s="119">
        <f t="shared" si="1"/>
        <v>0.4</v>
      </c>
      <c r="N10" s="374"/>
    </row>
    <row r="11" spans="2:14" ht="19" customHeight="1" x14ac:dyDescent="0.2">
      <c r="B11" s="380"/>
      <c r="C11" s="402"/>
      <c r="D11" s="404" t="s">
        <v>56</v>
      </c>
      <c r="E11" s="189" t="s">
        <v>228</v>
      </c>
      <c r="F11" s="190">
        <v>0.9</v>
      </c>
      <c r="G11" s="191">
        <v>0.5</v>
      </c>
      <c r="H11" s="192">
        <v>0.5</v>
      </c>
      <c r="I11" s="119">
        <f t="shared" si="0"/>
        <v>0.9</v>
      </c>
      <c r="J11" s="374"/>
      <c r="K11" s="196">
        <v>0.5</v>
      </c>
      <c r="L11" s="158">
        <v>0.5</v>
      </c>
      <c r="M11" s="119">
        <f t="shared" si="1"/>
        <v>0.9</v>
      </c>
      <c r="N11" s="374"/>
    </row>
    <row r="12" spans="2:14" ht="18" customHeight="1" x14ac:dyDescent="0.2">
      <c r="B12" s="380"/>
      <c r="C12" s="402"/>
      <c r="D12" s="404"/>
      <c r="E12" s="189" t="s">
        <v>217</v>
      </c>
      <c r="F12" s="190">
        <v>0.7</v>
      </c>
      <c r="G12" s="191">
        <v>0.5</v>
      </c>
      <c r="H12" s="192">
        <v>0.5</v>
      </c>
      <c r="I12" s="119">
        <f t="shared" si="0"/>
        <v>0.7</v>
      </c>
      <c r="J12" s="374"/>
      <c r="K12" s="196">
        <v>0.5</v>
      </c>
      <c r="L12" s="158">
        <v>0.5</v>
      </c>
      <c r="M12" s="119">
        <f t="shared" si="1"/>
        <v>0.7</v>
      </c>
      <c r="N12" s="374"/>
    </row>
    <row r="13" spans="2:14" ht="18" x14ac:dyDescent="0.2">
      <c r="B13" s="380"/>
      <c r="C13" s="402"/>
      <c r="D13" s="193" t="s">
        <v>12</v>
      </c>
      <c r="E13" s="189" t="s">
        <v>218</v>
      </c>
      <c r="F13" s="190">
        <v>0.8</v>
      </c>
      <c r="G13" s="191">
        <v>0.5</v>
      </c>
      <c r="H13" s="192">
        <v>0.25</v>
      </c>
      <c r="I13" s="119">
        <f t="shared" si="0"/>
        <v>0.60000000000000009</v>
      </c>
      <c r="J13" s="374"/>
      <c r="K13" s="196">
        <v>0.5</v>
      </c>
      <c r="L13" s="158">
        <v>0.25</v>
      </c>
      <c r="M13" s="119">
        <f t="shared" si="1"/>
        <v>0.60000000000000009</v>
      </c>
      <c r="N13" s="374"/>
    </row>
    <row r="14" spans="2:14" ht="19" x14ac:dyDescent="0.2">
      <c r="B14" s="380"/>
      <c r="C14" s="391" t="s">
        <v>247</v>
      </c>
      <c r="D14" s="382" t="s">
        <v>50</v>
      </c>
      <c r="E14" s="159" t="s">
        <v>229</v>
      </c>
      <c r="F14" s="173">
        <v>0.8</v>
      </c>
      <c r="G14" s="121">
        <v>0</v>
      </c>
      <c r="H14" s="120">
        <v>0.5</v>
      </c>
      <c r="I14" s="119">
        <f t="shared" si="0"/>
        <v>0.4</v>
      </c>
      <c r="J14" s="370">
        <f>SUM(I14:I21)/8</f>
        <v>0.56250000000000011</v>
      </c>
      <c r="K14" s="199">
        <v>0.25</v>
      </c>
      <c r="L14" s="200">
        <v>0.25</v>
      </c>
      <c r="M14" s="119">
        <f t="shared" si="1"/>
        <v>0.4</v>
      </c>
      <c r="N14" s="370">
        <f>(SUM(M14:M21))/8</f>
        <v>0.58750000000000002</v>
      </c>
    </row>
    <row r="15" spans="2:14" ht="19" x14ac:dyDescent="0.2">
      <c r="B15" s="380"/>
      <c r="C15" s="391"/>
      <c r="D15" s="382"/>
      <c r="E15" s="159" t="s">
        <v>220</v>
      </c>
      <c r="F15" s="173">
        <v>0.9</v>
      </c>
      <c r="G15" s="121">
        <v>0.25</v>
      </c>
      <c r="H15" s="120">
        <v>0.5</v>
      </c>
      <c r="I15" s="119">
        <f t="shared" si="0"/>
        <v>0.67500000000000004</v>
      </c>
      <c r="J15" s="370"/>
      <c r="K15" s="199">
        <v>0.25</v>
      </c>
      <c r="L15" s="200">
        <v>0.5</v>
      </c>
      <c r="M15" s="119">
        <f t="shared" si="1"/>
        <v>0.67500000000000004</v>
      </c>
      <c r="N15" s="370"/>
    </row>
    <row r="16" spans="2:14" ht="19" x14ac:dyDescent="0.2">
      <c r="B16" s="380"/>
      <c r="C16" s="391"/>
      <c r="D16" s="382"/>
      <c r="E16" s="159" t="s">
        <v>221</v>
      </c>
      <c r="F16" s="173">
        <v>0.6</v>
      </c>
      <c r="G16" s="121">
        <v>0.25</v>
      </c>
      <c r="H16" s="120">
        <v>0.25</v>
      </c>
      <c r="I16" s="119">
        <f t="shared" si="0"/>
        <v>0.3</v>
      </c>
      <c r="J16" s="370"/>
      <c r="K16" s="199">
        <v>0.25</v>
      </c>
      <c r="L16" s="200">
        <v>0.25</v>
      </c>
      <c r="M16" s="119">
        <f t="shared" si="1"/>
        <v>0.3</v>
      </c>
      <c r="N16" s="370"/>
    </row>
    <row r="17" spans="2:14" ht="19" x14ac:dyDescent="0.2">
      <c r="B17" s="380"/>
      <c r="C17" s="391"/>
      <c r="D17" s="382"/>
      <c r="E17" s="159" t="s">
        <v>222</v>
      </c>
      <c r="F17" s="173">
        <v>0.8</v>
      </c>
      <c r="G17" s="121">
        <v>0.5</v>
      </c>
      <c r="H17" s="120">
        <v>0.25</v>
      </c>
      <c r="I17" s="119">
        <f t="shared" si="0"/>
        <v>0.60000000000000009</v>
      </c>
      <c r="J17" s="370"/>
      <c r="K17" s="199">
        <v>0.5</v>
      </c>
      <c r="L17" s="200">
        <v>0.5</v>
      </c>
      <c r="M17" s="119">
        <f t="shared" si="1"/>
        <v>0.8</v>
      </c>
      <c r="N17" s="370"/>
    </row>
    <row r="18" spans="2:14" ht="20" customHeight="1" x14ac:dyDescent="0.2">
      <c r="B18" s="380"/>
      <c r="C18" s="391"/>
      <c r="D18" s="382" t="s">
        <v>56</v>
      </c>
      <c r="E18" s="159" t="s">
        <v>230</v>
      </c>
      <c r="F18" s="173">
        <v>0.8</v>
      </c>
      <c r="G18" s="121">
        <v>0.5</v>
      </c>
      <c r="H18" s="120">
        <v>0.5</v>
      </c>
      <c r="I18" s="119">
        <f t="shared" si="0"/>
        <v>0.8</v>
      </c>
      <c r="J18" s="370"/>
      <c r="K18" s="199">
        <v>0.5</v>
      </c>
      <c r="L18" s="200">
        <v>0.5</v>
      </c>
      <c r="M18" s="119">
        <f t="shared" si="1"/>
        <v>0.8</v>
      </c>
      <c r="N18" s="370"/>
    </row>
    <row r="19" spans="2:14" ht="19" x14ac:dyDescent="0.2">
      <c r="B19" s="380"/>
      <c r="C19" s="391"/>
      <c r="D19" s="382"/>
      <c r="E19" s="160" t="s">
        <v>224</v>
      </c>
      <c r="F19" s="173">
        <v>0.6</v>
      </c>
      <c r="G19" s="121">
        <v>0.5</v>
      </c>
      <c r="H19" s="120">
        <v>0.5</v>
      </c>
      <c r="I19" s="119">
        <f t="shared" si="0"/>
        <v>0.6</v>
      </c>
      <c r="J19" s="370"/>
      <c r="K19" s="199">
        <v>0.5</v>
      </c>
      <c r="L19" s="200">
        <v>0.5</v>
      </c>
      <c r="M19" s="119">
        <f t="shared" si="1"/>
        <v>0.6</v>
      </c>
      <c r="N19" s="370"/>
    </row>
    <row r="20" spans="2:14" ht="18" x14ac:dyDescent="0.2">
      <c r="B20" s="380"/>
      <c r="C20" s="391"/>
      <c r="D20" s="161" t="s">
        <v>12</v>
      </c>
      <c r="E20" s="162" t="s">
        <v>225</v>
      </c>
      <c r="F20" s="174">
        <v>0.9</v>
      </c>
      <c r="G20" s="121">
        <v>0.25</v>
      </c>
      <c r="H20" s="120">
        <v>0.5</v>
      </c>
      <c r="I20" s="119">
        <f t="shared" si="0"/>
        <v>0.67500000000000004</v>
      </c>
      <c r="J20" s="370"/>
      <c r="K20" s="199">
        <v>0.25</v>
      </c>
      <c r="L20" s="200">
        <v>0.25</v>
      </c>
      <c r="M20" s="119">
        <f t="shared" si="1"/>
        <v>0.45</v>
      </c>
      <c r="N20" s="370"/>
    </row>
    <row r="21" spans="2:14" ht="19" x14ac:dyDescent="0.2">
      <c r="B21" s="380"/>
      <c r="C21" s="391"/>
      <c r="D21" s="161" t="s">
        <v>55</v>
      </c>
      <c r="E21" s="159" t="s">
        <v>226</v>
      </c>
      <c r="F21" s="173">
        <v>0.9</v>
      </c>
      <c r="G21" s="121">
        <v>0</v>
      </c>
      <c r="H21" s="120">
        <v>0.5</v>
      </c>
      <c r="I21" s="119">
        <f t="shared" si="0"/>
        <v>0.45</v>
      </c>
      <c r="J21" s="370"/>
      <c r="K21" s="199">
        <v>0.25</v>
      </c>
      <c r="L21" s="200">
        <v>0.5</v>
      </c>
      <c r="M21" s="119">
        <f t="shared" si="1"/>
        <v>0.67500000000000004</v>
      </c>
      <c r="N21" s="370"/>
    </row>
    <row r="22" spans="2:14" ht="19" x14ac:dyDescent="0.2">
      <c r="B22" s="380"/>
      <c r="C22" s="390" t="s">
        <v>248</v>
      </c>
      <c r="D22" s="386" t="s">
        <v>50</v>
      </c>
      <c r="E22" s="163" t="s">
        <v>231</v>
      </c>
      <c r="F22" s="175">
        <v>0.8</v>
      </c>
      <c r="G22" s="181">
        <v>0</v>
      </c>
      <c r="H22" s="133">
        <v>0.5</v>
      </c>
      <c r="I22" s="119">
        <f t="shared" si="0"/>
        <v>0.4</v>
      </c>
      <c r="J22" s="370">
        <f>SUM(I22:I31)/10</f>
        <v>0.41249999999999998</v>
      </c>
      <c r="K22" s="196">
        <v>0</v>
      </c>
      <c r="L22" s="158">
        <v>0.25</v>
      </c>
      <c r="M22" s="119">
        <f t="shared" si="1"/>
        <v>0.2</v>
      </c>
      <c r="N22" s="370">
        <f>SUM(M22:M31)/10</f>
        <v>0.45749999999999991</v>
      </c>
    </row>
    <row r="23" spans="2:14" ht="19" x14ac:dyDescent="0.2">
      <c r="B23" s="380"/>
      <c r="C23" s="390"/>
      <c r="D23" s="386"/>
      <c r="E23" s="163" t="s">
        <v>232</v>
      </c>
      <c r="F23" s="175">
        <v>0.9</v>
      </c>
      <c r="G23" s="181">
        <v>0</v>
      </c>
      <c r="H23" s="133">
        <v>0.25</v>
      </c>
      <c r="I23" s="119">
        <f t="shared" si="0"/>
        <v>0.22500000000000001</v>
      </c>
      <c r="J23" s="370"/>
      <c r="K23" s="196">
        <v>0</v>
      </c>
      <c r="L23" s="158">
        <v>0.25</v>
      </c>
      <c r="M23" s="119">
        <f t="shared" si="1"/>
        <v>0.22500000000000001</v>
      </c>
      <c r="N23" s="370"/>
    </row>
    <row r="24" spans="2:14" ht="19" x14ac:dyDescent="0.2">
      <c r="B24" s="380"/>
      <c r="C24" s="390"/>
      <c r="D24" s="386"/>
      <c r="E24" s="163" t="s">
        <v>206</v>
      </c>
      <c r="F24" s="175">
        <v>0.8</v>
      </c>
      <c r="G24" s="181">
        <v>0</v>
      </c>
      <c r="H24" s="133">
        <v>0.25</v>
      </c>
      <c r="I24" s="119">
        <f t="shared" si="0"/>
        <v>0.2</v>
      </c>
      <c r="J24" s="370"/>
      <c r="K24" s="196">
        <v>0.25</v>
      </c>
      <c r="L24" s="158">
        <v>0.25</v>
      </c>
      <c r="M24" s="119">
        <f t="shared" si="1"/>
        <v>0.4</v>
      </c>
      <c r="N24" s="370"/>
    </row>
    <row r="25" spans="2:14" ht="19" x14ac:dyDescent="0.2">
      <c r="B25" s="380"/>
      <c r="C25" s="390"/>
      <c r="D25" s="386" t="s">
        <v>56</v>
      </c>
      <c r="E25" s="163" t="s">
        <v>207</v>
      </c>
      <c r="F25" s="175">
        <v>0.9</v>
      </c>
      <c r="G25" s="181">
        <v>0</v>
      </c>
      <c r="H25" s="133">
        <v>0</v>
      </c>
      <c r="I25" s="119">
        <f t="shared" si="0"/>
        <v>0</v>
      </c>
      <c r="J25" s="370"/>
      <c r="K25" s="196">
        <v>0</v>
      </c>
      <c r="L25" s="158">
        <v>0</v>
      </c>
      <c r="M25" s="119">
        <f t="shared" si="1"/>
        <v>0</v>
      </c>
      <c r="N25" s="370"/>
    </row>
    <row r="26" spans="2:14" ht="19" x14ac:dyDescent="0.2">
      <c r="B26" s="380"/>
      <c r="C26" s="390"/>
      <c r="D26" s="386"/>
      <c r="E26" s="163" t="s">
        <v>233</v>
      </c>
      <c r="F26" s="175">
        <v>0.9</v>
      </c>
      <c r="G26" s="181">
        <v>0.25</v>
      </c>
      <c r="H26" s="133">
        <v>0.25</v>
      </c>
      <c r="I26" s="119">
        <f t="shared" si="0"/>
        <v>0.45</v>
      </c>
      <c r="J26" s="370"/>
      <c r="K26" s="196">
        <v>0.25</v>
      </c>
      <c r="L26" s="158">
        <v>0.5</v>
      </c>
      <c r="M26" s="119">
        <f t="shared" si="1"/>
        <v>0.67500000000000004</v>
      </c>
      <c r="N26" s="370"/>
    </row>
    <row r="27" spans="2:14" ht="19" x14ac:dyDescent="0.2">
      <c r="B27" s="380"/>
      <c r="C27" s="390"/>
      <c r="D27" s="386"/>
      <c r="E27" s="163" t="s">
        <v>238</v>
      </c>
      <c r="F27" s="175">
        <v>0.8</v>
      </c>
      <c r="G27" s="181">
        <v>0</v>
      </c>
      <c r="H27" s="133">
        <v>0</v>
      </c>
      <c r="I27" s="119">
        <f t="shared" si="0"/>
        <v>0</v>
      </c>
      <c r="J27" s="370"/>
      <c r="K27" s="196">
        <v>0</v>
      </c>
      <c r="L27" s="158">
        <v>0</v>
      </c>
      <c r="M27" s="119">
        <f t="shared" si="1"/>
        <v>0</v>
      </c>
      <c r="N27" s="370"/>
    </row>
    <row r="28" spans="2:14" ht="19" x14ac:dyDescent="0.2">
      <c r="B28" s="380"/>
      <c r="C28" s="390"/>
      <c r="D28" s="164" t="s">
        <v>12</v>
      </c>
      <c r="E28" s="163" t="s">
        <v>234</v>
      </c>
      <c r="F28" s="175">
        <v>0.9</v>
      </c>
      <c r="G28" s="181">
        <v>0.25</v>
      </c>
      <c r="H28" s="133">
        <v>0.25</v>
      </c>
      <c r="I28" s="119">
        <f t="shared" si="0"/>
        <v>0.45</v>
      </c>
      <c r="J28" s="370"/>
      <c r="K28" s="196">
        <v>0.25</v>
      </c>
      <c r="L28" s="158">
        <v>0.5</v>
      </c>
      <c r="M28" s="119">
        <f t="shared" si="1"/>
        <v>0.67500000000000004</v>
      </c>
      <c r="N28" s="370"/>
    </row>
    <row r="29" spans="2:14" ht="18" x14ac:dyDescent="0.2">
      <c r="B29" s="380"/>
      <c r="C29" s="390"/>
      <c r="D29" s="386" t="s">
        <v>55</v>
      </c>
      <c r="E29" s="165" t="s">
        <v>235</v>
      </c>
      <c r="F29" s="176">
        <v>0.8</v>
      </c>
      <c r="G29" s="181">
        <v>0.5</v>
      </c>
      <c r="H29" s="133">
        <v>0.5</v>
      </c>
      <c r="I29" s="119">
        <f t="shared" si="0"/>
        <v>0.8</v>
      </c>
      <c r="J29" s="370"/>
      <c r="K29" s="196">
        <v>0.5</v>
      </c>
      <c r="L29" s="158">
        <v>0.5</v>
      </c>
      <c r="M29" s="119">
        <f t="shared" si="1"/>
        <v>0.8</v>
      </c>
      <c r="N29" s="370"/>
    </row>
    <row r="30" spans="2:14" ht="18" x14ac:dyDescent="0.2">
      <c r="B30" s="380"/>
      <c r="C30" s="390"/>
      <c r="D30" s="386"/>
      <c r="E30" s="165" t="s">
        <v>236</v>
      </c>
      <c r="F30" s="176">
        <v>0.8</v>
      </c>
      <c r="G30" s="181">
        <v>0.5</v>
      </c>
      <c r="H30" s="133">
        <v>0.5</v>
      </c>
      <c r="I30" s="119">
        <f t="shared" si="0"/>
        <v>0.8</v>
      </c>
      <c r="J30" s="370"/>
      <c r="K30" s="196">
        <v>0.5</v>
      </c>
      <c r="L30" s="158">
        <v>0.5</v>
      </c>
      <c r="M30" s="119">
        <f t="shared" si="1"/>
        <v>0.8</v>
      </c>
      <c r="N30" s="370"/>
    </row>
    <row r="31" spans="2:14" ht="19" thickBot="1" x14ac:dyDescent="0.25">
      <c r="B31" s="381"/>
      <c r="C31" s="400"/>
      <c r="D31" s="399"/>
      <c r="E31" s="167" t="s">
        <v>237</v>
      </c>
      <c r="F31" s="177">
        <v>0.8</v>
      </c>
      <c r="G31" s="182">
        <v>0.5</v>
      </c>
      <c r="H31" s="166">
        <v>0.5</v>
      </c>
      <c r="I31" s="136">
        <f t="shared" si="0"/>
        <v>0.8</v>
      </c>
      <c r="J31" s="376"/>
      <c r="K31" s="201">
        <v>0.5</v>
      </c>
      <c r="L31" s="202">
        <v>0.5</v>
      </c>
      <c r="M31" s="122">
        <f t="shared" si="1"/>
        <v>0.8</v>
      </c>
      <c r="N31" s="371"/>
    </row>
    <row r="32" spans="2:14" ht="18" x14ac:dyDescent="0.2">
      <c r="B32" s="379" t="s">
        <v>154</v>
      </c>
      <c r="C32" s="388" t="s">
        <v>246</v>
      </c>
      <c r="D32" s="383" t="s">
        <v>50</v>
      </c>
      <c r="E32" s="203" t="s">
        <v>213</v>
      </c>
      <c r="F32" s="204">
        <v>0.9</v>
      </c>
      <c r="G32" s="205">
        <v>0</v>
      </c>
      <c r="H32" s="206">
        <v>0</v>
      </c>
      <c r="I32" s="134">
        <f t="shared" si="0"/>
        <v>0</v>
      </c>
      <c r="J32" s="375">
        <f>SUM(I32:I37)/6</f>
        <v>0.3666666666666667</v>
      </c>
      <c r="K32" s="207">
        <v>0.25</v>
      </c>
      <c r="L32" s="208">
        <v>0</v>
      </c>
      <c r="M32" s="134">
        <f t="shared" si="1"/>
        <v>0.22500000000000001</v>
      </c>
      <c r="N32" s="375">
        <f>SUM(M32:M37)/6</f>
        <v>0.34166666666666662</v>
      </c>
    </row>
    <row r="33" spans="2:14" ht="18" x14ac:dyDescent="0.2">
      <c r="B33" s="380"/>
      <c r="C33" s="389"/>
      <c r="D33" s="384"/>
      <c r="E33" s="169" t="s">
        <v>214</v>
      </c>
      <c r="F33" s="183">
        <v>0.8</v>
      </c>
      <c r="G33" s="184">
        <v>0</v>
      </c>
      <c r="H33" s="132">
        <v>0</v>
      </c>
      <c r="I33" s="119">
        <f>F33*(G33+H33)</f>
        <v>0</v>
      </c>
      <c r="J33" s="372"/>
      <c r="K33" s="179">
        <v>0.25</v>
      </c>
      <c r="L33" s="131">
        <v>0</v>
      </c>
      <c r="M33" s="119">
        <f t="shared" si="1"/>
        <v>0.2</v>
      </c>
      <c r="N33" s="372"/>
    </row>
    <row r="34" spans="2:14" ht="18" x14ac:dyDescent="0.2">
      <c r="B34" s="380"/>
      <c r="C34" s="389"/>
      <c r="D34" s="384"/>
      <c r="E34" s="169" t="s">
        <v>215</v>
      </c>
      <c r="F34" s="183">
        <v>0.8</v>
      </c>
      <c r="G34" s="184">
        <v>0.25</v>
      </c>
      <c r="H34" s="132">
        <v>0</v>
      </c>
      <c r="I34" s="119">
        <f t="shared" si="0"/>
        <v>0.2</v>
      </c>
      <c r="J34" s="372"/>
      <c r="K34" s="179">
        <v>0.25</v>
      </c>
      <c r="L34" s="131">
        <v>0</v>
      </c>
      <c r="M34" s="119">
        <f t="shared" si="1"/>
        <v>0.2</v>
      </c>
      <c r="N34" s="372"/>
    </row>
    <row r="35" spans="2:14" ht="18" x14ac:dyDescent="0.2">
      <c r="B35" s="380"/>
      <c r="C35" s="389"/>
      <c r="D35" s="385" t="s">
        <v>56</v>
      </c>
      <c r="E35" s="169" t="s">
        <v>228</v>
      </c>
      <c r="F35" s="183">
        <v>0.9</v>
      </c>
      <c r="G35" s="184">
        <v>0.5</v>
      </c>
      <c r="H35" s="132">
        <v>0.5</v>
      </c>
      <c r="I35" s="119">
        <f t="shared" si="0"/>
        <v>0.9</v>
      </c>
      <c r="J35" s="372"/>
      <c r="K35" s="179">
        <v>0.25</v>
      </c>
      <c r="L35" s="131">
        <v>0.5</v>
      </c>
      <c r="M35" s="119">
        <f t="shared" si="1"/>
        <v>0.67500000000000004</v>
      </c>
      <c r="N35" s="372"/>
    </row>
    <row r="36" spans="2:14" ht="18" x14ac:dyDescent="0.2">
      <c r="B36" s="380"/>
      <c r="C36" s="389"/>
      <c r="D36" s="385"/>
      <c r="E36" s="169" t="s">
        <v>217</v>
      </c>
      <c r="F36" s="183">
        <v>0.7</v>
      </c>
      <c r="G36" s="184">
        <v>0.5</v>
      </c>
      <c r="H36" s="132">
        <v>0.5</v>
      </c>
      <c r="I36" s="119">
        <f t="shared" si="0"/>
        <v>0.7</v>
      </c>
      <c r="J36" s="372"/>
      <c r="K36" s="179">
        <v>0.25</v>
      </c>
      <c r="L36" s="131">
        <v>0.25</v>
      </c>
      <c r="M36" s="119">
        <f t="shared" si="1"/>
        <v>0.35</v>
      </c>
      <c r="N36" s="372"/>
    </row>
    <row r="37" spans="2:14" ht="18" x14ac:dyDescent="0.2">
      <c r="B37" s="380"/>
      <c r="C37" s="389"/>
      <c r="D37" s="168" t="s">
        <v>12</v>
      </c>
      <c r="E37" s="169" t="s">
        <v>218</v>
      </c>
      <c r="F37" s="183">
        <v>0.8</v>
      </c>
      <c r="G37" s="184">
        <v>0.5</v>
      </c>
      <c r="H37" s="132">
        <v>0</v>
      </c>
      <c r="I37" s="119">
        <f t="shared" si="0"/>
        <v>0.4</v>
      </c>
      <c r="J37" s="372"/>
      <c r="K37" s="179">
        <v>0.25</v>
      </c>
      <c r="L37" s="131">
        <v>0.25</v>
      </c>
      <c r="M37" s="119">
        <f t="shared" si="1"/>
        <v>0.4</v>
      </c>
      <c r="N37" s="372"/>
    </row>
    <row r="38" spans="2:14" ht="19" x14ac:dyDescent="0.2">
      <c r="B38" s="380"/>
      <c r="C38" s="390" t="s">
        <v>247</v>
      </c>
      <c r="D38" s="386" t="s">
        <v>50</v>
      </c>
      <c r="E38" s="211" t="s">
        <v>229</v>
      </c>
      <c r="F38" s="175">
        <v>0.8</v>
      </c>
      <c r="G38" s="181">
        <v>0.5</v>
      </c>
      <c r="H38" s="133">
        <v>0.25</v>
      </c>
      <c r="I38" s="119">
        <f t="shared" si="0"/>
        <v>0.60000000000000009</v>
      </c>
      <c r="J38" s="374">
        <f>SUM(I38:I45)/8</f>
        <v>0.734375</v>
      </c>
      <c r="K38" s="209">
        <v>0.5</v>
      </c>
      <c r="L38" s="210">
        <v>0.25</v>
      </c>
      <c r="M38" s="119">
        <f t="shared" si="1"/>
        <v>0.60000000000000009</v>
      </c>
      <c r="N38" s="374">
        <f>SUM(M38:M45)/8</f>
        <v>0.71562500000000007</v>
      </c>
    </row>
    <row r="39" spans="2:14" ht="19" x14ac:dyDescent="0.2">
      <c r="B39" s="380"/>
      <c r="C39" s="390"/>
      <c r="D39" s="386"/>
      <c r="E39" s="211" t="s">
        <v>220</v>
      </c>
      <c r="F39" s="175">
        <v>0.9</v>
      </c>
      <c r="G39" s="181">
        <v>0.5</v>
      </c>
      <c r="H39" s="133">
        <v>0.25</v>
      </c>
      <c r="I39" s="119">
        <f t="shared" si="0"/>
        <v>0.67500000000000004</v>
      </c>
      <c r="J39" s="374"/>
      <c r="K39" s="209">
        <v>0.25</v>
      </c>
      <c r="L39" s="210">
        <v>0.5</v>
      </c>
      <c r="M39" s="119">
        <f t="shared" si="1"/>
        <v>0.67500000000000004</v>
      </c>
      <c r="N39" s="374"/>
    </row>
    <row r="40" spans="2:14" ht="19" x14ac:dyDescent="0.2">
      <c r="B40" s="380"/>
      <c r="C40" s="390"/>
      <c r="D40" s="386"/>
      <c r="E40" s="211" t="s">
        <v>221</v>
      </c>
      <c r="F40" s="175">
        <v>0.6</v>
      </c>
      <c r="G40" s="181">
        <v>0.5</v>
      </c>
      <c r="H40" s="133">
        <v>0.5</v>
      </c>
      <c r="I40" s="119">
        <f t="shared" si="0"/>
        <v>0.6</v>
      </c>
      <c r="J40" s="374"/>
      <c r="K40" s="209">
        <v>0.5</v>
      </c>
      <c r="L40" s="210">
        <v>0.25</v>
      </c>
      <c r="M40" s="119">
        <f t="shared" si="1"/>
        <v>0.44999999999999996</v>
      </c>
      <c r="N40" s="374"/>
    </row>
    <row r="41" spans="2:14" ht="19" x14ac:dyDescent="0.2">
      <c r="B41" s="380"/>
      <c r="C41" s="390"/>
      <c r="D41" s="386"/>
      <c r="E41" s="211" t="s">
        <v>222</v>
      </c>
      <c r="F41" s="175">
        <v>0.8</v>
      </c>
      <c r="G41" s="181">
        <v>0.5</v>
      </c>
      <c r="H41" s="133">
        <v>0.5</v>
      </c>
      <c r="I41" s="119">
        <f t="shared" si="0"/>
        <v>0.8</v>
      </c>
      <c r="J41" s="374"/>
      <c r="K41" s="209">
        <v>0.5</v>
      </c>
      <c r="L41" s="210">
        <v>0.5</v>
      </c>
      <c r="M41" s="119">
        <f t="shared" si="1"/>
        <v>0.8</v>
      </c>
      <c r="N41" s="374"/>
    </row>
    <row r="42" spans="2:14" ht="19" x14ac:dyDescent="0.2">
      <c r="B42" s="380"/>
      <c r="C42" s="390"/>
      <c r="D42" s="386" t="s">
        <v>56</v>
      </c>
      <c r="E42" s="211" t="s">
        <v>230</v>
      </c>
      <c r="F42" s="175">
        <v>0.8</v>
      </c>
      <c r="G42" s="181">
        <v>0.5</v>
      </c>
      <c r="H42" s="133">
        <v>0.5</v>
      </c>
      <c r="I42" s="119">
        <f t="shared" si="0"/>
        <v>0.8</v>
      </c>
      <c r="J42" s="374"/>
      <c r="K42" s="209">
        <v>0.5</v>
      </c>
      <c r="L42" s="210">
        <v>0.5</v>
      </c>
      <c r="M42" s="119">
        <f t="shared" si="1"/>
        <v>0.8</v>
      </c>
      <c r="N42" s="374"/>
    </row>
    <row r="43" spans="2:14" ht="19" x14ac:dyDescent="0.2">
      <c r="B43" s="380"/>
      <c r="C43" s="390"/>
      <c r="D43" s="386"/>
      <c r="E43" s="163" t="s">
        <v>224</v>
      </c>
      <c r="F43" s="175">
        <v>0.6</v>
      </c>
      <c r="G43" s="181">
        <v>0.5</v>
      </c>
      <c r="H43" s="133">
        <v>0.5</v>
      </c>
      <c r="I43" s="119">
        <f t="shared" si="0"/>
        <v>0.6</v>
      </c>
      <c r="J43" s="374"/>
      <c r="K43" s="209">
        <v>0.5</v>
      </c>
      <c r="L43" s="210">
        <v>0.5</v>
      </c>
      <c r="M43" s="119">
        <f t="shared" si="1"/>
        <v>0.6</v>
      </c>
      <c r="N43" s="374"/>
    </row>
    <row r="44" spans="2:14" ht="18" x14ac:dyDescent="0.2">
      <c r="B44" s="380"/>
      <c r="C44" s="390"/>
      <c r="D44" s="164" t="s">
        <v>12</v>
      </c>
      <c r="E44" s="165" t="s">
        <v>225</v>
      </c>
      <c r="F44" s="176">
        <v>0.9</v>
      </c>
      <c r="G44" s="181">
        <v>0.5</v>
      </c>
      <c r="H44" s="133">
        <v>0.5</v>
      </c>
      <c r="I44" s="119">
        <f t="shared" si="0"/>
        <v>0.9</v>
      </c>
      <c r="J44" s="374"/>
      <c r="K44" s="209">
        <v>0.5</v>
      </c>
      <c r="L44" s="210">
        <v>0.5</v>
      </c>
      <c r="M44" s="119">
        <f t="shared" si="1"/>
        <v>0.9</v>
      </c>
      <c r="N44" s="374"/>
    </row>
    <row r="45" spans="2:14" ht="19" x14ac:dyDescent="0.2">
      <c r="B45" s="380"/>
      <c r="C45" s="390"/>
      <c r="D45" s="164" t="s">
        <v>55</v>
      </c>
      <c r="E45" s="211" t="s">
        <v>226</v>
      </c>
      <c r="F45" s="175">
        <v>0.9</v>
      </c>
      <c r="G45" s="181">
        <v>0.5</v>
      </c>
      <c r="H45" s="133">
        <v>0.5</v>
      </c>
      <c r="I45" s="119">
        <f t="shared" si="0"/>
        <v>0.9</v>
      </c>
      <c r="J45" s="374"/>
      <c r="K45" s="209">
        <v>0.5</v>
      </c>
      <c r="L45" s="210">
        <v>0.5</v>
      </c>
      <c r="M45" s="119">
        <f t="shared" si="1"/>
        <v>0.9</v>
      </c>
      <c r="N45" s="374"/>
    </row>
    <row r="46" spans="2:14" ht="19" x14ac:dyDescent="0.2">
      <c r="B46" s="380"/>
      <c r="C46" s="391" t="s">
        <v>248</v>
      </c>
      <c r="D46" s="382" t="s">
        <v>50</v>
      </c>
      <c r="E46" s="160" t="s">
        <v>231</v>
      </c>
      <c r="F46" s="173">
        <v>0.8</v>
      </c>
      <c r="G46" s="121">
        <v>0</v>
      </c>
      <c r="H46" s="120">
        <v>0</v>
      </c>
      <c r="I46" s="119">
        <f>F46*(G46+H46)</f>
        <v>0</v>
      </c>
      <c r="J46" s="377">
        <f>SUM(I46:I55)/10</f>
        <v>0.32999999999999996</v>
      </c>
      <c r="K46" s="199">
        <v>0</v>
      </c>
      <c r="L46" s="200">
        <v>0</v>
      </c>
      <c r="M46" s="119">
        <f t="shared" si="1"/>
        <v>0</v>
      </c>
      <c r="N46" s="372">
        <f>SUM(M46:M55)/10</f>
        <v>0.37249999999999994</v>
      </c>
    </row>
    <row r="47" spans="2:14" ht="19" x14ac:dyDescent="0.2">
      <c r="B47" s="380"/>
      <c r="C47" s="391"/>
      <c r="D47" s="382"/>
      <c r="E47" s="160" t="s">
        <v>232</v>
      </c>
      <c r="F47" s="173">
        <v>0.9</v>
      </c>
      <c r="G47" s="121">
        <v>0</v>
      </c>
      <c r="H47" s="120">
        <v>0</v>
      </c>
      <c r="I47" s="119">
        <f t="shared" si="0"/>
        <v>0</v>
      </c>
      <c r="J47" s="377"/>
      <c r="K47" s="199">
        <v>0</v>
      </c>
      <c r="L47" s="200">
        <v>0.25</v>
      </c>
      <c r="M47" s="119">
        <f t="shared" si="1"/>
        <v>0.22500000000000001</v>
      </c>
      <c r="N47" s="372"/>
    </row>
    <row r="48" spans="2:14" ht="19" x14ac:dyDescent="0.2">
      <c r="B48" s="380"/>
      <c r="C48" s="391"/>
      <c r="D48" s="382"/>
      <c r="E48" s="160" t="s">
        <v>206</v>
      </c>
      <c r="F48" s="173">
        <v>0.8</v>
      </c>
      <c r="G48" s="121">
        <v>0</v>
      </c>
      <c r="H48" s="120">
        <v>0</v>
      </c>
      <c r="I48" s="119">
        <f t="shared" si="0"/>
        <v>0</v>
      </c>
      <c r="J48" s="377"/>
      <c r="K48" s="199">
        <v>0</v>
      </c>
      <c r="L48" s="200">
        <v>0.25</v>
      </c>
      <c r="M48" s="119">
        <f t="shared" si="1"/>
        <v>0.2</v>
      </c>
      <c r="N48" s="372"/>
    </row>
    <row r="49" spans="2:14" ht="19" x14ac:dyDescent="0.2">
      <c r="B49" s="380"/>
      <c r="C49" s="391"/>
      <c r="D49" s="382" t="s">
        <v>56</v>
      </c>
      <c r="E49" s="160" t="s">
        <v>207</v>
      </c>
      <c r="F49" s="173">
        <v>0.9</v>
      </c>
      <c r="G49" s="121">
        <v>0</v>
      </c>
      <c r="H49" s="120">
        <v>0</v>
      </c>
      <c r="I49" s="119">
        <f t="shared" si="0"/>
        <v>0</v>
      </c>
      <c r="J49" s="377"/>
      <c r="K49" s="199">
        <v>0</v>
      </c>
      <c r="L49" s="200">
        <v>0</v>
      </c>
      <c r="M49" s="119">
        <f t="shared" si="1"/>
        <v>0</v>
      </c>
      <c r="N49" s="372"/>
    </row>
    <row r="50" spans="2:14" ht="19" x14ac:dyDescent="0.2">
      <c r="B50" s="380"/>
      <c r="C50" s="391"/>
      <c r="D50" s="382"/>
      <c r="E50" s="160" t="s">
        <v>233</v>
      </c>
      <c r="F50" s="173">
        <v>0.9</v>
      </c>
      <c r="G50" s="121">
        <v>0</v>
      </c>
      <c r="H50" s="120">
        <v>0</v>
      </c>
      <c r="I50" s="119">
        <f t="shared" si="0"/>
        <v>0</v>
      </c>
      <c r="J50" s="377"/>
      <c r="K50" s="199">
        <v>0</v>
      </c>
      <c r="L50" s="200">
        <v>0</v>
      </c>
      <c r="M50" s="119">
        <f t="shared" si="1"/>
        <v>0</v>
      </c>
      <c r="N50" s="372"/>
    </row>
    <row r="51" spans="2:14" ht="19" x14ac:dyDescent="0.2">
      <c r="B51" s="380"/>
      <c r="C51" s="391"/>
      <c r="D51" s="382"/>
      <c r="E51" s="160" t="s">
        <v>238</v>
      </c>
      <c r="F51" s="173">
        <v>0.8</v>
      </c>
      <c r="G51" s="121">
        <v>0</v>
      </c>
      <c r="H51" s="120">
        <v>0</v>
      </c>
      <c r="I51" s="119">
        <f t="shared" si="0"/>
        <v>0</v>
      </c>
      <c r="J51" s="377"/>
      <c r="K51" s="199">
        <v>0</v>
      </c>
      <c r="L51" s="200">
        <v>0</v>
      </c>
      <c r="M51" s="119">
        <f t="shared" si="1"/>
        <v>0</v>
      </c>
      <c r="N51" s="372"/>
    </row>
    <row r="52" spans="2:14" ht="19" x14ac:dyDescent="0.2">
      <c r="B52" s="380"/>
      <c r="C52" s="391"/>
      <c r="D52" s="161" t="s">
        <v>12</v>
      </c>
      <c r="E52" s="160" t="s">
        <v>234</v>
      </c>
      <c r="F52" s="173">
        <v>0.9</v>
      </c>
      <c r="G52" s="121">
        <v>0.5</v>
      </c>
      <c r="H52" s="120">
        <v>0.5</v>
      </c>
      <c r="I52" s="119">
        <f t="shared" si="0"/>
        <v>0.9</v>
      </c>
      <c r="J52" s="377"/>
      <c r="K52" s="199">
        <v>0.5</v>
      </c>
      <c r="L52" s="200">
        <v>0.5</v>
      </c>
      <c r="M52" s="119">
        <f t="shared" si="1"/>
        <v>0.9</v>
      </c>
      <c r="N52" s="372"/>
    </row>
    <row r="53" spans="2:14" ht="18" x14ac:dyDescent="0.2">
      <c r="B53" s="380"/>
      <c r="C53" s="391"/>
      <c r="D53" s="382" t="s">
        <v>55</v>
      </c>
      <c r="E53" s="162" t="s">
        <v>235</v>
      </c>
      <c r="F53" s="174">
        <v>0.8</v>
      </c>
      <c r="G53" s="121">
        <v>0.5</v>
      </c>
      <c r="H53" s="120">
        <v>0.5</v>
      </c>
      <c r="I53" s="119">
        <f t="shared" si="0"/>
        <v>0.8</v>
      </c>
      <c r="J53" s="377"/>
      <c r="K53" s="199">
        <v>0.5</v>
      </c>
      <c r="L53" s="200">
        <v>0.5</v>
      </c>
      <c r="M53" s="119">
        <f t="shared" si="1"/>
        <v>0.8</v>
      </c>
      <c r="N53" s="372"/>
    </row>
    <row r="54" spans="2:14" ht="18" x14ac:dyDescent="0.2">
      <c r="B54" s="380"/>
      <c r="C54" s="391"/>
      <c r="D54" s="382"/>
      <c r="E54" s="162" t="s">
        <v>236</v>
      </c>
      <c r="F54" s="174">
        <v>0.8</v>
      </c>
      <c r="G54" s="121">
        <v>0.5</v>
      </c>
      <c r="H54" s="120">
        <v>0.5</v>
      </c>
      <c r="I54" s="119">
        <f t="shared" si="0"/>
        <v>0.8</v>
      </c>
      <c r="J54" s="377"/>
      <c r="K54" s="199">
        <v>0.5</v>
      </c>
      <c r="L54" s="200">
        <v>0.5</v>
      </c>
      <c r="M54" s="119">
        <f t="shared" si="1"/>
        <v>0.8</v>
      </c>
      <c r="N54" s="372"/>
    </row>
    <row r="55" spans="2:14" ht="19" thickBot="1" x14ac:dyDescent="0.25">
      <c r="B55" s="381"/>
      <c r="C55" s="392"/>
      <c r="D55" s="387"/>
      <c r="E55" s="212" t="s">
        <v>237</v>
      </c>
      <c r="F55" s="213">
        <v>0.8</v>
      </c>
      <c r="G55" s="57">
        <v>0.5</v>
      </c>
      <c r="H55" s="135">
        <v>0.5</v>
      </c>
      <c r="I55" s="136">
        <f t="shared" si="0"/>
        <v>0.8</v>
      </c>
      <c r="J55" s="378"/>
      <c r="K55" s="214">
        <v>0.5</v>
      </c>
      <c r="L55" s="215">
        <v>0.5</v>
      </c>
      <c r="M55" s="136">
        <f t="shared" si="1"/>
        <v>0.8</v>
      </c>
      <c r="N55" s="373"/>
    </row>
    <row r="57" spans="2:14" x14ac:dyDescent="0.2">
      <c r="C57" s="234" t="s">
        <v>290</v>
      </c>
    </row>
    <row r="58" spans="2:14" x14ac:dyDescent="0.2">
      <c r="C58" s="234" t="s">
        <v>291</v>
      </c>
    </row>
    <row r="59" spans="2:14" x14ac:dyDescent="0.2">
      <c r="C59" s="234" t="s">
        <v>292</v>
      </c>
    </row>
    <row r="60" spans="2:14" x14ac:dyDescent="0.2">
      <c r="C60" s="234" t="s">
        <v>293</v>
      </c>
    </row>
    <row r="61" spans="2:14" x14ac:dyDescent="0.2">
      <c r="C61" s="234" t="s">
        <v>294</v>
      </c>
    </row>
  </sheetData>
  <mergeCells count="37">
    <mergeCell ref="B8:B31"/>
    <mergeCell ref="G5:J6"/>
    <mergeCell ref="K5:N6"/>
    <mergeCell ref="D22:D24"/>
    <mergeCell ref="D25:D27"/>
    <mergeCell ref="D29:D31"/>
    <mergeCell ref="C22:C31"/>
    <mergeCell ref="C8:C13"/>
    <mergeCell ref="C14:C21"/>
    <mergeCell ref="J8:J13"/>
    <mergeCell ref="N8:N13"/>
    <mergeCell ref="N14:N21"/>
    <mergeCell ref="D18:D19"/>
    <mergeCell ref="D11:D12"/>
    <mergeCell ref="D8:D10"/>
    <mergeCell ref="D14:D17"/>
    <mergeCell ref="B32:B55"/>
    <mergeCell ref="D49:D51"/>
    <mergeCell ref="D32:D34"/>
    <mergeCell ref="D35:D36"/>
    <mergeCell ref="D38:D41"/>
    <mergeCell ref="D42:D43"/>
    <mergeCell ref="D46:D48"/>
    <mergeCell ref="D53:D55"/>
    <mergeCell ref="C32:C37"/>
    <mergeCell ref="C38:C45"/>
    <mergeCell ref="C46:C55"/>
    <mergeCell ref="C2:K3"/>
    <mergeCell ref="N22:N31"/>
    <mergeCell ref="N46:N55"/>
    <mergeCell ref="N38:N45"/>
    <mergeCell ref="N32:N37"/>
    <mergeCell ref="J14:J21"/>
    <mergeCell ref="J22:J31"/>
    <mergeCell ref="J32:J37"/>
    <mergeCell ref="J38:J45"/>
    <mergeCell ref="J46:J55"/>
  </mergeCells>
  <conditionalFormatting sqref="I1 I61:I1048576 I7:I55 I4">
    <cfRule type="cellIs" dxfId="63" priority="7" stopIfTrue="1" operator="between">
      <formula>0.81</formula>
      <formula>1</formula>
    </cfRule>
    <cfRule type="cellIs" dxfId="62" priority="8" operator="between">
      <formula>0.41</formula>
      <formula>0.6</formula>
    </cfRule>
    <cfRule type="cellIs" dxfId="61" priority="9" operator="between">
      <formula>0.21</formula>
      <formula>0.4</formula>
    </cfRule>
    <cfRule type="cellIs" dxfId="60" priority="10" operator="between">
      <formula>0.61</formula>
      <formula>0.8</formula>
    </cfRule>
  </conditionalFormatting>
  <conditionalFormatting sqref="I7:I55">
    <cfRule type="cellIs" dxfId="59" priority="6" operator="between">
      <formula>0</formula>
      <formula>0.2</formula>
    </cfRule>
  </conditionalFormatting>
  <conditionalFormatting sqref="M7:M55 M2057:M1048576">
    <cfRule type="cellIs" dxfId="58" priority="1" operator="between">
      <formula>0</formula>
      <formula>0.2</formula>
    </cfRule>
    <cfRule type="cellIs" dxfId="57" priority="2" operator="between">
      <formula>0.81</formula>
      <formula>1</formula>
    </cfRule>
    <cfRule type="cellIs" dxfId="56" priority="3" operator="between">
      <formula>0.21</formula>
      <formula>0.4</formula>
    </cfRule>
    <cfRule type="cellIs" dxfId="55" priority="4" operator="between">
      <formula>0.41</formula>
      <formula>0.6</formula>
    </cfRule>
    <cfRule type="cellIs" dxfId="54" priority="5" operator="between">
      <formula>0.61</formula>
      <formula>0.8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5578-246A-8544-84EC-302E91BE164C}">
  <dimension ref="B5:I30"/>
  <sheetViews>
    <sheetView topLeftCell="A10" workbookViewId="0">
      <selection activeCell="F34" sqref="F34"/>
    </sheetView>
  </sheetViews>
  <sheetFormatPr baseColWidth="10" defaultColWidth="23.6640625" defaultRowHeight="16" x14ac:dyDescent="0.2"/>
  <cols>
    <col min="2" max="2" width="18" customWidth="1"/>
    <col min="3" max="3" width="43.1640625" customWidth="1"/>
    <col min="4" max="4" width="26.33203125" customWidth="1"/>
  </cols>
  <sheetData>
    <row r="5" spans="3:9" ht="17" thickBot="1" x14ac:dyDescent="0.25"/>
    <row r="6" spans="3:9" ht="35" customHeight="1" thickBot="1" x14ac:dyDescent="0.25">
      <c r="D6" s="409" t="s">
        <v>164</v>
      </c>
      <c r="E6" s="410"/>
      <c r="F6" s="411" t="s">
        <v>154</v>
      </c>
      <c r="G6" s="412"/>
    </row>
    <row r="7" spans="3:9" ht="36" customHeight="1" thickBot="1" x14ac:dyDescent="0.25">
      <c r="C7" s="139" t="s">
        <v>165</v>
      </c>
      <c r="D7" s="86" t="s">
        <v>277</v>
      </c>
      <c r="E7" s="87" t="s">
        <v>4</v>
      </c>
      <c r="F7" s="86" t="s">
        <v>277</v>
      </c>
      <c r="G7" s="88" t="s">
        <v>4</v>
      </c>
    </row>
    <row r="8" spans="3:9" ht="31" customHeight="1" thickBot="1" x14ac:dyDescent="0.25">
      <c r="C8" s="83" t="s">
        <v>166</v>
      </c>
      <c r="D8" s="244" t="s">
        <v>279</v>
      </c>
      <c r="E8" s="217" t="s">
        <v>9</v>
      </c>
      <c r="F8" s="85" t="s">
        <v>283</v>
      </c>
      <c r="G8" s="78" t="s">
        <v>43</v>
      </c>
    </row>
    <row r="9" spans="3:9" ht="29" customHeight="1" x14ac:dyDescent="0.2">
      <c r="C9" s="74" t="s">
        <v>162</v>
      </c>
      <c r="D9" s="84" t="s">
        <v>278</v>
      </c>
      <c r="E9" s="77" t="s">
        <v>98</v>
      </c>
      <c r="F9" s="76" t="s">
        <v>281</v>
      </c>
      <c r="G9" s="78" t="s">
        <v>43</v>
      </c>
    </row>
    <row r="10" spans="3:9" ht="29" customHeight="1" thickBot="1" x14ac:dyDescent="0.25">
      <c r="C10" s="75" t="s">
        <v>163</v>
      </c>
      <c r="D10" s="79" t="s">
        <v>280</v>
      </c>
      <c r="E10" s="80" t="s">
        <v>9</v>
      </c>
      <c r="F10" s="81" t="s">
        <v>282</v>
      </c>
      <c r="G10" s="82" t="s">
        <v>133</v>
      </c>
    </row>
    <row r="15" spans="3:9" ht="20" x14ac:dyDescent="0.25">
      <c r="C15" s="216" t="s">
        <v>298</v>
      </c>
      <c r="D15" s="216"/>
      <c r="E15" s="9"/>
      <c r="F15" s="9"/>
      <c r="G15" s="9"/>
      <c r="H15" s="9"/>
      <c r="I15" s="9"/>
    </row>
    <row r="16" spans="3:9" ht="20" x14ac:dyDescent="0.25">
      <c r="C16" s="216"/>
      <c r="D16" s="216"/>
      <c r="E16" s="9"/>
      <c r="F16" s="9"/>
      <c r="G16" s="9"/>
      <c r="H16" s="9"/>
      <c r="I16" s="9"/>
    </row>
    <row r="17" spans="2:7" ht="17" thickBot="1" x14ac:dyDescent="0.25"/>
    <row r="18" spans="2:7" ht="37" customHeight="1" thickBot="1" x14ac:dyDescent="0.25">
      <c r="D18" s="413" t="s">
        <v>37</v>
      </c>
      <c r="E18" s="414"/>
      <c r="F18" s="414" t="s">
        <v>154</v>
      </c>
      <c r="G18" s="415"/>
    </row>
    <row r="19" spans="2:7" ht="36" customHeight="1" thickBot="1" x14ac:dyDescent="0.25">
      <c r="B19" s="139" t="s">
        <v>67</v>
      </c>
      <c r="C19" s="236" t="s">
        <v>68</v>
      </c>
      <c r="D19" s="237" t="s">
        <v>242</v>
      </c>
      <c r="E19" s="237" t="s">
        <v>243</v>
      </c>
      <c r="F19" s="237" t="s">
        <v>242</v>
      </c>
      <c r="G19" s="238" t="s">
        <v>243</v>
      </c>
    </row>
    <row r="20" spans="2:7" x14ac:dyDescent="0.2">
      <c r="B20" s="416" t="s">
        <v>56</v>
      </c>
      <c r="C20" s="239" t="s">
        <v>228</v>
      </c>
      <c r="D20" s="134" t="s">
        <v>251</v>
      </c>
      <c r="E20" s="134" t="s">
        <v>251</v>
      </c>
      <c r="F20" s="134" t="s">
        <v>251</v>
      </c>
      <c r="G20" s="240" t="s">
        <v>250</v>
      </c>
    </row>
    <row r="21" spans="2:7" x14ac:dyDescent="0.2">
      <c r="B21" s="407"/>
      <c r="C21" s="235" t="s">
        <v>217</v>
      </c>
      <c r="D21" s="137" t="s">
        <v>250</v>
      </c>
      <c r="E21" s="137" t="s">
        <v>250</v>
      </c>
      <c r="F21" s="137" t="s">
        <v>250</v>
      </c>
      <c r="G21" s="241" t="s">
        <v>252</v>
      </c>
    </row>
    <row r="22" spans="2:7" x14ac:dyDescent="0.2">
      <c r="B22" s="407"/>
      <c r="C22" s="235" t="s">
        <v>230</v>
      </c>
      <c r="D22" s="137" t="s">
        <v>250</v>
      </c>
      <c r="E22" s="137" t="s">
        <v>250</v>
      </c>
      <c r="F22" s="137" t="s">
        <v>250</v>
      </c>
      <c r="G22" s="241" t="s">
        <v>250</v>
      </c>
    </row>
    <row r="23" spans="2:7" x14ac:dyDescent="0.2">
      <c r="B23" s="407" t="s">
        <v>50</v>
      </c>
      <c r="C23" s="235" t="s">
        <v>220</v>
      </c>
      <c r="D23" s="137" t="s">
        <v>250</v>
      </c>
      <c r="E23" s="137" t="s">
        <v>250</v>
      </c>
      <c r="F23" s="137" t="s">
        <v>250</v>
      </c>
      <c r="G23" s="241" t="s">
        <v>250</v>
      </c>
    </row>
    <row r="24" spans="2:7" x14ac:dyDescent="0.2">
      <c r="B24" s="407"/>
      <c r="C24" s="235" t="s">
        <v>222</v>
      </c>
      <c r="D24" s="137" t="s">
        <v>249</v>
      </c>
      <c r="E24" s="137" t="s">
        <v>250</v>
      </c>
      <c r="F24" s="137" t="s">
        <v>250</v>
      </c>
      <c r="G24" s="241" t="s">
        <v>250</v>
      </c>
    </row>
    <row r="25" spans="2:7" x14ac:dyDescent="0.2">
      <c r="B25" s="407" t="s">
        <v>12</v>
      </c>
      <c r="C25" s="235" t="s">
        <v>225</v>
      </c>
      <c r="D25" s="137" t="s">
        <v>250</v>
      </c>
      <c r="E25" s="137" t="s">
        <v>249</v>
      </c>
      <c r="F25" s="137" t="s">
        <v>251</v>
      </c>
      <c r="G25" s="241" t="s">
        <v>251</v>
      </c>
    </row>
    <row r="26" spans="2:7" x14ac:dyDescent="0.2">
      <c r="B26" s="407"/>
      <c r="C26" s="235" t="s">
        <v>234</v>
      </c>
      <c r="D26" s="137" t="s">
        <v>249</v>
      </c>
      <c r="E26" s="137" t="s">
        <v>250</v>
      </c>
      <c r="F26" s="137" t="s">
        <v>251</v>
      </c>
      <c r="G26" s="241" t="s">
        <v>251</v>
      </c>
    </row>
    <row r="27" spans="2:7" x14ac:dyDescent="0.2">
      <c r="B27" s="407" t="s">
        <v>55</v>
      </c>
      <c r="C27" s="235" t="s">
        <v>235</v>
      </c>
      <c r="D27" s="137" t="s">
        <v>250</v>
      </c>
      <c r="E27" s="137" t="s">
        <v>250</v>
      </c>
      <c r="F27" s="137" t="s">
        <v>250</v>
      </c>
      <c r="G27" s="241" t="s">
        <v>250</v>
      </c>
    </row>
    <row r="28" spans="2:7" x14ac:dyDescent="0.2">
      <c r="B28" s="407"/>
      <c r="C28" s="235" t="s">
        <v>236</v>
      </c>
      <c r="D28" s="137" t="s">
        <v>250</v>
      </c>
      <c r="E28" s="137" t="s">
        <v>250</v>
      </c>
      <c r="F28" s="137" t="s">
        <v>250</v>
      </c>
      <c r="G28" s="241" t="s">
        <v>250</v>
      </c>
    </row>
    <row r="29" spans="2:7" x14ac:dyDescent="0.2">
      <c r="B29" s="407"/>
      <c r="C29" s="235" t="s">
        <v>237</v>
      </c>
      <c r="D29" s="137" t="s">
        <v>250</v>
      </c>
      <c r="E29" s="137" t="s">
        <v>250</v>
      </c>
      <c r="F29" s="137" t="s">
        <v>250</v>
      </c>
      <c r="G29" s="241" t="s">
        <v>250</v>
      </c>
    </row>
    <row r="30" spans="2:7" ht="17" thickBot="1" x14ac:dyDescent="0.25">
      <c r="B30" s="408"/>
      <c r="C30" s="242" t="s">
        <v>226</v>
      </c>
      <c r="D30" s="136" t="s">
        <v>249</v>
      </c>
      <c r="E30" s="136" t="s">
        <v>250</v>
      </c>
      <c r="F30" s="136" t="s">
        <v>251</v>
      </c>
      <c r="G30" s="243" t="s">
        <v>251</v>
      </c>
    </row>
  </sheetData>
  <mergeCells count="8">
    <mergeCell ref="B27:B30"/>
    <mergeCell ref="D6:E6"/>
    <mergeCell ref="F6:G6"/>
    <mergeCell ref="D18:E18"/>
    <mergeCell ref="F18:G18"/>
    <mergeCell ref="B20:B22"/>
    <mergeCell ref="B23:B24"/>
    <mergeCell ref="B25:B26"/>
  </mergeCells>
  <conditionalFormatting sqref="D20">
    <cfRule type="cellIs" dxfId="53" priority="54" operator="equal">
      <formula>"M"</formula>
    </cfRule>
  </conditionalFormatting>
  <conditionalFormatting sqref="D20:G20">
    <cfRule type="cellIs" dxfId="52" priority="49" operator="equal">
      <formula>"VL"</formula>
    </cfRule>
    <cfRule type="cellIs" dxfId="51" priority="50" operator="equal">
      <formula>"VH"</formula>
    </cfRule>
    <cfRule type="cellIs" dxfId="50" priority="51" operator="equal">
      <formula>"L"</formula>
    </cfRule>
    <cfRule type="cellIs" dxfId="49" priority="52" operator="equal">
      <formula>"M"</formula>
    </cfRule>
    <cfRule type="cellIs" dxfId="48" priority="53" operator="equal">
      <formula>"H"</formula>
    </cfRule>
  </conditionalFormatting>
  <conditionalFormatting sqref="D21">
    <cfRule type="cellIs" dxfId="47" priority="48" operator="equal">
      <formula>"M"</formula>
    </cfRule>
  </conditionalFormatting>
  <conditionalFormatting sqref="D21:G21">
    <cfRule type="cellIs" dxfId="46" priority="43" operator="equal">
      <formula>"VL"</formula>
    </cfRule>
    <cfRule type="cellIs" dxfId="45" priority="44" operator="equal">
      <formula>"VH"</formula>
    </cfRule>
    <cfRule type="cellIs" dxfId="44" priority="45" operator="equal">
      <formula>"L"</formula>
    </cfRule>
    <cfRule type="cellIs" dxfId="43" priority="46" operator="equal">
      <formula>"M"</formula>
    </cfRule>
    <cfRule type="cellIs" dxfId="42" priority="47" operator="equal">
      <formula>"H"</formula>
    </cfRule>
  </conditionalFormatting>
  <conditionalFormatting sqref="D23">
    <cfRule type="cellIs" dxfId="41" priority="42" operator="equal">
      <formula>"M"</formula>
    </cfRule>
  </conditionalFormatting>
  <conditionalFormatting sqref="D23:G23">
    <cfRule type="cellIs" dxfId="40" priority="37" operator="equal">
      <formula>"VL"</formula>
    </cfRule>
    <cfRule type="cellIs" dxfId="39" priority="38" operator="equal">
      <formula>"VH"</formula>
    </cfRule>
    <cfRule type="cellIs" dxfId="38" priority="39" operator="equal">
      <formula>"L"</formula>
    </cfRule>
    <cfRule type="cellIs" dxfId="37" priority="40" operator="equal">
      <formula>"M"</formula>
    </cfRule>
    <cfRule type="cellIs" dxfId="36" priority="41" operator="equal">
      <formula>"H"</formula>
    </cfRule>
  </conditionalFormatting>
  <conditionalFormatting sqref="D22">
    <cfRule type="cellIs" dxfId="35" priority="36" operator="equal">
      <formula>"M"</formula>
    </cfRule>
  </conditionalFormatting>
  <conditionalFormatting sqref="D22:G22">
    <cfRule type="cellIs" dxfId="34" priority="31" operator="equal">
      <formula>"VL"</formula>
    </cfRule>
    <cfRule type="cellIs" dxfId="33" priority="32" operator="equal">
      <formula>"VH"</formula>
    </cfRule>
    <cfRule type="cellIs" dxfId="32" priority="33" operator="equal">
      <formula>"L"</formula>
    </cfRule>
    <cfRule type="cellIs" dxfId="31" priority="34" operator="equal">
      <formula>"M"</formula>
    </cfRule>
    <cfRule type="cellIs" dxfId="30" priority="35" operator="equal">
      <formula>"H"</formula>
    </cfRule>
  </conditionalFormatting>
  <conditionalFormatting sqref="D24">
    <cfRule type="cellIs" dxfId="29" priority="30" operator="equal">
      <formula>"M"</formula>
    </cfRule>
  </conditionalFormatting>
  <conditionalFormatting sqref="D24:G24">
    <cfRule type="cellIs" dxfId="28" priority="25" operator="equal">
      <formula>"VL"</formula>
    </cfRule>
    <cfRule type="cellIs" dxfId="27" priority="26" operator="equal">
      <formula>"VH"</formula>
    </cfRule>
    <cfRule type="cellIs" dxfId="26" priority="27" operator="equal">
      <formula>"L"</formula>
    </cfRule>
    <cfRule type="cellIs" dxfId="25" priority="28" operator="equal">
      <formula>"M"</formula>
    </cfRule>
    <cfRule type="cellIs" dxfId="24" priority="29" operator="equal">
      <formula>"H"</formula>
    </cfRule>
  </conditionalFormatting>
  <conditionalFormatting sqref="D25">
    <cfRule type="cellIs" dxfId="23" priority="24" operator="equal">
      <formula>"M"</formula>
    </cfRule>
  </conditionalFormatting>
  <conditionalFormatting sqref="D25:G25">
    <cfRule type="cellIs" dxfId="22" priority="19" operator="equal">
      <formula>"VL"</formula>
    </cfRule>
    <cfRule type="cellIs" dxfId="21" priority="20" operator="equal">
      <formula>"VH"</formula>
    </cfRule>
    <cfRule type="cellIs" dxfId="20" priority="21" operator="equal">
      <formula>"L"</formula>
    </cfRule>
    <cfRule type="cellIs" dxfId="19" priority="22" operator="equal">
      <formula>"M"</formula>
    </cfRule>
    <cfRule type="cellIs" dxfId="18" priority="23" operator="equal">
      <formula>"H"</formula>
    </cfRule>
  </conditionalFormatting>
  <conditionalFormatting sqref="D26">
    <cfRule type="cellIs" dxfId="17" priority="18" operator="equal">
      <formula>"M"</formula>
    </cfRule>
  </conditionalFormatting>
  <conditionalFormatting sqref="D26:G26">
    <cfRule type="cellIs" dxfId="16" priority="13" operator="equal">
      <formula>"VL"</formula>
    </cfRule>
    <cfRule type="cellIs" dxfId="15" priority="14" operator="equal">
      <formula>"VH"</formula>
    </cfRule>
    <cfRule type="cellIs" dxfId="14" priority="15" operator="equal">
      <formula>"L"</formula>
    </cfRule>
    <cfRule type="cellIs" dxfId="13" priority="16" operator="equal">
      <formula>"M"</formula>
    </cfRule>
    <cfRule type="cellIs" dxfId="12" priority="17" operator="equal">
      <formula>"H"</formula>
    </cfRule>
  </conditionalFormatting>
  <conditionalFormatting sqref="D27:D29">
    <cfRule type="cellIs" dxfId="11" priority="12" operator="equal">
      <formula>"M"</formula>
    </cfRule>
  </conditionalFormatting>
  <conditionalFormatting sqref="D27:G29">
    <cfRule type="cellIs" dxfId="10" priority="7" operator="equal">
      <formula>"VL"</formula>
    </cfRule>
    <cfRule type="cellIs" dxfId="9" priority="8" operator="equal">
      <formula>"VH"</formula>
    </cfRule>
    <cfRule type="cellIs" dxfId="8" priority="9" operator="equal">
      <formula>"L"</formula>
    </cfRule>
    <cfRule type="cellIs" dxfId="7" priority="10" operator="equal">
      <formula>"M"</formula>
    </cfRule>
    <cfRule type="cellIs" dxfId="6" priority="11" operator="equal">
      <formula>"H"</formula>
    </cfRule>
  </conditionalFormatting>
  <conditionalFormatting sqref="D30">
    <cfRule type="cellIs" dxfId="5" priority="6" operator="equal">
      <formula>"M"</formula>
    </cfRule>
  </conditionalFormatting>
  <conditionalFormatting sqref="D30:G30">
    <cfRule type="cellIs" dxfId="4" priority="1" operator="equal">
      <formula>"VL"</formula>
    </cfRule>
    <cfRule type="cellIs" dxfId="3" priority="2" operator="equal">
      <formula>"VH"</formula>
    </cfRule>
    <cfRule type="cellIs" dxfId="2" priority="3" operator="equal">
      <formula>"L"</formula>
    </cfRule>
    <cfRule type="cellIs" dxfId="1" priority="4" operator="equal">
      <formula>"M"</formula>
    </cfRule>
    <cfRule type="cellIs" dxfId="0" priority="5" operator="equal">
      <formula>"H"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7D5B-CB10-F345-AB00-5319B414D55D}">
  <dimension ref="B3:X69"/>
  <sheetViews>
    <sheetView workbookViewId="0">
      <selection activeCell="I51" sqref="I51"/>
    </sheetView>
  </sheetViews>
  <sheetFormatPr baseColWidth="10" defaultRowHeight="16" x14ac:dyDescent="0.2"/>
  <cols>
    <col min="2" max="2" width="15" customWidth="1"/>
    <col min="3" max="3" width="12.6640625" customWidth="1"/>
    <col min="4" max="4" width="14.33203125" customWidth="1"/>
    <col min="5" max="5" width="13.33203125" customWidth="1"/>
    <col min="6" max="6" width="12" customWidth="1"/>
    <col min="7" max="8" width="12.83203125" customWidth="1"/>
    <col min="12" max="12" width="15.6640625" customWidth="1"/>
    <col min="14" max="14" width="12.6640625" customWidth="1"/>
    <col min="15" max="15" width="13.1640625" customWidth="1"/>
    <col min="16" max="16" width="12.1640625" customWidth="1"/>
    <col min="17" max="17" width="12.83203125" customWidth="1"/>
  </cols>
  <sheetData>
    <row r="3" spans="2:24" ht="17" customHeight="1" thickBot="1" x14ac:dyDescent="0.25">
      <c r="C3" s="417" t="s">
        <v>141</v>
      </c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X3" t="s">
        <v>143</v>
      </c>
    </row>
    <row r="4" spans="2:24" ht="18" customHeight="1" thickTop="1" thickBot="1" x14ac:dyDescent="0.25"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  <c r="O4" s="417"/>
      <c r="P4" s="417"/>
      <c r="Q4" s="417"/>
      <c r="X4" t="s">
        <v>144</v>
      </c>
    </row>
    <row r="5" spans="2:24" ht="17" thickTop="1" x14ac:dyDescent="0.2">
      <c r="X5" t="s">
        <v>145</v>
      </c>
    </row>
    <row r="7" spans="2:24" x14ac:dyDescent="0.2">
      <c r="D7" s="113" t="s">
        <v>185</v>
      </c>
      <c r="E7" s="423"/>
      <c r="F7" s="424"/>
    </row>
    <row r="8" spans="2:24" x14ac:dyDescent="0.2">
      <c r="D8" s="114" t="s">
        <v>186</v>
      </c>
      <c r="E8" s="422" t="s">
        <v>187</v>
      </c>
      <c r="F8" s="422"/>
    </row>
    <row r="9" spans="2:24" x14ac:dyDescent="0.2">
      <c r="D9" s="114" t="s">
        <v>188</v>
      </c>
      <c r="E9" s="422" t="s">
        <v>189</v>
      </c>
      <c r="F9" s="422"/>
    </row>
    <row r="10" spans="2:24" x14ac:dyDescent="0.2">
      <c r="D10" s="114" t="s">
        <v>190</v>
      </c>
      <c r="E10" s="422" t="s">
        <v>191</v>
      </c>
      <c r="F10" s="422"/>
    </row>
    <row r="11" spans="2:24" x14ac:dyDescent="0.2">
      <c r="D11" s="64" t="s">
        <v>192</v>
      </c>
      <c r="E11" s="422" t="s">
        <v>193</v>
      </c>
      <c r="F11" s="422"/>
    </row>
    <row r="12" spans="2:24" x14ac:dyDescent="0.2">
      <c r="D12" s="64" t="s">
        <v>194</v>
      </c>
      <c r="E12" s="422" t="s">
        <v>195</v>
      </c>
      <c r="F12" s="422"/>
    </row>
    <row r="13" spans="2:24" x14ac:dyDescent="0.2">
      <c r="D13" s="64" t="s">
        <v>300</v>
      </c>
      <c r="E13" s="422" t="s">
        <v>196</v>
      </c>
      <c r="F13" s="422"/>
    </row>
    <row r="15" spans="2:24" ht="17" thickBot="1" x14ac:dyDescent="0.25">
      <c r="B15" s="421" t="s">
        <v>151</v>
      </c>
      <c r="C15" s="421"/>
      <c r="D15" s="421"/>
      <c r="E15" s="421"/>
      <c r="F15" s="421"/>
      <c r="G15" s="421"/>
      <c r="H15" s="421"/>
      <c r="L15" s="421" t="s">
        <v>152</v>
      </c>
      <c r="M15" s="421"/>
      <c r="N15" s="421"/>
      <c r="O15" s="421"/>
      <c r="P15" s="421"/>
      <c r="Q15" s="421"/>
      <c r="R15" s="421"/>
    </row>
    <row r="16" spans="2:24" ht="18" thickTop="1" thickBot="1" x14ac:dyDescent="0.25">
      <c r="B16" s="421"/>
      <c r="C16" s="421"/>
      <c r="D16" s="421"/>
      <c r="E16" s="421"/>
      <c r="F16" s="421"/>
      <c r="G16" s="421"/>
      <c r="H16" s="421"/>
      <c r="L16" s="421"/>
      <c r="M16" s="421"/>
      <c r="N16" s="421"/>
      <c r="O16" s="421"/>
      <c r="P16" s="421"/>
      <c r="Q16" s="421"/>
      <c r="R16" s="421"/>
      <c r="X16" t="s">
        <v>146</v>
      </c>
    </row>
    <row r="17" spans="2:24" ht="14" customHeight="1" thickTop="1" x14ac:dyDescent="0.2">
      <c r="X17" t="s">
        <v>147</v>
      </c>
    </row>
    <row r="18" spans="2:24" ht="17" customHeight="1" thickBot="1" x14ac:dyDescent="0.25"/>
    <row r="19" spans="2:24" ht="28" customHeight="1" thickBot="1" x14ac:dyDescent="0.25">
      <c r="C19" s="418" t="s">
        <v>149</v>
      </c>
      <c r="D19" s="419"/>
      <c r="E19" s="420"/>
      <c r="F19" s="418" t="s">
        <v>150</v>
      </c>
      <c r="G19" s="419"/>
      <c r="H19" s="420"/>
      <c r="M19" s="418" t="s">
        <v>149</v>
      </c>
      <c r="N19" s="419"/>
      <c r="O19" s="420"/>
      <c r="P19" s="418" t="s">
        <v>150</v>
      </c>
      <c r="Q19" s="419"/>
      <c r="R19" s="420"/>
      <c r="X19" t="s">
        <v>148</v>
      </c>
    </row>
    <row r="20" spans="2:24" ht="34" customHeight="1" thickBot="1" x14ac:dyDescent="0.25">
      <c r="C20" s="97" t="s">
        <v>142</v>
      </c>
      <c r="D20" s="94" t="s">
        <v>139</v>
      </c>
      <c r="E20" s="96" t="s">
        <v>140</v>
      </c>
      <c r="F20" s="97" t="s">
        <v>142</v>
      </c>
      <c r="G20" s="94" t="s">
        <v>139</v>
      </c>
      <c r="H20" s="96" t="s">
        <v>140</v>
      </c>
      <c r="M20" s="97" t="s">
        <v>142</v>
      </c>
      <c r="N20" s="94" t="s">
        <v>139</v>
      </c>
      <c r="O20" s="96" t="s">
        <v>140</v>
      </c>
      <c r="P20" s="97" t="s">
        <v>142</v>
      </c>
      <c r="Q20" s="94" t="s">
        <v>139</v>
      </c>
      <c r="R20" s="96" t="s">
        <v>140</v>
      </c>
    </row>
    <row r="21" spans="2:24" ht="17" x14ac:dyDescent="0.2">
      <c r="B21" s="52" t="s">
        <v>175</v>
      </c>
      <c r="C21" s="50">
        <v>1905424</v>
      </c>
      <c r="D21" s="38">
        <v>1657342</v>
      </c>
      <c r="E21" s="38">
        <v>1500218</v>
      </c>
      <c r="F21" s="38">
        <v>2099380</v>
      </c>
      <c r="G21" s="38">
        <v>1826049</v>
      </c>
      <c r="H21" s="39">
        <v>1656783</v>
      </c>
      <c r="L21" s="104" t="s">
        <v>181</v>
      </c>
      <c r="M21" s="37">
        <v>576613</v>
      </c>
      <c r="N21" s="38">
        <v>501512</v>
      </c>
      <c r="O21" s="38">
        <v>424030</v>
      </c>
      <c r="P21" s="38">
        <v>576613</v>
      </c>
      <c r="Q21" s="38">
        <v>501512</v>
      </c>
      <c r="R21" s="39">
        <v>424030</v>
      </c>
    </row>
    <row r="22" spans="2:24" ht="17" x14ac:dyDescent="0.2">
      <c r="B22" s="53" t="s">
        <v>176</v>
      </c>
      <c r="C22" s="51">
        <v>5512856</v>
      </c>
      <c r="D22" s="41">
        <v>4426651</v>
      </c>
      <c r="E22" s="41">
        <v>4426651</v>
      </c>
      <c r="F22" s="41">
        <v>5512869</v>
      </c>
      <c r="G22" s="41">
        <v>4795125</v>
      </c>
      <c r="H22" s="42">
        <v>4426651</v>
      </c>
      <c r="L22" s="428" t="s">
        <v>299</v>
      </c>
      <c r="M22" s="40">
        <v>2728467</v>
      </c>
      <c r="N22" s="41">
        <v>2373244</v>
      </c>
      <c r="O22" s="41">
        <v>2162808</v>
      </c>
      <c r="P22" s="41">
        <v>4714624</v>
      </c>
      <c r="Q22" s="41">
        <v>4100839</v>
      </c>
      <c r="R22" s="42">
        <v>3772425</v>
      </c>
    </row>
    <row r="23" spans="2:24" ht="17" x14ac:dyDescent="0.2">
      <c r="B23" s="53" t="s">
        <v>177</v>
      </c>
      <c r="C23" s="51">
        <v>5739524</v>
      </c>
      <c r="D23" s="41">
        <v>4992326</v>
      </c>
      <c r="E23" s="41">
        <v>4591226</v>
      </c>
      <c r="F23" s="41">
        <v>8004020</v>
      </c>
      <c r="G23" s="41">
        <v>6962019</v>
      </c>
      <c r="H23" s="42">
        <v>6426145</v>
      </c>
      <c r="L23" s="101" t="s">
        <v>182</v>
      </c>
      <c r="M23" s="40">
        <v>54967</v>
      </c>
      <c r="N23" s="41">
        <v>47797</v>
      </c>
      <c r="O23" s="41">
        <v>26365</v>
      </c>
      <c r="P23" s="41">
        <v>56613</v>
      </c>
      <c r="Q23" s="41">
        <v>49228</v>
      </c>
      <c r="R23" s="42">
        <v>27796</v>
      </c>
    </row>
    <row r="24" spans="2:24" ht="17" x14ac:dyDescent="0.2">
      <c r="B24" s="98" t="s">
        <v>178</v>
      </c>
      <c r="C24" s="54">
        <v>32787</v>
      </c>
      <c r="D24" s="46">
        <v>28510</v>
      </c>
      <c r="E24" s="46">
        <v>7078</v>
      </c>
      <c r="F24" s="46">
        <v>33817</v>
      </c>
      <c r="G24" s="46">
        <v>29406</v>
      </c>
      <c r="H24" s="47">
        <v>7974</v>
      </c>
      <c r="L24" s="101" t="s">
        <v>183</v>
      </c>
      <c r="M24" s="40">
        <v>38378</v>
      </c>
      <c r="N24" s="41">
        <v>33372</v>
      </c>
      <c r="O24" s="41">
        <v>12144</v>
      </c>
      <c r="P24" s="41">
        <v>41366</v>
      </c>
      <c r="Q24" s="41">
        <v>35970</v>
      </c>
      <c r="R24" s="42">
        <v>14142</v>
      </c>
    </row>
    <row r="25" spans="2:24" ht="18" thickBot="1" x14ac:dyDescent="0.25">
      <c r="B25" s="53" t="s">
        <v>179</v>
      </c>
      <c r="C25" s="54">
        <v>33076</v>
      </c>
      <c r="D25" s="46">
        <v>28761</v>
      </c>
      <c r="E25" s="46">
        <v>7557</v>
      </c>
      <c r="F25" s="46">
        <v>34502</v>
      </c>
      <c r="G25" s="46">
        <v>30001</v>
      </c>
      <c r="H25" s="47">
        <v>8197</v>
      </c>
      <c r="L25" s="102" t="s">
        <v>184</v>
      </c>
      <c r="M25" s="112">
        <v>35120</v>
      </c>
      <c r="N25" s="43">
        <v>30539</v>
      </c>
      <c r="O25" s="43">
        <v>9107</v>
      </c>
      <c r="P25" s="43">
        <v>36791</v>
      </c>
      <c r="Q25" s="43">
        <v>31992</v>
      </c>
      <c r="R25" s="44">
        <v>10560</v>
      </c>
    </row>
    <row r="26" spans="2:24" ht="18" thickBot="1" x14ac:dyDescent="0.25">
      <c r="B26" s="56" t="s">
        <v>180</v>
      </c>
      <c r="C26" s="55">
        <v>29737</v>
      </c>
      <c r="D26" s="48">
        <v>25858</v>
      </c>
      <c r="E26" s="48">
        <v>4654</v>
      </c>
      <c r="F26" s="48">
        <v>36853</v>
      </c>
      <c r="G26" s="48">
        <v>32046</v>
      </c>
      <c r="H26" s="49">
        <v>10830</v>
      </c>
    </row>
    <row r="33" spans="4:14" ht="17" thickBot="1" x14ac:dyDescent="0.25"/>
    <row r="34" spans="4:14" ht="22" customHeight="1" thickBot="1" x14ac:dyDescent="0.25">
      <c r="E34" s="418" t="s">
        <v>149</v>
      </c>
      <c r="F34" s="419"/>
      <c r="G34" s="419"/>
      <c r="H34" s="420"/>
      <c r="I34" s="418" t="s">
        <v>150</v>
      </c>
      <c r="J34" s="419"/>
      <c r="K34" s="419"/>
      <c r="L34" s="420"/>
      <c r="M34" s="425" t="s">
        <v>174</v>
      </c>
      <c r="N34" s="426"/>
    </row>
    <row r="35" spans="4:14" ht="36" customHeight="1" thickBot="1" x14ac:dyDescent="0.25">
      <c r="D35" s="93"/>
      <c r="E35" s="94" t="s">
        <v>168</v>
      </c>
      <c r="F35" s="94" t="s">
        <v>169</v>
      </c>
      <c r="G35" s="95" t="s">
        <v>170</v>
      </c>
      <c r="H35" s="96" t="s">
        <v>171</v>
      </c>
      <c r="I35" s="94" t="s">
        <v>168</v>
      </c>
      <c r="J35" s="94" t="s">
        <v>169</v>
      </c>
      <c r="K35" s="95" t="s">
        <v>170</v>
      </c>
      <c r="L35" s="95" t="s">
        <v>171</v>
      </c>
      <c r="M35" s="97" t="s">
        <v>173</v>
      </c>
      <c r="N35" s="94" t="s">
        <v>172</v>
      </c>
    </row>
    <row r="36" spans="4:14" ht="17" x14ac:dyDescent="0.2">
      <c r="D36" s="104" t="s">
        <v>175</v>
      </c>
      <c r="E36" s="38">
        <v>1657342</v>
      </c>
      <c r="F36" s="38">
        <f>E36*39</f>
        <v>64636338</v>
      </c>
      <c r="G36" s="38">
        <f>F36/1000000000</f>
        <v>6.4636338000000002E-2</v>
      </c>
      <c r="H36" s="115">
        <f>G36*1980</f>
        <v>127.97994924</v>
      </c>
      <c r="I36" s="38">
        <v>1826049</v>
      </c>
      <c r="J36" s="38">
        <f>I36*39</f>
        <v>71215911</v>
      </c>
      <c r="K36" s="38">
        <f>J36/1000000000</f>
        <v>7.1215911000000007E-2</v>
      </c>
      <c r="L36" s="115">
        <f>K36*1980</f>
        <v>141.00750378000001</v>
      </c>
      <c r="M36" s="115">
        <f>L36-H36</f>
        <v>13.027554540000011</v>
      </c>
      <c r="N36" s="105">
        <f t="shared" ref="N36:N46" si="0">(L36-H36)/H36</f>
        <v>0.10179371547936404</v>
      </c>
    </row>
    <row r="37" spans="4:14" ht="17" x14ac:dyDescent="0.2">
      <c r="D37" s="101" t="s">
        <v>176</v>
      </c>
      <c r="E37" s="41">
        <v>4426651</v>
      </c>
      <c r="F37" s="41">
        <f t="shared" ref="F37:F41" si="1">E37*39</f>
        <v>172639389</v>
      </c>
      <c r="G37" s="41">
        <f t="shared" ref="G37:G41" si="2">F37/1000000000</f>
        <v>0.172639389</v>
      </c>
      <c r="H37" s="116">
        <f t="shared" ref="H37:H41" si="3">G37*1980</f>
        <v>341.82599021999999</v>
      </c>
      <c r="I37" s="41">
        <v>4795125</v>
      </c>
      <c r="J37" s="41">
        <f t="shared" ref="J37:J46" si="4">I37*39</f>
        <v>187009875</v>
      </c>
      <c r="K37" s="41">
        <f t="shared" ref="K37:K46" si="5">J37/1000000000</f>
        <v>0.18700987499999999</v>
      </c>
      <c r="L37" s="116">
        <f t="shared" ref="L37:L46" si="6">K37*1980</f>
        <v>370.27955249999997</v>
      </c>
      <c r="M37" s="116">
        <f t="shared" ref="M37:M46" si="7">L37-H37</f>
        <v>28.453562279999971</v>
      </c>
      <c r="N37" s="99">
        <f t="shared" si="0"/>
        <v>8.3239903032789261E-2</v>
      </c>
    </row>
    <row r="38" spans="4:14" ht="17" x14ac:dyDescent="0.2">
      <c r="D38" s="101" t="s">
        <v>177</v>
      </c>
      <c r="E38" s="41">
        <v>4992326</v>
      </c>
      <c r="F38" s="41">
        <f t="shared" si="1"/>
        <v>194700714</v>
      </c>
      <c r="G38" s="41">
        <f t="shared" si="2"/>
        <v>0.194700714</v>
      </c>
      <c r="H38" s="116">
        <f t="shared" si="3"/>
        <v>385.50741371999999</v>
      </c>
      <c r="I38" s="41">
        <v>6962019</v>
      </c>
      <c r="J38" s="41">
        <f t="shared" si="4"/>
        <v>271518741</v>
      </c>
      <c r="K38" s="41">
        <f t="shared" si="5"/>
        <v>0.27151874100000001</v>
      </c>
      <c r="L38" s="116">
        <f t="shared" si="6"/>
        <v>537.60710718000007</v>
      </c>
      <c r="M38" s="116">
        <f t="shared" si="7"/>
        <v>152.09969346000008</v>
      </c>
      <c r="N38" s="99">
        <f t="shared" si="0"/>
        <v>0.39454414635582713</v>
      </c>
    </row>
    <row r="39" spans="4:14" ht="17" x14ac:dyDescent="0.2">
      <c r="D39" s="100" t="s">
        <v>178</v>
      </c>
      <c r="E39" s="46">
        <v>28510</v>
      </c>
      <c r="F39" s="41">
        <f t="shared" si="1"/>
        <v>1111890</v>
      </c>
      <c r="G39" s="41">
        <f t="shared" si="2"/>
        <v>1.1118899999999999E-3</v>
      </c>
      <c r="H39" s="116">
        <f t="shared" si="3"/>
        <v>2.2015422</v>
      </c>
      <c r="I39" s="46">
        <v>29406</v>
      </c>
      <c r="J39" s="41">
        <f t="shared" si="4"/>
        <v>1146834</v>
      </c>
      <c r="K39" s="41">
        <f t="shared" si="5"/>
        <v>1.146834E-3</v>
      </c>
      <c r="L39" s="116">
        <f t="shared" si="6"/>
        <v>2.2707313199999999</v>
      </c>
      <c r="M39" s="116">
        <f t="shared" si="7"/>
        <v>6.9189119999999882E-2</v>
      </c>
      <c r="N39" s="99">
        <f t="shared" si="0"/>
        <v>3.1427569273938916E-2</v>
      </c>
    </row>
    <row r="40" spans="4:14" ht="17" x14ac:dyDescent="0.2">
      <c r="D40" s="101" t="s">
        <v>179</v>
      </c>
      <c r="E40" s="46">
        <v>28761</v>
      </c>
      <c r="F40" s="41">
        <f t="shared" si="1"/>
        <v>1121679</v>
      </c>
      <c r="G40" s="41">
        <f t="shared" si="2"/>
        <v>1.121679E-3</v>
      </c>
      <c r="H40" s="116">
        <f t="shared" si="3"/>
        <v>2.2209244199999998</v>
      </c>
      <c r="I40" s="46">
        <v>30001</v>
      </c>
      <c r="J40" s="41">
        <f t="shared" si="4"/>
        <v>1170039</v>
      </c>
      <c r="K40" s="41">
        <f t="shared" si="5"/>
        <v>1.1700390000000001E-3</v>
      </c>
      <c r="L40" s="116">
        <f t="shared" si="6"/>
        <v>2.3166772200000003</v>
      </c>
      <c r="M40" s="116">
        <f t="shared" si="7"/>
        <v>9.5752800000000526E-2</v>
      </c>
      <c r="N40" s="99">
        <f t="shared" si="0"/>
        <v>4.3113939014638121E-2</v>
      </c>
    </row>
    <row r="41" spans="4:14" ht="18" thickBot="1" x14ac:dyDescent="0.25">
      <c r="D41" s="103" t="s">
        <v>180</v>
      </c>
      <c r="E41" s="107">
        <v>25858</v>
      </c>
      <c r="F41" s="45">
        <f t="shared" si="1"/>
        <v>1008462</v>
      </c>
      <c r="G41" s="45">
        <f t="shared" si="2"/>
        <v>1.0084619999999999E-3</v>
      </c>
      <c r="H41" s="117">
        <f t="shared" si="3"/>
        <v>1.9967547599999997</v>
      </c>
      <c r="I41" s="107">
        <v>32046</v>
      </c>
      <c r="J41" s="45">
        <f t="shared" si="4"/>
        <v>1249794</v>
      </c>
      <c r="K41" s="45">
        <f t="shared" si="5"/>
        <v>1.249794E-3</v>
      </c>
      <c r="L41" s="117">
        <f t="shared" si="6"/>
        <v>2.4745921200000001</v>
      </c>
      <c r="M41" s="117">
        <f t="shared" si="7"/>
        <v>0.47783736000000032</v>
      </c>
      <c r="N41" s="108">
        <f t="shared" si="0"/>
        <v>0.23930698429886321</v>
      </c>
    </row>
    <row r="42" spans="4:14" ht="17" x14ac:dyDescent="0.2">
      <c r="D42" s="109" t="s">
        <v>181</v>
      </c>
      <c r="E42" s="38">
        <v>501512</v>
      </c>
      <c r="F42" s="38">
        <f>E42*39</f>
        <v>19558968</v>
      </c>
      <c r="G42" s="38">
        <f>F42/1000000000</f>
        <v>1.9558967999999999E-2</v>
      </c>
      <c r="H42" s="115">
        <f>G42*1980</f>
        <v>38.726756639999998</v>
      </c>
      <c r="I42" s="38">
        <v>501512</v>
      </c>
      <c r="J42" s="38">
        <f t="shared" si="4"/>
        <v>19558968</v>
      </c>
      <c r="K42" s="38">
        <f t="shared" si="5"/>
        <v>1.9558967999999999E-2</v>
      </c>
      <c r="L42" s="115">
        <f t="shared" si="6"/>
        <v>38.726756639999998</v>
      </c>
      <c r="M42" s="115">
        <f t="shared" si="7"/>
        <v>0</v>
      </c>
      <c r="N42" s="105">
        <f t="shared" si="0"/>
        <v>0</v>
      </c>
    </row>
    <row r="43" spans="4:14" ht="20" customHeight="1" x14ac:dyDescent="0.2">
      <c r="D43" s="429" t="s">
        <v>299</v>
      </c>
      <c r="E43" s="41">
        <v>2373244</v>
      </c>
      <c r="F43" s="41">
        <f t="shared" ref="F43:F46" si="8">E43*39</f>
        <v>92556516</v>
      </c>
      <c r="G43" s="41">
        <f t="shared" ref="G43:G46" si="9">F43/1000000000</f>
        <v>9.2556516000000005E-2</v>
      </c>
      <c r="H43" s="116">
        <f t="shared" ref="H43:H46" si="10">G43*1980</f>
        <v>183.26190168000002</v>
      </c>
      <c r="I43" s="41">
        <v>4100839</v>
      </c>
      <c r="J43" s="41">
        <f t="shared" si="4"/>
        <v>159932721</v>
      </c>
      <c r="K43" s="41">
        <f t="shared" si="5"/>
        <v>0.159932721</v>
      </c>
      <c r="L43" s="116">
        <f t="shared" si="6"/>
        <v>316.66678758</v>
      </c>
      <c r="M43" s="116">
        <f t="shared" si="7"/>
        <v>133.40488589999998</v>
      </c>
      <c r="N43" s="99">
        <f t="shared" si="0"/>
        <v>0.72794664181179836</v>
      </c>
    </row>
    <row r="44" spans="4:14" ht="17" x14ac:dyDescent="0.2">
      <c r="D44" s="110" t="s">
        <v>182</v>
      </c>
      <c r="E44" s="41">
        <v>47797</v>
      </c>
      <c r="F44" s="41">
        <f t="shared" si="8"/>
        <v>1864083</v>
      </c>
      <c r="G44" s="41">
        <f t="shared" si="9"/>
        <v>1.8640830000000001E-3</v>
      </c>
      <c r="H44" s="116">
        <f t="shared" si="10"/>
        <v>3.6908843400000002</v>
      </c>
      <c r="I44" s="41">
        <v>49228</v>
      </c>
      <c r="J44" s="41">
        <f t="shared" si="4"/>
        <v>1919892</v>
      </c>
      <c r="K44" s="41">
        <f t="shared" si="5"/>
        <v>1.9198920000000001E-3</v>
      </c>
      <c r="L44" s="116">
        <f t="shared" si="6"/>
        <v>3.8013861600000003</v>
      </c>
      <c r="M44" s="116">
        <f t="shared" si="7"/>
        <v>0.11050182000000008</v>
      </c>
      <c r="N44" s="99">
        <f t="shared" si="0"/>
        <v>2.9939117517835869E-2</v>
      </c>
    </row>
    <row r="45" spans="4:14" ht="17" x14ac:dyDescent="0.2">
      <c r="D45" s="110" t="s">
        <v>183</v>
      </c>
      <c r="E45" s="41">
        <v>33372</v>
      </c>
      <c r="F45" s="41">
        <f t="shared" si="8"/>
        <v>1301508</v>
      </c>
      <c r="G45" s="41">
        <f t="shared" si="9"/>
        <v>1.301508E-3</v>
      </c>
      <c r="H45" s="116">
        <f t="shared" si="10"/>
        <v>2.5769858400000003</v>
      </c>
      <c r="I45" s="41">
        <v>35970</v>
      </c>
      <c r="J45" s="41">
        <f t="shared" si="4"/>
        <v>1402830</v>
      </c>
      <c r="K45" s="41">
        <f t="shared" si="5"/>
        <v>1.4028300000000001E-3</v>
      </c>
      <c r="L45" s="116">
        <f t="shared" si="6"/>
        <v>2.7776034000000003</v>
      </c>
      <c r="M45" s="116">
        <f t="shared" si="7"/>
        <v>0.20061755999999997</v>
      </c>
      <c r="N45" s="99">
        <f t="shared" si="0"/>
        <v>7.7849694354548707E-2</v>
      </c>
    </row>
    <row r="46" spans="4:14" ht="18" thickBot="1" x14ac:dyDescent="0.25">
      <c r="D46" s="111" t="s">
        <v>184</v>
      </c>
      <c r="E46" s="43">
        <v>30539</v>
      </c>
      <c r="F46" s="43">
        <f t="shared" si="8"/>
        <v>1191021</v>
      </c>
      <c r="G46" s="43">
        <f t="shared" si="9"/>
        <v>1.191021E-3</v>
      </c>
      <c r="H46" s="118">
        <f t="shared" si="10"/>
        <v>2.3582215799999999</v>
      </c>
      <c r="I46" s="43">
        <v>31992</v>
      </c>
      <c r="J46" s="43">
        <f t="shared" si="4"/>
        <v>1247688</v>
      </c>
      <c r="K46" s="43">
        <f t="shared" si="5"/>
        <v>1.2476880000000001E-3</v>
      </c>
      <c r="L46" s="118">
        <f t="shared" si="6"/>
        <v>2.47042224</v>
      </c>
      <c r="M46" s="118">
        <f t="shared" si="7"/>
        <v>0.11220066000000006</v>
      </c>
      <c r="N46" s="106">
        <f t="shared" si="0"/>
        <v>4.7578506172435274E-2</v>
      </c>
    </row>
    <row r="52" ht="20" customHeight="1" x14ac:dyDescent="0.2"/>
    <row r="53" ht="29" customHeight="1" x14ac:dyDescent="0.2"/>
    <row r="54" ht="40" customHeight="1" x14ac:dyDescent="0.2"/>
    <row r="67" ht="20" customHeight="1" x14ac:dyDescent="0.2"/>
    <row r="68" ht="20" customHeight="1" x14ac:dyDescent="0.2"/>
    <row r="69" ht="20" customHeight="1" x14ac:dyDescent="0.2"/>
  </sheetData>
  <mergeCells count="17">
    <mergeCell ref="E13:F13"/>
    <mergeCell ref="E7:F7"/>
    <mergeCell ref="E34:H34"/>
    <mergeCell ref="I34:L34"/>
    <mergeCell ref="M34:N34"/>
    <mergeCell ref="C3:Q4"/>
    <mergeCell ref="B15:H16"/>
    <mergeCell ref="L15:R16"/>
    <mergeCell ref="C19:E19"/>
    <mergeCell ref="F19:H19"/>
    <mergeCell ref="M19:O19"/>
    <mergeCell ref="P19:R19"/>
    <mergeCell ref="E8:F8"/>
    <mergeCell ref="E9:F9"/>
    <mergeCell ref="E10:F10"/>
    <mergeCell ref="E11:F11"/>
    <mergeCell ref="E12:F12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</vt:lpstr>
      <vt:lpstr>Template</vt:lpstr>
      <vt:lpstr>Elements</vt:lpstr>
      <vt:lpstr>Reviewers Agreements</vt:lpstr>
      <vt:lpstr>Reviewers Results</vt:lpstr>
      <vt:lpstr>Results Interpretation</vt:lpstr>
      <vt:lpstr>Cost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2023-09-27T11:00:49Z</dcterms:created>
  <dcterms:modified xsi:type="dcterms:W3CDTF">2024-01-24T23:31:19Z</dcterms:modified>
</cp:coreProperties>
</file>