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13_ncr:1_{F6856433-D44F-492D-8BC2-BD3830008C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L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7" l="1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P22" i="7"/>
  <c r="C22" i="7"/>
  <c r="P21" i="7"/>
  <c r="C21" i="7"/>
  <c r="P20" i="7"/>
  <c r="C20" i="7"/>
  <c r="P19" i="7"/>
  <c r="C19" i="7"/>
  <c r="P18" i="7"/>
  <c r="C18" i="7"/>
  <c r="P17" i="7"/>
  <c r="C17" i="7"/>
  <c r="P16" i="7"/>
  <c r="C16" i="7"/>
  <c r="P15" i="7"/>
  <c r="C15" i="7"/>
  <c r="P14" i="7"/>
  <c r="C14" i="7"/>
  <c r="P13" i="7"/>
  <c r="C13" i="7"/>
  <c r="P12" i="7"/>
  <c r="C12" i="7"/>
  <c r="P11" i="7"/>
  <c r="C11" i="7"/>
  <c r="C10" i="7"/>
  <c r="C9" i="7"/>
  <c r="C8" i="7"/>
  <c r="C7" i="7"/>
  <c r="C6" i="7"/>
  <c r="C5" i="7"/>
  <c r="C4" i="7"/>
  <c r="C3" i="7"/>
  <c r="O20" i="7" s="1"/>
  <c r="Q20" i="7" s="1"/>
  <c r="P1" i="7"/>
  <c r="E17" i="7" s="1"/>
  <c r="N1" i="7"/>
  <c r="F19" i="7" l="1"/>
  <c r="F24" i="7"/>
  <c r="F23" i="7"/>
  <c r="F12" i="7"/>
  <c r="F20" i="7"/>
  <c r="F33" i="7"/>
  <c r="F34" i="7"/>
  <c r="F27" i="7"/>
  <c r="F36" i="7"/>
  <c r="F22" i="7"/>
  <c r="F37" i="7"/>
  <c r="G17" i="7"/>
  <c r="H17" i="7" s="1"/>
  <c r="I17" i="7" s="1"/>
  <c r="E12" i="7"/>
  <c r="G12" i="7" s="1"/>
  <c r="H12" i="7" s="1"/>
  <c r="I12" i="7" s="1"/>
  <c r="O15" i="7"/>
  <c r="Q15" i="7" s="1"/>
  <c r="F31" i="7" s="1"/>
  <c r="E20" i="7"/>
  <c r="E3" i="7"/>
  <c r="G3" i="7" s="1"/>
  <c r="H3" i="7" s="1"/>
  <c r="I3" i="7" s="1"/>
  <c r="E15" i="7"/>
  <c r="O18" i="7"/>
  <c r="Q18" i="7" s="1"/>
  <c r="F10" i="7" s="1"/>
  <c r="E23" i="7"/>
  <c r="E24" i="7"/>
  <c r="E25" i="7"/>
  <c r="E26" i="7"/>
  <c r="E27" i="7"/>
  <c r="E28" i="7"/>
  <c r="E29" i="7"/>
  <c r="E30" i="7"/>
  <c r="E31" i="7"/>
  <c r="E32" i="7"/>
  <c r="E33" i="7"/>
  <c r="E34" i="7"/>
  <c r="G34" i="7" s="1"/>
  <c r="H34" i="7" s="1"/>
  <c r="I34" i="7" s="1"/>
  <c r="E35" i="7"/>
  <c r="E36" i="7"/>
  <c r="G36" i="7" s="1"/>
  <c r="H36" i="7" s="1"/>
  <c r="I36" i="7" s="1"/>
  <c r="E37" i="7"/>
  <c r="E38" i="7"/>
  <c r="F3" i="7"/>
  <c r="E4" i="7"/>
  <c r="O13" i="7"/>
  <c r="Q13" i="7" s="1"/>
  <c r="F17" i="7" s="1"/>
  <c r="E18" i="7"/>
  <c r="O21" i="7"/>
  <c r="Q21" i="7" s="1"/>
  <c r="F13" i="7" s="1"/>
  <c r="E5" i="7"/>
  <c r="E13" i="7"/>
  <c r="O16" i="7"/>
  <c r="Q16" i="7" s="1"/>
  <c r="F32" i="7" s="1"/>
  <c r="E21" i="7"/>
  <c r="E6" i="7"/>
  <c r="O11" i="7"/>
  <c r="Q11" i="7" s="1"/>
  <c r="F15" i="7" s="1"/>
  <c r="E16" i="7"/>
  <c r="G16" i="7" s="1"/>
  <c r="H16" i="7" s="1"/>
  <c r="I16" i="7" s="1"/>
  <c r="O19" i="7"/>
  <c r="Q19" i="7" s="1"/>
  <c r="F11" i="7" s="1"/>
  <c r="E7" i="7"/>
  <c r="E8" i="7"/>
  <c r="E9" i="7"/>
  <c r="E10" i="7"/>
  <c r="E11" i="7"/>
  <c r="O14" i="7"/>
  <c r="Q14" i="7" s="1"/>
  <c r="F6" i="7" s="1"/>
  <c r="E19" i="7"/>
  <c r="O22" i="7"/>
  <c r="Q22" i="7" s="1"/>
  <c r="F14" i="7" s="1"/>
  <c r="E14" i="7"/>
  <c r="O17" i="7"/>
  <c r="Q17" i="7" s="1"/>
  <c r="F9" i="7" s="1"/>
  <c r="E22" i="7"/>
  <c r="O12" i="7"/>
  <c r="Q12" i="7" s="1"/>
  <c r="F16" i="7" s="1"/>
  <c r="G14" i="7" l="1"/>
  <c r="H14" i="7" s="1"/>
  <c r="I14" i="7" s="1"/>
  <c r="K3" i="7"/>
  <c r="J3" i="7"/>
  <c r="G27" i="7"/>
  <c r="H27" i="7" s="1"/>
  <c r="I27" i="7" s="1"/>
  <c r="G20" i="7"/>
  <c r="H20" i="7" s="1"/>
  <c r="I20" i="7" s="1"/>
  <c r="F29" i="7"/>
  <c r="G29" i="7" s="1"/>
  <c r="H29" i="7" s="1"/>
  <c r="I29" i="7" s="1"/>
  <c r="F35" i="7"/>
  <c r="G35" i="7" s="1"/>
  <c r="H35" i="7" s="1"/>
  <c r="I35" i="7" s="1"/>
  <c r="F25" i="7"/>
  <c r="F4" i="7"/>
  <c r="K36" i="7"/>
  <c r="J36" i="7"/>
  <c r="K34" i="7"/>
  <c r="J34" i="7"/>
  <c r="G19" i="7"/>
  <c r="H19" i="7" s="1"/>
  <c r="I19" i="7" s="1"/>
  <c r="G33" i="7"/>
  <c r="H33" i="7" s="1"/>
  <c r="I33" i="7" s="1"/>
  <c r="G25" i="7"/>
  <c r="H25" i="7" s="1"/>
  <c r="I25" i="7" s="1"/>
  <c r="K12" i="7"/>
  <c r="J12" i="7"/>
  <c r="F18" i="7"/>
  <c r="F21" i="7"/>
  <c r="F26" i="7"/>
  <c r="G26" i="7" s="1"/>
  <c r="H26" i="7" s="1"/>
  <c r="I26" i="7" s="1"/>
  <c r="G11" i="7"/>
  <c r="H11" i="7" s="1"/>
  <c r="I11" i="7" s="1"/>
  <c r="G6" i="7"/>
  <c r="H6" i="7" s="1"/>
  <c r="I6" i="7" s="1"/>
  <c r="G4" i="7"/>
  <c r="H4" i="7" s="1"/>
  <c r="I4" i="7" s="1"/>
  <c r="G32" i="7"/>
  <c r="H32" i="7" s="1"/>
  <c r="I32" i="7" s="1"/>
  <c r="G24" i="7"/>
  <c r="H24" i="7" s="1"/>
  <c r="I24" i="7" s="1"/>
  <c r="F38" i="7"/>
  <c r="F5" i="7"/>
  <c r="G5" i="7"/>
  <c r="H5" i="7" s="1"/>
  <c r="I5" i="7" s="1"/>
  <c r="G10" i="7"/>
  <c r="H10" i="7" s="1"/>
  <c r="I10" i="7" s="1"/>
  <c r="G21" i="7"/>
  <c r="H21" i="7" s="1"/>
  <c r="I21" i="7" s="1"/>
  <c r="G31" i="7"/>
  <c r="H31" i="7" s="1"/>
  <c r="I31" i="7" s="1"/>
  <c r="G23" i="7"/>
  <c r="H23" i="7" s="1"/>
  <c r="I23" i="7" s="1"/>
  <c r="F30" i="7"/>
  <c r="F7" i="7"/>
  <c r="K16" i="7"/>
  <c r="J16" i="7"/>
  <c r="G18" i="7"/>
  <c r="H18" i="7" s="1"/>
  <c r="I18" i="7" s="1"/>
  <c r="G22" i="7"/>
  <c r="H22" i="7" s="1"/>
  <c r="I22" i="7" s="1"/>
  <c r="G9" i="7"/>
  <c r="H9" i="7" s="1"/>
  <c r="I9" i="7" s="1"/>
  <c r="G38" i="7"/>
  <c r="H38" i="7" s="1"/>
  <c r="I38" i="7" s="1"/>
  <c r="G30" i="7"/>
  <c r="H30" i="7" s="1"/>
  <c r="I30" i="7" s="1"/>
  <c r="F28" i="7"/>
  <c r="G28" i="7" s="1"/>
  <c r="H28" i="7" s="1"/>
  <c r="I28" i="7" s="1"/>
  <c r="G7" i="7"/>
  <c r="H7" i="7" s="1"/>
  <c r="I7" i="7" s="1"/>
  <c r="G8" i="7"/>
  <c r="H8" i="7" s="1"/>
  <c r="I8" i="7" s="1"/>
  <c r="G13" i="7"/>
  <c r="H13" i="7" s="1"/>
  <c r="I13" i="7" s="1"/>
  <c r="G37" i="7"/>
  <c r="H37" i="7" s="1"/>
  <c r="I37" i="7" s="1"/>
  <c r="G15" i="7"/>
  <c r="H15" i="7" s="1"/>
  <c r="I15" i="7" s="1"/>
  <c r="K17" i="7"/>
  <c r="J17" i="7"/>
  <c r="F8" i="7"/>
  <c r="K35" i="7" l="1"/>
  <c r="J35" i="7"/>
  <c r="K29" i="7"/>
  <c r="J29" i="7"/>
  <c r="K28" i="7"/>
  <c r="J28" i="7"/>
  <c r="K26" i="7"/>
  <c r="J26" i="7"/>
  <c r="K33" i="7"/>
  <c r="J33" i="7"/>
  <c r="K20" i="7"/>
  <c r="J20" i="7"/>
  <c r="K25" i="7"/>
  <c r="J25" i="7"/>
  <c r="K30" i="7"/>
  <c r="J30" i="7"/>
  <c r="K19" i="7"/>
  <c r="J19" i="7"/>
  <c r="K27" i="7"/>
  <c r="J27" i="7"/>
  <c r="K5" i="7"/>
  <c r="J5" i="7"/>
  <c r="K7" i="7"/>
  <c r="J7" i="7"/>
  <c r="K38" i="7"/>
  <c r="J38" i="7"/>
  <c r="K11" i="7"/>
  <c r="J11" i="7"/>
  <c r="K8" i="7"/>
  <c r="J8" i="7"/>
  <c r="K9" i="7"/>
  <c r="J9" i="7"/>
  <c r="K23" i="7"/>
  <c r="J23" i="7"/>
  <c r="K24" i="7"/>
  <c r="J24" i="7"/>
  <c r="K22" i="7"/>
  <c r="J22" i="7"/>
  <c r="K31" i="7"/>
  <c r="J31" i="7"/>
  <c r="K32" i="7"/>
  <c r="J32" i="7"/>
  <c r="K13" i="7"/>
  <c r="J13" i="7"/>
  <c r="K21" i="7"/>
  <c r="J21" i="7"/>
  <c r="J4" i="7"/>
  <c r="K4" i="7"/>
  <c r="O3" i="7"/>
  <c r="K15" i="7"/>
  <c r="J15" i="7"/>
  <c r="K37" i="7"/>
  <c r="J37" i="7"/>
  <c r="J18" i="7"/>
  <c r="K18" i="7"/>
  <c r="K10" i="7"/>
  <c r="J10" i="7"/>
  <c r="K6" i="7"/>
  <c r="J6" i="7"/>
  <c r="K14" i="7"/>
  <c r="J14" i="7"/>
  <c r="O4" i="7" l="1"/>
  <c r="O5" i="7"/>
  <c r="O6" i="7" s="1"/>
</calcChain>
</file>

<file path=xl/sharedStrings.xml><?xml version="1.0" encoding="utf-8"?>
<sst xmlns="http://schemas.openxmlformats.org/spreadsheetml/2006/main" count="59" uniqueCount="57">
  <si>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</si>
  <si>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</si>
  <si>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</si>
  <si>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</si>
  <si>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</si>
  <si>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</si>
  <si>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</si>
  <si>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</si>
  <si>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</si>
  <si>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</si>
  <si>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</si>
  <si>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</si>
  <si>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</si>
  <si>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</si>
  <si>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</si>
  <si>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</si>
  <si>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</si>
  <si>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</si>
  <si>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</si>
  <si>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</si>
  <si>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</si>
  <si>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</si>
  <si>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</si>
  <si>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</si>
  <si>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</si>
  <si>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</si>
  <si>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</si>
  <si>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</si>
  <si>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</si>
  <si>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</si>
  <si>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</si>
  <si>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</si>
  <si>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</si>
  <si>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</si>
  <si>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</si>
  <si>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</si>
  <si>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</si>
  <si>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</si>
  <si>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 xml:space="preserve">Error </t>
  </si>
  <si>
    <t>ABS</t>
  </si>
  <si>
    <t>Squared Error</t>
  </si>
  <si>
    <t>% Error</t>
  </si>
  <si>
    <t>MAE</t>
  </si>
  <si>
    <t>MSE</t>
  </si>
  <si>
    <t>MAPE</t>
  </si>
  <si>
    <t>ACCURACY</t>
  </si>
  <si>
    <t>Period</t>
  </si>
  <si>
    <t>Linear Forecast</t>
  </si>
  <si>
    <t>Slope</t>
  </si>
  <si>
    <t>Intercept</t>
  </si>
  <si>
    <t>y = a+bx</t>
  </si>
  <si>
    <t>Month</t>
  </si>
  <si>
    <t>Seasonality Index</t>
  </si>
  <si>
    <t>SLR * Seasonality</t>
  </si>
  <si>
    <t>Seasonality Table</t>
  </si>
  <si>
    <t>Average of Month</t>
  </si>
  <si>
    <t>Average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</si>
</sst>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"/>
    <numFmt numFmtId="166" formatCode="0.00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2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SLR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SLR!$B$3:$B$38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SLR!$D$3:$D$38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2-419A-B5D5-CA2A9EF5C7A2}"/>
            </c:ext>
          </c:extLst>
        </c:ser>
        <c:ser>
          <c:idx val="1"/>
          <c:order val="1"/>
          <c:tx>
            <c:v>SLR * Seasonality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SLR!$B$3:$B$38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SLR!$G$3:$G$38</c:f>
              <c:numCache>
                <c:formatCode>0.0</c:formatCode>
                <c:ptCount val="36"/>
                <c:pt idx="0">
                  <c:v>9656.8528406361638</c:v>
                </c:pt>
                <c:pt idx="1">
                  <c:v>7875.9817745497503</c:v>
                </c:pt>
                <c:pt idx="2">
                  <c:v>9325.2349726103384</c:v>
                </c:pt>
                <c:pt idx="3">
                  <c:v>9109.4487709330133</c:v>
                </c:pt>
                <c:pt idx="4">
                  <c:v>8558.0494503063746</c:v>
                </c:pt>
                <c:pt idx="5">
                  <c:v>9175.6631937981329</c:v>
                </c:pt>
                <c:pt idx="6">
                  <c:v>8628.7990546540696</c:v>
                </c:pt>
                <c:pt idx="7">
                  <c:v>18079.023763958085</c:v>
                </c:pt>
                <c:pt idx="8">
                  <c:v>8857.9395208990372</c:v>
                </c:pt>
                <c:pt idx="9">
                  <c:v>8339.1573622831129</c:v>
                </c:pt>
                <c:pt idx="10">
                  <c:v>9466.7767405595823</c:v>
                </c:pt>
                <c:pt idx="11">
                  <c:v>9378.7652266879504</c:v>
                </c:pt>
                <c:pt idx="12">
                  <c:v>9772.6108927713667</c:v>
                </c:pt>
                <c:pt idx="13">
                  <c:v>7970.2980597256901</c:v>
                </c:pt>
                <c:pt idx="14">
                  <c:v>9436.7949938152396</c:v>
                </c:pt>
                <c:pt idx="15">
                  <c:v>9218.3187536091409</c:v>
                </c:pt>
                <c:pt idx="16">
                  <c:v>8660.2277167007087</c:v>
                </c:pt>
                <c:pt idx="17">
                  <c:v>9285.1065277519228</c:v>
                </c:pt>
                <c:pt idx="18">
                  <c:v>8731.617432406345</c:v>
                </c:pt>
                <c:pt idx="19">
                  <c:v>18294.234700386936</c:v>
                </c:pt>
                <c:pt idx="20">
                  <c:v>8963.2790734476221</c:v>
                </c:pt>
                <c:pt idx="21">
                  <c:v>8438.2293214128367</c:v>
                </c:pt>
                <c:pt idx="22">
                  <c:v>9579.1339556642506</c:v>
                </c:pt>
                <c:pt idx="23">
                  <c:v>9489.9678851101962</c:v>
                </c:pt>
                <c:pt idx="24">
                  <c:v>9888.368944906566</c:v>
                </c:pt>
                <c:pt idx="25">
                  <c:v>8064.6143449016272</c:v>
                </c:pt>
                <c:pt idx="26">
                  <c:v>9548.3550150201372</c:v>
                </c:pt>
                <c:pt idx="27">
                  <c:v>9327.1887362852667</c:v>
                </c:pt>
                <c:pt idx="28">
                  <c:v>8762.4059830950428</c:v>
                </c:pt>
                <c:pt idx="29">
                  <c:v>9394.5498617057165</c:v>
                </c:pt>
                <c:pt idx="30">
                  <c:v>8834.4358101586222</c:v>
                </c:pt>
                <c:pt idx="31">
                  <c:v>18509.445636815792</c:v>
                </c:pt>
                <c:pt idx="32">
                  <c:v>9068.6186259962069</c:v>
                </c:pt>
                <c:pt idx="33">
                  <c:v>8537.3012805425606</c:v>
                </c:pt>
                <c:pt idx="34">
                  <c:v>9691.4911707689153</c:v>
                </c:pt>
                <c:pt idx="35">
                  <c:v>9601.1705435324384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2-419A-B5D5-CA2A9EF5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0285"/>
        <c:axId val="1032747863"/>
      </c:lineChart>
      <c:catAx>
        <c:axId val="92480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747863"/>
        <c:crosses val="autoZero"/>
        <c:auto val="1"/>
        <c:lblAlgn val="ctr"/>
        <c:lblOffset val="100"/>
        <c:noMultiLvlLbl val="1"/>
      </c:catAx>
      <c:valAx>
        <c:axId val="1032747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48028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285750</xdr:colOff>
      <xdr:row>15</xdr:row>
      <xdr:rowOff>28575</xdr:rowOff>
    </xdr:from>
    <xdr:ext cx="6353175" cy="305752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:K38">
  <tableColumns count="11">
    <tableColumn id="1" xr3:uid="{00000000-0010-0000-0500-000001000000}" name="Period"/>
    <tableColumn id="2" xr3:uid="{00000000-0010-0000-0500-000002000000}" name="Date"/>
    <tableColumn id="3" xr3:uid="{00000000-0010-0000-0500-000003000000}" name="Month"/>
    <tableColumn id="4" xr3:uid="{00000000-0010-0000-0500-000004000000}" name="Tablet"/>
    <tableColumn id="5" xr3:uid="{00000000-0010-0000-0500-000005000000}" name="Linear Forecast"/>
    <tableColumn id="6" xr3:uid="{00000000-0010-0000-0500-000006000000}" name="Seasonality Index"/>
    <tableColumn id="7" xr3:uid="{00000000-0010-0000-0500-000007000000}" name="SLR * Seasonality"/>
    <tableColumn id="8" xr3:uid="{00000000-0010-0000-0500-000008000000}" name="Error "/>
    <tableColumn id="9" xr3:uid="{00000000-0010-0000-0500-000009000000}" name="ABS"/>
    <tableColumn id="10" xr3:uid="{00000000-0010-0000-0500-00000A000000}" name="Squared Error"/>
    <tableColumn id="11" xr3:uid="{00000000-0010-0000-0500-00000B000000}" name="% Error"/>
  </tableColumns>
  <tableStyleInfo name="SL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00"/>
  <sheetViews>
    <sheetView tabSelected="1" workbookViewId="0"/>
  </sheetViews>
  <sheetFormatPr defaultColWidth="14.453125" defaultRowHeight="15" customHeight="1" x14ac:dyDescent="0.35"/>
  <cols>
    <col min="1" max="3" width="8.7265625" customWidth="1"/>
    <col min="4" max="5" width="16.7265625" customWidth="1"/>
    <col min="6" max="6" width="19" customWidth="1"/>
    <col min="7" max="7" width="18.453125" customWidth="1"/>
    <col min="8" max="8" width="12" customWidth="1"/>
    <col min="9" max="10" width="15.453125" customWidth="1"/>
    <col min="11" max="11" width="8.7265625" customWidth="1"/>
    <col min="12" max="12" width="10.54296875" customWidth="1"/>
    <col min="13" max="13" width="17" customWidth="1"/>
    <col min="14" max="14" width="15" customWidth="1"/>
    <col min="15" max="15" width="17.08984375" customWidth="1"/>
    <col min="16" max="26" width="8.7265625" customWidth="1"/>
  </cols>
  <sheetData>
    <row r="1" spans="1:20" ht="14.5" x14ac:dyDescent="0.35">
      <c r="M1" s="1" t="s">
        <v>48</v>
      </c>
      <c r="N1" s="1">
        <f>SLOPE(SLR!$D$3:$D$38,SLR!$A$3:$A$38)</f>
        <v>9.6397683397683398</v>
      </c>
      <c r="O1" s="1" t="s">
        <v>49</v>
      </c>
      <c r="P1" s="1">
        <f>INTERCEPT(SLR!$D$3:$D$38,SLR!$A$3:$A$38)</f>
        <v>9640.4698412698399</v>
      </c>
      <c r="R1" s="1" t="s">
        <v>50</v>
      </c>
    </row>
    <row r="2" spans="1:20" ht="14.5" x14ac:dyDescent="0.35">
      <c r="A2" s="7" t="s">
        <v>46</v>
      </c>
      <c r="B2" s="1" t="s">
        <v>0</v>
      </c>
      <c r="C2" s="1" t="s">
        <v>51</v>
      </c>
      <c r="D2" s="1" t="s">
        <v>1</v>
      </c>
      <c r="E2" s="1" t="s">
        <v>47</v>
      </c>
      <c r="F2" s="1" t="s">
        <v>52</v>
      </c>
      <c r="G2" s="1" t="s">
        <v>53</v>
      </c>
      <c r="H2" s="1" t="s">
        <v>38</v>
      </c>
      <c r="I2" s="1" t="s">
        <v>39</v>
      </c>
      <c r="J2" s="1" t="s">
        <v>40</v>
      </c>
      <c r="K2" s="1" t="s">
        <v>41</v>
      </c>
    </row>
    <row r="3" spans="1:20" ht="14.5" x14ac:dyDescent="0.35">
      <c r="A3" s="7">
        <v>1</v>
      </c>
      <c r="B3" s="2" t="s">
        <v>2</v>
      </c>
      <c r="C3" s="9">
        <f t="shared" ref="C3:C38" si="0">VALUE(RIGHT(TRIM(B3),2))</f>
        <v>1</v>
      </c>
      <c r="D3" s="1">
        <v>9209</v>
      </c>
      <c r="E3" s="8">
        <f>$P$1+($N$1*SLR!$A3)</f>
        <v>9650.109609609608</v>
      </c>
      <c r="F3" s="10">
        <f>VLOOKUP(SLR!$C3,$N$10:$Q$22,4,)</f>
        <v>1.0006987724802463</v>
      </c>
      <c r="G3" s="8">
        <f>SLR!$E3*SLR!$F3</f>
        <v>9656.8528406361638</v>
      </c>
      <c r="H3" s="8">
        <f t="shared" ref="H3:H38" si="1">D3-G3</f>
        <v>-447.85284063616382</v>
      </c>
      <c r="I3" s="8">
        <f t="shared" ref="I3:I38" si="2">ABS(H3)</f>
        <v>447.85284063616382</v>
      </c>
      <c r="J3" s="8">
        <f t="shared" ref="J3:J38" si="3">I3^2</f>
        <v>200572.16686588115</v>
      </c>
      <c r="K3" s="5">
        <f t="shared" ref="K3:K38" si="4">I3/D3</f>
        <v>4.8632081728327052E-2</v>
      </c>
      <c r="N3" s="3" t="s">
        <v>42</v>
      </c>
      <c r="O3" s="4">
        <f>AVERAGE(I4:I38)</f>
        <v>548.28189379815637</v>
      </c>
    </row>
    <row r="4" spans="1:20" ht="14.5" x14ac:dyDescent="0.35">
      <c r="A4" s="7">
        <v>2</v>
      </c>
      <c r="B4" s="2" t="s">
        <v>3</v>
      </c>
      <c r="C4" s="9">
        <f t="shared" si="0"/>
        <v>2</v>
      </c>
      <c r="D4" s="1">
        <v>8943</v>
      </c>
      <c r="E4" s="8">
        <f>$P$1+($N$1*SLR!$A4)</f>
        <v>9659.7493779493761</v>
      </c>
      <c r="F4" s="10">
        <f>VLOOKUP(SLR!$C4,$N$10:$Q$22,4,)</f>
        <v>0.81534017772019118</v>
      </c>
      <c r="G4" s="8">
        <f>SLR!$E4*SLR!$F4</f>
        <v>7875.9817745497503</v>
      </c>
      <c r="H4" s="8">
        <f t="shared" si="1"/>
        <v>1067.0182254502497</v>
      </c>
      <c r="I4" s="8">
        <f t="shared" si="2"/>
        <v>1067.0182254502497</v>
      </c>
      <c r="J4" s="8">
        <f t="shared" si="3"/>
        <v>1138527.8934429998</v>
      </c>
      <c r="K4" s="5">
        <f t="shared" si="4"/>
        <v>0.11931323106902043</v>
      </c>
      <c r="N4" s="3" t="s">
        <v>43</v>
      </c>
      <c r="O4" s="4">
        <f>AVERAGE(J4:J38)</f>
        <v>446244.16943252058</v>
      </c>
    </row>
    <row r="5" spans="1:20" ht="14.5" x14ac:dyDescent="0.35">
      <c r="A5" s="7">
        <v>3</v>
      </c>
      <c r="B5" s="2" t="s">
        <v>4</v>
      </c>
      <c r="C5" s="9">
        <f t="shared" si="0"/>
        <v>3</v>
      </c>
      <c r="D5" s="1">
        <v>9563</v>
      </c>
      <c r="E5" s="8">
        <f>$P$1+($N$1*SLR!$A5)</f>
        <v>9669.3891462891443</v>
      </c>
      <c r="F5" s="10">
        <f>VLOOKUP(SLR!$C5,$N$10:$Q$22,4,)</f>
        <v>0.964407868121547</v>
      </c>
      <c r="G5" s="8">
        <f>SLR!$E5*SLR!$F5</f>
        <v>9325.2349726103384</v>
      </c>
      <c r="H5" s="8">
        <f t="shared" si="1"/>
        <v>237.76502738966155</v>
      </c>
      <c r="I5" s="8">
        <f t="shared" si="2"/>
        <v>237.76502738966155</v>
      </c>
      <c r="J5" s="8">
        <f t="shared" si="3"/>
        <v>56532.208249606512</v>
      </c>
      <c r="K5" s="5">
        <f t="shared" si="4"/>
        <v>2.4863016562758713E-2</v>
      </c>
      <c r="N5" s="3" t="s">
        <v>44</v>
      </c>
      <c r="O5" s="6">
        <f>AVERAGE(K4:K38)</f>
        <v>5.6608107168179843E-2</v>
      </c>
    </row>
    <row r="6" spans="1:20" ht="14.5" x14ac:dyDescent="0.35">
      <c r="A6" s="7">
        <v>4</v>
      </c>
      <c r="B6" s="2" t="s">
        <v>5</v>
      </c>
      <c r="C6" s="9">
        <f t="shared" si="0"/>
        <v>4</v>
      </c>
      <c r="D6" s="1">
        <v>8561</v>
      </c>
      <c r="E6" s="8">
        <f>$P$1+($N$1*SLR!$A6)</f>
        <v>9679.0289146289124</v>
      </c>
      <c r="F6" s="10">
        <f>VLOOKUP(SLR!$C6,$N$10:$Q$22,4,)</f>
        <v>0.94115317262509313</v>
      </c>
      <c r="G6" s="8">
        <f>SLR!$E6*SLR!$F6</f>
        <v>9109.4487709330133</v>
      </c>
      <c r="H6" s="8">
        <f t="shared" si="1"/>
        <v>-548.44877093301329</v>
      </c>
      <c r="I6" s="8">
        <f t="shared" si="2"/>
        <v>548.44877093301329</v>
      </c>
      <c r="J6" s="8">
        <f t="shared" si="3"/>
        <v>300796.0543379329</v>
      </c>
      <c r="K6" s="5">
        <f t="shared" si="4"/>
        <v>6.4063634030255029E-2</v>
      </c>
      <c r="N6" s="3" t="s">
        <v>45</v>
      </c>
      <c r="O6" s="6">
        <f>100%-O5</f>
        <v>0.94339189283182012</v>
      </c>
    </row>
    <row r="7" spans="1:20" ht="14.5" x14ac:dyDescent="0.35">
      <c r="A7" s="7">
        <v>5</v>
      </c>
      <c r="B7" s="2" t="s">
        <v>6</v>
      </c>
      <c r="C7" s="9">
        <f t="shared" si="0"/>
        <v>5</v>
      </c>
      <c r="D7" s="1">
        <v>8400</v>
      </c>
      <c r="E7" s="8">
        <f>$P$1+($N$1*SLR!$A7)</f>
        <v>9688.6686829686823</v>
      </c>
      <c r="F7" s="10">
        <f>VLOOKUP(SLR!$C7,$N$10:$Q$22,4,)</f>
        <v>0.88330499579887811</v>
      </c>
      <c r="G7" s="8">
        <f>SLR!$E7*SLR!$F7</f>
        <v>8558.0494503063746</v>
      </c>
      <c r="H7" s="8">
        <f t="shared" si="1"/>
        <v>-158.04945030637464</v>
      </c>
      <c r="I7" s="8">
        <f t="shared" si="2"/>
        <v>158.04945030637464</v>
      </c>
      <c r="J7" s="8">
        <f t="shared" si="3"/>
        <v>24979.628742147186</v>
      </c>
      <c r="K7" s="5">
        <f t="shared" si="4"/>
        <v>1.8815410750758887E-2</v>
      </c>
    </row>
    <row r="8" spans="1:20" ht="14.5" x14ac:dyDescent="0.35">
      <c r="A8" s="7">
        <v>6</v>
      </c>
      <c r="B8" s="2" t="s">
        <v>7</v>
      </c>
      <c r="C8" s="9">
        <f t="shared" si="0"/>
        <v>6</v>
      </c>
      <c r="D8" s="1">
        <v>9164</v>
      </c>
      <c r="E8" s="8">
        <f>$P$1+($N$1*SLR!$A8)</f>
        <v>9698.3084513084505</v>
      </c>
      <c r="F8" s="10">
        <f>VLOOKUP(SLR!$C8,$N$10:$Q$22,4,)</f>
        <v>0.94610964786959262</v>
      </c>
      <c r="G8" s="8">
        <f>SLR!$E8*SLR!$F8</f>
        <v>9175.6631937981329</v>
      </c>
      <c r="H8" s="8">
        <f t="shared" si="1"/>
        <v>-11.663193798132852</v>
      </c>
      <c r="I8" s="8">
        <f t="shared" si="2"/>
        <v>11.663193798132852</v>
      </c>
      <c r="J8" s="8">
        <f t="shared" si="3"/>
        <v>136.03008957280463</v>
      </c>
      <c r="K8" s="5">
        <f t="shared" si="4"/>
        <v>1.2727186597700623E-3</v>
      </c>
    </row>
    <row r="9" spans="1:20" ht="14.5" x14ac:dyDescent="0.35">
      <c r="A9" s="7">
        <v>7</v>
      </c>
      <c r="B9" s="2" t="s">
        <v>8</v>
      </c>
      <c r="C9" s="9">
        <f t="shared" si="0"/>
        <v>7</v>
      </c>
      <c r="D9" s="1">
        <v>8420</v>
      </c>
      <c r="E9" s="8">
        <f>$P$1+($N$1*SLR!$A9)</f>
        <v>9707.9482196482186</v>
      </c>
      <c r="F9" s="10">
        <f>VLOOKUP(SLR!$C9,$N$10:$Q$22,4,)</f>
        <v>0.88883859487321681</v>
      </c>
      <c r="G9" s="8">
        <f>SLR!$E9*SLR!$F9</f>
        <v>8628.7990546540696</v>
      </c>
      <c r="H9" s="8">
        <f t="shared" si="1"/>
        <v>-208.79905465406955</v>
      </c>
      <c r="I9" s="8">
        <f t="shared" si="2"/>
        <v>208.79905465406955</v>
      </c>
      <c r="J9" s="8">
        <f t="shared" si="3"/>
        <v>43597.045224433125</v>
      </c>
      <c r="K9" s="5">
        <f t="shared" si="4"/>
        <v>2.4797987488606836E-2</v>
      </c>
      <c r="N9" s="11" t="s">
        <v>54</v>
      </c>
      <c r="O9" s="12"/>
      <c r="P9" s="12"/>
      <c r="Q9" s="12"/>
      <c r="R9" s="12"/>
      <c r="S9" s="12"/>
      <c r="T9" s="13"/>
    </row>
    <row r="10" spans="1:20" ht="14.5" x14ac:dyDescent="0.35">
      <c r="A10" s="7">
        <v>8</v>
      </c>
      <c r="B10" s="2" t="s">
        <v>9</v>
      </c>
      <c r="C10" s="9">
        <f t="shared" si="0"/>
        <v>8</v>
      </c>
      <c r="D10" s="1">
        <v>19001</v>
      </c>
      <c r="E10" s="8">
        <f>$P$1+($N$1*SLR!$A10)</f>
        <v>9717.5879879879867</v>
      </c>
      <c r="F10" s="10">
        <f>VLOOKUP(SLR!$C10,$N$10:$Q$22,4,)</f>
        <v>1.8604435366374616</v>
      </c>
      <c r="G10" s="8">
        <f>SLR!$E10*SLR!$F10</f>
        <v>18079.023763958085</v>
      </c>
      <c r="H10" s="8">
        <f t="shared" si="1"/>
        <v>921.9762360419154</v>
      </c>
      <c r="I10" s="8">
        <f t="shared" si="2"/>
        <v>921.9762360419154</v>
      </c>
      <c r="J10" s="8">
        <f t="shared" si="3"/>
        <v>850040.1798260177</v>
      </c>
      <c r="K10" s="5">
        <f t="shared" si="4"/>
        <v>4.8522511238456682E-2</v>
      </c>
      <c r="N10" s="1" t="s">
        <v>51</v>
      </c>
      <c r="O10" s="1" t="s">
        <v>55</v>
      </c>
      <c r="P10" s="1" t="s">
        <v>56</v>
      </c>
      <c r="Q10" s="1" t="s">
        <v>52</v>
      </c>
    </row>
    <row r="11" spans="1:20" ht="14.5" x14ac:dyDescent="0.35">
      <c r="A11" s="7">
        <v>9</v>
      </c>
      <c r="B11" s="2" t="s">
        <v>10</v>
      </c>
      <c r="C11" s="9">
        <f t="shared" si="0"/>
        <v>9</v>
      </c>
      <c r="D11" s="1">
        <v>9283</v>
      </c>
      <c r="E11" s="8">
        <f>$P$1+($N$1*SLR!$A11)</f>
        <v>9727.2277563277548</v>
      </c>
      <c r="F11" s="10">
        <f>VLOOKUP(SLR!$C11,$N$10:$Q$22,4,)</f>
        <v>0.9106335065647837</v>
      </c>
      <c r="G11" s="8">
        <f>SLR!$E11*SLR!$F11</f>
        <v>8857.9395208990372</v>
      </c>
      <c r="H11" s="8">
        <f t="shared" si="1"/>
        <v>425.06047910096277</v>
      </c>
      <c r="I11" s="8">
        <f t="shared" si="2"/>
        <v>425.06047910096277</v>
      </c>
      <c r="J11" s="8">
        <f t="shared" si="3"/>
        <v>180676.41089354001</v>
      </c>
      <c r="K11" s="5">
        <f t="shared" si="4"/>
        <v>4.5789128417641149E-2</v>
      </c>
      <c r="N11" s="1">
        <v>1</v>
      </c>
      <c r="O11" s="8">
        <f>AVERAGEIF(SLR!$C$3:$C$38,N11,SLR!$D$3:$D$38)</f>
        <v>9825.6666666666661</v>
      </c>
      <c r="P11" s="8">
        <f>AVERAGE(SLR!$D$3:$D$38)</f>
        <v>9818.8055555555547</v>
      </c>
      <c r="Q11" s="10">
        <f t="shared" ref="Q11:Q22" si="5">O11/P11</f>
        <v>1.0006987724802463</v>
      </c>
    </row>
    <row r="12" spans="1:20" ht="14.5" x14ac:dyDescent="0.35">
      <c r="A12" s="7">
        <v>10</v>
      </c>
      <c r="B12" s="2" t="s">
        <v>11</v>
      </c>
      <c r="C12" s="9">
        <f t="shared" si="0"/>
        <v>10</v>
      </c>
      <c r="D12" s="1">
        <v>7909</v>
      </c>
      <c r="E12" s="8">
        <f>$P$1+($N$1*SLR!$A12)</f>
        <v>9736.867524667523</v>
      </c>
      <c r="F12" s="10">
        <f>VLOOKUP(SLR!$C12,$N$10:$Q$22,4,)</f>
        <v>0.85645176348107532</v>
      </c>
      <c r="G12" s="8">
        <f>SLR!$E12*SLR!$F12</f>
        <v>8339.1573622831129</v>
      </c>
      <c r="H12" s="8">
        <f t="shared" si="1"/>
        <v>-430.15736228311289</v>
      </c>
      <c r="I12" s="8">
        <f t="shared" si="2"/>
        <v>430.15736228311289</v>
      </c>
      <c r="J12" s="8">
        <f t="shared" si="3"/>
        <v>185035.35632636523</v>
      </c>
      <c r="K12" s="5">
        <f t="shared" si="4"/>
        <v>5.4388337625883534E-2</v>
      </c>
      <c r="N12" s="1">
        <v>2</v>
      </c>
      <c r="O12" s="8">
        <f>AVERAGEIF(SLR!$C$3:$C$38,N12,SLR!$D$3:$D$38)</f>
        <v>8005.666666666667</v>
      </c>
      <c r="P12" s="8">
        <f>AVERAGE(SLR!$D$3:$D$38)</f>
        <v>9818.8055555555547</v>
      </c>
      <c r="Q12" s="10">
        <f t="shared" si="5"/>
        <v>0.81534017772019118</v>
      </c>
    </row>
    <row r="13" spans="1:20" ht="14.5" x14ac:dyDescent="0.35">
      <c r="A13" s="7">
        <v>11</v>
      </c>
      <c r="B13" s="2" t="s">
        <v>12</v>
      </c>
      <c r="C13" s="9">
        <f t="shared" si="0"/>
        <v>11</v>
      </c>
      <c r="D13" s="1">
        <v>9992</v>
      </c>
      <c r="E13" s="8">
        <f>$P$1+($N$1*SLR!$A13)</f>
        <v>9746.5072930072911</v>
      </c>
      <c r="F13" s="10">
        <f>VLOOKUP(SLR!$C13,$N$10:$Q$22,4,)</f>
        <v>0.97129940561903616</v>
      </c>
      <c r="G13" s="8">
        <f>SLR!$E13*SLR!$F13</f>
        <v>9466.7767405595823</v>
      </c>
      <c r="H13" s="8">
        <f t="shared" si="1"/>
        <v>525.22325944041768</v>
      </c>
      <c r="I13" s="8">
        <f t="shared" si="2"/>
        <v>525.22325944041768</v>
      </c>
      <c r="J13" s="8">
        <f t="shared" si="3"/>
        <v>275859.47225721629</v>
      </c>
      <c r="K13" s="5">
        <f t="shared" si="4"/>
        <v>5.2564377445998567E-2</v>
      </c>
      <c r="N13" s="1">
        <v>3</v>
      </c>
      <c r="O13" s="8">
        <f>AVERAGEIF(SLR!$C$3:$C$38,N13,SLR!$D$3:$D$38)</f>
        <v>9469.3333333333339</v>
      </c>
      <c r="P13" s="8">
        <f>AVERAGE(SLR!$D$3:$D$38)</f>
        <v>9818.8055555555547</v>
      </c>
      <c r="Q13" s="10">
        <f t="shared" si="5"/>
        <v>0.964407868121547</v>
      </c>
    </row>
    <row r="14" spans="1:20" ht="14.5" x14ac:dyDescent="0.35">
      <c r="A14" s="7">
        <v>12</v>
      </c>
      <c r="B14" s="2" t="s">
        <v>13</v>
      </c>
      <c r="C14" s="9">
        <f t="shared" si="0"/>
        <v>12</v>
      </c>
      <c r="D14" s="1">
        <v>9603</v>
      </c>
      <c r="E14" s="8">
        <f>$P$1+($N$1*SLR!$A14)</f>
        <v>9756.1470613470592</v>
      </c>
      <c r="F14" s="10">
        <f>VLOOKUP(SLR!$C14,$N$10:$Q$22,4,)</f>
        <v>0.96131855820887935</v>
      </c>
      <c r="G14" s="8">
        <f>SLR!$E14*SLR!$F14</f>
        <v>9378.7652266879504</v>
      </c>
      <c r="H14" s="8">
        <f t="shared" si="1"/>
        <v>224.23477331204958</v>
      </c>
      <c r="I14" s="8">
        <f t="shared" si="2"/>
        <v>224.23477331204958</v>
      </c>
      <c r="J14" s="8">
        <f t="shared" si="3"/>
        <v>50281.233562306261</v>
      </c>
      <c r="K14" s="5">
        <f t="shared" si="4"/>
        <v>2.3350491857966216E-2</v>
      </c>
      <c r="N14" s="1">
        <v>4</v>
      </c>
      <c r="O14" s="8">
        <f>AVERAGEIF(SLR!$C$3:$C$38,N14,SLR!$D$3:$D$38)</f>
        <v>9241</v>
      </c>
      <c r="P14" s="8">
        <f>AVERAGE(SLR!$D$3:$D$38)</f>
        <v>9818.8055555555547</v>
      </c>
      <c r="Q14" s="10">
        <f t="shared" si="5"/>
        <v>0.94115317262509313</v>
      </c>
    </row>
    <row r="15" spans="1:20" ht="14.5" x14ac:dyDescent="0.35">
      <c r="A15" s="7">
        <v>13</v>
      </c>
      <c r="B15" s="2" t="s">
        <v>14</v>
      </c>
      <c r="C15" s="9">
        <f t="shared" si="0"/>
        <v>1</v>
      </c>
      <c r="D15" s="1">
        <v>10323</v>
      </c>
      <c r="E15" s="8">
        <f>$P$1+($N$1*SLR!$A15)</f>
        <v>9765.7868296868292</v>
      </c>
      <c r="F15" s="10">
        <f>VLOOKUP(SLR!$C15,$N$10:$Q$22,4,)</f>
        <v>1.0006987724802463</v>
      </c>
      <c r="G15" s="8">
        <f>SLR!$E15*SLR!$F15</f>
        <v>9772.6108927713667</v>
      </c>
      <c r="H15" s="8">
        <f t="shared" si="1"/>
        <v>550.38910722863329</v>
      </c>
      <c r="I15" s="8">
        <f t="shared" si="2"/>
        <v>550.38910722863329</v>
      </c>
      <c r="J15" s="8">
        <f t="shared" si="3"/>
        <v>302928.16935593198</v>
      </c>
      <c r="K15" s="5">
        <f t="shared" si="4"/>
        <v>5.3316778768636372E-2</v>
      </c>
      <c r="N15" s="1">
        <v>5</v>
      </c>
      <c r="O15" s="8">
        <f>AVERAGEIF(SLR!$C$3:$C$38,N15,SLR!$D$3:$D$38)</f>
        <v>8673</v>
      </c>
      <c r="P15" s="8">
        <f>AVERAGE(SLR!$D$3:$D$38)</f>
        <v>9818.8055555555547</v>
      </c>
      <c r="Q15" s="10">
        <f t="shared" si="5"/>
        <v>0.88330499579887811</v>
      </c>
    </row>
    <row r="16" spans="1:20" ht="14.5" x14ac:dyDescent="0.35">
      <c r="A16" s="7">
        <v>14</v>
      </c>
      <c r="B16" s="2" t="s">
        <v>15</v>
      </c>
      <c r="C16" s="9">
        <f t="shared" si="0"/>
        <v>2</v>
      </c>
      <c r="D16" s="1">
        <v>7579</v>
      </c>
      <c r="E16" s="8">
        <f>$P$1+($N$1*SLR!$A16)</f>
        <v>9775.4265980265973</v>
      </c>
      <c r="F16" s="10">
        <f>VLOOKUP(SLR!$C16,$N$10:$Q$22,4,)</f>
        <v>0.81534017772019118</v>
      </c>
      <c r="G16" s="8">
        <f>SLR!$E16*SLR!$F16</f>
        <v>7970.2980597256901</v>
      </c>
      <c r="H16" s="8">
        <f t="shared" si="1"/>
        <v>-391.29805972569011</v>
      </c>
      <c r="I16" s="8">
        <f t="shared" si="2"/>
        <v>391.29805972569011</v>
      </c>
      <c r="J16" s="8">
        <f t="shared" si="3"/>
        <v>153114.17154508975</v>
      </c>
      <c r="K16" s="5">
        <f t="shared" si="4"/>
        <v>5.1629246566260736E-2</v>
      </c>
      <c r="N16" s="1">
        <v>6</v>
      </c>
      <c r="O16" s="8">
        <f>AVERAGEIF(SLR!$C$3:$C$38,N16,SLR!$D$3:$D$38)</f>
        <v>9289.6666666666661</v>
      </c>
      <c r="P16" s="8">
        <f>AVERAGE(SLR!$D$3:$D$38)</f>
        <v>9818.8055555555547</v>
      </c>
      <c r="Q16" s="10">
        <f t="shared" si="5"/>
        <v>0.94610964786959262</v>
      </c>
    </row>
    <row r="17" spans="1:17" ht="14.5" x14ac:dyDescent="0.35">
      <c r="A17" s="7">
        <v>15</v>
      </c>
      <c r="B17" s="2" t="s">
        <v>16</v>
      </c>
      <c r="C17" s="9">
        <f t="shared" si="0"/>
        <v>3</v>
      </c>
      <c r="D17" s="1">
        <v>8772</v>
      </c>
      <c r="E17" s="8">
        <f>$P$1+($N$1*SLR!$A17)</f>
        <v>9785.0663663663654</v>
      </c>
      <c r="F17" s="10">
        <f>VLOOKUP(SLR!$C17,$N$10:$Q$22,4,)</f>
        <v>0.964407868121547</v>
      </c>
      <c r="G17" s="8">
        <f>SLR!$E17*SLR!$F17</f>
        <v>9436.7949938152396</v>
      </c>
      <c r="H17" s="8">
        <f t="shared" si="1"/>
        <v>-664.79499381523965</v>
      </c>
      <c r="I17" s="8">
        <f t="shared" si="2"/>
        <v>664.79499381523965</v>
      </c>
      <c r="J17" s="8">
        <f t="shared" si="3"/>
        <v>441952.38380180451</v>
      </c>
      <c r="K17" s="5">
        <f t="shared" si="4"/>
        <v>7.5786023006753273E-2</v>
      </c>
      <c r="N17" s="1">
        <v>7</v>
      </c>
      <c r="O17" s="8">
        <f>AVERAGEIF(SLR!$C$3:$C$38,N17,SLR!$D$3:$D$38)</f>
        <v>8727.3333333333339</v>
      </c>
      <c r="P17" s="8">
        <f>AVERAGE(SLR!$D$3:$D$38)</f>
        <v>9818.8055555555547</v>
      </c>
      <c r="Q17" s="10">
        <f t="shared" si="5"/>
        <v>0.88883859487321681</v>
      </c>
    </row>
    <row r="18" spans="1:17" ht="14.5" x14ac:dyDescent="0.35">
      <c r="A18" s="7">
        <v>16</v>
      </c>
      <c r="B18" s="2" t="s">
        <v>17</v>
      </c>
      <c r="C18" s="9">
        <f t="shared" si="0"/>
        <v>4</v>
      </c>
      <c r="D18" s="1">
        <v>8798</v>
      </c>
      <c r="E18" s="8">
        <f>$P$1+($N$1*SLR!$A18)</f>
        <v>9794.7061347061335</v>
      </c>
      <c r="F18" s="10">
        <f>VLOOKUP(SLR!$C18,$N$10:$Q$22,4,)</f>
        <v>0.94115317262509313</v>
      </c>
      <c r="G18" s="8">
        <f>SLR!$E18*SLR!$F18</f>
        <v>9218.3187536091409</v>
      </c>
      <c r="H18" s="8">
        <f t="shared" si="1"/>
        <v>-420.31875360914091</v>
      </c>
      <c r="I18" s="8">
        <f t="shared" si="2"/>
        <v>420.31875360914091</v>
      </c>
      <c r="J18" s="8">
        <f t="shared" si="3"/>
        <v>176667.85463554171</v>
      </c>
      <c r="K18" s="5">
        <f t="shared" si="4"/>
        <v>4.7774352535705944E-2</v>
      </c>
      <c r="N18" s="1">
        <v>8</v>
      </c>
      <c r="O18" s="8">
        <f>AVERAGEIF(SLR!$C$3:$C$38,N18,SLR!$D$3:$D$38)</f>
        <v>18267.333333333332</v>
      </c>
      <c r="P18" s="8">
        <f>AVERAGE(SLR!$D$3:$D$38)</f>
        <v>9818.8055555555547</v>
      </c>
      <c r="Q18" s="10">
        <f t="shared" si="5"/>
        <v>1.8604435366374616</v>
      </c>
    </row>
    <row r="19" spans="1:17" ht="14.5" x14ac:dyDescent="0.35">
      <c r="A19" s="7">
        <v>17</v>
      </c>
      <c r="B19" s="2" t="s">
        <v>18</v>
      </c>
      <c r="C19" s="9">
        <f t="shared" si="0"/>
        <v>5</v>
      </c>
      <c r="D19" s="1">
        <v>8536</v>
      </c>
      <c r="E19" s="8">
        <f>$P$1+($N$1*SLR!$A19)</f>
        <v>9804.3459030459017</v>
      </c>
      <c r="F19" s="10">
        <f>VLOOKUP(SLR!$C19,$N$10:$Q$22,4,)</f>
        <v>0.88330499579887811</v>
      </c>
      <c r="G19" s="8">
        <f>SLR!$E19*SLR!$F19</f>
        <v>8660.2277167007087</v>
      </c>
      <c r="H19" s="8">
        <f t="shared" si="1"/>
        <v>-124.2277167007087</v>
      </c>
      <c r="I19" s="8">
        <f t="shared" si="2"/>
        <v>124.2277167007087</v>
      </c>
      <c r="J19" s="8">
        <f t="shared" si="3"/>
        <v>15432.525596671539</v>
      </c>
      <c r="K19" s="5">
        <f t="shared" si="4"/>
        <v>1.4553387617233914E-2</v>
      </c>
      <c r="N19" s="1">
        <v>9</v>
      </c>
      <c r="O19" s="8">
        <f>AVERAGEIF(SLR!$C$3:$C$38,N19,SLR!$D$3:$D$38)</f>
        <v>8941.3333333333339</v>
      </c>
      <c r="P19" s="8">
        <f>AVERAGE(SLR!$D$3:$D$38)</f>
        <v>9818.8055555555547</v>
      </c>
      <c r="Q19" s="10">
        <f t="shared" si="5"/>
        <v>0.9106335065647837</v>
      </c>
    </row>
    <row r="20" spans="1:17" ht="14.5" x14ac:dyDescent="0.35">
      <c r="A20" s="7">
        <v>18</v>
      </c>
      <c r="B20" s="2" t="s">
        <v>19</v>
      </c>
      <c r="C20" s="9">
        <f t="shared" si="0"/>
        <v>6</v>
      </c>
      <c r="D20" s="1">
        <v>9805</v>
      </c>
      <c r="E20" s="8">
        <f>$P$1+($N$1*SLR!$A20)</f>
        <v>9813.9856713856698</v>
      </c>
      <c r="F20" s="10">
        <f>VLOOKUP(SLR!$C20,$N$10:$Q$22,4,)</f>
        <v>0.94610964786959262</v>
      </c>
      <c r="G20" s="8">
        <f>SLR!$E20*SLR!$F20</f>
        <v>9285.1065277519228</v>
      </c>
      <c r="H20" s="8">
        <f t="shared" si="1"/>
        <v>519.89347224807716</v>
      </c>
      <c r="I20" s="8">
        <f t="shared" si="2"/>
        <v>519.89347224807716</v>
      </c>
      <c r="J20" s="8">
        <f t="shared" si="3"/>
        <v>270289.22248616215</v>
      </c>
      <c r="K20" s="5">
        <f t="shared" si="4"/>
        <v>5.3023301606127199E-2</v>
      </c>
      <c r="N20" s="1">
        <v>10</v>
      </c>
      <c r="O20" s="8">
        <f>AVERAGEIF(SLR!$C$3:$C$38,N20,SLR!$D$3:$D$38)</f>
        <v>8409.3333333333339</v>
      </c>
      <c r="P20" s="8">
        <f>AVERAGE(SLR!$D$3:$D$38)</f>
        <v>9818.8055555555547</v>
      </c>
      <c r="Q20" s="10">
        <f t="shared" si="5"/>
        <v>0.85645176348107532</v>
      </c>
    </row>
    <row r="21" spans="1:17" ht="15.75" customHeight="1" x14ac:dyDescent="0.35">
      <c r="A21" s="7">
        <v>19</v>
      </c>
      <c r="B21" s="2" t="s">
        <v>20</v>
      </c>
      <c r="C21" s="9">
        <f t="shared" si="0"/>
        <v>7</v>
      </c>
      <c r="D21" s="1">
        <v>9843</v>
      </c>
      <c r="E21" s="8">
        <f>$P$1+($N$1*SLR!$A21)</f>
        <v>9823.6254397254379</v>
      </c>
      <c r="F21" s="10">
        <f>VLOOKUP(SLR!$C21,$N$10:$Q$22,4,)</f>
        <v>0.88883859487321681</v>
      </c>
      <c r="G21" s="8">
        <f>SLR!$E21*SLR!$F21</f>
        <v>8731.617432406345</v>
      </c>
      <c r="H21" s="8">
        <f t="shared" si="1"/>
        <v>1111.382567593655</v>
      </c>
      <c r="I21" s="8">
        <f t="shared" si="2"/>
        <v>1111.382567593655</v>
      </c>
      <c r="J21" s="8">
        <f t="shared" si="3"/>
        <v>1235171.2115510653</v>
      </c>
      <c r="K21" s="5">
        <f t="shared" si="4"/>
        <v>0.1129109588127253</v>
      </c>
      <c r="N21" s="1">
        <v>11</v>
      </c>
      <c r="O21" s="8">
        <f>AVERAGEIF(SLR!$C$3:$C$38,N21,SLR!$D$3:$D$38)</f>
        <v>9537</v>
      </c>
      <c r="P21" s="8">
        <f>AVERAGE(SLR!$D$3:$D$38)</f>
        <v>9818.8055555555547</v>
      </c>
      <c r="Q21" s="10">
        <f t="shared" si="5"/>
        <v>0.97129940561903616</v>
      </c>
    </row>
    <row r="22" spans="1:17" ht="15.75" customHeight="1" x14ac:dyDescent="0.35">
      <c r="A22" s="7">
        <v>20</v>
      </c>
      <c r="B22" s="2" t="s">
        <v>21</v>
      </c>
      <c r="C22" s="9">
        <f t="shared" si="0"/>
        <v>8</v>
      </c>
      <c r="D22" s="1">
        <v>16744</v>
      </c>
      <c r="E22" s="8">
        <f>$P$1+($N$1*SLR!$A22)</f>
        <v>9833.265208065206</v>
      </c>
      <c r="F22" s="10">
        <f>VLOOKUP(SLR!$C22,$N$10:$Q$22,4,)</f>
        <v>1.8604435366374616</v>
      </c>
      <c r="G22" s="8">
        <f>SLR!$E22*SLR!$F22</f>
        <v>18294.234700386936</v>
      </c>
      <c r="H22" s="8">
        <f t="shared" si="1"/>
        <v>-1550.2347003869363</v>
      </c>
      <c r="I22" s="8">
        <f t="shared" si="2"/>
        <v>1550.2347003869363</v>
      </c>
      <c r="J22" s="8">
        <f t="shared" si="3"/>
        <v>2403227.6262837742</v>
      </c>
      <c r="K22" s="5">
        <f t="shared" si="4"/>
        <v>9.2584489989664134E-2</v>
      </c>
      <c r="N22" s="1">
        <v>12</v>
      </c>
      <c r="O22" s="8">
        <f>AVERAGEIF(SLR!$C$3:$C$38,N22,SLR!$D$3:$D$38)</f>
        <v>9439</v>
      </c>
      <c r="P22" s="8">
        <f>AVERAGE(SLR!$D$3:$D$38)</f>
        <v>9818.8055555555547</v>
      </c>
      <c r="Q22" s="10">
        <f t="shared" si="5"/>
        <v>0.96131855820887935</v>
      </c>
    </row>
    <row r="23" spans="1:17" ht="15.75" customHeight="1" x14ac:dyDescent="0.35">
      <c r="A23" s="7">
        <v>21</v>
      </c>
      <c r="B23" s="2" t="s">
        <v>22</v>
      </c>
      <c r="C23" s="9">
        <f t="shared" si="0"/>
        <v>9</v>
      </c>
      <c r="D23" s="1">
        <v>10011</v>
      </c>
      <c r="E23" s="8">
        <f>$P$1+($N$1*SLR!$A23)</f>
        <v>9842.9049764049741</v>
      </c>
      <c r="F23" s="10">
        <f>VLOOKUP(SLR!$C23,$N$10:$Q$22,4,)</f>
        <v>0.9106335065647837</v>
      </c>
      <c r="G23" s="8">
        <f>SLR!$E23*SLR!$F23</f>
        <v>8963.2790734476221</v>
      </c>
      <c r="H23" s="8">
        <f t="shared" si="1"/>
        <v>1047.7209265523779</v>
      </c>
      <c r="I23" s="8">
        <f t="shared" si="2"/>
        <v>1047.7209265523779</v>
      </c>
      <c r="J23" s="8">
        <f t="shared" si="3"/>
        <v>1097719.1399357733</v>
      </c>
      <c r="K23" s="5">
        <f t="shared" si="4"/>
        <v>0.10465696998825072</v>
      </c>
    </row>
    <row r="24" spans="1:17" ht="15.75" customHeight="1" x14ac:dyDescent="0.35">
      <c r="A24" s="7">
        <v>22</v>
      </c>
      <c r="B24" s="2" t="s">
        <v>23</v>
      </c>
      <c r="C24" s="9">
        <f t="shared" si="0"/>
        <v>10</v>
      </c>
      <c r="D24" s="1">
        <v>8365</v>
      </c>
      <c r="E24" s="8">
        <f>$P$1+($N$1*SLR!$A24)</f>
        <v>9852.5447447447441</v>
      </c>
      <c r="F24" s="10">
        <f>VLOOKUP(SLR!$C24,$N$10:$Q$22,4,)</f>
        <v>0.85645176348107532</v>
      </c>
      <c r="G24" s="8">
        <f>SLR!$E24*SLR!$F24</f>
        <v>8438.2293214128367</v>
      </c>
      <c r="H24" s="8">
        <f t="shared" si="1"/>
        <v>-73.229321412836725</v>
      </c>
      <c r="I24" s="8">
        <f t="shared" si="2"/>
        <v>73.229321412836725</v>
      </c>
      <c r="J24" s="8">
        <f t="shared" si="3"/>
        <v>5362.5335145845474</v>
      </c>
      <c r="K24" s="5">
        <f t="shared" si="4"/>
        <v>8.7542524103809589E-3</v>
      </c>
    </row>
    <row r="25" spans="1:17" ht="15.75" customHeight="1" x14ac:dyDescent="0.35">
      <c r="A25" s="7">
        <v>23</v>
      </c>
      <c r="B25" s="2" t="s">
        <v>24</v>
      </c>
      <c r="C25" s="9">
        <f t="shared" si="0"/>
        <v>11</v>
      </c>
      <c r="D25" s="1">
        <v>9334</v>
      </c>
      <c r="E25" s="8">
        <f>$P$1+($N$1*SLR!$A25)</f>
        <v>9862.1845130845122</v>
      </c>
      <c r="F25" s="10">
        <f>VLOOKUP(SLR!$C25,$N$10:$Q$22,4,)</f>
        <v>0.97129940561903616</v>
      </c>
      <c r="G25" s="8">
        <f>SLR!$E25*SLR!$F25</f>
        <v>9579.1339556642506</v>
      </c>
      <c r="H25" s="8">
        <f t="shared" si="1"/>
        <v>-245.13395566425061</v>
      </c>
      <c r="I25" s="8">
        <f t="shared" si="2"/>
        <v>245.13395566425061</v>
      </c>
      <c r="J25" s="8">
        <f t="shared" si="3"/>
        <v>60090.656219602781</v>
      </c>
      <c r="K25" s="5">
        <f t="shared" si="4"/>
        <v>2.6262476501419607E-2</v>
      </c>
    </row>
    <row r="26" spans="1:17" ht="15.75" customHeight="1" x14ac:dyDescent="0.35">
      <c r="A26" s="7">
        <v>24</v>
      </c>
      <c r="B26" s="2" t="s">
        <v>25</v>
      </c>
      <c r="C26" s="9">
        <f t="shared" si="0"/>
        <v>12</v>
      </c>
      <c r="D26" s="1">
        <v>9754</v>
      </c>
      <c r="E26" s="8">
        <f>$P$1+($N$1*SLR!$A26)</f>
        <v>9871.8242814242803</v>
      </c>
      <c r="F26" s="10">
        <f>VLOOKUP(SLR!$C26,$N$10:$Q$22,4,)</f>
        <v>0.96131855820887935</v>
      </c>
      <c r="G26" s="8">
        <f>SLR!$E26*SLR!$F26</f>
        <v>9489.9678851101962</v>
      </c>
      <c r="H26" s="8">
        <f t="shared" si="1"/>
        <v>264.03211488980378</v>
      </c>
      <c r="I26" s="8">
        <f t="shared" si="2"/>
        <v>264.03211488980378</v>
      </c>
      <c r="J26" s="8">
        <f t="shared" si="3"/>
        <v>69712.957693182543</v>
      </c>
      <c r="K26" s="5">
        <f t="shared" si="4"/>
        <v>2.7069111635206457E-2</v>
      </c>
    </row>
    <row r="27" spans="1:17" ht="15.75" customHeight="1" x14ac:dyDescent="0.35">
      <c r="A27" s="7">
        <v>25</v>
      </c>
      <c r="B27" s="2" t="s">
        <v>26</v>
      </c>
      <c r="C27" s="9">
        <f t="shared" si="0"/>
        <v>1</v>
      </c>
      <c r="D27" s="1">
        <v>9945</v>
      </c>
      <c r="E27" s="8">
        <f>$P$1+($N$1*SLR!$A27)</f>
        <v>9881.4640497640485</v>
      </c>
      <c r="F27" s="10">
        <f>VLOOKUP(SLR!$C27,$N$10:$Q$22,4,)</f>
        <v>1.0006987724802463</v>
      </c>
      <c r="G27" s="8">
        <f>SLR!$E27*SLR!$F27</f>
        <v>9888.368944906566</v>
      </c>
      <c r="H27" s="8">
        <f t="shared" si="1"/>
        <v>56.631055093434043</v>
      </c>
      <c r="I27" s="8">
        <f t="shared" si="2"/>
        <v>56.631055093434043</v>
      </c>
      <c r="J27" s="8">
        <f t="shared" si="3"/>
        <v>3207.0764009955619</v>
      </c>
      <c r="K27" s="5">
        <f t="shared" si="4"/>
        <v>5.6944248459963841E-3</v>
      </c>
    </row>
    <row r="28" spans="1:17" ht="15.75" customHeight="1" x14ac:dyDescent="0.35">
      <c r="A28" s="7">
        <v>26</v>
      </c>
      <c r="B28" s="2" t="s">
        <v>27</v>
      </c>
      <c r="C28" s="9">
        <f t="shared" si="0"/>
        <v>2</v>
      </c>
      <c r="D28" s="1">
        <v>7495</v>
      </c>
      <c r="E28" s="8">
        <f>$P$1+($N$1*SLR!$A28)</f>
        <v>9891.1038181038166</v>
      </c>
      <c r="F28" s="10">
        <f>VLOOKUP(SLR!$C28,$N$10:$Q$22,4,)</f>
        <v>0.81534017772019118</v>
      </c>
      <c r="G28" s="8">
        <f>SLR!$E28*SLR!$F28</f>
        <v>8064.6143449016272</v>
      </c>
      <c r="H28" s="8">
        <f t="shared" si="1"/>
        <v>-569.61434490162719</v>
      </c>
      <c r="I28" s="8">
        <f t="shared" si="2"/>
        <v>569.61434490162719</v>
      </c>
      <c r="J28" s="8">
        <f t="shared" si="3"/>
        <v>324460.50191770989</v>
      </c>
      <c r="K28" s="5">
        <f t="shared" si="4"/>
        <v>7.5999245483872879E-2</v>
      </c>
    </row>
    <row r="29" spans="1:17" ht="15.75" customHeight="1" x14ac:dyDescent="0.35">
      <c r="A29" s="7">
        <v>27</v>
      </c>
      <c r="B29" s="2" t="s">
        <v>28</v>
      </c>
      <c r="C29" s="9">
        <f t="shared" si="0"/>
        <v>3</v>
      </c>
      <c r="D29" s="1">
        <v>10073</v>
      </c>
      <c r="E29" s="8">
        <f>$P$1+($N$1*SLR!$A29)</f>
        <v>9900.7435864435847</v>
      </c>
      <c r="F29" s="10">
        <f>VLOOKUP(SLR!$C29,$N$10:$Q$22,4,)</f>
        <v>0.964407868121547</v>
      </c>
      <c r="G29" s="8">
        <f>SLR!$E29*SLR!$F29</f>
        <v>9548.3550150201372</v>
      </c>
      <c r="H29" s="8">
        <f t="shared" si="1"/>
        <v>524.64498497986278</v>
      </c>
      <c r="I29" s="8">
        <f t="shared" si="2"/>
        <v>524.64498497986278</v>
      </c>
      <c r="J29" s="8">
        <f t="shared" si="3"/>
        <v>275252.36026452045</v>
      </c>
      <c r="K29" s="5">
        <f t="shared" si="4"/>
        <v>5.208428323040433E-2</v>
      </c>
    </row>
    <row r="30" spans="1:17" ht="15.75" customHeight="1" x14ac:dyDescent="0.35">
      <c r="A30" s="7">
        <v>28</v>
      </c>
      <c r="B30" s="2" t="s">
        <v>29</v>
      </c>
      <c r="C30" s="9">
        <f t="shared" si="0"/>
        <v>4</v>
      </c>
      <c r="D30" s="1">
        <v>10364</v>
      </c>
      <c r="E30" s="8">
        <f>$P$1+($N$1*SLR!$A30)</f>
        <v>9910.3833547833528</v>
      </c>
      <c r="F30" s="10">
        <f>VLOOKUP(SLR!$C30,$N$10:$Q$22,4,)</f>
        <v>0.94115317262509313</v>
      </c>
      <c r="G30" s="8">
        <f>SLR!$E30*SLR!$F30</f>
        <v>9327.1887362852667</v>
      </c>
      <c r="H30" s="8">
        <f t="shared" si="1"/>
        <v>1036.8112637147333</v>
      </c>
      <c r="I30" s="8">
        <f t="shared" si="2"/>
        <v>1036.8112637147333</v>
      </c>
      <c r="J30" s="8">
        <f t="shared" si="3"/>
        <v>1074977.5965657423</v>
      </c>
      <c r="K30" s="5">
        <f t="shared" si="4"/>
        <v>0.10003968194854625</v>
      </c>
    </row>
    <row r="31" spans="1:17" ht="15.75" customHeight="1" x14ac:dyDescent="0.35">
      <c r="A31" s="7">
        <v>29</v>
      </c>
      <c r="B31" s="2" t="s">
        <v>30</v>
      </c>
      <c r="C31" s="9">
        <f t="shared" si="0"/>
        <v>5</v>
      </c>
      <c r="D31" s="1">
        <v>9083</v>
      </c>
      <c r="E31" s="8">
        <f>$P$1+($N$1*SLR!$A31)</f>
        <v>9920.023123123121</v>
      </c>
      <c r="F31" s="10">
        <f>VLOOKUP(SLR!$C31,$N$10:$Q$22,4,)</f>
        <v>0.88330499579887811</v>
      </c>
      <c r="G31" s="8">
        <f>SLR!$E31*SLR!$F31</f>
        <v>8762.4059830950428</v>
      </c>
      <c r="H31" s="8">
        <f t="shared" si="1"/>
        <v>320.59401690495724</v>
      </c>
      <c r="I31" s="8">
        <f t="shared" si="2"/>
        <v>320.59401690495724</v>
      </c>
      <c r="J31" s="8">
        <f t="shared" si="3"/>
        <v>102780.52367525602</v>
      </c>
      <c r="K31" s="5">
        <f t="shared" si="4"/>
        <v>3.5296049422542906E-2</v>
      </c>
    </row>
    <row r="32" spans="1:17" ht="15.75" customHeight="1" x14ac:dyDescent="0.35">
      <c r="A32" s="7">
        <v>30</v>
      </c>
      <c r="B32" s="2" t="s">
        <v>31</v>
      </c>
      <c r="C32" s="9">
        <f t="shared" si="0"/>
        <v>6</v>
      </c>
      <c r="D32" s="1">
        <v>8900</v>
      </c>
      <c r="E32" s="8">
        <f>$P$1+($N$1*SLR!$A32)</f>
        <v>9929.6628914628909</v>
      </c>
      <c r="F32" s="10">
        <f>VLOOKUP(SLR!$C32,$N$10:$Q$22,4,)</f>
        <v>0.94610964786959262</v>
      </c>
      <c r="G32" s="8">
        <f>SLR!$E32*SLR!$F32</f>
        <v>9394.5498617057165</v>
      </c>
      <c r="H32" s="8">
        <f t="shared" si="1"/>
        <v>-494.54986170571647</v>
      </c>
      <c r="I32" s="8">
        <f t="shared" si="2"/>
        <v>494.54986170571647</v>
      </c>
      <c r="J32" s="8">
        <f t="shared" si="3"/>
        <v>244579.5657131433</v>
      </c>
      <c r="K32" s="5">
        <f t="shared" si="4"/>
        <v>5.5567400191653536E-2</v>
      </c>
    </row>
    <row r="33" spans="1:11" ht="15.75" customHeight="1" x14ac:dyDescent="0.35">
      <c r="A33" s="7">
        <v>31</v>
      </c>
      <c r="B33" s="2" t="s">
        <v>32</v>
      </c>
      <c r="C33" s="9">
        <f t="shared" si="0"/>
        <v>7</v>
      </c>
      <c r="D33" s="1">
        <v>7919</v>
      </c>
      <c r="E33" s="8">
        <f>$P$1+($N$1*SLR!$A33)</f>
        <v>9939.302659802659</v>
      </c>
      <c r="F33" s="10">
        <f>VLOOKUP(SLR!$C33,$N$10:$Q$22,4,)</f>
        <v>0.88883859487321681</v>
      </c>
      <c r="G33" s="8">
        <f>SLR!$E33*SLR!$F33</f>
        <v>8834.4358101586222</v>
      </c>
      <c r="H33" s="8">
        <f t="shared" si="1"/>
        <v>-915.43581015862219</v>
      </c>
      <c r="I33" s="8">
        <f t="shared" si="2"/>
        <v>915.43581015862219</v>
      </c>
      <c r="J33" s="8">
        <f t="shared" si="3"/>
        <v>838022.72252077295</v>
      </c>
      <c r="K33" s="5">
        <f t="shared" si="4"/>
        <v>0.11559992551567397</v>
      </c>
    </row>
    <row r="34" spans="1:11" ht="15.75" customHeight="1" x14ac:dyDescent="0.35">
      <c r="A34" s="7">
        <v>32</v>
      </c>
      <c r="B34" s="2" t="s">
        <v>33</v>
      </c>
      <c r="C34" s="9">
        <f t="shared" si="0"/>
        <v>8</v>
      </c>
      <c r="D34" s="1">
        <v>19057</v>
      </c>
      <c r="E34" s="8">
        <f>$P$1+($N$1*SLR!$A34)</f>
        <v>9948.9424281424272</v>
      </c>
      <c r="F34" s="10">
        <f>VLOOKUP(SLR!$C34,$N$10:$Q$22,4,)</f>
        <v>1.8604435366374616</v>
      </c>
      <c r="G34" s="8">
        <f>SLR!$E34*SLR!$F34</f>
        <v>18509.445636815792</v>
      </c>
      <c r="H34" s="8">
        <f t="shared" si="1"/>
        <v>547.55436318420834</v>
      </c>
      <c r="I34" s="8">
        <f t="shared" si="2"/>
        <v>547.55436318420834</v>
      </c>
      <c r="J34" s="8">
        <f t="shared" si="3"/>
        <v>299815.78064206394</v>
      </c>
      <c r="K34" s="5">
        <f t="shared" si="4"/>
        <v>2.8732453333903989E-2</v>
      </c>
    </row>
    <row r="35" spans="1:11" ht="15.75" customHeight="1" x14ac:dyDescent="0.35">
      <c r="A35" s="7">
        <v>33</v>
      </c>
      <c r="B35" s="2" t="s">
        <v>34</v>
      </c>
      <c r="C35" s="9">
        <f t="shared" si="0"/>
        <v>9</v>
      </c>
      <c r="D35" s="1">
        <v>7530</v>
      </c>
      <c r="E35" s="8">
        <f>$P$1+($N$1*SLR!$A35)</f>
        <v>9958.5821964821953</v>
      </c>
      <c r="F35" s="10">
        <f>VLOOKUP(SLR!$C35,$N$10:$Q$22,4,)</f>
        <v>0.9106335065647837</v>
      </c>
      <c r="G35" s="8">
        <f>SLR!$E35*SLR!$F35</f>
        <v>9068.6186259962069</v>
      </c>
      <c r="H35" s="8">
        <f t="shared" si="1"/>
        <v>-1538.6186259962069</v>
      </c>
      <c r="I35" s="8">
        <f t="shared" si="2"/>
        <v>1538.6186259962069</v>
      </c>
      <c r="J35" s="8">
        <f t="shared" si="3"/>
        <v>2367347.2762624556</v>
      </c>
      <c r="K35" s="5">
        <f t="shared" si="4"/>
        <v>0.20433182284146173</v>
      </c>
    </row>
    <row r="36" spans="1:11" ht="15.75" customHeight="1" x14ac:dyDescent="0.35">
      <c r="A36" s="7">
        <v>34</v>
      </c>
      <c r="B36" s="2" t="s">
        <v>35</v>
      </c>
      <c r="C36" s="9">
        <f t="shared" si="0"/>
        <v>10</v>
      </c>
      <c r="D36" s="1">
        <v>8954</v>
      </c>
      <c r="E36" s="8">
        <f>$P$1+($N$1*SLR!$A36)</f>
        <v>9968.2219648219634</v>
      </c>
      <c r="F36" s="10">
        <f>VLOOKUP(SLR!$C36,$N$10:$Q$22,4,)</f>
        <v>0.85645176348107532</v>
      </c>
      <c r="G36" s="8">
        <f>SLR!$E36*SLR!$F36</f>
        <v>8537.3012805425606</v>
      </c>
      <c r="H36" s="8">
        <f t="shared" si="1"/>
        <v>416.69871945743944</v>
      </c>
      <c r="I36" s="8">
        <f t="shared" si="2"/>
        <v>416.69871945743944</v>
      </c>
      <c r="J36" s="8">
        <f t="shared" si="3"/>
        <v>173637.82279746982</v>
      </c>
      <c r="K36" s="5">
        <f t="shared" si="4"/>
        <v>4.6537717160759377E-2</v>
      </c>
    </row>
    <row r="37" spans="1:11" ht="15.75" customHeight="1" x14ac:dyDescent="0.35">
      <c r="A37" s="7">
        <v>35</v>
      </c>
      <c r="B37" s="2" t="s">
        <v>36</v>
      </c>
      <c r="C37" s="9">
        <f t="shared" si="0"/>
        <v>11</v>
      </c>
      <c r="D37" s="1">
        <v>9285</v>
      </c>
      <c r="E37" s="8">
        <f>$P$1+($N$1*SLR!$A37)</f>
        <v>9977.8617331617315</v>
      </c>
      <c r="F37" s="10">
        <f>VLOOKUP(SLR!$C37,$N$10:$Q$22,4,)</f>
        <v>0.97129940561903616</v>
      </c>
      <c r="G37" s="8">
        <f>SLR!$E37*SLR!$F37</f>
        <v>9691.4911707689153</v>
      </c>
      <c r="H37" s="8">
        <f t="shared" si="1"/>
        <v>-406.49117076891525</v>
      </c>
      <c r="I37" s="8">
        <f t="shared" si="2"/>
        <v>406.49117076891525</v>
      </c>
      <c r="J37" s="8">
        <f t="shared" si="3"/>
        <v>165235.07191308343</v>
      </c>
      <c r="K37" s="5">
        <f t="shared" si="4"/>
        <v>4.37793398781815E-2</v>
      </c>
    </row>
    <row r="38" spans="1:11" ht="15.75" customHeight="1" x14ac:dyDescent="0.35">
      <c r="A38" s="7">
        <v>36</v>
      </c>
      <c r="B38" s="2" t="s">
        <v>37</v>
      </c>
      <c r="C38" s="9">
        <f t="shared" si="0"/>
        <v>12</v>
      </c>
      <c r="D38" s="1">
        <v>8960</v>
      </c>
      <c r="E38" s="8">
        <f>$P$1+($N$1*SLR!$A38)</f>
        <v>9987.5015015014997</v>
      </c>
      <c r="F38" s="10">
        <f>VLOOKUP(SLR!$C38,$N$10:$Q$22,4,)</f>
        <v>0.96131855820887935</v>
      </c>
      <c r="G38" s="8">
        <f>SLR!$E38*SLR!$F38</f>
        <v>9601.1705435324384</v>
      </c>
      <c r="H38" s="8">
        <f t="shared" si="1"/>
        <v>-641.17054353243839</v>
      </c>
      <c r="I38" s="8">
        <f t="shared" si="2"/>
        <v>641.17054353243839</v>
      </c>
      <c r="J38" s="8">
        <f t="shared" si="3"/>
        <v>411099.66589368245</v>
      </c>
      <c r="K38" s="5">
        <f t="shared" si="4"/>
        <v>7.1559212447816781E-2</v>
      </c>
    </row>
    <row r="39" spans="1:11" ht="15.75" customHeight="1" x14ac:dyDescent="0.35"/>
    <row r="40" spans="1:11" ht="15.75" customHeight="1" x14ac:dyDescent="0.35"/>
    <row r="41" spans="1:11" ht="15.75" customHeight="1" x14ac:dyDescent="0.35"/>
    <row r="42" spans="1:11" ht="15.75" customHeight="1" x14ac:dyDescent="0.35"/>
    <row r="43" spans="1:11" ht="15.75" customHeight="1" x14ac:dyDescent="0.35"/>
    <row r="44" spans="1:11" ht="15.75" customHeight="1" x14ac:dyDescent="0.35"/>
    <row r="45" spans="1:11" ht="15.75" customHeight="1" x14ac:dyDescent="0.35"/>
    <row r="46" spans="1:11" ht="15.75" customHeight="1" x14ac:dyDescent="0.35"/>
    <row r="47" spans="1:11" ht="15.75" customHeight="1" x14ac:dyDescent="0.35"/>
    <row r="48" spans="1:1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N9:T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2024-07-09T03:32:18Z</dcterms:created>
  <dcterms:modified xsi:type="dcterms:W3CDTF">2024-07-09T03:47:48Z</dcterms:modified>
</cp:coreProperties>
</file>