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codeName="ThisWorkbook" defaultThemeVersion="166925"/>
  <mc:AlternateContent xmlns:mc="http://schemas.openxmlformats.org/markup-compatibility/2006">
    <mc:Choice Requires="x15">
      <x15ac:absPath xmlns:x15ac="http://schemas.microsoft.com/office/spreadsheetml/2010/11/ac" url="https://d.docs.live.net/e1a4fd3540cbd663/Documents/"/>
    </mc:Choice>
  </mc:AlternateContent>
  <xr:revisionPtr revIDLastSave="0" documentId="8_{C0A62606-8FAF-4DA1-AE17-27B8E9FD673E}" xr6:coauthVersionLast="47" xr6:coauthVersionMax="47" xr10:uidLastSave="{00000000-0000-0000-0000-000000000000}"/>
  <bookViews>
    <workbookView xWindow="-28920" yWindow="-120" windowWidth="29040" windowHeight="15840" activeTab="3" xr2:uid="{83F4D9F0-B916-4C83-BB00-1BEFC01EFEB2}"/>
  </bookViews>
  <sheets>
    <sheet name="Alternative Energy" sheetId="8" r:id="rId1"/>
    <sheet name="PLUGNotes" sheetId="1" r:id="rId2"/>
    <sheet name="PLUG" sheetId="4" r:id="rId3"/>
    <sheet name="PLUGModel" sheetId="3" r:id="rId4"/>
    <sheet name="BEModel" sheetId="7" r:id="rId5"/>
    <sheet name="BENotes" sheetId="6" r:id="rId6"/>
    <sheet name="BE" sheetId="5"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B44" i="3" l="1"/>
  <c r="BB46" i="3" s="1"/>
  <c r="BB47" i="3" s="1"/>
  <c r="AU57" i="3"/>
  <c r="AT57" i="3"/>
  <c r="AQ57" i="3"/>
  <c r="AR57" i="3"/>
  <c r="AS57" i="3"/>
  <c r="AP57" i="3"/>
  <c r="AO57" i="3"/>
  <c r="AP49" i="3"/>
  <c r="AQ49" i="3"/>
  <c r="AR49" i="3"/>
  <c r="AS49" i="3"/>
  <c r="AT49" i="3"/>
  <c r="AU49" i="3"/>
  <c r="AQ47" i="3"/>
  <c r="AR47" i="3"/>
  <c r="AS47" i="3"/>
  <c r="AT47" i="3"/>
  <c r="AU47" i="3"/>
  <c r="AP47" i="3"/>
  <c r="AQ43" i="3"/>
  <c r="AR43" i="3"/>
  <c r="AS43" i="3"/>
  <c r="AT43" i="3"/>
  <c r="AU43" i="3"/>
  <c r="AP43" i="3"/>
  <c r="AQ42" i="3"/>
  <c r="AR42" i="3"/>
  <c r="AS42" i="3"/>
  <c r="AT42" i="3"/>
  <c r="AU42" i="3"/>
  <c r="AP42" i="3"/>
  <c r="AQ39" i="3"/>
  <c r="AR39" i="3"/>
  <c r="AS39" i="3"/>
  <c r="AT39" i="3"/>
  <c r="AU39" i="3"/>
  <c r="AP39" i="3"/>
  <c r="AM57" i="3"/>
  <c r="AN57" i="3"/>
  <c r="AL57" i="3"/>
  <c r="AQ38" i="3"/>
  <c r="AR38" i="3"/>
  <c r="AS38" i="3"/>
  <c r="AT38" i="3"/>
  <c r="AU38" i="3"/>
  <c r="AP38" i="3"/>
  <c r="AQ37" i="3"/>
  <c r="AR37" i="3"/>
  <c r="AS37" i="3"/>
  <c r="AT37" i="3"/>
  <c r="AU37" i="3" s="1"/>
  <c r="AP37" i="3"/>
  <c r="AU34" i="3"/>
  <c r="AT34" i="3"/>
  <c r="AP34" i="3"/>
  <c r="AQ34" i="3"/>
  <c r="AR34" i="3"/>
  <c r="AS34" i="3"/>
  <c r="AQ33" i="3"/>
  <c r="AR33" i="3"/>
  <c r="AS33" i="3"/>
  <c r="AT33" i="3"/>
  <c r="AU33" i="3"/>
  <c r="AP33" i="3"/>
  <c r="AR31" i="3"/>
  <c r="AS31" i="3"/>
  <c r="AT31" i="3"/>
  <c r="AU31" i="3"/>
  <c r="AQ31" i="3"/>
  <c r="AP31" i="3"/>
  <c r="AI20" i="3"/>
  <c r="AJ20" i="3"/>
  <c r="AK20" i="3"/>
  <c r="AL20" i="3"/>
  <c r="AM20" i="3"/>
  <c r="AN20" i="3"/>
  <c r="AO20" i="3"/>
  <c r="AP20" i="3"/>
  <c r="AQ20" i="3"/>
  <c r="AR20" i="3"/>
  <c r="AS20" i="3"/>
  <c r="AT20" i="3"/>
  <c r="AU20" i="3"/>
  <c r="AH20" i="3"/>
  <c r="AP28" i="3"/>
  <c r="AQ28" i="3" s="1"/>
  <c r="AR28" i="3" s="1"/>
  <c r="AS28" i="3" s="1"/>
  <c r="AT28" i="3" s="1"/>
  <c r="AU28" i="3" s="1"/>
  <c r="AO17" i="3"/>
  <c r="AP32" i="3"/>
  <c r="AQ32" i="3" s="1"/>
  <c r="AR32" i="3" s="1"/>
  <c r="AS32" i="3" s="1"/>
  <c r="AT32" i="3" s="1"/>
  <c r="AU32" i="3" s="1"/>
  <c r="AO25" i="3"/>
  <c r="AP25" i="3" s="1"/>
  <c r="AQ25" i="3" s="1"/>
  <c r="AR25" i="3" s="1"/>
  <c r="AS25" i="3" s="1"/>
  <c r="AT25" i="3" s="1"/>
  <c r="AU25" i="3" s="1"/>
  <c r="AP26" i="3" l="1"/>
  <c r="AR26" i="3"/>
  <c r="AQ26" i="3"/>
  <c r="AS26" i="3" l="1"/>
  <c r="AT26" i="3" l="1"/>
  <c r="AU26" i="3" l="1"/>
  <c r="AO7" i="3" l="1"/>
  <c r="AL47" i="3"/>
  <c r="AK47" i="3"/>
  <c r="AO54" i="3"/>
  <c r="BB43" i="3" s="1"/>
  <c r="AN54" i="3"/>
  <c r="AM54" i="3"/>
  <c r="AL54" i="3"/>
  <c r="AP1" i="3"/>
  <c r="AQ1" i="3" s="1"/>
  <c r="AR1" i="3" s="1"/>
  <c r="AS1" i="3" s="1"/>
  <c r="AT1" i="3" s="1"/>
  <c r="AU1" i="3" s="1"/>
  <c r="AM47" i="3"/>
  <c r="AN47" i="3"/>
  <c r="AO47" i="3"/>
  <c r="AO33" i="3"/>
  <c r="AO38" i="3" s="1"/>
  <c r="AO19" i="3" l="1"/>
  <c r="AP7" i="3"/>
  <c r="AM49" i="3"/>
  <c r="AO49" i="3"/>
  <c r="AN49" i="3"/>
  <c r="AL49" i="3"/>
  <c r="AP8" i="3" l="1"/>
  <c r="AQ7" i="3"/>
  <c r="AR7" i="3" s="1"/>
  <c r="AS7" i="3" s="1"/>
  <c r="AT7" i="3" s="1"/>
  <c r="AU7" i="3" s="1"/>
  <c r="AQ8" i="3"/>
  <c r="AO27" i="7"/>
  <c r="AM27" i="7"/>
  <c r="AO26" i="7"/>
  <c r="AN26" i="7"/>
  <c r="M17" i="7"/>
  <c r="L17" i="7"/>
  <c r="K17" i="7"/>
  <c r="J17" i="7"/>
  <c r="I17" i="7"/>
  <c r="H17" i="7"/>
  <c r="G17" i="7"/>
  <c r="F17" i="7"/>
  <c r="AO16" i="7"/>
  <c r="AN16" i="7"/>
  <c r="AM16" i="7"/>
  <c r="AL16" i="7"/>
  <c r="AK16" i="7"/>
  <c r="AJ16" i="7"/>
  <c r="AI16" i="7"/>
  <c r="AI17" i="7" s="1"/>
  <c r="AI19" i="7" s="1"/>
  <c r="AI21" i="7" s="1"/>
  <c r="AI23" i="7" s="1"/>
  <c r="AH16" i="7"/>
  <c r="AH17" i="7" s="1"/>
  <c r="AH19" i="7" s="1"/>
  <c r="AH21" i="7" s="1"/>
  <c r="AH23" i="7" s="1"/>
  <c r="AO11" i="7"/>
  <c r="AN11" i="7"/>
  <c r="AM11" i="7"/>
  <c r="AL11" i="7"/>
  <c r="AK11" i="7"/>
  <c r="AJ11" i="7"/>
  <c r="AI11" i="7"/>
  <c r="AH11" i="7"/>
  <c r="AO6" i="7"/>
  <c r="AO12" i="7" s="1"/>
  <c r="AN6" i="7"/>
  <c r="AN12" i="7" s="1"/>
  <c r="AM6" i="7"/>
  <c r="AM12" i="7" s="1"/>
  <c r="AM17" i="7" s="1"/>
  <c r="AL6" i="7"/>
  <c r="AL12" i="7" s="1"/>
  <c r="AK6" i="7"/>
  <c r="AJ6" i="7"/>
  <c r="AI6" i="7"/>
  <c r="AH6" i="7"/>
  <c r="M6" i="7"/>
  <c r="L6" i="7"/>
  <c r="K6" i="7"/>
  <c r="J6" i="7"/>
  <c r="I6" i="7"/>
  <c r="H6" i="7"/>
  <c r="G6" i="7"/>
  <c r="F6" i="7"/>
  <c r="AK1" i="7"/>
  <c r="AL1" i="7" s="1"/>
  <c r="AM1" i="7" s="1"/>
  <c r="AN1" i="7" s="1"/>
  <c r="AO44" i="3"/>
  <c r="AI7" i="3"/>
  <c r="AJ7" i="3"/>
  <c r="AK7" i="3"/>
  <c r="AL7" i="3"/>
  <c r="AL8" i="3" s="1"/>
  <c r="AM7" i="3"/>
  <c r="AN7" i="3"/>
  <c r="AH7" i="3"/>
  <c r="AH25" i="3"/>
  <c r="AH27" i="3" s="1"/>
  <c r="AH31" i="3" s="1"/>
  <c r="AH33" i="3" s="1"/>
  <c r="AI25" i="3"/>
  <c r="AJ25" i="3"/>
  <c r="AJ26" i="3" s="1"/>
  <c r="AK25" i="3"/>
  <c r="AL25" i="3"/>
  <c r="AL26" i="3" s="1"/>
  <c r="AM25" i="3"/>
  <c r="AN25" i="3"/>
  <c r="AI17" i="3"/>
  <c r="AH17" i="3"/>
  <c r="G27" i="3"/>
  <c r="H27" i="3"/>
  <c r="I27" i="3"/>
  <c r="J27" i="3"/>
  <c r="K27" i="3"/>
  <c r="L27" i="3"/>
  <c r="M27" i="3"/>
  <c r="F27" i="3"/>
  <c r="G7" i="3"/>
  <c r="H7" i="3"/>
  <c r="I7" i="3"/>
  <c r="F7" i="3"/>
  <c r="K7" i="3"/>
  <c r="L7" i="3"/>
  <c r="M7" i="3"/>
  <c r="J7" i="3"/>
  <c r="K5" i="4"/>
  <c r="AN26" i="3" l="1"/>
  <c r="AO26" i="3"/>
  <c r="AM26" i="3"/>
  <c r="AI27" i="3"/>
  <c r="AI31" i="3" s="1"/>
  <c r="AI33" i="3" s="1"/>
  <c r="AI34" i="3" s="1"/>
  <c r="AI26" i="3"/>
  <c r="AK26" i="3"/>
  <c r="AI18" i="3"/>
  <c r="AK40" i="3"/>
  <c r="AK8" i="3"/>
  <c r="AN8" i="3"/>
  <c r="AO8" i="3"/>
  <c r="AK45" i="3"/>
  <c r="AJ8" i="3"/>
  <c r="AR8" i="3"/>
  <c r="AP17" i="3"/>
  <c r="AP19" i="3" s="1"/>
  <c r="AP27" i="3" s="1"/>
  <c r="AM8" i="3"/>
  <c r="AI8" i="3"/>
  <c r="AV8" i="3" s="1"/>
  <c r="AK44" i="3"/>
  <c r="AL45" i="3"/>
  <c r="AO45" i="3"/>
  <c r="AN44" i="3"/>
  <c r="AN45" i="3"/>
  <c r="AM44" i="3"/>
  <c r="AM45" i="3"/>
  <c r="AL44" i="3"/>
  <c r="AK48" i="3"/>
  <c r="AN40" i="3"/>
  <c r="AN48" i="3"/>
  <c r="AM40" i="3"/>
  <c r="AM48" i="3"/>
  <c r="AL40" i="3"/>
  <c r="AL48" i="3"/>
  <c r="AO40" i="3"/>
  <c r="AO48" i="3"/>
  <c r="AO17" i="7"/>
  <c r="AO19" i="7" s="1"/>
  <c r="AO21" i="7" s="1"/>
  <c r="AO23" i="7" s="1"/>
  <c r="AK27" i="7"/>
  <c r="AL17" i="7"/>
  <c r="AL19" i="7" s="1"/>
  <c r="AL21" i="7" s="1"/>
  <c r="AL23" i="7" s="1"/>
  <c r="AL26" i="7"/>
  <c r="AJ12" i="7"/>
  <c r="AJ17" i="7" s="1"/>
  <c r="AJ19" i="7" s="1"/>
  <c r="AJ21" i="7" s="1"/>
  <c r="AJ23" i="7" s="1"/>
  <c r="AK12" i="7"/>
  <c r="AK26" i="7" s="1"/>
  <c r="AL27" i="7"/>
  <c r="AM28" i="7"/>
  <c r="AM19" i="7"/>
  <c r="AM21" i="7" s="1"/>
  <c r="AM23" i="7" s="1"/>
  <c r="AN27" i="7"/>
  <c r="AO27" i="3"/>
  <c r="AK17" i="3"/>
  <c r="AL17" i="3"/>
  <c r="AL18" i="3" s="1"/>
  <c r="AM17" i="3"/>
  <c r="AN17" i="3"/>
  <c r="AN18" i="3" s="1"/>
  <c r="AJ17" i="3"/>
  <c r="AJ18" i="3" s="1"/>
  <c r="AN10" i="3"/>
  <c r="AJ10" i="3"/>
  <c r="AK1" i="3"/>
  <c r="AL1" i="3" s="1"/>
  <c r="AM1" i="3" s="1"/>
  <c r="AN1" i="3" s="1"/>
  <c r="AW26" i="3" l="1"/>
  <c r="AV26" i="3"/>
  <c r="AS8" i="3"/>
  <c r="AK18" i="3"/>
  <c r="AO18" i="3"/>
  <c r="AW8" i="3"/>
  <c r="AQ17" i="3"/>
  <c r="AQ19" i="3" s="1"/>
  <c r="AQ27" i="3" s="1"/>
  <c r="AP18" i="3"/>
  <c r="AP40" i="3"/>
  <c r="AM18" i="3"/>
  <c r="AP45" i="3"/>
  <c r="AP48" i="3"/>
  <c r="AP44" i="3"/>
  <c r="AJ26" i="7"/>
  <c r="AK28" i="7"/>
  <c r="AK17" i="7"/>
  <c r="AK19" i="7" s="1"/>
  <c r="AK21" i="7" s="1"/>
  <c r="AK23" i="7" s="1"/>
  <c r="AM26" i="7"/>
  <c r="AN17" i="7"/>
  <c r="AN19" i="7" s="1"/>
  <c r="AN28" i="7"/>
  <c r="AL28" i="7"/>
  <c r="AN19" i="3"/>
  <c r="AL10" i="3"/>
  <c r="AJ19" i="3"/>
  <c r="AJ27" i="3" s="1"/>
  <c r="AJ31" i="3" s="1"/>
  <c r="AJ33" i="3" s="1"/>
  <c r="AJ34" i="3" s="1"/>
  <c r="AM19" i="3"/>
  <c r="AM10" i="3"/>
  <c r="AK19" i="3"/>
  <c r="AK10" i="3"/>
  <c r="AL19" i="3"/>
  <c r="AW18" i="3" l="1"/>
  <c r="AV18" i="3"/>
  <c r="AQ18" i="3"/>
  <c r="AR17" i="3"/>
  <c r="AR19" i="3" s="1"/>
  <c r="AR27" i="3" s="1"/>
  <c r="AU8" i="3"/>
  <c r="AT8" i="3"/>
  <c r="AN21" i="7"/>
  <c r="AN23" i="7" s="1"/>
  <c r="AM27" i="3"/>
  <c r="AM31" i="3" s="1"/>
  <c r="AM33" i="3" s="1"/>
  <c r="AK27" i="3"/>
  <c r="AK31" i="3" s="1"/>
  <c r="AK33" i="3" s="1"/>
  <c r="AN27" i="3"/>
  <c r="AN31" i="3" s="1"/>
  <c r="AN33" i="3" s="1"/>
  <c r="AL27" i="3"/>
  <c r="AL31" i="3" s="1"/>
  <c r="AL33" i="3" s="1"/>
  <c r="AN38" i="3" l="1"/>
  <c r="AN34" i="3"/>
  <c r="AO34" i="3"/>
  <c r="AM38" i="3"/>
  <c r="AM34" i="3"/>
  <c r="AR18" i="3"/>
  <c r="AS17" i="3"/>
  <c r="AS19" i="3" s="1"/>
  <c r="AS27" i="3" s="1"/>
  <c r="AK38" i="3"/>
  <c r="AK34" i="3"/>
  <c r="AL38" i="3"/>
  <c r="AL34" i="3"/>
  <c r="AT17" i="3" l="1"/>
  <c r="AT19" i="3" s="1"/>
  <c r="AT27" i="3" s="1"/>
  <c r="AS18" i="3"/>
  <c r="AU17" i="3" l="1"/>
  <c r="AT18" i="3"/>
  <c r="AU18" i="3" l="1"/>
  <c r="AU19" i="3"/>
  <c r="AU27" i="3" s="1"/>
</calcChain>
</file>

<file path=xl/sharedStrings.xml><?xml version="1.0" encoding="utf-8"?>
<sst xmlns="http://schemas.openxmlformats.org/spreadsheetml/2006/main" count="157" uniqueCount="118">
  <si>
    <t>PLUG</t>
  </si>
  <si>
    <t>https://www.plugpower.com</t>
  </si>
  <si>
    <t>Business Model</t>
  </si>
  <si>
    <t>We manage our business as a single operating segment</t>
  </si>
  <si>
    <t>fuel cell system that provides power</t>
  </si>
  <si>
    <t>GenDrive:</t>
  </si>
  <si>
    <t>GenFuel:</t>
  </si>
  <si>
    <t>GenCare:</t>
  </si>
  <si>
    <t>GenSure:</t>
  </si>
  <si>
    <t>GenKey:</t>
  </si>
  <si>
    <t>ProGen:</t>
  </si>
  <si>
    <t>liquid hydrogen fueling delivery</t>
  </si>
  <si>
    <t>internet of things' based maintinence and on site service program for GenDrive, GenFuel, and GenSure</t>
  </si>
  <si>
    <t>internet of things</t>
  </si>
  <si>
    <t xml:space="preserve">The Internet of things describes physical objects that are embedded with sensors, processing ability, software, </t>
  </si>
  <si>
    <t>and other technologies that connect and exchange data with other devices and systems over the Internet or other communications networks</t>
  </si>
  <si>
    <t>stationary fuel cell solution providing scalable power and grid-support power requirements to support large scale stationary power and data center markets</t>
  </si>
  <si>
    <t>vertically integrated “turn-key” solution combining either GenDrive or GenSure fuel cell power with GenFuel fuel and GenCare aftermarket service, offering complete simplicity to customers transitioning to fuel cell power</t>
  </si>
  <si>
    <t xml:space="preserve">fuel cell stack and engine technology  used in mobility and stationary fuel cell systems, and as engines in electric delivery vans. </t>
  </si>
  <si>
    <t>GenFuel Electrolyzers:</t>
  </si>
  <si>
    <t>GenFuel electrolyzers are , scalable hydrogen generators optimized for clean hydrogen production. </t>
  </si>
  <si>
    <t>Sales</t>
  </si>
  <si>
    <t>Service</t>
  </si>
  <si>
    <t>Purchase Agreements</t>
  </si>
  <si>
    <t>Fuel Delivery</t>
  </si>
  <si>
    <t>Other</t>
  </si>
  <si>
    <t>Revenue</t>
  </si>
  <si>
    <t>Sales COGS</t>
  </si>
  <si>
    <t>Service COGS</t>
  </si>
  <si>
    <t>Provision for Loss</t>
  </si>
  <si>
    <t>Purchase COGS</t>
  </si>
  <si>
    <t>Fuel COGS</t>
  </si>
  <si>
    <t>Other COGS</t>
  </si>
  <si>
    <t>Total COGS</t>
  </si>
  <si>
    <t>Gross Profit</t>
  </si>
  <si>
    <t>R&amp;D Expense</t>
  </si>
  <si>
    <t>SG&amp;A Expense</t>
  </si>
  <si>
    <t>Impairment</t>
  </si>
  <si>
    <t>Change in Fair Value</t>
  </si>
  <si>
    <t xml:space="preserve">Price </t>
  </si>
  <si>
    <t>March 16th 2021</t>
  </si>
  <si>
    <t>Shares</t>
  </si>
  <si>
    <t>MC</t>
  </si>
  <si>
    <t>Cash</t>
  </si>
  <si>
    <t>Debt</t>
  </si>
  <si>
    <t>EV</t>
  </si>
  <si>
    <t>Date of Scandal</t>
  </si>
  <si>
    <t xml:space="preserve">Common Stock Warrants </t>
  </si>
  <si>
    <t>Revenue Excluding Stock Warrants</t>
  </si>
  <si>
    <t>Revenue y/y</t>
  </si>
  <si>
    <t>Revenue y/y Exluding Warrants</t>
  </si>
  <si>
    <t>Gross Margin</t>
  </si>
  <si>
    <t>Q118</t>
  </si>
  <si>
    <t>Q218</t>
  </si>
  <si>
    <t>Q318</t>
  </si>
  <si>
    <t>Q418</t>
  </si>
  <si>
    <t>Q119</t>
  </si>
  <si>
    <t>Q219</t>
  </si>
  <si>
    <t>Q419</t>
  </si>
  <si>
    <t>Q319</t>
  </si>
  <si>
    <t>Q120</t>
  </si>
  <si>
    <t>Q220</t>
  </si>
  <si>
    <t>Q320</t>
  </si>
  <si>
    <t>Q420</t>
  </si>
  <si>
    <t>Q121</t>
  </si>
  <si>
    <t>Q221</t>
  </si>
  <si>
    <t>Q321</t>
  </si>
  <si>
    <t>Q421</t>
  </si>
  <si>
    <t>Q122</t>
  </si>
  <si>
    <t>Operating Income (Loss) (EBITDA)</t>
  </si>
  <si>
    <t>Interest and Other Expense</t>
  </si>
  <si>
    <t>Gain(loss) extinguish debt</t>
  </si>
  <si>
    <t>Change in warrant liability</t>
  </si>
  <si>
    <t>Tax</t>
  </si>
  <si>
    <t>Net Income/Loss</t>
  </si>
  <si>
    <t>Income/Loss before taxes</t>
  </si>
  <si>
    <t>Total Operating Expenses</t>
  </si>
  <si>
    <t>Net Loss Attributable to Shareholders</t>
  </si>
  <si>
    <t>Weighted Avg Shares Outstanding</t>
  </si>
  <si>
    <t>BE</t>
  </si>
  <si>
    <t>We created the first large-scale, commercially viable solid oxide fuel-cell based power generation platform</t>
  </si>
  <si>
    <t>Our fuel-flexible Bloom Energy Servers can use biogas, hydrogen, natural gas, or a blend of fuels</t>
  </si>
  <si>
    <t>https://www.bloomenergy.com/</t>
  </si>
  <si>
    <t>"PEM" Fuel System (SEE ALTERNATIVE ENERGY)</t>
  </si>
  <si>
    <t>"SOFC" fuel system (SEE ALTERNATIVE ENERGY)</t>
  </si>
  <si>
    <t>Product</t>
  </si>
  <si>
    <t>Installation</t>
  </si>
  <si>
    <t>Electricity</t>
  </si>
  <si>
    <t>Product COGS</t>
  </si>
  <si>
    <t>Installation COGS</t>
  </si>
  <si>
    <t>Electricity COGS</t>
  </si>
  <si>
    <t>S&amp;M Expense</t>
  </si>
  <si>
    <t>G&amp;A Expense</t>
  </si>
  <si>
    <t>Net Loss Attributable to noncontrol Int</t>
  </si>
  <si>
    <t>Operating Cash flows</t>
  </si>
  <si>
    <t>Depreciation</t>
  </si>
  <si>
    <t>CAPEX</t>
  </si>
  <si>
    <t>CAPEX/REVENUE</t>
  </si>
  <si>
    <t>CA</t>
  </si>
  <si>
    <t>CL</t>
  </si>
  <si>
    <t>NWC</t>
  </si>
  <si>
    <t>Delta NWC</t>
  </si>
  <si>
    <t>NWC/REVENUE</t>
  </si>
  <si>
    <t>CA/REVENUE</t>
  </si>
  <si>
    <t>CL/REVENUE</t>
  </si>
  <si>
    <t>FCF</t>
  </si>
  <si>
    <t>REVENUE y/y</t>
  </si>
  <si>
    <t>COGS y/y</t>
  </si>
  <si>
    <t>NI y/y</t>
  </si>
  <si>
    <t>Net Debt</t>
  </si>
  <si>
    <t>LT Growth</t>
  </si>
  <si>
    <t>WACC</t>
  </si>
  <si>
    <t>Terminal</t>
  </si>
  <si>
    <t xml:space="preserve">selling fuel cells and and integration knowledge/ consultation  </t>
  </si>
  <si>
    <t>Operating Expense y/y</t>
  </si>
  <si>
    <t>GM %</t>
  </si>
  <si>
    <t>NPV</t>
  </si>
  <si>
    <t>VPS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</si>
</sst>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6" formatCode="&quot;$&quot;#,##0_);[Red]\(&quot;$&quot;#,##0\)"/>
    <numFmt numFmtId="8" formatCode="&quot;$&quot;#,##0.00_);[Red]\(&quot;$&quot;#,##0.00\)"/>
  </numFmts>
  <fonts count="12" x14ac:knownFonts="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sz val="10"/>
      <color rgb="FF000000"/>
      <name val="Times New Roman"/>
      <family val="1"/>
    </font>
    <font>
      <sz val="10"/>
      <color theme="1"/>
      <name val="Times New Roman"/>
      <family val="1"/>
    </font>
    <font>
      <u/>
      <sz val="10"/>
      <color theme="10"/>
      <name val="Times New Roman"/>
      <family val="1"/>
    </font>
    <font>
      <b/>
      <sz val="10"/>
      <color theme="1"/>
      <name val="Times New Roman"/>
      <family val="1"/>
    </font>
    <font>
      <sz val="10"/>
      <color rgb="FF4D5156"/>
      <name val="Times New Roman"/>
      <family val="1"/>
    </font>
    <font>
      <sz val="10"/>
      <color rgb="FF333333"/>
      <name val="Times New Roman"/>
      <family val="1"/>
    </font>
    <font>
      <sz val="11"/>
      <name val="Calibri"/>
      <family val="2"/>
      <scheme val="minor"/>
    </font>
    <font>
      <b/>
      <sz val="11"/>
      <name val="Calibri"/>
      <family val="2"/>
      <scheme val="minor"/>
    </font>
  </fonts>
  <fills count="6">
    <fill>
      <patternFill patternType="none"/>
    </fill>
    <fill>
      <patternFill patternType="gray125"/>
    </fill>
    <fill>
      <patternFill patternType="solid">
        <fgColor theme="4" tint="0.59999389629810485"/>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3" tint="0.79998168889431442"/>
        <bgColor indexed="64"/>
      </patternFill>
    </fill>
  </fills>
  <borders count="9">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s>
  <cellStyleXfs count="3">
    <xf numFmtId="0" fontId="0" fillId="0" borderId="0"/>
    <xf numFmtId="9" fontId="1" fillId="0" borderId="0" applyFont="0" applyFill="0" applyBorder="0" applyAlignment="0" applyProtection="0"/>
    <xf numFmtId="0" fontId="3" fillId="0" borderId="0" applyNumberFormat="0" applyFill="0" applyBorder="0" applyAlignment="0" applyProtection="0"/>
  </cellStyleXfs>
  <cellXfs count="75">
    <xf numFmtId="0" fontId="0" fillId="0" borderId="0" xfId="0"/>
    <xf numFmtId="0" fontId="2" fillId="0" borderId="0" xfId="0" applyFont="1"/>
    <xf numFmtId="0" fontId="4" fillId="0" borderId="0" xfId="0" applyFont="1"/>
    <xf numFmtId="0" fontId="5" fillId="0" borderId="0" xfId="0" applyFont="1"/>
    <xf numFmtId="0" fontId="6" fillId="0" borderId="0" xfId="2" applyFont="1"/>
    <xf numFmtId="0" fontId="5" fillId="0" borderId="0" xfId="0" quotePrefix="1" applyFont="1"/>
    <xf numFmtId="0" fontId="7" fillId="0" borderId="0" xfId="0" applyFont="1"/>
    <xf numFmtId="0" fontId="5" fillId="0" borderId="1" xfId="0" applyFont="1" applyBorder="1"/>
    <xf numFmtId="0" fontId="5" fillId="0" borderId="2" xfId="0" applyFont="1" applyBorder="1"/>
    <xf numFmtId="0" fontId="8" fillId="0" borderId="2" xfId="0" applyFont="1" applyBorder="1"/>
    <xf numFmtId="0" fontId="5" fillId="0" borderId="3" xfId="0" applyFont="1" applyBorder="1"/>
    <xf numFmtId="0" fontId="5" fillId="0" borderId="4" xfId="0" applyFont="1" applyBorder="1"/>
    <xf numFmtId="0" fontId="5" fillId="0" borderId="5" xfId="0" applyFont="1" applyBorder="1"/>
    <xf numFmtId="0" fontId="5" fillId="0" borderId="6" xfId="0" applyFont="1" applyBorder="1"/>
    <xf numFmtId="0" fontId="9" fillId="0" borderId="0" xfId="0" applyFont="1"/>
    <xf numFmtId="3" fontId="0" fillId="0" borderId="0" xfId="0" applyNumberFormat="1"/>
    <xf numFmtId="1" fontId="0" fillId="0" borderId="0" xfId="0" applyNumberFormat="1"/>
    <xf numFmtId="1" fontId="2" fillId="0" borderId="0" xfId="0" applyNumberFormat="1" applyFont="1"/>
    <xf numFmtId="9" fontId="0" fillId="0" borderId="0" xfId="1" applyFont="1"/>
    <xf numFmtId="9" fontId="2" fillId="0" borderId="0" xfId="1" applyFont="1"/>
    <xf numFmtId="3" fontId="2" fillId="0" borderId="0" xfId="0" applyNumberFormat="1" applyFont="1"/>
    <xf numFmtId="0" fontId="2" fillId="2" borderId="0" xfId="0" applyFont="1" applyFill="1"/>
    <xf numFmtId="3" fontId="2" fillId="2" borderId="0" xfId="0" applyNumberFormat="1" applyFont="1" applyFill="1"/>
    <xf numFmtId="1" fontId="2" fillId="2" borderId="0" xfId="0" applyNumberFormat="1" applyFont="1" applyFill="1"/>
    <xf numFmtId="0" fontId="0" fillId="2" borderId="0" xfId="0" applyFill="1"/>
    <xf numFmtId="3" fontId="0" fillId="2" borderId="0" xfId="0" applyNumberFormat="1" applyFill="1"/>
    <xf numFmtId="0" fontId="2" fillId="0" borderId="0" xfId="0" applyFont="1" applyFill="1"/>
    <xf numFmtId="3" fontId="2" fillId="0" borderId="0" xfId="0" applyNumberFormat="1" applyFont="1" applyFill="1"/>
    <xf numFmtId="1" fontId="2" fillId="0" borderId="0" xfId="0" applyNumberFormat="1" applyFont="1" applyFill="1"/>
    <xf numFmtId="0" fontId="0" fillId="3" borderId="0" xfId="0" applyFill="1"/>
    <xf numFmtId="0" fontId="0" fillId="4" borderId="0" xfId="0" applyFill="1"/>
    <xf numFmtId="0" fontId="5" fillId="0" borderId="0" xfId="0" applyFont="1" applyBorder="1"/>
    <xf numFmtId="0" fontId="8" fillId="0" borderId="0" xfId="0" applyFont="1" applyBorder="1"/>
    <xf numFmtId="1" fontId="0" fillId="4" borderId="0" xfId="0" applyNumberFormat="1" applyFill="1"/>
    <xf numFmtId="1" fontId="2" fillId="4" borderId="0" xfId="0" applyNumberFormat="1" applyFont="1" applyFill="1"/>
    <xf numFmtId="9" fontId="0" fillId="4" borderId="0" xfId="1" applyFont="1" applyFill="1"/>
    <xf numFmtId="9" fontId="2" fillId="4" borderId="0" xfId="1" applyFont="1" applyFill="1"/>
    <xf numFmtId="1" fontId="11" fillId="0" borderId="0" xfId="0" applyNumberFormat="1" applyFont="1" applyFill="1"/>
    <xf numFmtId="0" fontId="11" fillId="0" borderId="0" xfId="0" applyFont="1" applyFill="1"/>
    <xf numFmtId="0" fontId="10" fillId="0" borderId="0" xfId="0" applyFont="1" applyFill="1"/>
    <xf numFmtId="1" fontId="10" fillId="0" borderId="0" xfId="0" applyNumberFormat="1" applyFont="1" applyFill="1"/>
    <xf numFmtId="9" fontId="10" fillId="0" borderId="0" xfId="1" applyFont="1" applyFill="1"/>
    <xf numFmtId="9" fontId="11" fillId="0" borderId="0" xfId="1" applyFont="1" applyFill="1"/>
    <xf numFmtId="1" fontId="0" fillId="0" borderId="0" xfId="1" applyNumberFormat="1" applyFont="1"/>
    <xf numFmtId="1" fontId="2" fillId="2" borderId="0" xfId="1" applyNumberFormat="1" applyFont="1" applyFill="1"/>
    <xf numFmtId="0" fontId="0" fillId="0" borderId="0" xfId="0" applyFont="1"/>
    <xf numFmtId="3" fontId="0" fillId="0" borderId="0" xfId="0" applyNumberFormat="1" applyFont="1"/>
    <xf numFmtId="1" fontId="0" fillId="0" borderId="0" xfId="0" applyNumberFormat="1" applyFont="1"/>
    <xf numFmtId="1" fontId="1" fillId="0" borderId="0" xfId="1" applyNumberFormat="1" applyFont="1"/>
    <xf numFmtId="9" fontId="0" fillId="0" borderId="0" xfId="0" applyNumberFormat="1"/>
    <xf numFmtId="0" fontId="0" fillId="0" borderId="0" xfId="0" applyFill="1"/>
    <xf numFmtId="0" fontId="0" fillId="0" borderId="0" xfId="0" applyBorder="1"/>
    <xf numFmtId="0" fontId="0" fillId="0" borderId="8" xfId="0" applyBorder="1"/>
    <xf numFmtId="0" fontId="0" fillId="0" borderId="5" xfId="0" applyBorder="1"/>
    <xf numFmtId="0" fontId="0" fillId="0" borderId="6" xfId="0" applyBorder="1"/>
    <xf numFmtId="9" fontId="0" fillId="0" borderId="0" xfId="0" applyNumberFormat="1" applyBorder="1"/>
    <xf numFmtId="9" fontId="2" fillId="2" borderId="0" xfId="1" applyFont="1" applyFill="1"/>
    <xf numFmtId="9" fontId="2" fillId="0" borderId="0" xfId="1" applyFont="1" applyFill="1"/>
    <xf numFmtId="0" fontId="0" fillId="0" borderId="1" xfId="0" applyBorder="1"/>
    <xf numFmtId="0" fontId="0" fillId="0" borderId="2" xfId="0" applyBorder="1"/>
    <xf numFmtId="0" fontId="0" fillId="0" borderId="3" xfId="0" applyBorder="1"/>
    <xf numFmtId="0" fontId="0" fillId="0" borderId="7" xfId="0" applyBorder="1"/>
    <xf numFmtId="0" fontId="0" fillId="0" borderId="4" xfId="0" applyBorder="1"/>
    <xf numFmtId="1" fontId="0" fillId="0" borderId="7" xfId="0" applyNumberFormat="1" applyBorder="1"/>
    <xf numFmtId="9" fontId="2" fillId="4" borderId="0" xfId="0" applyNumberFormat="1" applyFont="1" applyFill="1"/>
    <xf numFmtId="1" fontId="0" fillId="2" borderId="0" xfId="0" applyNumberFormat="1" applyFill="1"/>
    <xf numFmtId="0" fontId="0" fillId="5" borderId="0" xfId="0" applyFill="1"/>
    <xf numFmtId="3" fontId="0" fillId="5" borderId="0" xfId="0" applyNumberFormat="1" applyFill="1"/>
    <xf numFmtId="1" fontId="0" fillId="5" borderId="0" xfId="0" applyNumberFormat="1" applyFill="1"/>
    <xf numFmtId="9" fontId="0" fillId="5" borderId="0" xfId="1" applyFont="1" applyFill="1"/>
    <xf numFmtId="9" fontId="0" fillId="0" borderId="2" xfId="1" applyFont="1" applyBorder="1"/>
    <xf numFmtId="3" fontId="0" fillId="0" borderId="0" xfId="0" applyNumberFormat="1" applyBorder="1"/>
    <xf numFmtId="6" fontId="0" fillId="0" borderId="0" xfId="0" applyNumberFormat="1" applyBorder="1"/>
    <xf numFmtId="8" fontId="0" fillId="0" borderId="5" xfId="0" applyNumberFormat="1" applyBorder="1"/>
    <xf numFmtId="10" fontId="0" fillId="0" borderId="0" xfId="1" applyNumberFormat="1" applyFont="1" applyBorder="1"/>
  </cellXfs>
  <cellStyles count="3">
    <cellStyle name="Hyperlink" xfId="2" builtinId="8"/>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7" Type="http://schemas.openxmlformats.org/officeDocument/2006/relationships/image" Target="../media/image7.png"/><Relationship Id="rId2" Type="http://schemas.openxmlformats.org/officeDocument/2006/relationships/image" Target="../media/image2.jpeg"/><Relationship Id="rId1" Type="http://schemas.openxmlformats.org/officeDocument/2006/relationships/image" Target="../media/image1.jpe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twoCellAnchor>
    <xdr:from>
      <xdr:col>0</xdr:col>
      <xdr:colOff>381000</xdr:colOff>
      <xdr:row>66</xdr:row>
      <xdr:rowOff>1</xdr:rowOff>
    </xdr:from>
    <xdr:to>
      <xdr:col>28</xdr:col>
      <xdr:colOff>590550</xdr:colOff>
      <xdr:row>82</xdr:row>
      <xdr:rowOff>19050</xdr:rowOff>
    </xdr:to>
    <xdr:sp macro="" textlink="">
      <xdr:nvSpPr>
        <xdr:cNvPr id="2" name="TextBox 1">
          <a:extLst>
            <a:ext uri="{FF2B5EF4-FFF2-40B4-BE49-F238E27FC236}">
              <a16:creationId xmlns:a16="http://schemas.microsoft.com/office/drawing/2014/main" id="{DCCCFA8E-ABF4-4892-8B0D-1410BEFED04E}"/>
            </a:ext>
          </a:extLst>
        </xdr:cNvPr>
        <xdr:cNvSpPr txBox="1"/>
      </xdr:nvSpPr>
      <xdr:spPr>
        <a:xfrm>
          <a:off x="381000" y="12573001"/>
          <a:ext cx="17278350" cy="306704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0">
              <a:solidFill>
                <a:schemeClr val="dk1"/>
              </a:solidFill>
              <a:effectLst/>
              <a:latin typeface="+mn-lt"/>
              <a:ea typeface="+mn-ea"/>
              <a:cs typeface="+mn-cs"/>
            </a:rPr>
            <a:t>What is a fuel cell?</a:t>
          </a:r>
        </a:p>
        <a:p>
          <a:endParaRPr lang="en-US" sz="1100" b="0" i="0">
            <a:solidFill>
              <a:schemeClr val="dk1"/>
            </a:solidFill>
            <a:effectLst/>
            <a:latin typeface="+mn-lt"/>
            <a:ea typeface="+mn-ea"/>
            <a:cs typeface="+mn-cs"/>
          </a:endParaRPr>
        </a:p>
        <a:p>
          <a:r>
            <a:rPr lang="en-US" sz="1100" b="0" i="0">
              <a:solidFill>
                <a:schemeClr val="dk1"/>
              </a:solidFill>
              <a:effectLst/>
              <a:latin typeface="+mn-lt"/>
              <a:ea typeface="+mn-ea"/>
              <a:cs typeface="+mn-cs"/>
            </a:rPr>
            <a:t>A fuel cell is a device that generates electricity by a chemical reaction. Every fuel cell has two electrodes, one positive and one negative, called, respectively, the </a:t>
          </a:r>
          <a:r>
            <a:rPr lang="en-US" sz="1100" b="1" i="0">
              <a:solidFill>
                <a:schemeClr val="dk1"/>
              </a:solidFill>
              <a:effectLst/>
              <a:latin typeface="+mn-lt"/>
              <a:ea typeface="+mn-ea"/>
              <a:cs typeface="+mn-cs"/>
            </a:rPr>
            <a:t>cathode(+)</a:t>
          </a:r>
          <a:r>
            <a:rPr lang="en-US" sz="1100" b="0" i="0">
              <a:solidFill>
                <a:schemeClr val="dk1"/>
              </a:solidFill>
              <a:effectLst/>
              <a:latin typeface="+mn-lt"/>
              <a:ea typeface="+mn-ea"/>
              <a:cs typeface="+mn-cs"/>
            </a:rPr>
            <a:t> and </a:t>
          </a:r>
          <a:r>
            <a:rPr lang="en-US" sz="1100" b="1" i="0">
              <a:solidFill>
                <a:schemeClr val="dk1"/>
              </a:solidFill>
              <a:effectLst/>
              <a:latin typeface="+mn-lt"/>
              <a:ea typeface="+mn-ea"/>
              <a:cs typeface="+mn-cs"/>
            </a:rPr>
            <a:t>anode(-)</a:t>
          </a:r>
          <a:r>
            <a:rPr lang="en-US" sz="1100" b="0" i="0">
              <a:solidFill>
                <a:schemeClr val="dk1"/>
              </a:solidFill>
              <a:effectLst/>
              <a:latin typeface="+mn-lt"/>
              <a:ea typeface="+mn-ea"/>
              <a:cs typeface="+mn-cs"/>
            </a:rPr>
            <a:t>. The reactions that produce electricity take place at the </a:t>
          </a:r>
          <a:r>
            <a:rPr lang="en-US" sz="1100" b="1" i="0">
              <a:solidFill>
                <a:schemeClr val="dk1"/>
              </a:solidFill>
              <a:effectLst/>
              <a:latin typeface="+mn-lt"/>
              <a:ea typeface="+mn-ea"/>
              <a:cs typeface="+mn-cs"/>
            </a:rPr>
            <a:t>electrodes</a:t>
          </a:r>
          <a:r>
            <a:rPr lang="en-US" sz="1100" b="0" i="0">
              <a:solidFill>
                <a:schemeClr val="dk1"/>
              </a:solidFill>
              <a:effectLst/>
              <a:latin typeface="+mn-lt"/>
              <a:ea typeface="+mn-ea"/>
              <a:cs typeface="+mn-cs"/>
            </a:rPr>
            <a:t>.</a:t>
          </a:r>
        </a:p>
        <a:p>
          <a:r>
            <a:rPr lang="en-US" sz="1100" b="0" i="0">
              <a:solidFill>
                <a:schemeClr val="dk1"/>
              </a:solidFill>
              <a:effectLst/>
              <a:latin typeface="+mn-lt"/>
              <a:ea typeface="+mn-ea"/>
              <a:cs typeface="+mn-cs"/>
            </a:rPr>
            <a:t>Every fuel cell also has an </a:t>
          </a:r>
          <a:r>
            <a:rPr lang="en-US" sz="1100" b="1" i="0">
              <a:solidFill>
                <a:schemeClr val="dk1"/>
              </a:solidFill>
              <a:effectLst/>
              <a:latin typeface="+mn-lt"/>
              <a:ea typeface="+mn-ea"/>
              <a:cs typeface="+mn-cs"/>
            </a:rPr>
            <a:t>electrolyte</a:t>
          </a:r>
          <a:r>
            <a:rPr lang="en-US" sz="1100" b="0" i="0">
              <a:solidFill>
                <a:schemeClr val="dk1"/>
              </a:solidFill>
              <a:effectLst/>
              <a:latin typeface="+mn-lt"/>
              <a:ea typeface="+mn-ea"/>
              <a:cs typeface="+mn-cs"/>
            </a:rPr>
            <a:t>, which carries electrically charged particles from one </a:t>
          </a:r>
          <a:r>
            <a:rPr lang="en-US" sz="1100" b="1" i="0">
              <a:solidFill>
                <a:schemeClr val="dk1"/>
              </a:solidFill>
              <a:effectLst/>
              <a:latin typeface="+mn-lt"/>
              <a:ea typeface="+mn-ea"/>
              <a:cs typeface="+mn-cs"/>
            </a:rPr>
            <a:t>electrode</a:t>
          </a:r>
          <a:r>
            <a:rPr lang="en-US" sz="1100" b="0" i="0">
              <a:solidFill>
                <a:schemeClr val="dk1"/>
              </a:solidFill>
              <a:effectLst/>
              <a:latin typeface="+mn-lt"/>
              <a:ea typeface="+mn-ea"/>
              <a:cs typeface="+mn-cs"/>
            </a:rPr>
            <a:t> to the other, and a catalyst, which speeds the reactions at the </a:t>
          </a:r>
          <a:r>
            <a:rPr lang="en-US" sz="1100" b="1" i="0">
              <a:solidFill>
                <a:schemeClr val="dk1"/>
              </a:solidFill>
              <a:effectLst/>
              <a:latin typeface="+mn-lt"/>
              <a:ea typeface="+mn-ea"/>
              <a:cs typeface="+mn-cs"/>
            </a:rPr>
            <a:t>electrodes</a:t>
          </a:r>
          <a:r>
            <a:rPr lang="en-US" sz="1100" b="0" i="0">
              <a:solidFill>
                <a:schemeClr val="dk1"/>
              </a:solidFill>
              <a:effectLst/>
              <a:latin typeface="+mn-lt"/>
              <a:ea typeface="+mn-ea"/>
              <a:cs typeface="+mn-cs"/>
            </a:rPr>
            <a:t>.</a:t>
          </a:r>
        </a:p>
        <a:p>
          <a:r>
            <a:rPr lang="en-US" sz="1100" b="0" i="0">
              <a:solidFill>
                <a:schemeClr val="dk1"/>
              </a:solidFill>
              <a:effectLst/>
              <a:latin typeface="+mn-lt"/>
              <a:ea typeface="+mn-ea"/>
              <a:cs typeface="+mn-cs"/>
            </a:rPr>
            <a:t>Hydrogen is the basic fuel, but fuel cells also require oxygen. One great appeal of fuel cells is that they generate electricity with very little pollution—much of the hydrogen and oxygen used in generating electricity ultimately combine to form a harmless byproduct, namely water.</a:t>
          </a:r>
        </a:p>
        <a:p>
          <a:endParaRPr lang="en-US" sz="1100"/>
        </a:p>
        <a:p>
          <a:r>
            <a:rPr lang="en-US" sz="1100" b="1" i="0">
              <a:solidFill>
                <a:schemeClr val="dk1"/>
              </a:solidFill>
              <a:effectLst/>
              <a:latin typeface="+mn-lt"/>
              <a:ea typeface="+mn-ea"/>
              <a:cs typeface="+mn-cs"/>
            </a:rPr>
            <a:t>How do fuel cells work?</a:t>
          </a:r>
        </a:p>
        <a:p>
          <a:endParaRPr lang="en-US" sz="1100" b="0" i="0">
            <a:solidFill>
              <a:schemeClr val="dk1"/>
            </a:solidFill>
            <a:effectLst/>
            <a:latin typeface="+mn-lt"/>
            <a:ea typeface="+mn-ea"/>
            <a:cs typeface="+mn-cs"/>
          </a:endParaRPr>
        </a:p>
        <a:p>
          <a:r>
            <a:rPr lang="en-US" sz="1100" b="0" i="0">
              <a:solidFill>
                <a:schemeClr val="dk1"/>
              </a:solidFill>
              <a:effectLst/>
              <a:latin typeface="+mn-lt"/>
              <a:ea typeface="+mn-ea"/>
              <a:cs typeface="+mn-cs"/>
            </a:rPr>
            <a:t>The purpose of a fuel cell is to produce an electrical current that can be directed outside the cell to do work, such as powering an electric motor or illuminating a light bulb or a city. Because of the way electricity behaves, this current returns to the fuel cell, completing an electrical circuit.</a:t>
          </a:r>
        </a:p>
        <a:p>
          <a:r>
            <a:rPr lang="en-US" sz="1100" b="0" i="0">
              <a:solidFill>
                <a:schemeClr val="dk1"/>
              </a:solidFill>
              <a:effectLst/>
              <a:latin typeface="+mn-lt"/>
              <a:ea typeface="+mn-ea"/>
              <a:cs typeface="+mn-cs"/>
            </a:rPr>
            <a:t>There are several kinds of fuel cells, and each operates a bit differently. But in general terms, hydrogen atoms enter a fuel cell at the </a:t>
          </a:r>
          <a:r>
            <a:rPr lang="en-US" sz="1100" b="1" i="0">
              <a:solidFill>
                <a:schemeClr val="dk1"/>
              </a:solidFill>
              <a:effectLst/>
              <a:latin typeface="+mn-lt"/>
              <a:ea typeface="+mn-ea"/>
              <a:cs typeface="+mn-cs"/>
            </a:rPr>
            <a:t>anode(-)</a:t>
          </a:r>
          <a:r>
            <a:rPr lang="en-US" sz="1100" b="0" i="0">
              <a:solidFill>
                <a:schemeClr val="dk1"/>
              </a:solidFill>
              <a:effectLst/>
              <a:latin typeface="+mn-lt"/>
              <a:ea typeface="+mn-ea"/>
              <a:cs typeface="+mn-cs"/>
            </a:rPr>
            <a:t> where a chemical reaction strips them of their electrons. The hydrogen atoms are now </a:t>
          </a:r>
          <a:r>
            <a:rPr lang="en-US" sz="1100" b="1" i="0">
              <a:solidFill>
                <a:schemeClr val="dk1"/>
              </a:solidFill>
              <a:effectLst/>
              <a:latin typeface="+mn-lt"/>
              <a:ea typeface="+mn-ea"/>
              <a:cs typeface="+mn-cs"/>
            </a:rPr>
            <a:t>“ionized,” and carry a positive electrical charge</a:t>
          </a:r>
          <a:r>
            <a:rPr lang="en-US" sz="1100" b="0" i="0">
              <a:solidFill>
                <a:schemeClr val="dk1"/>
              </a:solidFill>
              <a:effectLst/>
              <a:latin typeface="+mn-lt"/>
              <a:ea typeface="+mn-ea"/>
              <a:cs typeface="+mn-cs"/>
            </a:rPr>
            <a:t>. The negatively charged electrons provide the current through wires to do work.</a:t>
          </a:r>
        </a:p>
        <a:p>
          <a:r>
            <a:rPr lang="en-US" sz="1100" b="0" i="0">
              <a:solidFill>
                <a:schemeClr val="dk1"/>
              </a:solidFill>
              <a:effectLst/>
              <a:latin typeface="+mn-lt"/>
              <a:ea typeface="+mn-ea"/>
              <a:cs typeface="+mn-cs"/>
            </a:rPr>
            <a:t>Oxygen enters the fuel cell at the </a:t>
          </a:r>
          <a:r>
            <a:rPr lang="en-US" sz="1100" b="1" i="0">
              <a:solidFill>
                <a:schemeClr val="dk1"/>
              </a:solidFill>
              <a:effectLst/>
              <a:latin typeface="+mn-lt"/>
              <a:ea typeface="+mn-ea"/>
              <a:cs typeface="+mn-cs"/>
            </a:rPr>
            <a:t>cathode(+)</a:t>
          </a:r>
          <a:r>
            <a:rPr lang="en-US" sz="1100" b="0" i="0">
              <a:solidFill>
                <a:schemeClr val="dk1"/>
              </a:solidFill>
              <a:effectLst/>
              <a:latin typeface="+mn-lt"/>
              <a:ea typeface="+mn-ea"/>
              <a:cs typeface="+mn-cs"/>
            </a:rPr>
            <a:t> and, in some cell types it there combines with electrons returning from the electrical circuit and hydrogen ions that have traveled through the electrolyte from the </a:t>
          </a:r>
          <a:r>
            <a:rPr lang="en-US" sz="1100" b="1" i="0">
              <a:solidFill>
                <a:schemeClr val="dk1"/>
              </a:solidFill>
              <a:effectLst/>
              <a:latin typeface="+mn-lt"/>
              <a:ea typeface="+mn-ea"/>
              <a:cs typeface="+mn-cs"/>
            </a:rPr>
            <a:t>anode(-)</a:t>
          </a:r>
          <a:r>
            <a:rPr lang="en-US" sz="1100" b="0" i="0">
              <a:solidFill>
                <a:schemeClr val="dk1"/>
              </a:solidFill>
              <a:effectLst/>
              <a:latin typeface="+mn-lt"/>
              <a:ea typeface="+mn-ea"/>
              <a:cs typeface="+mn-cs"/>
            </a:rPr>
            <a:t>. In other cell types the oxygen picks up electrons and then travels through the </a:t>
          </a:r>
          <a:r>
            <a:rPr lang="en-US" sz="1100" b="1" i="0">
              <a:solidFill>
                <a:schemeClr val="dk1"/>
              </a:solidFill>
              <a:effectLst/>
              <a:latin typeface="+mn-lt"/>
              <a:ea typeface="+mn-ea"/>
              <a:cs typeface="+mn-cs"/>
            </a:rPr>
            <a:t>electrolyte</a:t>
          </a:r>
          <a:r>
            <a:rPr lang="en-US" sz="1100" b="0" i="0">
              <a:solidFill>
                <a:schemeClr val="dk1"/>
              </a:solidFill>
              <a:effectLst/>
              <a:latin typeface="+mn-lt"/>
              <a:ea typeface="+mn-ea"/>
              <a:cs typeface="+mn-cs"/>
            </a:rPr>
            <a:t> to the </a:t>
          </a:r>
          <a:r>
            <a:rPr lang="en-US" sz="1100" b="1" i="0">
              <a:solidFill>
                <a:schemeClr val="dk1"/>
              </a:solidFill>
              <a:effectLst/>
              <a:latin typeface="+mn-lt"/>
              <a:ea typeface="+mn-ea"/>
              <a:cs typeface="+mn-cs"/>
            </a:rPr>
            <a:t>anode(-)</a:t>
          </a:r>
          <a:r>
            <a:rPr lang="en-US" sz="1100" b="0" i="0">
              <a:solidFill>
                <a:schemeClr val="dk1"/>
              </a:solidFill>
              <a:effectLst/>
              <a:latin typeface="+mn-lt"/>
              <a:ea typeface="+mn-ea"/>
              <a:cs typeface="+mn-cs"/>
            </a:rPr>
            <a:t>, where it combines with hydrogen ions.</a:t>
          </a:r>
        </a:p>
        <a:p>
          <a:r>
            <a:rPr lang="en-US" sz="1100" b="0" i="0">
              <a:solidFill>
                <a:schemeClr val="dk1"/>
              </a:solidFill>
              <a:effectLst/>
              <a:latin typeface="+mn-lt"/>
              <a:ea typeface="+mn-ea"/>
              <a:cs typeface="+mn-cs"/>
            </a:rPr>
            <a:t>The </a:t>
          </a:r>
          <a:r>
            <a:rPr lang="en-US" sz="1100" b="1" i="0">
              <a:solidFill>
                <a:schemeClr val="dk1"/>
              </a:solidFill>
              <a:effectLst/>
              <a:latin typeface="+mn-lt"/>
              <a:ea typeface="+mn-ea"/>
              <a:cs typeface="+mn-cs"/>
            </a:rPr>
            <a:t>electrolyte</a:t>
          </a:r>
          <a:r>
            <a:rPr lang="en-US" sz="1100" b="0" i="0">
              <a:solidFill>
                <a:schemeClr val="dk1"/>
              </a:solidFill>
              <a:effectLst/>
              <a:latin typeface="+mn-lt"/>
              <a:ea typeface="+mn-ea"/>
              <a:cs typeface="+mn-cs"/>
            </a:rPr>
            <a:t> plays a key role. It must permit only the appropriate ions to pass between the </a:t>
          </a:r>
          <a:r>
            <a:rPr lang="en-US" sz="1100" b="1" i="0">
              <a:solidFill>
                <a:schemeClr val="dk1"/>
              </a:solidFill>
              <a:effectLst/>
              <a:latin typeface="+mn-lt"/>
              <a:ea typeface="+mn-ea"/>
              <a:cs typeface="+mn-cs"/>
            </a:rPr>
            <a:t>anode(-)</a:t>
          </a:r>
          <a:r>
            <a:rPr lang="en-US" sz="1100" b="0" i="0">
              <a:solidFill>
                <a:schemeClr val="dk1"/>
              </a:solidFill>
              <a:effectLst/>
              <a:latin typeface="+mn-lt"/>
              <a:ea typeface="+mn-ea"/>
              <a:cs typeface="+mn-cs"/>
            </a:rPr>
            <a:t> and </a:t>
          </a:r>
          <a:r>
            <a:rPr lang="en-US" sz="1100" b="1" i="0">
              <a:solidFill>
                <a:schemeClr val="dk1"/>
              </a:solidFill>
              <a:effectLst/>
              <a:latin typeface="+mn-lt"/>
              <a:ea typeface="+mn-ea"/>
              <a:cs typeface="+mn-cs"/>
            </a:rPr>
            <a:t>cathode(+)</a:t>
          </a:r>
          <a:r>
            <a:rPr lang="en-US" sz="1100" b="0" i="0">
              <a:solidFill>
                <a:schemeClr val="dk1"/>
              </a:solidFill>
              <a:effectLst/>
              <a:latin typeface="+mn-lt"/>
              <a:ea typeface="+mn-ea"/>
              <a:cs typeface="+mn-cs"/>
            </a:rPr>
            <a:t>. If free electrons or other substances could travel through the </a:t>
          </a:r>
          <a:r>
            <a:rPr lang="en-US" sz="1100" b="1" i="0">
              <a:solidFill>
                <a:schemeClr val="dk1"/>
              </a:solidFill>
              <a:effectLst/>
              <a:latin typeface="+mn-lt"/>
              <a:ea typeface="+mn-ea"/>
              <a:cs typeface="+mn-cs"/>
            </a:rPr>
            <a:t>electrolyte</a:t>
          </a:r>
          <a:r>
            <a:rPr lang="en-US" sz="1100" b="0" i="0">
              <a:solidFill>
                <a:schemeClr val="dk1"/>
              </a:solidFill>
              <a:effectLst/>
              <a:latin typeface="+mn-lt"/>
              <a:ea typeface="+mn-ea"/>
              <a:cs typeface="+mn-cs"/>
            </a:rPr>
            <a:t>, they would disrupt the chemical reaction.</a:t>
          </a:r>
        </a:p>
        <a:p>
          <a:r>
            <a:rPr lang="en-US" sz="1100" b="0" i="0">
              <a:solidFill>
                <a:schemeClr val="dk1"/>
              </a:solidFill>
              <a:effectLst/>
              <a:latin typeface="+mn-lt"/>
              <a:ea typeface="+mn-ea"/>
              <a:cs typeface="+mn-cs"/>
            </a:rPr>
            <a:t>Whether they combine at </a:t>
          </a:r>
          <a:r>
            <a:rPr lang="en-US" sz="1100" b="1" i="0">
              <a:solidFill>
                <a:schemeClr val="dk1"/>
              </a:solidFill>
              <a:effectLst/>
              <a:latin typeface="+mn-lt"/>
              <a:ea typeface="+mn-ea"/>
              <a:cs typeface="+mn-cs"/>
            </a:rPr>
            <a:t>anode</a:t>
          </a:r>
          <a:r>
            <a:rPr lang="en-US" sz="1100" b="0" i="0">
              <a:solidFill>
                <a:schemeClr val="dk1"/>
              </a:solidFill>
              <a:effectLst/>
              <a:latin typeface="+mn-lt"/>
              <a:ea typeface="+mn-ea"/>
              <a:cs typeface="+mn-cs"/>
            </a:rPr>
            <a:t> or </a:t>
          </a:r>
          <a:r>
            <a:rPr lang="en-US" sz="1100" b="1" i="0">
              <a:solidFill>
                <a:schemeClr val="dk1"/>
              </a:solidFill>
              <a:effectLst/>
              <a:latin typeface="+mn-lt"/>
              <a:ea typeface="+mn-ea"/>
              <a:cs typeface="+mn-cs"/>
            </a:rPr>
            <a:t>cathode</a:t>
          </a:r>
          <a:r>
            <a:rPr lang="en-US" sz="1100" b="0" i="0">
              <a:solidFill>
                <a:schemeClr val="dk1"/>
              </a:solidFill>
              <a:effectLst/>
              <a:latin typeface="+mn-lt"/>
              <a:ea typeface="+mn-ea"/>
              <a:cs typeface="+mn-cs"/>
            </a:rPr>
            <a:t>, together hydrogen and oxygen form water, which drains from the cell. As long as a fuel cell is supplied with hydrogen and oxygen, it will generate electricity.</a:t>
          </a:r>
        </a:p>
        <a:p>
          <a:r>
            <a:rPr lang="en-US" sz="1100" b="0" i="0">
              <a:solidFill>
                <a:schemeClr val="dk1"/>
              </a:solidFill>
              <a:effectLst/>
              <a:latin typeface="+mn-lt"/>
              <a:ea typeface="+mn-ea"/>
              <a:cs typeface="+mn-cs"/>
            </a:rPr>
            <a:t>Even better, since fuel cells create electricity chemically, rather than by combustion, they are not subject to the thermodynamic laws that limit a conventional power plant. Therefore, fuel cells are more efficient in extracting energy from a fuel. Waste heat from some cells can also be harnessed, boosting system efficiency still further.</a:t>
          </a:r>
        </a:p>
        <a:p>
          <a:endParaRPr lang="en-US" sz="1100"/>
        </a:p>
      </xdr:txBody>
    </xdr:sp>
    <xdr:clientData/>
  </xdr:twoCellAnchor>
  <xdr:twoCellAnchor editAs="oneCell">
    <xdr:from>
      <xdr:col>11</xdr:col>
      <xdr:colOff>523875</xdr:colOff>
      <xdr:row>84</xdr:row>
      <xdr:rowOff>96012</xdr:rowOff>
    </xdr:from>
    <xdr:to>
      <xdr:col>17</xdr:col>
      <xdr:colOff>200025</xdr:colOff>
      <xdr:row>100</xdr:row>
      <xdr:rowOff>40386</xdr:rowOff>
    </xdr:to>
    <xdr:pic>
      <xdr:nvPicPr>
        <xdr:cNvPr id="4" name="Picture 3" descr="drawing of an Alkali fuel cell">
          <a:extLst>
            <a:ext uri="{FF2B5EF4-FFF2-40B4-BE49-F238E27FC236}">
              <a16:creationId xmlns:a16="http://schemas.microsoft.com/office/drawing/2014/main" id="{20B2C7C9-DC02-4490-90CC-19775C8EA8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229475" y="16098012"/>
          <a:ext cx="3333750" cy="299237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200025</xdr:colOff>
      <xdr:row>101</xdr:row>
      <xdr:rowOff>47625</xdr:rowOff>
    </xdr:from>
    <xdr:to>
      <xdr:col>27</xdr:col>
      <xdr:colOff>361950</xdr:colOff>
      <xdr:row>105</xdr:row>
      <xdr:rowOff>95250</xdr:rowOff>
    </xdr:to>
    <xdr:sp macro="" textlink="">
      <xdr:nvSpPr>
        <xdr:cNvPr id="5" name="TextBox 4">
          <a:extLst>
            <a:ext uri="{FF2B5EF4-FFF2-40B4-BE49-F238E27FC236}">
              <a16:creationId xmlns:a16="http://schemas.microsoft.com/office/drawing/2014/main" id="{DB0D3C38-F715-43DE-B920-B16B96D810D3}"/>
            </a:ext>
          </a:extLst>
        </xdr:cNvPr>
        <xdr:cNvSpPr txBox="1"/>
      </xdr:nvSpPr>
      <xdr:spPr>
        <a:xfrm>
          <a:off x="809625" y="7096125"/>
          <a:ext cx="16011525" cy="8096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0">
              <a:solidFill>
                <a:schemeClr val="dk1"/>
              </a:solidFill>
              <a:effectLst/>
              <a:latin typeface="+mn-lt"/>
              <a:ea typeface="+mn-ea"/>
              <a:cs typeface="+mn-cs"/>
            </a:rPr>
            <a:t>Alkali</a:t>
          </a:r>
          <a:r>
            <a:rPr lang="en-US" sz="1100" b="0" i="0">
              <a:solidFill>
                <a:schemeClr val="dk1"/>
              </a:solidFill>
              <a:effectLst/>
              <a:latin typeface="+mn-lt"/>
              <a:ea typeface="+mn-ea"/>
              <a:cs typeface="+mn-cs"/>
            </a:rPr>
            <a:t> fuel cells operate on compressed hydrogen and oxygen. They generally use a solution of potassium hydroxide (chemically, KOH) in water as their electrolyte. Efficiency is about 70 percent, and operating temperature is 150 to 200 °C, (about 300 to 400 °F). Cell output ranges from 300 watts (W) to 5 kilowatts (kW). Alkali cells were used in Apollo spacecraft to provide both electricity and drinking water. They require pure hydrogen fuel, however, and their platinum electrode catalysts are expensive. And like any container filled with liquid, they can leak.</a:t>
          </a:r>
          <a:endParaRPr lang="en-US" sz="1100"/>
        </a:p>
      </xdr:txBody>
    </xdr:sp>
    <xdr:clientData/>
  </xdr:twoCellAnchor>
  <xdr:twoCellAnchor editAs="oneCell">
    <xdr:from>
      <xdr:col>10</xdr:col>
      <xdr:colOff>200025</xdr:colOff>
      <xdr:row>110</xdr:row>
      <xdr:rowOff>19050</xdr:rowOff>
    </xdr:from>
    <xdr:to>
      <xdr:col>16</xdr:col>
      <xdr:colOff>114300</xdr:colOff>
      <xdr:row>126</xdr:row>
      <xdr:rowOff>114300</xdr:rowOff>
    </xdr:to>
    <xdr:pic>
      <xdr:nvPicPr>
        <xdr:cNvPr id="7" name="Picture 6" descr="drawing of molten carbonate fuel cell">
          <a:extLst>
            <a:ext uri="{FF2B5EF4-FFF2-40B4-BE49-F238E27FC236}">
              <a16:creationId xmlns:a16="http://schemas.microsoft.com/office/drawing/2014/main" id="{462E2138-D5B4-4AC1-8264-3B0E0DC32D8D}"/>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296025" y="20974050"/>
          <a:ext cx="3571875" cy="3143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142875</xdr:colOff>
      <xdr:row>127</xdr:row>
      <xdr:rowOff>180975</xdr:rowOff>
    </xdr:from>
    <xdr:to>
      <xdr:col>27</xdr:col>
      <xdr:colOff>504825</xdr:colOff>
      <xdr:row>133</xdr:row>
      <xdr:rowOff>123825</xdr:rowOff>
    </xdr:to>
    <xdr:sp macro="" textlink="">
      <xdr:nvSpPr>
        <xdr:cNvPr id="8" name="TextBox 7">
          <a:extLst>
            <a:ext uri="{FF2B5EF4-FFF2-40B4-BE49-F238E27FC236}">
              <a16:creationId xmlns:a16="http://schemas.microsoft.com/office/drawing/2014/main" id="{F65A726B-6A83-4DD1-8022-B04F84D39980}"/>
            </a:ext>
          </a:extLst>
        </xdr:cNvPr>
        <xdr:cNvSpPr txBox="1"/>
      </xdr:nvSpPr>
      <xdr:spPr>
        <a:xfrm>
          <a:off x="752475" y="12182475"/>
          <a:ext cx="16211550" cy="10858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0">
              <a:solidFill>
                <a:schemeClr val="dk1"/>
              </a:solidFill>
              <a:effectLst/>
              <a:latin typeface="+mn-lt"/>
              <a:ea typeface="+mn-ea"/>
              <a:cs typeface="+mn-cs"/>
            </a:rPr>
            <a:t>Molten Carbonate</a:t>
          </a:r>
          <a:r>
            <a:rPr lang="en-US" sz="1100" b="0" i="0">
              <a:solidFill>
                <a:schemeClr val="dk1"/>
              </a:solidFill>
              <a:effectLst/>
              <a:latin typeface="+mn-lt"/>
              <a:ea typeface="+mn-ea"/>
              <a:cs typeface="+mn-cs"/>
            </a:rPr>
            <a:t> fuel cells (MCFC) use high-temperature compounds of salt (like sodium or magnesium) carbonates (chemically, CO</a:t>
          </a:r>
          <a:r>
            <a:rPr lang="en-US" sz="1100" b="0" i="0" baseline="-25000">
              <a:solidFill>
                <a:schemeClr val="dk1"/>
              </a:solidFill>
              <a:effectLst/>
              <a:latin typeface="+mn-lt"/>
              <a:ea typeface="+mn-ea"/>
              <a:cs typeface="+mn-cs"/>
            </a:rPr>
            <a:t>3</a:t>
          </a:r>
          <a:r>
            <a:rPr lang="en-US" sz="1100" b="0" i="0">
              <a:solidFill>
                <a:schemeClr val="dk1"/>
              </a:solidFill>
              <a:effectLst/>
              <a:latin typeface="+mn-lt"/>
              <a:ea typeface="+mn-ea"/>
              <a:cs typeface="+mn-cs"/>
            </a:rPr>
            <a:t> as the electrolyte. Efficiency ranges from 60 to 80 percent, and operating temperature is about 650 °C (1,200 °F). Units with output up to 2 megawatts (MW) have been constructed, and designs exist for units up to 100 MW. The high temperature limits damage from carbon monoxide "poisoning" of the cell and waste heat can be recycled to make additional electricity. Their nickel electrode-catalysts are inexpensive compared to the platinum used in other cells. But the high temperature also limits the materials and safe uses of M C F C ’s—they would probably be too hot for home use. Also, carbonate ions from the electrolyte are used up in the reactions, making it necessary to inject carbon dioxide to compensate.</a:t>
          </a:r>
          <a:endParaRPr lang="en-US" sz="1100"/>
        </a:p>
      </xdr:txBody>
    </xdr:sp>
    <xdr:clientData/>
  </xdr:twoCellAnchor>
  <xdr:twoCellAnchor editAs="oneCell">
    <xdr:from>
      <xdr:col>10</xdr:col>
      <xdr:colOff>228600</xdr:colOff>
      <xdr:row>137</xdr:row>
      <xdr:rowOff>104775</xdr:rowOff>
    </xdr:from>
    <xdr:to>
      <xdr:col>16</xdr:col>
      <xdr:colOff>0</xdr:colOff>
      <xdr:row>153</xdr:row>
      <xdr:rowOff>74295</xdr:rowOff>
    </xdr:to>
    <xdr:pic>
      <xdr:nvPicPr>
        <xdr:cNvPr id="10" name="Picture 9">
          <a:extLst>
            <a:ext uri="{FF2B5EF4-FFF2-40B4-BE49-F238E27FC236}">
              <a16:creationId xmlns:a16="http://schemas.microsoft.com/office/drawing/2014/main" id="{1A957700-D7AA-42DA-8D2B-734E8ABC683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324600" y="26203275"/>
          <a:ext cx="3429000" cy="30175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228601</xdr:colOff>
      <xdr:row>154</xdr:row>
      <xdr:rowOff>57150</xdr:rowOff>
    </xdr:from>
    <xdr:to>
      <xdr:col>27</xdr:col>
      <xdr:colOff>476251</xdr:colOff>
      <xdr:row>158</xdr:row>
      <xdr:rowOff>142875</xdr:rowOff>
    </xdr:to>
    <xdr:sp macro="" textlink="">
      <xdr:nvSpPr>
        <xdr:cNvPr id="11" name="TextBox 10">
          <a:extLst>
            <a:ext uri="{FF2B5EF4-FFF2-40B4-BE49-F238E27FC236}">
              <a16:creationId xmlns:a16="http://schemas.microsoft.com/office/drawing/2014/main" id="{65A873C4-92DD-4588-A08E-12DC2C3B99B4}"/>
            </a:ext>
          </a:extLst>
        </xdr:cNvPr>
        <xdr:cNvSpPr txBox="1"/>
      </xdr:nvSpPr>
      <xdr:spPr>
        <a:xfrm>
          <a:off x="838201" y="17202150"/>
          <a:ext cx="16097250" cy="8477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0">
              <a:solidFill>
                <a:schemeClr val="dk1"/>
              </a:solidFill>
              <a:effectLst/>
              <a:latin typeface="+mn-lt"/>
              <a:ea typeface="+mn-ea"/>
              <a:cs typeface="+mn-cs"/>
            </a:rPr>
            <a:t>Phosphoric Acid</a:t>
          </a:r>
          <a:r>
            <a:rPr lang="en-US" sz="1100" b="0" i="0">
              <a:solidFill>
                <a:schemeClr val="dk1"/>
              </a:solidFill>
              <a:effectLst/>
              <a:latin typeface="+mn-lt"/>
              <a:ea typeface="+mn-ea"/>
              <a:cs typeface="+mn-cs"/>
            </a:rPr>
            <a:t> fuel cells (PAFC) use phosphoric acid as the electrolyte. Efficiency ranges from 40 to 80 percent, and operating temperature is between 150 to 200 °C (about 300 to 400 °F). Existing phosphoric acid cells have outputs up to 200 kW, and 11 MW units have been tested. P A F C ‘s tolerate a carbon monoxide concentration of about 1.5 percent, which broadens the choice of fuels they can use. If gasoline is used, the sulfur must be removed. Platinum electrode-catalysts are needed, and internal parts must be able to withstand the corrosive acid.</a:t>
          </a:r>
          <a:endParaRPr lang="en-US" sz="1100"/>
        </a:p>
      </xdr:txBody>
    </xdr:sp>
    <xdr:clientData/>
  </xdr:twoCellAnchor>
  <xdr:twoCellAnchor>
    <xdr:from>
      <xdr:col>1</xdr:col>
      <xdr:colOff>228599</xdr:colOff>
      <xdr:row>159</xdr:row>
      <xdr:rowOff>123825</xdr:rowOff>
    </xdr:from>
    <xdr:to>
      <xdr:col>27</xdr:col>
      <xdr:colOff>447674</xdr:colOff>
      <xdr:row>164</xdr:row>
      <xdr:rowOff>28575</xdr:rowOff>
    </xdr:to>
    <xdr:sp macro="" textlink="">
      <xdr:nvSpPr>
        <xdr:cNvPr id="12" name="TextBox 11">
          <a:extLst>
            <a:ext uri="{FF2B5EF4-FFF2-40B4-BE49-F238E27FC236}">
              <a16:creationId xmlns:a16="http://schemas.microsoft.com/office/drawing/2014/main" id="{63B733ED-59FF-4F5C-B779-E3FFD5C2DF7B}"/>
            </a:ext>
          </a:extLst>
        </xdr:cNvPr>
        <xdr:cNvSpPr txBox="1"/>
      </xdr:nvSpPr>
      <xdr:spPr>
        <a:xfrm>
          <a:off x="838199" y="18221325"/>
          <a:ext cx="16068675" cy="857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0">
              <a:solidFill>
                <a:schemeClr val="dk1"/>
              </a:solidFill>
              <a:effectLst/>
              <a:latin typeface="+mn-lt"/>
              <a:ea typeface="+mn-ea"/>
              <a:cs typeface="+mn-cs"/>
            </a:rPr>
            <a:t>Proton Exchange Membrane</a:t>
          </a:r>
          <a:r>
            <a:rPr lang="en-US" sz="1100" b="0" i="0">
              <a:solidFill>
                <a:schemeClr val="dk1"/>
              </a:solidFill>
              <a:effectLst/>
              <a:latin typeface="+mn-lt"/>
              <a:ea typeface="+mn-ea"/>
              <a:cs typeface="+mn-cs"/>
            </a:rPr>
            <a:t> (PEM) fuel cells work with a polymer electrolyte in the form of a thin, permeable sheet. Efficiency is about 40 to 50 percent, and    operating temperature is about 80 °C (about 175 °F). Cell outputs generally range from 50 to 250 kW. The solid, flexible electrolyte will not leak or crack, and these cells operate at a low enough temperature to make them suitable for homes and cars. But their fuels must be purified, and a platinum catalyst is used on both sides of the membrane, raising costs.</a:t>
          </a:r>
          <a:endParaRPr lang="en-US" sz="1100"/>
        </a:p>
      </xdr:txBody>
    </xdr:sp>
    <xdr:clientData/>
  </xdr:twoCellAnchor>
  <xdr:twoCellAnchor editAs="oneCell">
    <xdr:from>
      <xdr:col>11</xdr:col>
      <xdr:colOff>152400</xdr:colOff>
      <xdr:row>171</xdr:row>
      <xdr:rowOff>19050</xdr:rowOff>
    </xdr:from>
    <xdr:to>
      <xdr:col>16</xdr:col>
      <xdr:colOff>523875</xdr:colOff>
      <xdr:row>186</xdr:row>
      <xdr:rowOff>170688</xdr:rowOff>
    </xdr:to>
    <xdr:pic>
      <xdr:nvPicPr>
        <xdr:cNvPr id="14" name="Picture 13" descr="drawing of solid oxide fuel cell">
          <a:extLst>
            <a:ext uri="{FF2B5EF4-FFF2-40B4-BE49-F238E27FC236}">
              <a16:creationId xmlns:a16="http://schemas.microsoft.com/office/drawing/2014/main" id="{151181A1-B61C-4C85-8C8D-63D939EAB71D}"/>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6858000" y="32594550"/>
          <a:ext cx="3419475" cy="30091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361951</xdr:colOff>
      <xdr:row>187</xdr:row>
      <xdr:rowOff>95250</xdr:rowOff>
    </xdr:from>
    <xdr:to>
      <xdr:col>27</xdr:col>
      <xdr:colOff>209551</xdr:colOff>
      <xdr:row>193</xdr:row>
      <xdr:rowOff>114300</xdr:rowOff>
    </xdr:to>
    <xdr:sp macro="" textlink="">
      <xdr:nvSpPr>
        <xdr:cNvPr id="15" name="TextBox 14">
          <a:extLst>
            <a:ext uri="{FF2B5EF4-FFF2-40B4-BE49-F238E27FC236}">
              <a16:creationId xmlns:a16="http://schemas.microsoft.com/office/drawing/2014/main" id="{3B01B117-F1BB-4C0A-8B0A-88208648C730}"/>
            </a:ext>
          </a:extLst>
        </xdr:cNvPr>
        <xdr:cNvSpPr txBox="1"/>
      </xdr:nvSpPr>
      <xdr:spPr>
        <a:xfrm>
          <a:off x="971551" y="23526750"/>
          <a:ext cx="15697200" cy="11620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0">
              <a:solidFill>
                <a:schemeClr val="dk1"/>
              </a:solidFill>
              <a:effectLst/>
              <a:latin typeface="+mn-lt"/>
              <a:ea typeface="+mn-ea"/>
              <a:cs typeface="+mn-cs"/>
            </a:rPr>
            <a:t>Solid Oxide</a:t>
          </a:r>
          <a:r>
            <a:rPr lang="en-US" sz="1100" b="0" i="0">
              <a:solidFill>
                <a:schemeClr val="dk1"/>
              </a:solidFill>
              <a:effectLst/>
              <a:latin typeface="+mn-lt"/>
              <a:ea typeface="+mn-ea"/>
              <a:cs typeface="+mn-cs"/>
            </a:rPr>
            <a:t> fuel cells (SOFC) use a hard, ceramic compound of metal (like calcium or zirconium) oxides (chemically, O</a:t>
          </a:r>
          <a:r>
            <a:rPr lang="en-US" sz="1100" b="0" i="0" baseline="-25000">
              <a:solidFill>
                <a:schemeClr val="dk1"/>
              </a:solidFill>
              <a:effectLst/>
              <a:latin typeface="+mn-lt"/>
              <a:ea typeface="+mn-ea"/>
              <a:cs typeface="+mn-cs"/>
            </a:rPr>
            <a:t>2</a:t>
          </a:r>
          <a:r>
            <a:rPr lang="en-US" sz="1100" b="0" i="0">
              <a:solidFill>
                <a:schemeClr val="dk1"/>
              </a:solidFill>
              <a:effectLst/>
              <a:latin typeface="+mn-lt"/>
              <a:ea typeface="+mn-ea"/>
              <a:cs typeface="+mn-cs"/>
            </a:rPr>
            <a:t>) as electrolyte. Efficiency is about 60 percent, and operating temperatures are about 1,000 °C (about 1,800 °F). Cells output is up to 100 kW. At such high temperatures a reformer is not required to extract hydrogen from the fuel, and waste heat can be recycled to make additional electricity. However, the high temperature limits applications of SOFC units and they tend to be rather large. While solid electrolytes cannot leak, they can crack.</a:t>
          </a:r>
          <a:endParaRPr lang="en-US" sz="1100"/>
        </a:p>
      </xdr:txBody>
    </xdr:sp>
    <xdr:clientData/>
  </xdr:twoCellAnchor>
  <xdr:twoCellAnchor>
    <xdr:from>
      <xdr:col>0</xdr:col>
      <xdr:colOff>409575</xdr:colOff>
      <xdr:row>1</xdr:row>
      <xdr:rowOff>76200</xdr:rowOff>
    </xdr:from>
    <xdr:to>
      <xdr:col>28</xdr:col>
      <xdr:colOff>485775</xdr:colOff>
      <xdr:row>10</xdr:row>
      <xdr:rowOff>133350</xdr:rowOff>
    </xdr:to>
    <xdr:sp macro="" textlink="">
      <xdr:nvSpPr>
        <xdr:cNvPr id="16" name="TextBox 15">
          <a:extLst>
            <a:ext uri="{FF2B5EF4-FFF2-40B4-BE49-F238E27FC236}">
              <a16:creationId xmlns:a16="http://schemas.microsoft.com/office/drawing/2014/main" id="{D0BF578F-02AD-4992-B70B-BD471D72AB36}"/>
            </a:ext>
          </a:extLst>
        </xdr:cNvPr>
        <xdr:cNvSpPr txBox="1"/>
      </xdr:nvSpPr>
      <xdr:spPr>
        <a:xfrm>
          <a:off x="409575" y="266700"/>
          <a:ext cx="17145000" cy="1771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0">
              <a:solidFill>
                <a:schemeClr val="dk1"/>
              </a:solidFill>
              <a:effectLst/>
              <a:latin typeface="+mn-lt"/>
              <a:ea typeface="+mn-ea"/>
              <a:cs typeface="+mn-cs"/>
            </a:rPr>
            <a:t>Vocabulary</a:t>
          </a:r>
        </a:p>
        <a:p>
          <a:endParaRPr lang="en-US" sz="1100" b="1" i="0">
            <a:solidFill>
              <a:schemeClr val="dk1"/>
            </a:solidFill>
            <a:effectLst/>
            <a:latin typeface="+mn-lt"/>
            <a:ea typeface="+mn-ea"/>
            <a:cs typeface="+mn-cs"/>
          </a:endParaRPr>
        </a:p>
        <a:p>
          <a:r>
            <a:rPr lang="en-US" sz="1100" b="1" i="0">
              <a:solidFill>
                <a:schemeClr val="dk1"/>
              </a:solidFill>
              <a:effectLst/>
              <a:latin typeface="+mn-lt"/>
              <a:ea typeface="+mn-ea"/>
              <a:cs typeface="+mn-cs"/>
            </a:rPr>
            <a:t>Electrode-</a:t>
          </a:r>
          <a:r>
            <a:rPr lang="en-US" sz="1100" b="0" i="0">
              <a:solidFill>
                <a:schemeClr val="dk1"/>
              </a:solidFill>
              <a:effectLst/>
              <a:latin typeface="+mn-lt"/>
              <a:ea typeface="+mn-ea"/>
              <a:cs typeface="+mn-cs"/>
            </a:rPr>
            <a:t> is a solid electric conductor that carries electric current into non-metallic solids, or liquids, or gases, or plasmas, or vacuums</a:t>
          </a:r>
        </a:p>
        <a:p>
          <a:r>
            <a:rPr lang="en-US" sz="1100" b="1" i="0">
              <a:solidFill>
                <a:schemeClr val="dk1"/>
              </a:solidFill>
              <a:effectLst/>
              <a:latin typeface="+mn-lt"/>
              <a:ea typeface="+mn-ea"/>
              <a:cs typeface="+mn-cs"/>
            </a:rPr>
            <a:t>Electrolyte</a:t>
          </a:r>
          <a:r>
            <a:rPr lang="en-US" sz="1100" b="0" i="0">
              <a:solidFill>
                <a:schemeClr val="dk1"/>
              </a:solidFill>
              <a:effectLst/>
              <a:latin typeface="+mn-lt"/>
              <a:ea typeface="+mn-ea"/>
              <a:cs typeface="+mn-cs"/>
            </a:rPr>
            <a:t>- is a medium containing ions that is electrically conducting through the movement of ions, but not conducting electrons. This includes most soluble salts, acids, and bases dissolved in a polar solvent, such as water. Upon dissolving, the substance separates </a:t>
          </a:r>
          <a:r>
            <a:rPr lang="en-US" sz="1100" b="0" i="0" u="none">
              <a:solidFill>
                <a:sysClr val="windowText" lastClr="000000"/>
              </a:solidFill>
              <a:effectLst/>
              <a:latin typeface="+mn-lt"/>
              <a:ea typeface="+mn-ea"/>
              <a:cs typeface="+mn-cs"/>
            </a:rPr>
            <a:t>into</a:t>
          </a:r>
          <a:r>
            <a:rPr lang="en-US" sz="1100" b="0" i="0" u="none" baseline="0">
              <a:solidFill>
                <a:sysClr val="windowText" lastClr="000000"/>
              </a:solidFill>
              <a:effectLst/>
              <a:latin typeface="+mn-lt"/>
              <a:ea typeface="+mn-ea"/>
              <a:cs typeface="+mn-cs"/>
            </a:rPr>
            <a:t> </a:t>
          </a:r>
          <a:r>
            <a:rPr lang="en-US" sz="1100" b="1" i="0" u="none" baseline="0">
              <a:solidFill>
                <a:sysClr val="windowText" lastClr="000000"/>
              </a:solidFill>
              <a:effectLst/>
              <a:latin typeface="+mn-lt"/>
              <a:ea typeface="+mn-ea"/>
              <a:cs typeface="+mn-cs"/>
            </a:rPr>
            <a:t>cations</a:t>
          </a:r>
          <a:r>
            <a:rPr lang="en-US" sz="1100" b="0" i="0" u="none">
              <a:solidFill>
                <a:sysClr val="windowText" lastClr="000000"/>
              </a:solidFill>
              <a:effectLst/>
              <a:latin typeface="+mn-lt"/>
              <a:ea typeface="+mn-ea"/>
              <a:cs typeface="+mn-cs"/>
            </a:rPr>
            <a:t> and</a:t>
          </a:r>
          <a:r>
            <a:rPr lang="en-US" sz="1100" b="0" i="0" u="none" baseline="0">
              <a:solidFill>
                <a:sysClr val="windowText" lastClr="000000"/>
              </a:solidFill>
              <a:effectLst/>
              <a:latin typeface="+mn-lt"/>
              <a:ea typeface="+mn-ea"/>
              <a:cs typeface="+mn-cs"/>
            </a:rPr>
            <a:t> </a:t>
          </a:r>
          <a:r>
            <a:rPr lang="en-US" sz="1100" b="1" i="0" u="none" baseline="0">
              <a:solidFill>
                <a:sysClr val="windowText" lastClr="000000"/>
              </a:solidFill>
              <a:effectLst/>
              <a:latin typeface="+mn-lt"/>
              <a:ea typeface="+mn-ea"/>
              <a:cs typeface="+mn-cs"/>
            </a:rPr>
            <a:t>anions</a:t>
          </a:r>
          <a:r>
            <a:rPr lang="en-US" sz="1100" b="0" i="0" u="none">
              <a:solidFill>
                <a:sysClr val="windowText" lastClr="000000"/>
              </a:solidFill>
              <a:effectLst/>
              <a:latin typeface="+mn-lt"/>
              <a:ea typeface="+mn-ea"/>
              <a:cs typeface="+mn-cs"/>
            </a:rPr>
            <a:t>, which </a:t>
          </a:r>
          <a:r>
            <a:rPr lang="en-US" sz="1100" b="0" i="0">
              <a:solidFill>
                <a:schemeClr val="dk1"/>
              </a:solidFill>
              <a:effectLst/>
              <a:latin typeface="+mn-lt"/>
              <a:ea typeface="+mn-ea"/>
              <a:cs typeface="+mn-cs"/>
            </a:rPr>
            <a:t>disperse uniformly through the solvent.</a:t>
          </a:r>
        </a:p>
        <a:p>
          <a:r>
            <a:rPr lang="en-US" sz="1100" b="1" i="0">
              <a:solidFill>
                <a:sysClr val="windowText" lastClr="000000"/>
              </a:solidFill>
              <a:effectLst/>
              <a:latin typeface="+mn-lt"/>
              <a:ea typeface="+mn-ea"/>
              <a:cs typeface="+mn-cs"/>
            </a:rPr>
            <a:t>Anion (−) - </a:t>
          </a:r>
          <a:r>
            <a:rPr lang="en-US" sz="1100" b="0" i="0">
              <a:solidFill>
                <a:schemeClr val="dk1"/>
              </a:solidFill>
              <a:effectLst/>
              <a:latin typeface="+mn-lt"/>
              <a:ea typeface="+mn-ea"/>
              <a:cs typeface="+mn-cs"/>
            </a:rPr>
            <a:t>is an ion with more electrons than protons, giving it a net negative charge (since electrons are negatively charged and protons are positively charged).</a:t>
          </a:r>
        </a:p>
        <a:p>
          <a:r>
            <a:rPr lang="en-US" sz="1100" b="1" i="0">
              <a:solidFill>
                <a:schemeClr val="dk1"/>
              </a:solidFill>
              <a:effectLst/>
              <a:latin typeface="+mn-lt"/>
              <a:ea typeface="+mn-ea"/>
              <a:cs typeface="+mn-cs"/>
            </a:rPr>
            <a:t>Cation</a:t>
          </a:r>
          <a:r>
            <a:rPr lang="en-US" sz="1100" b="1" i="0" baseline="0">
              <a:solidFill>
                <a:schemeClr val="dk1"/>
              </a:solidFill>
              <a:effectLst/>
              <a:latin typeface="+mn-lt"/>
              <a:ea typeface="+mn-ea"/>
              <a:cs typeface="+mn-cs"/>
            </a:rPr>
            <a:t> (+) </a:t>
          </a:r>
          <a:r>
            <a:rPr lang="en-US" sz="1100" b="0" i="0" baseline="0">
              <a:solidFill>
                <a:schemeClr val="dk1"/>
              </a:solidFill>
              <a:effectLst/>
              <a:latin typeface="+mn-lt"/>
              <a:ea typeface="+mn-ea"/>
              <a:cs typeface="+mn-cs"/>
            </a:rPr>
            <a:t>- </a:t>
          </a:r>
          <a:r>
            <a:rPr lang="en-US" sz="1100" b="0" i="0">
              <a:solidFill>
                <a:schemeClr val="dk1"/>
              </a:solidFill>
              <a:effectLst/>
              <a:latin typeface="+mn-lt"/>
              <a:ea typeface="+mn-ea"/>
              <a:cs typeface="+mn-cs"/>
            </a:rPr>
            <a:t>is an ion with fewer electrons than protons, giving it a positive charge.</a:t>
          </a:r>
          <a:endParaRPr lang="en-US" sz="1100" b="1">
            <a:solidFill>
              <a:sysClr val="windowText" lastClr="000000"/>
            </a:solidFill>
          </a:endParaRPr>
        </a:p>
      </xdr:txBody>
    </xdr:sp>
    <xdr:clientData/>
  </xdr:twoCellAnchor>
  <xdr:twoCellAnchor editAs="oneCell">
    <xdr:from>
      <xdr:col>0</xdr:col>
      <xdr:colOff>533401</xdr:colOff>
      <xdr:row>11</xdr:row>
      <xdr:rowOff>190499</xdr:rowOff>
    </xdr:from>
    <xdr:to>
      <xdr:col>8</xdr:col>
      <xdr:colOff>57151</xdr:colOff>
      <xdr:row>27</xdr:row>
      <xdr:rowOff>76199</xdr:rowOff>
    </xdr:to>
    <xdr:pic>
      <xdr:nvPicPr>
        <xdr:cNvPr id="18" name="Picture 17" descr="What Are Electrolytes in Chemistry? Strong, Weak, and Non Electrolytes">
          <a:extLst>
            <a:ext uri="{FF2B5EF4-FFF2-40B4-BE49-F238E27FC236}">
              <a16:creationId xmlns:a16="http://schemas.microsoft.com/office/drawing/2014/main" id="{16D581E5-BC99-4555-BD8C-1B21C7B68EC0}"/>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533401" y="2285999"/>
          <a:ext cx="4400550" cy="293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603885</xdr:colOff>
      <xdr:row>24</xdr:row>
      <xdr:rowOff>96317</xdr:rowOff>
    </xdr:from>
    <xdr:to>
      <xdr:col>24</xdr:col>
      <xdr:colOff>514350</xdr:colOff>
      <xdr:row>49</xdr:row>
      <xdr:rowOff>62061</xdr:rowOff>
    </xdr:to>
    <xdr:pic>
      <xdr:nvPicPr>
        <xdr:cNvPr id="20" name="Picture 19">
          <a:extLst>
            <a:ext uri="{FF2B5EF4-FFF2-40B4-BE49-F238E27FC236}">
              <a16:creationId xmlns:a16="http://schemas.microsoft.com/office/drawing/2014/main" id="{21A90A14-13DA-42A0-AC8B-33D137EA9658}"/>
            </a:ext>
          </a:extLst>
        </xdr:cNvPr>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6699885" y="4668317"/>
          <a:ext cx="8444865" cy="472824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11</xdr:col>
      <xdr:colOff>57150</xdr:colOff>
      <xdr:row>20</xdr:row>
      <xdr:rowOff>38101</xdr:rowOff>
    </xdr:from>
    <xdr:to>
      <xdr:col>24</xdr:col>
      <xdr:colOff>314325</xdr:colOff>
      <xdr:row>22</xdr:row>
      <xdr:rowOff>152400</xdr:rowOff>
    </xdr:to>
    <xdr:sp macro="" textlink="">
      <xdr:nvSpPr>
        <xdr:cNvPr id="21" name="TextBox 20">
          <a:extLst>
            <a:ext uri="{FF2B5EF4-FFF2-40B4-BE49-F238E27FC236}">
              <a16:creationId xmlns:a16="http://schemas.microsoft.com/office/drawing/2014/main" id="{34A0DAA3-7A9E-47B1-AFC3-FD7E5C258E90}"/>
            </a:ext>
          </a:extLst>
        </xdr:cNvPr>
        <xdr:cNvSpPr txBox="1"/>
      </xdr:nvSpPr>
      <xdr:spPr>
        <a:xfrm>
          <a:off x="6762750" y="3848101"/>
          <a:ext cx="8181975" cy="4952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Hydrogen atom (center) contains a single proton and a single electron. Removal of the electron gives a cation (left), whereas the addition of an electron gives an anion (right). </a:t>
          </a:r>
        </a:p>
      </xdr:txBody>
    </xdr:sp>
    <xdr:clientData/>
  </xdr:twoCellAnchor>
  <xdr:twoCellAnchor editAs="oneCell">
    <xdr:from>
      <xdr:col>0</xdr:col>
      <xdr:colOff>419100</xdr:colOff>
      <xdr:row>56</xdr:row>
      <xdr:rowOff>57150</xdr:rowOff>
    </xdr:from>
    <xdr:to>
      <xdr:col>28</xdr:col>
      <xdr:colOff>512027</xdr:colOff>
      <xdr:row>65</xdr:row>
      <xdr:rowOff>122836</xdr:rowOff>
    </xdr:to>
    <xdr:pic>
      <xdr:nvPicPr>
        <xdr:cNvPr id="27" name="Picture 26">
          <a:extLst>
            <a:ext uri="{FF2B5EF4-FFF2-40B4-BE49-F238E27FC236}">
              <a16:creationId xmlns:a16="http://schemas.microsoft.com/office/drawing/2014/main" id="{3DA852EE-CFF6-4BF8-9D7D-A2CB34DB034E}"/>
            </a:ext>
          </a:extLst>
        </xdr:cNvPr>
        <xdr:cNvPicPr>
          <a:picLocks noChangeAspect="1"/>
        </xdr:cNvPicPr>
      </xdr:nvPicPr>
      <xdr:blipFill>
        <a:blip xmlns:r="http://schemas.openxmlformats.org/officeDocument/2006/relationships" r:embed="rId7"/>
        <a:stretch>
          <a:fillRect/>
        </a:stretch>
      </xdr:blipFill>
      <xdr:spPr>
        <a:xfrm>
          <a:off x="419100" y="10725150"/>
          <a:ext cx="17161727" cy="178018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40</xdr:col>
      <xdr:colOff>581025</xdr:colOff>
      <xdr:row>0</xdr:row>
      <xdr:rowOff>66675</xdr:rowOff>
    </xdr:from>
    <xdr:to>
      <xdr:col>40</xdr:col>
      <xdr:colOff>600075</xdr:colOff>
      <xdr:row>69</xdr:row>
      <xdr:rowOff>161925</xdr:rowOff>
    </xdr:to>
    <xdr:cxnSp macro="">
      <xdr:nvCxnSpPr>
        <xdr:cNvPr id="3" name="Straight Connector 2">
          <a:extLst>
            <a:ext uri="{FF2B5EF4-FFF2-40B4-BE49-F238E27FC236}">
              <a16:creationId xmlns:a16="http://schemas.microsoft.com/office/drawing/2014/main" id="{78101E21-C7D9-4C43-9E6F-ECE805D2C681}"/>
            </a:ext>
          </a:extLst>
        </xdr:cNvPr>
        <xdr:cNvCxnSpPr/>
      </xdr:nvCxnSpPr>
      <xdr:spPr>
        <a:xfrm>
          <a:off x="26689050" y="66675"/>
          <a:ext cx="19050" cy="1323975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41</xdr:col>
      <xdr:colOff>9525</xdr:colOff>
      <xdr:row>0</xdr:row>
      <xdr:rowOff>38100</xdr:rowOff>
    </xdr:from>
    <xdr:to>
      <xdr:col>41</xdr:col>
      <xdr:colOff>19050</xdr:colOff>
      <xdr:row>29</xdr:row>
      <xdr:rowOff>142875</xdr:rowOff>
    </xdr:to>
    <xdr:cxnSp macro="">
      <xdr:nvCxnSpPr>
        <xdr:cNvPr id="2" name="Straight Connector 1">
          <a:extLst>
            <a:ext uri="{FF2B5EF4-FFF2-40B4-BE49-F238E27FC236}">
              <a16:creationId xmlns:a16="http://schemas.microsoft.com/office/drawing/2014/main" id="{2DCF8EBA-BBFC-4CA5-AD85-7A70F13D949F}"/>
            </a:ext>
          </a:extLst>
        </xdr:cNvPr>
        <xdr:cNvCxnSpPr/>
      </xdr:nvCxnSpPr>
      <xdr:spPr>
        <a:xfrm>
          <a:off x="26727150" y="38100"/>
          <a:ext cx="9525" cy="715327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0" row="0">
    <wetp:webextensionref xmlns:r="http://schemas.openxmlformats.org/officeDocument/2006/relationships" r:id="rId1"/>
  </wetp:taskpane>
</wetp:taskpanes>
</file>

<file path=xl/webextensions/webextension1.xml><?xml version="1.0" encoding="utf-8"?>
<we:webextension xmlns:we="http://schemas.microsoft.com/office/webextensions/webextension/2010/11" id="{BAAAED49-CCFB-4A8C-8E33-C36C84EBE146}">
  <we:reference id="wa200003535" version="1.2.0.0" store="en-US" storeType="OMEX"/>
  <we:alternateReferences>
    <we:reference id="WA200003535" version="1.2.0.0" store="" storeType="OMEX"/>
  </we:alternateReferences>
  <we:properties/>
  <we:bindings/>
  <we:snapshot xmlns:r="http://schemas.openxmlformats.org/officeDocument/2006/relationships"/>
  <we:extLst>
    <a:ext xmlns:a="http://schemas.openxmlformats.org/drawingml/2006/main" uri="{D87F86FE-615C-45B5-9D79-34F1136793EB}">
      <we:containsCustomFunctions/>
    </a:ext>
    <a:ext xmlns:a="http://schemas.openxmlformats.org/drawingml/2006/main" uri="{7C84B067-C214-45C3-A712-C9D94CD141B2}">
      <we:customFunctionIdList>
        <we:customFunctionIds>_xldudf_FMP_CUSTOMFUNCTION</we:customFunctionIds>
        <we:customFunctionIds>_xldudf_FMP_FMPCUSTOMJSON</we:customFunctionIds>
        <we:customFunctionIds>_xldudf_FMP_FINANCIALSTATEMENTSYMBOLLISTS</we:customFunctionIds>
        <we:customFunctionIds>_xldudf_FMP_INCOMESTATEMENT</we:customFunctionIds>
        <we:customFunctionIds>_xldudf_FMP_BALANCESHEETSTATEMENT</we:customFunctionIds>
        <we:customFunctionIds>_xldudf_FMP_CASHFLOWSTATEMENT</we:customFunctionIds>
        <we:customFunctionIds>_xldudf_FMP_INCOMESTATEMENTASREPORTED</we:customFunctionIds>
        <we:customFunctionIds>_xldudf_FMP_BALANCESHEETSTATEMENTASREPORTED</we:customFunctionIds>
        <we:customFunctionIds>_xldudf_FMP_CASHFLOWSTATEMENTASREPORTED</we:customFunctionIds>
        <we:customFunctionIds>_xldudf_FMP_FINANCIALSTATEMENTFULLASREPORTED</we:customFunctionIds>
        <we:customFunctionIds>_xldudf_FMP_FINANCIALSTATEMENTS</we:customFunctionIds>
        <we:customFunctionIds>_xldudf_FMP_FINANCIALREPORTSDATES</we:customFunctionIds>
        <we:customFunctionIds>_xldudf_FMP_FINANCIALREPORTSJSON</we:customFunctionIds>
        <we:customFunctionIds>_xldudf_FMP_FINANCIALREPORTSXLSX</we:customFunctionIds>
        <we:customFunctionIds>_xldudf_FMP_SHARESFLOAT</we:customFunctionIds>
        <we:customFunctionIds>_xldudf_FMP_RSSFEEDS</we:customFunctionIds>
        <we:customFunctionIds>_xldudf_FMP_RSSFEEDSV4</we:customFunctionIds>
        <we:customFunctionIds>_xldudf_FMP_EARNINGCALLTRANSCRIPT</we:customFunctionIds>
        <we:customFunctionIds>_xldudf_FMP_SECFILINGS</we:customFunctionIds>
        <we:customFunctionIds>_xldudf_FMP_RATIOSTTM</we:customFunctionIds>
        <we:customFunctionIds>_xldudf_FMP_RATIOS</we:customFunctionIds>
        <we:customFunctionIds>_xldudf_FMP_ENTERPRISEVALUES</we:customFunctionIds>
        <we:customFunctionIds>_xldudf_FMP_INCOMESTATEMENTGROWTH</we:customFunctionIds>
        <we:customFunctionIds>_xldudf_FMP_KEYMETRICSTTM</we:customFunctionIds>
        <we:customFunctionIds>_xldudf_FMP_KEYMETRICS</we:customFunctionIds>
        <we:customFunctionIds>_xldudf_FMP_FINANCIALGROWTH</we:customFunctionIds>
        <we:customFunctionIds>_xldudf_FMP_RATING</we:customFunctionIds>
        <we:customFunctionIds>_xldudf_FMP_HISTORICALRATING</we:customFunctionIds>
        <we:customFunctionIds>_xldudf_FMP_COMPANYDISCOUNTEDCASHFLOW</we:customFunctionIds>
        <we:customFunctionIds>_xldudf_FMP_HISTORICALDISCOUNTEDCASHFLOWSTATEMENT</we:customFunctionIds>
        <we:customFunctionIds>_xldudf_FMP_HISTORICALDAILYDISCOUNTEDCASHFLOW</we:customFunctionIds>
        <we:customFunctionIds>_xldudf_FMP_EARNINGCALENDAR</we:customFunctionIds>
        <we:customFunctionIds>_xldudf_FMP_HISTORICALEARNINGCALENDAR</we:customFunctionIds>
        <we:customFunctionIds>_xldudf_FMP_IPOCALENDAR</we:customFunctionIds>
        <we:customFunctionIds>_xldudf_FMP_STOCKSPLITCALENDAR</we:customFunctionIds>
        <we:customFunctionIds>_xldudf_FMP_STOCKDIVIDENDCALENDAR</we:customFunctionIds>
        <we:customFunctionIds>_xldudf_FMP_ECONOMICCALENDAR</we:customFunctionIds>
        <we:customFunctionIds>_xldudf_FMP_SEARCH</we:customFunctionIds>
        <we:customFunctionIds>_xldudf_FMP_SEARCHTICKER</we:customFunctionIds>
        <we:customFunctionIds>_xldudf_FMP_STOCKSCREENER</we:customFunctionIds>
        <we:customFunctionIds>_xldudf_FMP_GETALLCOUNTRIES</we:customFunctionIds>
        <we:customFunctionIds>_xldudf_FMP_PROFILE</we:customFunctionIds>
        <we:customFunctionIds>_xldudf_FMP_KEYEXECUTIVES</we:customFunctionIds>
        <we:customFunctionIds>_xldudf_FMP_MARKETCAPITALIZATION</we:customFunctionIds>
        <we:customFunctionIds>_xldudf_FMP_HISTORICALMARKETCAPITALIZATION</we:customFunctionIds>
        <we:customFunctionIds>_xldudf_FMP_COMPANYOUTLOOK</we:customFunctionIds>
        <we:customFunctionIds>_xldudf_FMP_STOCKPEERS</we:customFunctionIds>
        <we:customFunctionIds>_xldudf_FMP_ISTHEMARKETOPEN</we:customFunctionIds>
        <we:customFunctionIds>_xldudf_FMP_GETMARKETHOLIDAYS</we:customFunctionIds>
        <we:customFunctionIds>_xldudf_FMP_DELISTEDCOMPANIES</we:customFunctionIds>
        <we:customFunctionIds>_xldudf_FMP_ARTICLESINFO</we:customFunctionIds>
        <we:customFunctionIds>_xldudf_FMP_ARTICLES</we:customFunctionIds>
        <we:customFunctionIds>_xldudf_FMP_STOCKNEWS</we:customFunctionIds>
        <we:customFunctionIds>_xldudf_FMP_PRESSRELEASES</we:customFunctionIds>
        <we:customFunctionIds>_xldudf_FMP_SECTORPRICEEARNINGRATIO</we:customFunctionIds>
        <we:customFunctionIds>_xldudf_FMP_INDUSTRYPRICEEARNINGRATIO</we:customFunctionIds>
        <we:customFunctionIds>_xldudf_FMP_STOCKSECTORSPERFORMANCE</we:customFunctionIds>
        <we:customFunctionIds>_xldudf_FMP_HISTORICALSECTORSPERFORMANCE</we:customFunctionIds>
        <we:customFunctionIds>_xldudf_FMP_GAINERS</we:customFunctionIds>
        <we:customFunctionIds>_xldudf_FMP_LOSERS</we:customFunctionIds>
        <we:customFunctionIds>_xldudf_FMP_ACTIVES</we:customFunctionIds>
        <we:customFunctionIds>_xldudf_FMP_STANDARDINDUSTRIALCLASSIFICATION</we:customFunctionIds>
        <we:customFunctionIds>_xldudf_FMP_STANDARDINDUSTRIALCLASSIFICATIONLIST</we:customFunctionIds>
        <we:customFunctionIds>_xldudf_FMP_COMMITMENTOFTRADERSREPORTLIST</we:customFunctionIds>
        <we:customFunctionIds>_xldudf_FMP_COMMITMENTOFTRADERSREPORT</we:customFunctionIds>
        <we:customFunctionIds>_xldudf_FMP_COMMITMENTOFTRADERSREPORTANALYSIS</we:customFunctionIds>
        <we:customFunctionIds>_xldudf_FMP_SOCIALSENTIMENT</we:customFunctionIds>
        <we:customFunctionIds>_xldudf_FMP_GRADE</we:customFunctionIds>
        <we:customFunctionIds>_xldudf_FMP_EARNINGSSURPRISES</we:customFunctionIds>
        <we:customFunctionIds>_xldudf_FMP_ANALYSTESTIMATES</we:customFunctionIds>
        <we:customFunctionIds>_xldudf_FMP_INSIDERTRADING</we:customFunctionIds>
        <we:customFunctionIds>_xldudf_FMP_INSIDERTRADINGTRANSACTIONTYPE</we:customFunctionIds>
        <we:customFunctionIds>_xldudf_FMP_MAPPERCIKNAME</we:customFunctionIds>
        <we:customFunctionIds>_xldudf_FMP_MAPPERCIKCOMPANY</we:customFunctionIds>
        <we:customFunctionIds>_xldudf_FMP_INSIDERTRADINGRSSFEED</we:customFunctionIds>
        <we:customFunctionIds>_xldudf_FMP_FAILTODELIVER</we:customFunctionIds>
        <we:customFunctionIds>_xldudf_FMP_QUOTE</we:customFunctionIds>
        <we:customFunctionIds>_xldudf_FMP_QUOTESHORT</we:customFunctionIds>
        <we:customFunctionIds>_xldudf_FMP_QUOTES</we:customFunctionIds>
        <we:customFunctionIds>_xldudf_FMP_HISTORICALCHART</we:customFunctionIds>
        <we:customFunctionIds>_xldudf_FMP_HISTORICALPRICEFULL</we:customFunctionIds>
        <we:customFunctionIds>_xldudf_FMP_HISTORICALPRICEFULLSTOCKDIVIDEND</we:customFunctionIds>
        <we:customFunctionIds>_xldudf_FMP_HISTORICALPRICEFULLSTOCKSPLIT</we:customFunctionIds>
        <we:customFunctionIds>_xldudf_FMP_HISTORICALPRICEFULLV4</we:customFunctionIds>
        <we:customFunctionIds>_xldudf_FMP_TECHNICALINDICATOR</we:customFunctionIds>
        <we:customFunctionIds>_xldudf_FMP_ETFHOLDER</we:customFunctionIds>
        <we:customFunctionIds>_xldudf_FMP_INSTITUTIONALHOLDER</we:customFunctionIds>
        <we:customFunctionIds>_xldudf_FMP_MUTUALFUNDHOLDER</we:customFunctionIds>
        <we:customFunctionIds>_xldudf_FMP_ETFSECTORWEIGHTINGS</we:customFunctionIds>
        <we:customFunctionIds>_xldudf_FMP_ETFCOUNTRYWEIGHTINGS</we:customFunctionIds>
        <we:customFunctionIds>_xldudf_FMP_CIKLIST</we:customFunctionIds>
        <we:customFunctionIds>_xldudf_FMP_CIKSEARCH</we:customFunctionIds>
        <we:customFunctionIds>_xldudf_FMP_CIK</we:customFunctionIds>
        <we:customFunctionIds>_xldudf_FMP_FORMTHIRTEEN</we:customFunctionIds>
        <we:customFunctionIds>_xldudf_FMP_FORMTHIRTEENDATE</we:customFunctionIds>
        <we:customFunctionIds>_xldudf_FMP_CUSIP</we:customFunctionIds>
        <we:customFunctionIds>_xldudf_FMP_STOCKLIST</we:customFunctionIds>
        <we:customFunctionIds>_xldudf_FMP_AVAILABLETRADEDLIST</we:customFunctionIds>
        <we:customFunctionIds>_xldudf_FMP_ETFLIST</we:customFunctionIds>
        <we:customFunctionIds>_xldudf_FMP_BATCHREQUESTENDOFDAYPRICES</we:customFunctionIds>
        <we:customFunctionIds>_xldudf_FMP_INCOMESTATEMENTBULK</we:customFunctionIds>
        <we:customFunctionIds>_xldudf_FMP_BALANCESHEETSTATEMENTBULK</we:customFunctionIds>
        <we:customFunctionIds>_xldudf_FMP_CASHFLOWSTATEMENTBULK</we:customFunctionIds>
        <we:customFunctionIds>_xldudf_FMP_RATIOSBULK</we:customFunctionIds>
        <we:customFunctionIds>_xldudf_FMP_KEYMETRICSBULK</we:customFunctionIds>
        <we:customFunctionIds>_xldudf_FMP_EARNINGSSURPRISESBULK</we:customFunctionIds>
        <we:customFunctionIds>_xldudf_FMP_PROFILEALL</we:customFunctionIds>
        <we:customFunctionIds>_xldudf_FMP_SP500CONSTITUENT</we:customFunctionIds>
        <we:customFunctionIds>_xldudf_FMP_HISTORICALSP500CONSTITUENT</we:customFunctionIds>
        <we:customFunctionIds>_xldudf_FMP_NASDAQCONSTITUENT</we:customFunctionIds>
        <we:customFunctionIds>_xldudf_FMP_DOWJONESCONSTITUENT</we:customFunctionIds>
        <we:customFunctionIds>_xldudf_FMP_HISTORICALDOWJONESCONSTITUENT</we:customFunctionIds>
        <we:customFunctionIds>_xldudf_FMP_SYMBOL</we:customFunctionIds>
        <we:customFunctionIds>_xldudf_FMP_FX</we:customFunctionIds>
      </we:customFunctionIdList>
    </a:ext>
  </we:extLst>
</we:webextension>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plugpower.com/" TargetMode="Externa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E914EE-0D4C-427D-9F3E-DF5D50B7DE81}">
  <sheetPr codeName="Sheet1"/>
  <dimension ref="A3:AB195"/>
  <sheetViews>
    <sheetView workbookViewId="0">
      <selection activeCell="E119" sqref="E117:F119"/>
    </sheetView>
  </sheetViews>
  <sheetFormatPr defaultRowHeight="15" x14ac:dyDescent="0.25"/>
  <sheetData>
    <row r="3" spans="1:1" x14ac:dyDescent="0.25">
      <c r="A3" s="2"/>
    </row>
    <row r="85" spans="2:28" x14ac:dyDescent="0.25">
      <c r="B85" s="29"/>
      <c r="C85" s="29"/>
      <c r="D85" s="29"/>
      <c r="E85" s="29"/>
      <c r="F85" s="29"/>
      <c r="G85" s="29"/>
      <c r="H85" s="29"/>
      <c r="I85" s="29"/>
      <c r="J85" s="29"/>
      <c r="K85" s="29"/>
      <c r="L85" s="29"/>
      <c r="M85" s="29"/>
      <c r="N85" s="29"/>
      <c r="O85" s="29"/>
      <c r="P85" s="29"/>
      <c r="Q85" s="29"/>
      <c r="R85" s="29"/>
      <c r="S85" s="29"/>
      <c r="T85" s="29"/>
      <c r="U85" s="29"/>
      <c r="V85" s="29"/>
      <c r="W85" s="29"/>
      <c r="X85" s="29"/>
      <c r="Y85" s="29"/>
      <c r="Z85" s="29"/>
      <c r="AA85" s="29"/>
      <c r="AB85" s="29"/>
    </row>
    <row r="86" spans="2:28" x14ac:dyDescent="0.25">
      <c r="B86" s="29"/>
      <c r="C86" s="29"/>
      <c r="D86" s="29"/>
      <c r="E86" s="29"/>
      <c r="F86" s="29"/>
      <c r="G86" s="29"/>
      <c r="H86" s="29"/>
      <c r="I86" s="29"/>
      <c r="J86" s="29"/>
      <c r="K86" s="29"/>
      <c r="L86" s="29"/>
      <c r="M86" s="29"/>
      <c r="N86" s="29"/>
      <c r="O86" s="29"/>
      <c r="P86" s="29"/>
      <c r="Q86" s="29"/>
      <c r="R86" s="29"/>
      <c r="S86" s="29"/>
      <c r="T86" s="29"/>
      <c r="U86" s="29"/>
      <c r="V86" s="29"/>
      <c r="W86" s="29"/>
      <c r="X86" s="29"/>
      <c r="Y86" s="29"/>
      <c r="Z86" s="29"/>
      <c r="AA86" s="29"/>
      <c r="AB86" s="29"/>
    </row>
    <row r="87" spans="2:28" x14ac:dyDescent="0.25">
      <c r="B87" s="29"/>
      <c r="C87" s="29"/>
      <c r="D87" s="29"/>
      <c r="E87" s="29"/>
      <c r="F87" s="29"/>
      <c r="G87" s="29"/>
      <c r="H87" s="29"/>
      <c r="I87" s="29"/>
      <c r="J87" s="29"/>
      <c r="K87" s="29"/>
      <c r="L87" s="29"/>
      <c r="M87" s="29"/>
      <c r="N87" s="29"/>
      <c r="O87" s="29"/>
      <c r="P87" s="29"/>
      <c r="Q87" s="29"/>
      <c r="R87" s="29"/>
      <c r="S87" s="29"/>
      <c r="T87" s="29"/>
      <c r="U87" s="29"/>
      <c r="V87" s="29"/>
      <c r="W87" s="29"/>
      <c r="X87" s="29"/>
      <c r="Y87" s="29"/>
      <c r="Z87" s="29"/>
      <c r="AA87" s="29"/>
      <c r="AB87" s="29"/>
    </row>
    <row r="88" spans="2:28" x14ac:dyDescent="0.25">
      <c r="B88" s="29"/>
      <c r="C88" s="29"/>
      <c r="D88" s="29"/>
      <c r="E88" s="29"/>
      <c r="F88" s="29"/>
      <c r="G88" s="29"/>
      <c r="H88" s="29"/>
      <c r="I88" s="29"/>
      <c r="J88" s="29"/>
      <c r="K88" s="29"/>
      <c r="L88" s="29"/>
      <c r="M88" s="29"/>
      <c r="N88" s="29"/>
      <c r="O88" s="29"/>
      <c r="P88" s="29"/>
      <c r="Q88" s="29"/>
      <c r="R88" s="29"/>
      <c r="S88" s="29"/>
      <c r="T88" s="29"/>
      <c r="U88" s="29"/>
      <c r="V88" s="29"/>
      <c r="W88" s="29"/>
      <c r="X88" s="29"/>
      <c r="Y88" s="29"/>
      <c r="Z88" s="29"/>
      <c r="AA88" s="29"/>
      <c r="AB88" s="29"/>
    </row>
    <row r="89" spans="2:28" x14ac:dyDescent="0.25">
      <c r="B89" s="29"/>
      <c r="C89" s="29"/>
      <c r="D89" s="29"/>
      <c r="E89" s="29"/>
      <c r="F89" s="29"/>
      <c r="G89" s="29"/>
      <c r="H89" s="29"/>
      <c r="I89" s="29"/>
      <c r="J89" s="29"/>
      <c r="K89" s="29"/>
      <c r="L89" s="29"/>
      <c r="M89" s="29"/>
      <c r="N89" s="29"/>
      <c r="O89" s="29"/>
      <c r="P89" s="29"/>
      <c r="Q89" s="29"/>
      <c r="R89" s="29"/>
      <c r="S89" s="29"/>
      <c r="T89" s="29"/>
      <c r="U89" s="29"/>
      <c r="V89" s="29"/>
      <c r="W89" s="29"/>
      <c r="X89" s="29"/>
      <c r="Y89" s="29"/>
      <c r="Z89" s="29"/>
      <c r="AA89" s="29"/>
      <c r="AB89" s="29"/>
    </row>
    <row r="90" spans="2:28" x14ac:dyDescent="0.25">
      <c r="B90" s="29"/>
      <c r="C90" s="29"/>
      <c r="D90" s="29"/>
      <c r="E90" s="29"/>
      <c r="F90" s="29"/>
      <c r="G90" s="29"/>
      <c r="H90" s="29"/>
      <c r="I90" s="29"/>
      <c r="J90" s="29"/>
      <c r="K90" s="29"/>
      <c r="L90" s="29"/>
      <c r="M90" s="29"/>
      <c r="N90" s="29"/>
      <c r="O90" s="29"/>
      <c r="P90" s="29"/>
      <c r="Q90" s="29"/>
      <c r="R90" s="29"/>
      <c r="S90" s="29"/>
      <c r="T90" s="29"/>
      <c r="U90" s="29"/>
      <c r="V90" s="29"/>
      <c r="W90" s="29"/>
      <c r="X90" s="29"/>
      <c r="Y90" s="29"/>
      <c r="Z90" s="29"/>
      <c r="AA90" s="29"/>
      <c r="AB90" s="29"/>
    </row>
    <row r="91" spans="2:28" x14ac:dyDescent="0.25">
      <c r="B91" s="29"/>
      <c r="C91" s="29"/>
      <c r="D91" s="29"/>
      <c r="E91" s="29"/>
      <c r="F91" s="29"/>
      <c r="G91" s="29"/>
      <c r="H91" s="29"/>
      <c r="I91" s="29"/>
      <c r="J91" s="29"/>
      <c r="K91" s="29"/>
      <c r="L91" s="29"/>
      <c r="M91" s="29"/>
      <c r="N91" s="29"/>
      <c r="O91" s="29"/>
      <c r="P91" s="29"/>
      <c r="Q91" s="29"/>
      <c r="R91" s="29"/>
      <c r="S91" s="29"/>
      <c r="T91" s="29"/>
      <c r="U91" s="29"/>
      <c r="V91" s="29"/>
      <c r="W91" s="29"/>
      <c r="X91" s="29"/>
      <c r="Y91" s="29"/>
      <c r="Z91" s="29"/>
      <c r="AA91" s="29"/>
      <c r="AB91" s="29"/>
    </row>
    <row r="92" spans="2:28" x14ac:dyDescent="0.25">
      <c r="B92" s="29"/>
      <c r="C92" s="29"/>
      <c r="D92" s="29"/>
      <c r="E92" s="29"/>
      <c r="F92" s="29"/>
      <c r="G92" s="29"/>
      <c r="H92" s="29"/>
      <c r="I92" s="29"/>
      <c r="J92" s="29"/>
      <c r="K92" s="29"/>
      <c r="L92" s="29"/>
      <c r="M92" s="29"/>
      <c r="N92" s="29"/>
      <c r="O92" s="29"/>
      <c r="P92" s="29"/>
      <c r="Q92" s="29"/>
      <c r="R92" s="29"/>
      <c r="S92" s="29"/>
      <c r="T92" s="29"/>
      <c r="U92" s="29"/>
      <c r="V92" s="29"/>
      <c r="W92" s="29"/>
      <c r="X92" s="29"/>
      <c r="Y92" s="29"/>
      <c r="Z92" s="29"/>
      <c r="AA92" s="29"/>
      <c r="AB92" s="29"/>
    </row>
    <row r="93" spans="2:28" x14ac:dyDescent="0.25">
      <c r="B93" s="29"/>
      <c r="C93" s="29"/>
      <c r="D93" s="29"/>
      <c r="E93" s="29"/>
      <c r="F93" s="29"/>
      <c r="G93" s="29"/>
      <c r="H93" s="29"/>
      <c r="I93" s="29"/>
      <c r="J93" s="29"/>
      <c r="K93" s="29"/>
      <c r="L93" s="29"/>
      <c r="M93" s="29"/>
      <c r="N93" s="29"/>
      <c r="O93" s="29"/>
      <c r="P93" s="29"/>
      <c r="Q93" s="29"/>
      <c r="R93" s="29"/>
      <c r="S93" s="29"/>
      <c r="T93" s="29"/>
      <c r="U93" s="29"/>
      <c r="V93" s="29"/>
      <c r="W93" s="29"/>
      <c r="X93" s="29"/>
      <c r="Y93" s="29"/>
      <c r="Z93" s="29"/>
      <c r="AA93" s="29"/>
      <c r="AB93" s="29"/>
    </row>
    <row r="94" spans="2:28" x14ac:dyDescent="0.25">
      <c r="B94" s="29"/>
      <c r="C94" s="29"/>
      <c r="D94" s="29"/>
      <c r="E94" s="29"/>
      <c r="F94" s="29"/>
      <c r="G94" s="29"/>
      <c r="H94" s="29"/>
      <c r="I94" s="29"/>
      <c r="J94" s="29"/>
      <c r="K94" s="29"/>
      <c r="L94" s="29"/>
      <c r="M94" s="29"/>
      <c r="N94" s="29"/>
      <c r="O94" s="29"/>
      <c r="P94" s="29"/>
      <c r="Q94" s="29"/>
      <c r="R94" s="29"/>
      <c r="S94" s="29"/>
      <c r="T94" s="29"/>
      <c r="U94" s="29"/>
      <c r="V94" s="29"/>
      <c r="W94" s="29"/>
      <c r="X94" s="29"/>
      <c r="Y94" s="29"/>
      <c r="Z94" s="29"/>
      <c r="AA94" s="29"/>
      <c r="AB94" s="29"/>
    </row>
    <row r="95" spans="2:28" x14ac:dyDescent="0.25">
      <c r="B95" s="29"/>
      <c r="C95" s="29"/>
      <c r="D95" s="29"/>
      <c r="E95" s="29"/>
      <c r="F95" s="29"/>
      <c r="G95" s="29"/>
      <c r="H95" s="29"/>
      <c r="I95" s="29"/>
      <c r="J95" s="29"/>
      <c r="K95" s="29"/>
      <c r="L95" s="29"/>
      <c r="M95" s="29"/>
      <c r="N95" s="29"/>
      <c r="O95" s="29"/>
      <c r="P95" s="29"/>
      <c r="Q95" s="29"/>
      <c r="R95" s="29"/>
      <c r="S95" s="29"/>
      <c r="T95" s="29"/>
      <c r="U95" s="29"/>
      <c r="V95" s="29"/>
      <c r="W95" s="29"/>
      <c r="X95" s="29"/>
      <c r="Y95" s="29"/>
      <c r="Z95" s="29"/>
      <c r="AA95" s="29"/>
      <c r="AB95" s="29"/>
    </row>
    <row r="96" spans="2:28" x14ac:dyDescent="0.25">
      <c r="B96" s="29"/>
      <c r="C96" s="29"/>
      <c r="D96" s="29"/>
      <c r="E96" s="29"/>
      <c r="F96" s="29"/>
      <c r="G96" s="29"/>
      <c r="H96" s="29"/>
      <c r="I96" s="29"/>
      <c r="J96" s="29"/>
      <c r="K96" s="29"/>
      <c r="L96" s="29"/>
      <c r="M96" s="29"/>
      <c r="N96" s="29"/>
      <c r="O96" s="29"/>
      <c r="P96" s="29"/>
      <c r="Q96" s="29"/>
      <c r="R96" s="29"/>
      <c r="S96" s="29"/>
      <c r="T96" s="29"/>
      <c r="U96" s="29"/>
      <c r="V96" s="29"/>
      <c r="W96" s="29"/>
      <c r="X96" s="29"/>
      <c r="Y96" s="29"/>
      <c r="Z96" s="29"/>
      <c r="AA96" s="29"/>
      <c r="AB96" s="29"/>
    </row>
    <row r="97" spans="2:28" x14ac:dyDescent="0.25">
      <c r="B97" s="29"/>
      <c r="C97" s="29"/>
      <c r="D97" s="29"/>
      <c r="E97" s="29"/>
      <c r="F97" s="29"/>
      <c r="G97" s="29"/>
      <c r="H97" s="29"/>
      <c r="I97" s="29"/>
      <c r="J97" s="29"/>
      <c r="K97" s="29"/>
      <c r="L97" s="29"/>
      <c r="M97" s="29"/>
      <c r="N97" s="29"/>
      <c r="O97" s="29"/>
      <c r="P97" s="29"/>
      <c r="Q97" s="29"/>
      <c r="R97" s="29"/>
      <c r="S97" s="29"/>
      <c r="T97" s="29"/>
      <c r="U97" s="29"/>
      <c r="V97" s="29"/>
      <c r="W97" s="29"/>
      <c r="X97" s="29"/>
      <c r="Y97" s="29"/>
      <c r="Z97" s="29"/>
      <c r="AA97" s="29"/>
      <c r="AB97" s="29"/>
    </row>
    <row r="98" spans="2:28" x14ac:dyDescent="0.25">
      <c r="B98" s="29"/>
      <c r="C98" s="29"/>
      <c r="D98" s="29"/>
      <c r="E98" s="29"/>
      <c r="F98" s="29"/>
      <c r="G98" s="29"/>
      <c r="H98" s="29"/>
      <c r="I98" s="29"/>
      <c r="J98" s="29"/>
      <c r="K98" s="29"/>
      <c r="L98" s="29"/>
      <c r="M98" s="29"/>
      <c r="N98" s="29"/>
      <c r="O98" s="29"/>
      <c r="P98" s="29"/>
      <c r="Q98" s="29"/>
      <c r="R98" s="29"/>
      <c r="S98" s="29"/>
      <c r="T98" s="29"/>
      <c r="U98" s="29"/>
      <c r="V98" s="29"/>
      <c r="W98" s="29"/>
      <c r="X98" s="29"/>
      <c r="Y98" s="29"/>
      <c r="Z98" s="29"/>
      <c r="AA98" s="29"/>
      <c r="AB98" s="29"/>
    </row>
    <row r="99" spans="2:28" x14ac:dyDescent="0.25">
      <c r="B99" s="29"/>
      <c r="C99" s="29"/>
      <c r="D99" s="29"/>
      <c r="E99" s="29"/>
      <c r="F99" s="29"/>
      <c r="G99" s="29"/>
      <c r="H99" s="29"/>
      <c r="I99" s="29"/>
      <c r="J99" s="29"/>
      <c r="K99" s="29"/>
      <c r="L99" s="29"/>
      <c r="M99" s="29"/>
      <c r="N99" s="29"/>
      <c r="O99" s="29"/>
      <c r="P99" s="29"/>
      <c r="Q99" s="29"/>
      <c r="R99" s="29"/>
      <c r="S99" s="29"/>
      <c r="T99" s="29"/>
      <c r="U99" s="29"/>
      <c r="V99" s="29"/>
      <c r="W99" s="29"/>
      <c r="X99" s="29"/>
      <c r="Y99" s="29"/>
      <c r="Z99" s="29"/>
      <c r="AA99" s="29"/>
      <c r="AB99" s="29"/>
    </row>
    <row r="100" spans="2:28" x14ac:dyDescent="0.25">
      <c r="B100" s="29"/>
      <c r="C100" s="29"/>
      <c r="D100" s="29"/>
      <c r="E100" s="29"/>
      <c r="F100" s="29"/>
      <c r="G100" s="29"/>
      <c r="H100" s="29"/>
      <c r="I100" s="29"/>
      <c r="J100" s="29"/>
      <c r="K100" s="29"/>
      <c r="L100" s="29"/>
      <c r="M100" s="29"/>
      <c r="N100" s="29"/>
      <c r="O100" s="29"/>
      <c r="P100" s="29"/>
      <c r="Q100" s="29"/>
      <c r="R100" s="29"/>
      <c r="S100" s="29"/>
      <c r="T100" s="29"/>
      <c r="U100" s="29"/>
      <c r="V100" s="29"/>
      <c r="W100" s="29"/>
      <c r="X100" s="29"/>
      <c r="Y100" s="29"/>
      <c r="Z100" s="29"/>
      <c r="AA100" s="29"/>
      <c r="AB100" s="29"/>
    </row>
    <row r="101" spans="2:28" x14ac:dyDescent="0.25">
      <c r="B101" s="29"/>
      <c r="C101" s="29"/>
      <c r="D101" s="29"/>
      <c r="E101" s="29"/>
      <c r="F101" s="29"/>
      <c r="G101" s="29"/>
      <c r="H101" s="29"/>
      <c r="I101" s="29"/>
      <c r="J101" s="29"/>
      <c r="K101" s="29"/>
      <c r="L101" s="29"/>
      <c r="M101" s="29"/>
      <c r="N101" s="29"/>
      <c r="O101" s="29"/>
      <c r="P101" s="29"/>
      <c r="Q101" s="29"/>
      <c r="R101" s="29"/>
      <c r="S101" s="29"/>
      <c r="T101" s="29"/>
      <c r="U101" s="29"/>
      <c r="V101" s="29"/>
      <c r="W101" s="29"/>
      <c r="X101" s="29"/>
      <c r="Y101" s="29"/>
      <c r="Z101" s="29"/>
      <c r="AA101" s="29"/>
      <c r="AB101" s="29"/>
    </row>
    <row r="102" spans="2:28" x14ac:dyDescent="0.25">
      <c r="B102" s="29"/>
      <c r="C102" s="29"/>
      <c r="D102" s="29"/>
      <c r="E102" s="29"/>
      <c r="F102" s="29"/>
      <c r="G102" s="29"/>
      <c r="H102" s="29"/>
      <c r="I102" s="29"/>
      <c r="J102" s="29"/>
      <c r="K102" s="29"/>
      <c r="L102" s="29"/>
      <c r="M102" s="29"/>
      <c r="N102" s="29"/>
      <c r="O102" s="29"/>
      <c r="P102" s="29"/>
      <c r="Q102" s="29"/>
      <c r="R102" s="29"/>
      <c r="S102" s="29"/>
      <c r="T102" s="29"/>
      <c r="U102" s="29"/>
      <c r="V102" s="29"/>
      <c r="W102" s="29"/>
      <c r="X102" s="29"/>
      <c r="Y102" s="29"/>
      <c r="Z102" s="29"/>
      <c r="AA102" s="29"/>
      <c r="AB102" s="29"/>
    </row>
    <row r="103" spans="2:28" x14ac:dyDescent="0.25">
      <c r="B103" s="29"/>
      <c r="C103" s="29"/>
      <c r="D103" s="29"/>
      <c r="E103" s="29"/>
      <c r="F103" s="29"/>
      <c r="G103" s="29"/>
      <c r="H103" s="29"/>
      <c r="I103" s="29"/>
      <c r="J103" s="29"/>
      <c r="K103" s="29"/>
      <c r="L103" s="29"/>
      <c r="M103" s="29"/>
      <c r="N103" s="29"/>
      <c r="O103" s="29"/>
      <c r="P103" s="29"/>
      <c r="Q103" s="29"/>
      <c r="R103" s="29"/>
      <c r="S103" s="29"/>
      <c r="T103" s="29"/>
      <c r="U103" s="29"/>
      <c r="V103" s="29"/>
      <c r="W103" s="29"/>
      <c r="X103" s="29"/>
      <c r="Y103" s="29"/>
      <c r="Z103" s="29"/>
      <c r="AA103" s="29"/>
      <c r="AB103" s="29"/>
    </row>
    <row r="104" spans="2:28" x14ac:dyDescent="0.25">
      <c r="B104" s="29"/>
      <c r="C104" s="29"/>
      <c r="D104" s="29"/>
      <c r="E104" s="29"/>
      <c r="F104" s="29"/>
      <c r="G104" s="29"/>
      <c r="H104" s="29"/>
      <c r="I104" s="29"/>
      <c r="J104" s="29"/>
      <c r="K104" s="29"/>
      <c r="L104" s="29"/>
      <c r="M104" s="29"/>
      <c r="N104" s="29"/>
      <c r="O104" s="29"/>
      <c r="P104" s="29"/>
      <c r="Q104" s="29"/>
      <c r="R104" s="29"/>
      <c r="S104" s="29"/>
      <c r="T104" s="29"/>
      <c r="U104" s="29"/>
      <c r="V104" s="29"/>
      <c r="W104" s="29"/>
      <c r="X104" s="29"/>
      <c r="Y104" s="29"/>
      <c r="Z104" s="29"/>
      <c r="AA104" s="29"/>
      <c r="AB104" s="29"/>
    </row>
    <row r="105" spans="2:28" x14ac:dyDescent="0.25">
      <c r="B105" s="29"/>
      <c r="C105" s="29"/>
      <c r="D105" s="29"/>
      <c r="E105" s="29"/>
      <c r="F105" s="29"/>
      <c r="G105" s="29"/>
      <c r="H105" s="29"/>
      <c r="I105" s="29"/>
      <c r="J105" s="29"/>
      <c r="K105" s="29"/>
      <c r="L105" s="29"/>
      <c r="M105" s="29"/>
      <c r="N105" s="29"/>
      <c r="O105" s="29"/>
      <c r="P105" s="29"/>
      <c r="Q105" s="29"/>
      <c r="R105" s="29"/>
      <c r="S105" s="29"/>
      <c r="T105" s="29"/>
      <c r="U105" s="29"/>
      <c r="V105" s="29"/>
      <c r="W105" s="29"/>
      <c r="X105" s="29"/>
      <c r="Y105" s="29"/>
      <c r="Z105" s="29"/>
      <c r="AA105" s="29"/>
      <c r="AB105" s="29"/>
    </row>
    <row r="106" spans="2:28" x14ac:dyDescent="0.25">
      <c r="B106" s="29"/>
      <c r="C106" s="29"/>
      <c r="D106" s="29"/>
      <c r="E106" s="29"/>
      <c r="F106" s="29"/>
      <c r="G106" s="29"/>
      <c r="H106" s="29"/>
      <c r="I106" s="29"/>
      <c r="J106" s="29"/>
      <c r="K106" s="29"/>
      <c r="L106" s="29"/>
      <c r="M106" s="29"/>
      <c r="N106" s="29"/>
      <c r="O106" s="29"/>
      <c r="P106" s="29"/>
      <c r="Q106" s="29"/>
      <c r="R106" s="29"/>
      <c r="S106" s="29"/>
      <c r="T106" s="29"/>
      <c r="U106" s="29"/>
      <c r="V106" s="29"/>
      <c r="W106" s="29"/>
      <c r="X106" s="29"/>
      <c r="Y106" s="29"/>
      <c r="Z106" s="29"/>
      <c r="AA106" s="29"/>
      <c r="AB106" s="29"/>
    </row>
    <row r="107" spans="2:28" x14ac:dyDescent="0.25">
      <c r="B107" s="29"/>
      <c r="C107" s="29"/>
      <c r="D107" s="29"/>
      <c r="E107" s="29"/>
      <c r="F107" s="29"/>
      <c r="G107" s="29"/>
      <c r="H107" s="29"/>
      <c r="I107" s="29"/>
      <c r="J107" s="29"/>
      <c r="K107" s="29"/>
      <c r="L107" s="29"/>
      <c r="M107" s="29"/>
      <c r="N107" s="29"/>
      <c r="O107" s="29"/>
      <c r="P107" s="29"/>
      <c r="Q107" s="29"/>
      <c r="R107" s="29"/>
      <c r="S107" s="29"/>
      <c r="T107" s="29"/>
      <c r="U107" s="29"/>
      <c r="V107" s="29"/>
      <c r="W107" s="29"/>
      <c r="X107" s="29"/>
      <c r="Y107" s="29"/>
      <c r="Z107" s="29"/>
      <c r="AA107" s="29"/>
      <c r="AB107" s="29"/>
    </row>
    <row r="110" spans="2:28" x14ac:dyDescent="0.25">
      <c r="B110" s="30"/>
      <c r="C110" s="30"/>
      <c r="D110" s="30"/>
      <c r="E110" s="30"/>
      <c r="F110" s="30"/>
      <c r="G110" s="30"/>
      <c r="H110" s="30"/>
      <c r="I110" s="30"/>
      <c r="J110" s="30"/>
      <c r="K110" s="30"/>
      <c r="L110" s="30"/>
      <c r="M110" s="30"/>
      <c r="N110" s="30"/>
      <c r="O110" s="30"/>
      <c r="P110" s="30"/>
      <c r="Q110" s="30"/>
      <c r="R110" s="30"/>
      <c r="S110" s="30"/>
      <c r="T110" s="30"/>
      <c r="U110" s="30"/>
      <c r="V110" s="30"/>
      <c r="W110" s="30"/>
      <c r="X110" s="30"/>
      <c r="Y110" s="30"/>
      <c r="Z110" s="30"/>
      <c r="AA110" s="30"/>
      <c r="AB110" s="30"/>
    </row>
    <row r="111" spans="2:28" x14ac:dyDescent="0.25">
      <c r="B111" s="30"/>
      <c r="C111" s="30"/>
      <c r="D111" s="30"/>
      <c r="E111" s="30"/>
      <c r="F111" s="30"/>
      <c r="G111" s="30"/>
      <c r="H111" s="30"/>
      <c r="I111" s="30"/>
      <c r="J111" s="30"/>
      <c r="K111" s="30"/>
      <c r="L111" s="30"/>
      <c r="M111" s="30"/>
      <c r="N111" s="30"/>
      <c r="O111" s="30"/>
      <c r="P111" s="30"/>
      <c r="Q111" s="30"/>
      <c r="R111" s="30"/>
      <c r="S111" s="30"/>
      <c r="T111" s="30"/>
      <c r="U111" s="30"/>
      <c r="V111" s="30"/>
      <c r="W111" s="30"/>
      <c r="X111" s="30"/>
      <c r="Y111" s="30"/>
      <c r="Z111" s="30"/>
      <c r="AA111" s="30"/>
      <c r="AB111" s="30"/>
    </row>
    <row r="112" spans="2:28" x14ac:dyDescent="0.25">
      <c r="B112" s="30"/>
      <c r="C112" s="30"/>
      <c r="D112" s="30"/>
      <c r="E112" s="30"/>
      <c r="F112" s="30"/>
      <c r="G112" s="30"/>
      <c r="H112" s="30"/>
      <c r="I112" s="30"/>
      <c r="J112" s="30"/>
      <c r="K112" s="30"/>
      <c r="L112" s="30"/>
      <c r="M112" s="30"/>
      <c r="N112" s="30"/>
      <c r="O112" s="30"/>
      <c r="P112" s="30"/>
      <c r="Q112" s="30"/>
      <c r="R112" s="30"/>
      <c r="S112" s="30"/>
      <c r="T112" s="30"/>
      <c r="U112" s="30"/>
      <c r="V112" s="30"/>
      <c r="W112" s="30"/>
      <c r="X112" s="30"/>
      <c r="Y112" s="30"/>
      <c r="Z112" s="30"/>
      <c r="AA112" s="30"/>
      <c r="AB112" s="30"/>
    </row>
    <row r="113" spans="2:28" x14ac:dyDescent="0.25">
      <c r="B113" s="30"/>
      <c r="C113" s="30"/>
      <c r="D113" s="30"/>
      <c r="E113" s="30"/>
      <c r="F113" s="30"/>
      <c r="G113" s="30"/>
      <c r="H113" s="30"/>
      <c r="I113" s="30"/>
      <c r="J113" s="30"/>
      <c r="K113" s="30"/>
      <c r="L113" s="30"/>
      <c r="M113" s="30"/>
      <c r="N113" s="30"/>
      <c r="O113" s="30"/>
      <c r="P113" s="30"/>
      <c r="Q113" s="30"/>
      <c r="R113" s="30"/>
      <c r="S113" s="30"/>
      <c r="T113" s="30"/>
      <c r="U113" s="30"/>
      <c r="V113" s="30"/>
      <c r="W113" s="30"/>
      <c r="X113" s="30"/>
      <c r="Y113" s="30"/>
      <c r="Z113" s="30"/>
      <c r="AA113" s="30"/>
      <c r="AB113" s="30"/>
    </row>
    <row r="114" spans="2:28" x14ac:dyDescent="0.25">
      <c r="B114" s="30"/>
      <c r="C114" s="30"/>
      <c r="D114" s="30"/>
      <c r="E114" s="30"/>
      <c r="F114" s="30"/>
      <c r="G114" s="30"/>
      <c r="H114" s="30"/>
      <c r="I114" s="30"/>
      <c r="J114" s="30"/>
      <c r="K114" s="30"/>
      <c r="L114" s="30"/>
      <c r="M114" s="30"/>
      <c r="N114" s="30"/>
      <c r="O114" s="30"/>
      <c r="P114" s="30"/>
      <c r="Q114" s="30"/>
      <c r="R114" s="30"/>
      <c r="S114" s="30"/>
      <c r="T114" s="30"/>
      <c r="U114" s="30"/>
      <c r="V114" s="30"/>
      <c r="W114" s="30"/>
      <c r="X114" s="30"/>
      <c r="Y114" s="30"/>
      <c r="Z114" s="30"/>
      <c r="AA114" s="30"/>
      <c r="AB114" s="30"/>
    </row>
    <row r="115" spans="2:28" x14ac:dyDescent="0.25">
      <c r="B115" s="30"/>
      <c r="C115" s="30"/>
      <c r="D115" s="30"/>
      <c r="E115" s="30"/>
      <c r="F115" s="30"/>
      <c r="G115" s="30"/>
      <c r="H115" s="30"/>
      <c r="I115" s="30"/>
      <c r="J115" s="30"/>
      <c r="K115" s="30"/>
      <c r="L115" s="30"/>
      <c r="M115" s="30"/>
      <c r="N115" s="30"/>
      <c r="O115" s="30"/>
      <c r="P115" s="30"/>
      <c r="Q115" s="30"/>
      <c r="R115" s="30"/>
      <c r="S115" s="30"/>
      <c r="T115" s="30"/>
      <c r="U115" s="30"/>
      <c r="V115" s="30"/>
      <c r="W115" s="30"/>
      <c r="X115" s="30"/>
      <c r="Y115" s="30"/>
      <c r="Z115" s="30"/>
      <c r="AA115" s="30"/>
      <c r="AB115" s="30"/>
    </row>
    <row r="116" spans="2:28" x14ac:dyDescent="0.25">
      <c r="B116" s="30"/>
      <c r="C116" s="30"/>
      <c r="D116" s="30"/>
      <c r="E116" s="30"/>
      <c r="F116" s="30"/>
      <c r="G116" s="30"/>
      <c r="H116" s="30"/>
      <c r="I116" s="30"/>
      <c r="J116" s="30"/>
      <c r="K116" s="30"/>
      <c r="L116" s="30"/>
      <c r="M116" s="30"/>
      <c r="N116" s="30"/>
      <c r="O116" s="30"/>
      <c r="P116" s="30"/>
      <c r="Q116" s="30"/>
      <c r="R116" s="30"/>
      <c r="S116" s="30"/>
      <c r="T116" s="30"/>
      <c r="U116" s="30"/>
      <c r="V116" s="30"/>
      <c r="W116" s="30"/>
      <c r="X116" s="30"/>
      <c r="Y116" s="30"/>
      <c r="Z116" s="30"/>
      <c r="AA116" s="30"/>
      <c r="AB116" s="30"/>
    </row>
    <row r="117" spans="2:28" x14ac:dyDescent="0.25">
      <c r="B117" s="30"/>
      <c r="C117" s="30"/>
      <c r="D117" s="30"/>
      <c r="E117" s="30"/>
      <c r="F117" s="30"/>
      <c r="G117" s="30"/>
      <c r="H117" s="30"/>
      <c r="I117" s="30"/>
      <c r="J117" s="30"/>
      <c r="K117" s="30"/>
      <c r="L117" s="30"/>
      <c r="M117" s="30"/>
      <c r="N117" s="30"/>
      <c r="O117" s="30"/>
      <c r="P117" s="30"/>
      <c r="Q117" s="30"/>
      <c r="R117" s="30"/>
      <c r="S117" s="30"/>
      <c r="T117" s="30"/>
      <c r="U117" s="30"/>
      <c r="V117" s="30"/>
      <c r="W117" s="30"/>
      <c r="X117" s="30"/>
      <c r="Y117" s="30"/>
      <c r="Z117" s="30"/>
      <c r="AA117" s="30"/>
      <c r="AB117" s="30"/>
    </row>
    <row r="118" spans="2:28" x14ac:dyDescent="0.25">
      <c r="B118" s="30"/>
      <c r="C118" s="30"/>
      <c r="D118" s="30"/>
      <c r="E118" s="30"/>
      <c r="F118" s="30"/>
      <c r="G118" s="30"/>
      <c r="H118" s="30"/>
      <c r="I118" s="30"/>
      <c r="J118" s="30"/>
      <c r="K118" s="30"/>
      <c r="L118" s="30"/>
      <c r="M118" s="30"/>
      <c r="N118" s="30"/>
      <c r="O118" s="30"/>
      <c r="P118" s="30"/>
      <c r="Q118" s="30"/>
      <c r="R118" s="30"/>
      <c r="S118" s="30"/>
      <c r="T118" s="30"/>
      <c r="U118" s="30"/>
      <c r="V118" s="30"/>
      <c r="W118" s="30"/>
      <c r="X118" s="30"/>
      <c r="Y118" s="30"/>
      <c r="Z118" s="30"/>
      <c r="AA118" s="30"/>
      <c r="AB118" s="30"/>
    </row>
    <row r="119" spans="2:28" x14ac:dyDescent="0.25">
      <c r="B119" s="30"/>
      <c r="C119" s="30"/>
      <c r="D119" s="30"/>
      <c r="E119" s="30"/>
      <c r="F119" s="30"/>
      <c r="G119" s="30"/>
      <c r="H119" s="30"/>
      <c r="I119" s="30"/>
      <c r="J119" s="30"/>
      <c r="K119" s="30"/>
      <c r="L119" s="30"/>
      <c r="M119" s="30"/>
      <c r="N119" s="30"/>
      <c r="O119" s="30"/>
      <c r="P119" s="30"/>
      <c r="Q119" s="30"/>
      <c r="R119" s="30"/>
      <c r="S119" s="30"/>
      <c r="T119" s="30"/>
      <c r="U119" s="30"/>
      <c r="V119" s="30"/>
      <c r="W119" s="30"/>
      <c r="X119" s="30"/>
      <c r="Y119" s="30"/>
      <c r="Z119" s="30"/>
      <c r="AA119" s="30"/>
      <c r="AB119" s="30"/>
    </row>
    <row r="120" spans="2:28" x14ac:dyDescent="0.25">
      <c r="B120" s="30"/>
      <c r="C120" s="30"/>
      <c r="D120" s="30"/>
      <c r="E120" s="30"/>
      <c r="F120" s="30"/>
      <c r="G120" s="30"/>
      <c r="H120" s="30"/>
      <c r="I120" s="30"/>
      <c r="J120" s="30"/>
      <c r="K120" s="30"/>
      <c r="L120" s="30"/>
      <c r="M120" s="30"/>
      <c r="N120" s="30"/>
      <c r="O120" s="30"/>
      <c r="P120" s="30"/>
      <c r="Q120" s="30"/>
      <c r="R120" s="30"/>
      <c r="S120" s="30"/>
      <c r="T120" s="30"/>
      <c r="U120" s="30"/>
      <c r="V120" s="30"/>
      <c r="W120" s="30"/>
      <c r="X120" s="30"/>
      <c r="Y120" s="30"/>
      <c r="Z120" s="30"/>
      <c r="AA120" s="30"/>
      <c r="AB120" s="30"/>
    </row>
    <row r="121" spans="2:28" x14ac:dyDescent="0.25">
      <c r="B121" s="30"/>
      <c r="C121" s="30"/>
      <c r="D121" s="30"/>
      <c r="E121" s="30"/>
      <c r="F121" s="30"/>
      <c r="G121" s="30"/>
      <c r="H121" s="30"/>
      <c r="I121" s="30"/>
      <c r="J121" s="30"/>
      <c r="K121" s="30"/>
      <c r="L121" s="30"/>
      <c r="M121" s="30"/>
      <c r="N121" s="30"/>
      <c r="O121" s="30"/>
      <c r="P121" s="30"/>
      <c r="Q121" s="30"/>
      <c r="R121" s="30"/>
      <c r="S121" s="30"/>
      <c r="T121" s="30"/>
      <c r="U121" s="30"/>
      <c r="V121" s="30"/>
      <c r="W121" s="30"/>
      <c r="X121" s="30"/>
      <c r="Y121" s="30"/>
      <c r="Z121" s="30"/>
      <c r="AA121" s="30"/>
      <c r="AB121" s="30"/>
    </row>
    <row r="122" spans="2:28" x14ac:dyDescent="0.25">
      <c r="B122" s="30"/>
      <c r="C122" s="30"/>
      <c r="D122" s="30"/>
      <c r="E122" s="30"/>
      <c r="F122" s="30"/>
      <c r="G122" s="30"/>
      <c r="H122" s="30"/>
      <c r="I122" s="30"/>
      <c r="J122" s="30"/>
      <c r="K122" s="30"/>
      <c r="L122" s="30"/>
      <c r="M122" s="30"/>
      <c r="N122" s="30"/>
      <c r="O122" s="30"/>
      <c r="P122" s="30"/>
      <c r="Q122" s="30"/>
      <c r="R122" s="30"/>
      <c r="S122" s="30"/>
      <c r="T122" s="30"/>
      <c r="U122" s="30"/>
      <c r="V122" s="30"/>
      <c r="W122" s="30"/>
      <c r="X122" s="30"/>
      <c r="Y122" s="30"/>
      <c r="Z122" s="30"/>
      <c r="AA122" s="30"/>
      <c r="AB122" s="30"/>
    </row>
    <row r="123" spans="2:28" x14ac:dyDescent="0.25">
      <c r="B123" s="30"/>
      <c r="C123" s="30"/>
      <c r="D123" s="30"/>
      <c r="E123" s="30"/>
      <c r="F123" s="30"/>
      <c r="G123" s="30"/>
      <c r="H123" s="30"/>
      <c r="I123" s="30"/>
      <c r="J123" s="30"/>
      <c r="K123" s="30"/>
      <c r="L123" s="30"/>
      <c r="M123" s="30"/>
      <c r="N123" s="30"/>
      <c r="O123" s="30"/>
      <c r="P123" s="30"/>
      <c r="Q123" s="30"/>
      <c r="R123" s="30"/>
      <c r="S123" s="30"/>
      <c r="T123" s="30"/>
      <c r="U123" s="30"/>
      <c r="V123" s="30"/>
      <c r="W123" s="30"/>
      <c r="X123" s="30"/>
      <c r="Y123" s="30"/>
      <c r="Z123" s="30"/>
      <c r="AA123" s="30"/>
      <c r="AB123" s="30"/>
    </row>
    <row r="124" spans="2:28" x14ac:dyDescent="0.25">
      <c r="B124" s="30"/>
      <c r="C124" s="30"/>
      <c r="D124" s="30"/>
      <c r="E124" s="30"/>
      <c r="F124" s="30"/>
      <c r="G124" s="30"/>
      <c r="H124" s="30"/>
      <c r="I124" s="30"/>
      <c r="J124" s="30"/>
      <c r="K124" s="30"/>
      <c r="L124" s="30"/>
      <c r="M124" s="30"/>
      <c r="N124" s="30"/>
      <c r="O124" s="30"/>
      <c r="P124" s="30"/>
      <c r="Q124" s="30"/>
      <c r="R124" s="30"/>
      <c r="S124" s="30"/>
      <c r="T124" s="30"/>
      <c r="U124" s="30"/>
      <c r="V124" s="30"/>
      <c r="W124" s="30"/>
      <c r="X124" s="30"/>
      <c r="Y124" s="30"/>
      <c r="Z124" s="30"/>
      <c r="AA124" s="30"/>
      <c r="AB124" s="30"/>
    </row>
    <row r="125" spans="2:28" x14ac:dyDescent="0.25">
      <c r="B125" s="30"/>
      <c r="C125" s="30"/>
      <c r="D125" s="30"/>
      <c r="E125" s="30"/>
      <c r="F125" s="30"/>
      <c r="G125" s="30"/>
      <c r="H125" s="30"/>
      <c r="I125" s="30"/>
      <c r="J125" s="30"/>
      <c r="K125" s="30"/>
      <c r="L125" s="30"/>
      <c r="M125" s="30"/>
      <c r="N125" s="30"/>
      <c r="O125" s="30"/>
      <c r="P125" s="30"/>
      <c r="Q125" s="30"/>
      <c r="R125" s="30"/>
      <c r="S125" s="30"/>
      <c r="T125" s="30"/>
      <c r="U125" s="30"/>
      <c r="V125" s="30"/>
      <c r="W125" s="30"/>
      <c r="X125" s="30"/>
      <c r="Y125" s="30"/>
      <c r="Z125" s="30"/>
      <c r="AA125" s="30"/>
      <c r="AB125" s="30"/>
    </row>
    <row r="126" spans="2:28" x14ac:dyDescent="0.25">
      <c r="B126" s="30"/>
      <c r="C126" s="30"/>
      <c r="D126" s="30"/>
      <c r="E126" s="30"/>
      <c r="F126" s="30"/>
      <c r="G126" s="30"/>
      <c r="H126" s="30"/>
      <c r="I126" s="30"/>
      <c r="J126" s="30"/>
      <c r="K126" s="30"/>
      <c r="L126" s="30"/>
      <c r="M126" s="30"/>
      <c r="N126" s="30"/>
      <c r="O126" s="30"/>
      <c r="P126" s="30"/>
      <c r="Q126" s="30"/>
      <c r="R126" s="30"/>
      <c r="S126" s="30"/>
      <c r="T126" s="30"/>
      <c r="U126" s="30"/>
      <c r="V126" s="30"/>
      <c r="W126" s="30"/>
      <c r="X126" s="30"/>
      <c r="Y126" s="30"/>
      <c r="Z126" s="30"/>
      <c r="AA126" s="30"/>
      <c r="AB126" s="30"/>
    </row>
    <row r="127" spans="2:28" x14ac:dyDescent="0.25">
      <c r="B127" s="30"/>
      <c r="C127" s="30"/>
      <c r="D127" s="30"/>
      <c r="E127" s="30"/>
      <c r="F127" s="30"/>
      <c r="G127" s="30"/>
      <c r="H127" s="30"/>
      <c r="I127" s="30"/>
      <c r="J127" s="30"/>
      <c r="K127" s="30"/>
      <c r="L127" s="30"/>
      <c r="M127" s="30"/>
      <c r="N127" s="30"/>
      <c r="O127" s="30"/>
      <c r="P127" s="30"/>
      <c r="Q127" s="30"/>
      <c r="R127" s="30"/>
      <c r="S127" s="30"/>
      <c r="T127" s="30"/>
      <c r="U127" s="30"/>
      <c r="V127" s="30"/>
      <c r="W127" s="30"/>
      <c r="X127" s="30"/>
      <c r="Y127" s="30"/>
      <c r="Z127" s="30"/>
      <c r="AA127" s="30"/>
      <c r="AB127" s="30"/>
    </row>
    <row r="128" spans="2:28" x14ac:dyDescent="0.25">
      <c r="B128" s="30"/>
      <c r="C128" s="30"/>
      <c r="D128" s="30"/>
      <c r="E128" s="30"/>
      <c r="F128" s="30"/>
      <c r="G128" s="30"/>
      <c r="H128" s="30"/>
      <c r="I128" s="30"/>
      <c r="J128" s="30"/>
      <c r="K128" s="30"/>
      <c r="L128" s="30"/>
      <c r="M128" s="30"/>
      <c r="N128" s="30"/>
      <c r="O128" s="30"/>
      <c r="P128" s="30"/>
      <c r="Q128" s="30"/>
      <c r="R128" s="30"/>
      <c r="S128" s="30"/>
      <c r="T128" s="30"/>
      <c r="U128" s="30"/>
      <c r="V128" s="30"/>
      <c r="W128" s="30"/>
      <c r="X128" s="30"/>
      <c r="Y128" s="30"/>
      <c r="Z128" s="30"/>
      <c r="AA128" s="30"/>
      <c r="AB128" s="30"/>
    </row>
    <row r="129" spans="2:28" x14ac:dyDescent="0.25">
      <c r="B129" s="30"/>
      <c r="C129" s="30"/>
      <c r="D129" s="30"/>
      <c r="E129" s="30"/>
      <c r="F129" s="30"/>
      <c r="G129" s="30"/>
      <c r="H129" s="30"/>
      <c r="I129" s="30"/>
      <c r="J129" s="30"/>
      <c r="K129" s="30"/>
      <c r="L129" s="30"/>
      <c r="M129" s="30"/>
      <c r="N129" s="30"/>
      <c r="O129" s="30"/>
      <c r="P129" s="30"/>
      <c r="Q129" s="30"/>
      <c r="R129" s="30"/>
      <c r="S129" s="30"/>
      <c r="T129" s="30"/>
      <c r="U129" s="30"/>
      <c r="V129" s="30"/>
      <c r="W129" s="30"/>
      <c r="X129" s="30"/>
      <c r="Y129" s="30"/>
      <c r="Z129" s="30"/>
      <c r="AA129" s="30"/>
      <c r="AB129" s="30"/>
    </row>
    <row r="130" spans="2:28" x14ac:dyDescent="0.25">
      <c r="B130" s="30"/>
      <c r="C130" s="30"/>
      <c r="D130" s="30"/>
      <c r="E130" s="30"/>
      <c r="F130" s="30"/>
      <c r="G130" s="30"/>
      <c r="H130" s="30"/>
      <c r="I130" s="30"/>
      <c r="J130" s="30"/>
      <c r="K130" s="30"/>
      <c r="L130" s="30"/>
      <c r="M130" s="30"/>
      <c r="N130" s="30"/>
      <c r="O130" s="30"/>
      <c r="P130" s="30"/>
      <c r="Q130" s="30"/>
      <c r="R130" s="30"/>
      <c r="S130" s="30"/>
      <c r="T130" s="30"/>
      <c r="U130" s="30"/>
      <c r="V130" s="30"/>
      <c r="W130" s="30"/>
      <c r="X130" s="30"/>
      <c r="Y130" s="30"/>
      <c r="Z130" s="30"/>
      <c r="AA130" s="30"/>
      <c r="AB130" s="30"/>
    </row>
    <row r="131" spans="2:28" x14ac:dyDescent="0.25">
      <c r="B131" s="30"/>
      <c r="C131" s="30"/>
      <c r="D131" s="30"/>
      <c r="E131" s="30"/>
      <c r="F131" s="30"/>
      <c r="G131" s="30"/>
      <c r="H131" s="30"/>
      <c r="I131" s="30"/>
      <c r="J131" s="30"/>
      <c r="K131" s="30"/>
      <c r="L131" s="30"/>
      <c r="M131" s="30"/>
      <c r="N131" s="30"/>
      <c r="O131" s="30"/>
      <c r="P131" s="30"/>
      <c r="Q131" s="30"/>
      <c r="R131" s="30"/>
      <c r="S131" s="30"/>
      <c r="T131" s="30"/>
      <c r="U131" s="30"/>
      <c r="V131" s="30"/>
      <c r="W131" s="30"/>
      <c r="X131" s="30"/>
      <c r="Y131" s="30"/>
      <c r="Z131" s="30"/>
      <c r="AA131" s="30"/>
      <c r="AB131" s="30"/>
    </row>
    <row r="132" spans="2:28" x14ac:dyDescent="0.25">
      <c r="B132" s="30"/>
      <c r="C132" s="30"/>
      <c r="D132" s="30"/>
      <c r="E132" s="30"/>
      <c r="F132" s="30"/>
      <c r="G132" s="30"/>
      <c r="H132" s="30"/>
      <c r="I132" s="30"/>
      <c r="J132" s="30"/>
      <c r="K132" s="30"/>
      <c r="L132" s="30"/>
      <c r="M132" s="30"/>
      <c r="N132" s="30"/>
      <c r="O132" s="30"/>
      <c r="P132" s="30"/>
      <c r="Q132" s="30"/>
      <c r="R132" s="30"/>
      <c r="S132" s="30"/>
      <c r="T132" s="30"/>
      <c r="U132" s="30"/>
      <c r="V132" s="30"/>
      <c r="W132" s="30"/>
      <c r="X132" s="30"/>
      <c r="Y132" s="30"/>
      <c r="Z132" s="30"/>
      <c r="AA132" s="30"/>
      <c r="AB132" s="30"/>
    </row>
    <row r="133" spans="2:28" x14ac:dyDescent="0.25">
      <c r="B133" s="30"/>
      <c r="C133" s="30"/>
      <c r="D133" s="30"/>
      <c r="E133" s="30"/>
      <c r="F133" s="30"/>
      <c r="G133" s="30"/>
      <c r="H133" s="30"/>
      <c r="I133" s="30"/>
      <c r="J133" s="30"/>
      <c r="K133" s="30"/>
      <c r="L133" s="30"/>
      <c r="M133" s="30"/>
      <c r="N133" s="30"/>
      <c r="O133" s="30"/>
      <c r="P133" s="30"/>
      <c r="Q133" s="30"/>
      <c r="R133" s="30"/>
      <c r="S133" s="30"/>
      <c r="T133" s="30"/>
      <c r="U133" s="30"/>
      <c r="V133" s="30"/>
      <c r="W133" s="30"/>
      <c r="X133" s="30"/>
      <c r="Y133" s="30"/>
      <c r="Z133" s="30"/>
      <c r="AA133" s="30"/>
      <c r="AB133" s="30"/>
    </row>
    <row r="134" spans="2:28" x14ac:dyDescent="0.25">
      <c r="B134" s="30"/>
      <c r="C134" s="30"/>
      <c r="D134" s="30"/>
      <c r="E134" s="30"/>
      <c r="F134" s="30"/>
      <c r="G134" s="30"/>
      <c r="H134" s="30"/>
      <c r="I134" s="30"/>
      <c r="J134" s="30"/>
      <c r="K134" s="30"/>
      <c r="L134" s="30"/>
      <c r="M134" s="30"/>
      <c r="N134" s="30"/>
      <c r="O134" s="30"/>
      <c r="P134" s="30"/>
      <c r="Q134" s="30"/>
      <c r="R134" s="30"/>
      <c r="S134" s="30"/>
      <c r="T134" s="30"/>
      <c r="U134" s="30"/>
      <c r="V134" s="30"/>
      <c r="W134" s="30"/>
      <c r="X134" s="30"/>
      <c r="Y134" s="30"/>
      <c r="Z134" s="30"/>
      <c r="AA134" s="30"/>
      <c r="AB134" s="30"/>
    </row>
    <row r="135" spans="2:28" x14ac:dyDescent="0.25">
      <c r="B135" s="30"/>
      <c r="C135" s="30"/>
      <c r="D135" s="30"/>
      <c r="E135" s="30"/>
      <c r="F135" s="30"/>
      <c r="G135" s="30"/>
      <c r="H135" s="30"/>
      <c r="I135" s="30"/>
      <c r="J135" s="30"/>
      <c r="K135" s="30"/>
      <c r="L135" s="30"/>
      <c r="M135" s="30"/>
      <c r="N135" s="30"/>
      <c r="O135" s="30"/>
      <c r="P135" s="30"/>
      <c r="Q135" s="30"/>
      <c r="R135" s="30"/>
      <c r="S135" s="30"/>
      <c r="T135" s="30"/>
      <c r="U135" s="30"/>
      <c r="V135" s="30"/>
      <c r="W135" s="30"/>
      <c r="X135" s="30"/>
      <c r="Y135" s="30"/>
      <c r="Z135" s="30"/>
      <c r="AA135" s="30"/>
      <c r="AB135" s="30"/>
    </row>
    <row r="137" spans="2:28" x14ac:dyDescent="0.25">
      <c r="B137" s="29"/>
      <c r="C137" s="29"/>
      <c r="D137" s="29"/>
      <c r="E137" s="29"/>
      <c r="F137" s="29"/>
      <c r="G137" s="29"/>
      <c r="H137" s="29"/>
      <c r="I137" s="29"/>
      <c r="J137" s="29"/>
      <c r="K137" s="29"/>
      <c r="L137" s="29"/>
      <c r="M137" s="29"/>
      <c r="N137" s="29"/>
      <c r="O137" s="29"/>
      <c r="P137" s="29"/>
      <c r="Q137" s="29"/>
      <c r="R137" s="29"/>
      <c r="S137" s="29"/>
      <c r="T137" s="29"/>
      <c r="U137" s="29"/>
      <c r="V137" s="29"/>
      <c r="W137" s="29"/>
      <c r="X137" s="29"/>
      <c r="Y137" s="29"/>
      <c r="Z137" s="29"/>
      <c r="AA137" s="29"/>
      <c r="AB137" s="29"/>
    </row>
    <row r="138" spans="2:28" x14ac:dyDescent="0.25">
      <c r="B138" s="29"/>
      <c r="C138" s="29"/>
      <c r="D138" s="29"/>
      <c r="E138" s="29"/>
      <c r="F138" s="29"/>
      <c r="G138" s="29"/>
      <c r="H138" s="29"/>
      <c r="I138" s="29"/>
      <c r="J138" s="29"/>
      <c r="K138" s="29"/>
      <c r="L138" s="29"/>
      <c r="M138" s="29"/>
      <c r="N138" s="29"/>
      <c r="O138" s="29"/>
      <c r="P138" s="29"/>
      <c r="Q138" s="29"/>
      <c r="R138" s="29"/>
      <c r="S138" s="29"/>
      <c r="T138" s="29"/>
      <c r="U138" s="29"/>
      <c r="V138" s="29"/>
      <c r="W138" s="29"/>
      <c r="X138" s="29"/>
      <c r="Y138" s="29"/>
      <c r="Z138" s="29"/>
      <c r="AA138" s="29"/>
      <c r="AB138" s="29"/>
    </row>
    <row r="139" spans="2:28" x14ac:dyDescent="0.25">
      <c r="B139" s="29"/>
      <c r="C139" s="29"/>
      <c r="D139" s="29"/>
      <c r="E139" s="29"/>
      <c r="F139" s="29"/>
      <c r="G139" s="29"/>
      <c r="H139" s="29"/>
      <c r="I139" s="29"/>
      <c r="J139" s="29"/>
      <c r="K139" s="29"/>
      <c r="L139" s="29"/>
      <c r="M139" s="29"/>
      <c r="N139" s="29"/>
      <c r="O139" s="29"/>
      <c r="P139" s="29"/>
      <c r="Q139" s="29"/>
      <c r="R139" s="29"/>
      <c r="S139" s="29"/>
      <c r="T139" s="29"/>
      <c r="U139" s="29"/>
      <c r="V139" s="29"/>
      <c r="W139" s="29"/>
      <c r="X139" s="29"/>
      <c r="Y139" s="29"/>
      <c r="Z139" s="29"/>
      <c r="AA139" s="29"/>
      <c r="AB139" s="29"/>
    </row>
    <row r="140" spans="2:28" x14ac:dyDescent="0.25">
      <c r="B140" s="29"/>
      <c r="C140" s="29"/>
      <c r="D140" s="29"/>
      <c r="E140" s="29"/>
      <c r="F140" s="29"/>
      <c r="G140" s="29"/>
      <c r="H140" s="29"/>
      <c r="I140" s="29"/>
      <c r="J140" s="29"/>
      <c r="K140" s="29"/>
      <c r="L140" s="29"/>
      <c r="M140" s="29"/>
      <c r="N140" s="29"/>
      <c r="O140" s="29"/>
      <c r="P140" s="29"/>
      <c r="Q140" s="29"/>
      <c r="R140" s="29"/>
      <c r="S140" s="29"/>
      <c r="T140" s="29"/>
      <c r="U140" s="29"/>
      <c r="V140" s="29"/>
      <c r="W140" s="29"/>
      <c r="X140" s="29"/>
      <c r="Y140" s="29"/>
      <c r="Z140" s="29"/>
      <c r="AA140" s="29"/>
      <c r="AB140" s="29"/>
    </row>
    <row r="141" spans="2:28" x14ac:dyDescent="0.25">
      <c r="B141" s="29"/>
      <c r="C141" s="29"/>
      <c r="D141" s="29"/>
      <c r="E141" s="29"/>
      <c r="F141" s="29"/>
      <c r="G141" s="29"/>
      <c r="H141" s="29"/>
      <c r="I141" s="29"/>
      <c r="J141" s="29"/>
      <c r="K141" s="29"/>
      <c r="L141" s="29"/>
      <c r="M141" s="29"/>
      <c r="N141" s="29"/>
      <c r="O141" s="29"/>
      <c r="P141" s="29"/>
      <c r="Q141" s="29"/>
      <c r="R141" s="29"/>
      <c r="S141" s="29"/>
      <c r="T141" s="29"/>
      <c r="U141" s="29"/>
      <c r="V141" s="29"/>
      <c r="W141" s="29"/>
      <c r="X141" s="29"/>
      <c r="Y141" s="29"/>
      <c r="Z141" s="29"/>
      <c r="AA141" s="29"/>
      <c r="AB141" s="29"/>
    </row>
    <row r="142" spans="2:28" x14ac:dyDescent="0.25">
      <c r="B142" s="29"/>
      <c r="C142" s="29"/>
      <c r="D142" s="29"/>
      <c r="E142" s="29"/>
      <c r="F142" s="29"/>
      <c r="G142" s="29"/>
      <c r="H142" s="29"/>
      <c r="I142" s="29"/>
      <c r="J142" s="29"/>
      <c r="K142" s="29"/>
      <c r="L142" s="29"/>
      <c r="M142" s="29"/>
      <c r="N142" s="29"/>
      <c r="O142" s="29"/>
      <c r="P142" s="29"/>
      <c r="Q142" s="29"/>
      <c r="R142" s="29"/>
      <c r="S142" s="29"/>
      <c r="T142" s="29"/>
      <c r="U142" s="29"/>
      <c r="V142" s="29"/>
      <c r="W142" s="29"/>
      <c r="X142" s="29"/>
      <c r="Y142" s="29"/>
      <c r="Z142" s="29"/>
      <c r="AA142" s="29"/>
      <c r="AB142" s="29"/>
    </row>
    <row r="143" spans="2:28" x14ac:dyDescent="0.25">
      <c r="B143" s="29"/>
      <c r="C143" s="29"/>
      <c r="D143" s="29"/>
      <c r="E143" s="29"/>
      <c r="F143" s="29"/>
      <c r="G143" s="29"/>
      <c r="H143" s="29"/>
      <c r="I143" s="29"/>
      <c r="J143" s="29"/>
      <c r="K143" s="29"/>
      <c r="L143" s="29"/>
      <c r="M143" s="29"/>
      <c r="N143" s="29"/>
      <c r="O143" s="29"/>
      <c r="P143" s="29"/>
      <c r="Q143" s="29"/>
      <c r="R143" s="29"/>
      <c r="S143" s="29"/>
      <c r="T143" s="29"/>
      <c r="U143" s="29"/>
      <c r="V143" s="29"/>
      <c r="W143" s="29"/>
      <c r="X143" s="29"/>
      <c r="Y143" s="29"/>
      <c r="Z143" s="29"/>
      <c r="AA143" s="29"/>
      <c r="AB143" s="29"/>
    </row>
    <row r="144" spans="2:28" x14ac:dyDescent="0.25">
      <c r="B144" s="29"/>
      <c r="C144" s="29"/>
      <c r="D144" s="29"/>
      <c r="E144" s="29"/>
      <c r="F144" s="29"/>
      <c r="G144" s="29"/>
      <c r="H144" s="29"/>
      <c r="I144" s="29"/>
      <c r="J144" s="29"/>
      <c r="K144" s="29"/>
      <c r="L144" s="29"/>
      <c r="M144" s="29"/>
      <c r="N144" s="29"/>
      <c r="O144" s="29"/>
      <c r="P144" s="29"/>
      <c r="Q144" s="29"/>
      <c r="R144" s="29"/>
      <c r="S144" s="29"/>
      <c r="T144" s="29"/>
      <c r="U144" s="29"/>
      <c r="V144" s="29"/>
      <c r="W144" s="29"/>
      <c r="X144" s="29"/>
      <c r="Y144" s="29"/>
      <c r="Z144" s="29"/>
      <c r="AA144" s="29"/>
      <c r="AB144" s="29"/>
    </row>
    <row r="145" spans="2:28" x14ac:dyDescent="0.25">
      <c r="B145" s="29"/>
      <c r="C145" s="29"/>
      <c r="D145" s="29"/>
      <c r="E145" s="29"/>
      <c r="F145" s="29"/>
      <c r="G145" s="29"/>
      <c r="H145" s="29"/>
      <c r="I145" s="29"/>
      <c r="J145" s="29"/>
      <c r="K145" s="29"/>
      <c r="L145" s="29"/>
      <c r="M145" s="29"/>
      <c r="N145" s="29"/>
      <c r="O145" s="29"/>
      <c r="P145" s="29"/>
      <c r="Q145" s="29"/>
      <c r="R145" s="29"/>
      <c r="S145" s="29"/>
      <c r="T145" s="29"/>
      <c r="U145" s="29"/>
      <c r="V145" s="29"/>
      <c r="W145" s="29"/>
      <c r="X145" s="29"/>
      <c r="Y145" s="29"/>
      <c r="Z145" s="29"/>
      <c r="AA145" s="29"/>
      <c r="AB145" s="29"/>
    </row>
    <row r="146" spans="2:28" x14ac:dyDescent="0.25">
      <c r="B146" s="29"/>
      <c r="C146" s="29"/>
      <c r="D146" s="29"/>
      <c r="E146" s="29"/>
      <c r="F146" s="29"/>
      <c r="G146" s="29"/>
      <c r="H146" s="29"/>
      <c r="I146" s="29"/>
      <c r="J146" s="29"/>
      <c r="K146" s="29"/>
      <c r="L146" s="29"/>
      <c r="M146" s="29"/>
      <c r="N146" s="29"/>
      <c r="O146" s="29"/>
      <c r="P146" s="29"/>
      <c r="Q146" s="29"/>
      <c r="R146" s="29"/>
      <c r="S146" s="29"/>
      <c r="T146" s="29"/>
      <c r="U146" s="29"/>
      <c r="V146" s="29"/>
      <c r="W146" s="29"/>
      <c r="X146" s="29"/>
      <c r="Y146" s="29"/>
      <c r="Z146" s="29"/>
      <c r="AA146" s="29"/>
      <c r="AB146" s="29"/>
    </row>
    <row r="147" spans="2:28" x14ac:dyDescent="0.25">
      <c r="B147" s="29"/>
      <c r="C147" s="29"/>
      <c r="D147" s="29"/>
      <c r="E147" s="29"/>
      <c r="F147" s="29"/>
      <c r="G147" s="29"/>
      <c r="H147" s="29"/>
      <c r="I147" s="29"/>
      <c r="J147" s="29"/>
      <c r="K147" s="29"/>
      <c r="L147" s="29"/>
      <c r="M147" s="29"/>
      <c r="N147" s="29"/>
      <c r="O147" s="29"/>
      <c r="P147" s="29"/>
      <c r="Q147" s="29"/>
      <c r="R147" s="29"/>
      <c r="S147" s="29"/>
      <c r="T147" s="29"/>
      <c r="U147" s="29"/>
      <c r="V147" s="29"/>
      <c r="W147" s="29"/>
      <c r="X147" s="29"/>
      <c r="Y147" s="29"/>
      <c r="Z147" s="29"/>
      <c r="AA147" s="29"/>
      <c r="AB147" s="29"/>
    </row>
    <row r="148" spans="2:28" x14ac:dyDescent="0.25">
      <c r="B148" s="29"/>
      <c r="C148" s="29"/>
      <c r="D148" s="29"/>
      <c r="E148" s="29"/>
      <c r="F148" s="29"/>
      <c r="G148" s="29"/>
      <c r="H148" s="29"/>
      <c r="I148" s="29"/>
      <c r="J148" s="29"/>
      <c r="K148" s="29"/>
      <c r="L148" s="29"/>
      <c r="M148" s="29"/>
      <c r="N148" s="29"/>
      <c r="O148" s="29"/>
      <c r="P148" s="29"/>
      <c r="Q148" s="29"/>
      <c r="R148" s="29"/>
      <c r="S148" s="29"/>
      <c r="T148" s="29"/>
      <c r="U148" s="29"/>
      <c r="V148" s="29"/>
      <c r="W148" s="29"/>
      <c r="X148" s="29"/>
      <c r="Y148" s="29"/>
      <c r="Z148" s="29"/>
      <c r="AA148" s="29"/>
      <c r="AB148" s="29"/>
    </row>
    <row r="149" spans="2:28" x14ac:dyDescent="0.25">
      <c r="B149" s="29"/>
      <c r="C149" s="29"/>
      <c r="D149" s="29"/>
      <c r="E149" s="29"/>
      <c r="F149" s="29"/>
      <c r="G149" s="29"/>
      <c r="H149" s="29"/>
      <c r="I149" s="29"/>
      <c r="J149" s="29"/>
      <c r="K149" s="29"/>
      <c r="L149" s="29"/>
      <c r="M149" s="29"/>
      <c r="N149" s="29"/>
      <c r="O149" s="29"/>
      <c r="P149" s="29"/>
      <c r="Q149" s="29"/>
      <c r="R149" s="29"/>
      <c r="S149" s="29"/>
      <c r="T149" s="29"/>
      <c r="U149" s="29"/>
      <c r="V149" s="29"/>
      <c r="W149" s="29"/>
      <c r="X149" s="29"/>
      <c r="Y149" s="29"/>
      <c r="Z149" s="29"/>
      <c r="AA149" s="29"/>
      <c r="AB149" s="29"/>
    </row>
    <row r="150" spans="2:28" x14ac:dyDescent="0.25">
      <c r="B150" s="29"/>
      <c r="C150" s="29"/>
      <c r="D150" s="29"/>
      <c r="E150" s="29"/>
      <c r="F150" s="29"/>
      <c r="G150" s="29"/>
      <c r="H150" s="29"/>
      <c r="I150" s="29"/>
      <c r="J150" s="29"/>
      <c r="K150" s="29"/>
      <c r="L150" s="29"/>
      <c r="M150" s="29"/>
      <c r="N150" s="29"/>
      <c r="O150" s="29"/>
      <c r="P150" s="29"/>
      <c r="Q150" s="29"/>
      <c r="R150" s="29"/>
      <c r="S150" s="29"/>
      <c r="T150" s="29"/>
      <c r="U150" s="29"/>
      <c r="V150" s="29"/>
      <c r="W150" s="29"/>
      <c r="X150" s="29"/>
      <c r="Y150" s="29"/>
      <c r="Z150" s="29"/>
      <c r="AA150" s="29"/>
      <c r="AB150" s="29"/>
    </row>
    <row r="151" spans="2:28" x14ac:dyDescent="0.25">
      <c r="B151" s="29"/>
      <c r="C151" s="29"/>
      <c r="D151" s="29"/>
      <c r="E151" s="29"/>
      <c r="F151" s="29"/>
      <c r="G151" s="29"/>
      <c r="H151" s="29"/>
      <c r="I151" s="29"/>
      <c r="J151" s="29"/>
      <c r="K151" s="29"/>
      <c r="L151" s="29"/>
      <c r="M151" s="29"/>
      <c r="N151" s="29"/>
      <c r="O151" s="29"/>
      <c r="P151" s="29"/>
      <c r="Q151" s="29"/>
      <c r="R151" s="29"/>
      <c r="S151" s="29"/>
      <c r="T151" s="29"/>
      <c r="U151" s="29"/>
      <c r="V151" s="29"/>
      <c r="W151" s="29"/>
      <c r="X151" s="29"/>
      <c r="Y151" s="29"/>
      <c r="Z151" s="29"/>
      <c r="AA151" s="29"/>
      <c r="AB151" s="29"/>
    </row>
    <row r="152" spans="2:28" x14ac:dyDescent="0.25">
      <c r="B152" s="29"/>
      <c r="C152" s="29"/>
      <c r="D152" s="29"/>
      <c r="E152" s="29"/>
      <c r="F152" s="29"/>
      <c r="G152" s="29"/>
      <c r="H152" s="29"/>
      <c r="I152" s="29"/>
      <c r="J152" s="29"/>
      <c r="K152" s="29"/>
      <c r="L152" s="29"/>
      <c r="M152" s="29"/>
      <c r="N152" s="29"/>
      <c r="O152" s="29"/>
      <c r="P152" s="29"/>
      <c r="Q152" s="29"/>
      <c r="R152" s="29"/>
      <c r="S152" s="29"/>
      <c r="T152" s="29"/>
      <c r="U152" s="29"/>
      <c r="V152" s="29"/>
      <c r="W152" s="29"/>
      <c r="X152" s="29"/>
      <c r="Y152" s="29"/>
      <c r="Z152" s="29"/>
      <c r="AA152" s="29"/>
      <c r="AB152" s="29"/>
    </row>
    <row r="153" spans="2:28" x14ac:dyDescent="0.25">
      <c r="B153" s="29"/>
      <c r="C153" s="29"/>
      <c r="D153" s="29"/>
      <c r="E153" s="29"/>
      <c r="F153" s="29"/>
      <c r="G153" s="29"/>
      <c r="H153" s="29"/>
      <c r="I153" s="29"/>
      <c r="J153" s="29"/>
      <c r="K153" s="29"/>
      <c r="L153" s="29"/>
      <c r="M153" s="29"/>
      <c r="N153" s="29"/>
      <c r="O153" s="29"/>
      <c r="P153" s="29"/>
      <c r="Q153" s="29"/>
      <c r="R153" s="29"/>
      <c r="S153" s="29"/>
      <c r="T153" s="29"/>
      <c r="U153" s="29"/>
      <c r="V153" s="29"/>
      <c r="W153" s="29"/>
      <c r="X153" s="29"/>
      <c r="Y153" s="29"/>
      <c r="Z153" s="29"/>
      <c r="AA153" s="29"/>
      <c r="AB153" s="29"/>
    </row>
    <row r="154" spans="2:28" x14ac:dyDescent="0.25">
      <c r="B154" s="29"/>
      <c r="C154" s="29"/>
      <c r="D154" s="29"/>
      <c r="E154" s="29"/>
      <c r="F154" s="29"/>
      <c r="G154" s="29"/>
      <c r="H154" s="29"/>
      <c r="I154" s="29"/>
      <c r="J154" s="29"/>
      <c r="K154" s="29"/>
      <c r="L154" s="29"/>
      <c r="M154" s="29"/>
      <c r="N154" s="29"/>
      <c r="O154" s="29"/>
      <c r="P154" s="29"/>
      <c r="Q154" s="29"/>
      <c r="R154" s="29"/>
      <c r="S154" s="29"/>
      <c r="T154" s="29"/>
      <c r="U154" s="29"/>
      <c r="V154" s="29"/>
      <c r="W154" s="29"/>
      <c r="X154" s="29"/>
      <c r="Y154" s="29"/>
      <c r="Z154" s="29"/>
      <c r="AA154" s="29"/>
      <c r="AB154" s="29"/>
    </row>
    <row r="155" spans="2:28" x14ac:dyDescent="0.25">
      <c r="B155" s="29"/>
      <c r="C155" s="29"/>
      <c r="D155" s="29"/>
      <c r="E155" s="29"/>
      <c r="F155" s="29"/>
      <c r="G155" s="29"/>
      <c r="H155" s="29"/>
      <c r="I155" s="29"/>
      <c r="J155" s="29"/>
      <c r="K155" s="29"/>
      <c r="L155" s="29"/>
      <c r="M155" s="29"/>
      <c r="N155" s="29"/>
      <c r="O155" s="29"/>
      <c r="P155" s="29"/>
      <c r="Q155" s="29"/>
      <c r="R155" s="29"/>
      <c r="S155" s="29"/>
      <c r="T155" s="29"/>
      <c r="U155" s="29"/>
      <c r="V155" s="29"/>
      <c r="W155" s="29"/>
      <c r="X155" s="29"/>
      <c r="Y155" s="29"/>
      <c r="Z155" s="29"/>
      <c r="AA155" s="29"/>
      <c r="AB155" s="29"/>
    </row>
    <row r="156" spans="2:28" x14ac:dyDescent="0.25">
      <c r="B156" s="29"/>
      <c r="C156" s="29"/>
      <c r="D156" s="29"/>
      <c r="E156" s="29"/>
      <c r="F156" s="29"/>
      <c r="G156" s="29"/>
      <c r="H156" s="29"/>
      <c r="I156" s="29"/>
      <c r="J156" s="29"/>
      <c r="K156" s="29"/>
      <c r="L156" s="29"/>
      <c r="M156" s="29"/>
      <c r="N156" s="29"/>
      <c r="O156" s="29"/>
      <c r="P156" s="29"/>
      <c r="Q156" s="29"/>
      <c r="R156" s="29"/>
      <c r="S156" s="29"/>
      <c r="T156" s="29"/>
      <c r="U156" s="29"/>
      <c r="V156" s="29"/>
      <c r="W156" s="29"/>
      <c r="X156" s="29"/>
      <c r="Y156" s="29"/>
      <c r="Z156" s="29"/>
      <c r="AA156" s="29"/>
      <c r="AB156" s="29"/>
    </row>
    <row r="157" spans="2:28" x14ac:dyDescent="0.25">
      <c r="B157" s="29"/>
      <c r="C157" s="29"/>
      <c r="D157" s="29"/>
      <c r="E157" s="29"/>
      <c r="F157" s="29"/>
      <c r="G157" s="29"/>
      <c r="H157" s="29"/>
      <c r="I157" s="29"/>
      <c r="J157" s="29"/>
      <c r="K157" s="29"/>
      <c r="L157" s="29"/>
      <c r="M157" s="29"/>
      <c r="N157" s="29"/>
      <c r="O157" s="29"/>
      <c r="P157" s="29"/>
      <c r="Q157" s="29"/>
      <c r="R157" s="29"/>
      <c r="S157" s="29"/>
      <c r="T157" s="29"/>
      <c r="U157" s="29"/>
      <c r="V157" s="29"/>
      <c r="W157" s="29"/>
      <c r="X157" s="29"/>
      <c r="Y157" s="29"/>
      <c r="Z157" s="29"/>
      <c r="AA157" s="29"/>
      <c r="AB157" s="29"/>
    </row>
    <row r="158" spans="2:28" x14ac:dyDescent="0.25">
      <c r="B158" s="29"/>
      <c r="C158" s="29"/>
      <c r="D158" s="29"/>
      <c r="E158" s="29"/>
      <c r="F158" s="29"/>
      <c r="G158" s="29"/>
      <c r="H158" s="29"/>
      <c r="I158" s="29"/>
      <c r="J158" s="29"/>
      <c r="K158" s="29"/>
      <c r="L158" s="29"/>
      <c r="M158" s="29"/>
      <c r="N158" s="29"/>
      <c r="O158" s="29"/>
      <c r="P158" s="29"/>
      <c r="Q158" s="29"/>
      <c r="R158" s="29"/>
      <c r="S158" s="29"/>
      <c r="T158" s="29"/>
      <c r="U158" s="29"/>
      <c r="V158" s="29"/>
      <c r="W158" s="29"/>
      <c r="X158" s="29"/>
      <c r="Y158" s="29"/>
      <c r="Z158" s="29"/>
      <c r="AA158" s="29"/>
      <c r="AB158" s="29"/>
    </row>
    <row r="159" spans="2:28" x14ac:dyDescent="0.25">
      <c r="B159" s="29"/>
      <c r="C159" s="29"/>
      <c r="D159" s="29"/>
      <c r="E159" s="29"/>
      <c r="F159" s="29"/>
      <c r="G159" s="29"/>
      <c r="H159" s="29"/>
      <c r="I159" s="29"/>
      <c r="J159" s="29"/>
      <c r="K159" s="29"/>
      <c r="L159" s="29"/>
      <c r="M159" s="29"/>
      <c r="N159" s="29"/>
      <c r="O159" s="29"/>
      <c r="P159" s="29"/>
      <c r="Q159" s="29"/>
      <c r="R159" s="29"/>
      <c r="S159" s="29"/>
      <c r="T159" s="29"/>
      <c r="U159" s="29"/>
      <c r="V159" s="29"/>
      <c r="W159" s="29"/>
      <c r="X159" s="29"/>
      <c r="Y159" s="29"/>
      <c r="Z159" s="29"/>
      <c r="AA159" s="29"/>
      <c r="AB159" s="29"/>
    </row>
    <row r="160" spans="2:28" x14ac:dyDescent="0.25">
      <c r="B160" s="29"/>
      <c r="C160" s="29"/>
      <c r="D160" s="29"/>
      <c r="E160" s="29"/>
      <c r="F160" s="29"/>
      <c r="G160" s="29"/>
      <c r="H160" s="29"/>
      <c r="I160" s="29"/>
      <c r="J160" s="29"/>
      <c r="K160" s="29"/>
      <c r="L160" s="29"/>
      <c r="M160" s="29"/>
      <c r="N160" s="29"/>
      <c r="O160" s="29"/>
      <c r="P160" s="29"/>
      <c r="Q160" s="29"/>
      <c r="R160" s="29"/>
      <c r="S160" s="29"/>
      <c r="T160" s="29"/>
      <c r="U160" s="29"/>
      <c r="V160" s="29"/>
      <c r="W160" s="29"/>
      <c r="X160" s="29"/>
      <c r="Y160" s="29"/>
      <c r="Z160" s="29"/>
      <c r="AA160" s="29"/>
      <c r="AB160" s="29"/>
    </row>
    <row r="161" spans="2:28" x14ac:dyDescent="0.25">
      <c r="B161" s="29"/>
      <c r="C161" s="29"/>
      <c r="D161" s="29"/>
      <c r="E161" s="29"/>
      <c r="F161" s="29"/>
      <c r="G161" s="29"/>
      <c r="H161" s="29"/>
      <c r="I161" s="29"/>
      <c r="J161" s="29"/>
      <c r="K161" s="29"/>
      <c r="L161" s="29"/>
      <c r="M161" s="29"/>
      <c r="N161" s="29"/>
      <c r="O161" s="29"/>
      <c r="P161" s="29"/>
      <c r="Q161" s="29"/>
      <c r="R161" s="29"/>
      <c r="S161" s="29"/>
      <c r="T161" s="29"/>
      <c r="U161" s="29"/>
      <c r="V161" s="29"/>
      <c r="W161" s="29"/>
      <c r="X161" s="29"/>
      <c r="Y161" s="29"/>
      <c r="Z161" s="29"/>
      <c r="AA161" s="29"/>
      <c r="AB161" s="29"/>
    </row>
    <row r="162" spans="2:28" x14ac:dyDescent="0.25">
      <c r="B162" s="29"/>
      <c r="C162" s="29"/>
      <c r="D162" s="29"/>
      <c r="E162" s="29"/>
      <c r="F162" s="29"/>
      <c r="G162" s="29"/>
      <c r="H162" s="29"/>
      <c r="I162" s="29"/>
      <c r="J162" s="29"/>
      <c r="K162" s="29"/>
      <c r="L162" s="29"/>
      <c r="M162" s="29"/>
      <c r="N162" s="29"/>
      <c r="O162" s="29"/>
      <c r="P162" s="29"/>
      <c r="Q162" s="29"/>
      <c r="R162" s="29"/>
      <c r="S162" s="29"/>
      <c r="T162" s="29"/>
      <c r="U162" s="29"/>
      <c r="V162" s="29"/>
      <c r="W162" s="29"/>
      <c r="X162" s="29"/>
      <c r="Y162" s="29"/>
      <c r="Z162" s="29"/>
      <c r="AA162" s="29"/>
      <c r="AB162" s="29"/>
    </row>
    <row r="163" spans="2:28" x14ac:dyDescent="0.25">
      <c r="B163" s="29"/>
      <c r="C163" s="29"/>
      <c r="D163" s="29"/>
      <c r="E163" s="29"/>
      <c r="F163" s="29"/>
      <c r="G163" s="29"/>
      <c r="H163" s="29"/>
      <c r="I163" s="29"/>
      <c r="J163" s="29"/>
      <c r="K163" s="29"/>
      <c r="L163" s="29"/>
      <c r="M163" s="29"/>
      <c r="N163" s="29"/>
      <c r="O163" s="29"/>
      <c r="P163" s="29"/>
      <c r="Q163" s="29"/>
      <c r="R163" s="29"/>
      <c r="S163" s="29"/>
      <c r="T163" s="29"/>
      <c r="U163" s="29"/>
      <c r="V163" s="29"/>
      <c r="W163" s="29"/>
      <c r="X163" s="29"/>
      <c r="Y163" s="29"/>
      <c r="Z163" s="29"/>
      <c r="AA163" s="29"/>
      <c r="AB163" s="29"/>
    </row>
    <row r="164" spans="2:28" x14ac:dyDescent="0.25">
      <c r="B164" s="29"/>
      <c r="C164" s="29"/>
      <c r="D164" s="29"/>
      <c r="E164" s="29"/>
      <c r="F164" s="29"/>
      <c r="G164" s="29"/>
      <c r="H164" s="29"/>
      <c r="I164" s="29"/>
      <c r="J164" s="29"/>
      <c r="K164" s="29"/>
      <c r="L164" s="29"/>
      <c r="M164" s="29"/>
      <c r="N164" s="29"/>
      <c r="O164" s="29"/>
      <c r="P164" s="29"/>
      <c r="Q164" s="29"/>
      <c r="R164" s="29"/>
      <c r="S164" s="29"/>
      <c r="T164" s="29"/>
      <c r="U164" s="29"/>
      <c r="V164" s="29"/>
      <c r="W164" s="29"/>
      <c r="X164" s="29"/>
      <c r="Y164" s="29"/>
      <c r="Z164" s="29"/>
      <c r="AA164" s="29"/>
      <c r="AB164" s="29"/>
    </row>
    <row r="165" spans="2:28" x14ac:dyDescent="0.25">
      <c r="B165" s="29"/>
      <c r="C165" s="29"/>
      <c r="D165" s="29"/>
      <c r="E165" s="29"/>
      <c r="F165" s="29"/>
      <c r="G165" s="29"/>
      <c r="H165" s="29"/>
      <c r="I165" s="29"/>
      <c r="J165" s="29"/>
      <c r="K165" s="29"/>
      <c r="L165" s="29"/>
      <c r="M165" s="29"/>
      <c r="N165" s="29"/>
      <c r="O165" s="29"/>
      <c r="P165" s="29"/>
      <c r="Q165" s="29"/>
      <c r="R165" s="29"/>
      <c r="S165" s="29"/>
      <c r="T165" s="29"/>
      <c r="U165" s="29"/>
      <c r="V165" s="29"/>
      <c r="W165" s="29"/>
      <c r="X165" s="29"/>
      <c r="Y165" s="29"/>
      <c r="Z165" s="29"/>
      <c r="AA165" s="29"/>
      <c r="AB165" s="29"/>
    </row>
    <row r="166" spans="2:28" x14ac:dyDescent="0.25">
      <c r="B166" s="29"/>
      <c r="C166" s="29"/>
      <c r="D166" s="29"/>
      <c r="E166" s="29"/>
      <c r="F166" s="29"/>
      <c r="G166" s="29"/>
      <c r="H166" s="29"/>
      <c r="I166" s="29"/>
      <c r="J166" s="29"/>
      <c r="K166" s="29"/>
      <c r="L166" s="29"/>
      <c r="M166" s="29"/>
      <c r="N166" s="29"/>
      <c r="O166" s="29"/>
      <c r="P166" s="29"/>
      <c r="Q166" s="29"/>
      <c r="R166" s="29"/>
      <c r="S166" s="29"/>
      <c r="T166" s="29"/>
      <c r="U166" s="29"/>
      <c r="V166" s="29"/>
      <c r="W166" s="29"/>
      <c r="X166" s="29"/>
      <c r="Y166" s="29"/>
      <c r="Z166" s="29"/>
      <c r="AA166" s="29"/>
      <c r="AB166" s="29"/>
    </row>
    <row r="167" spans="2:28" x14ac:dyDescent="0.25">
      <c r="B167" s="29"/>
      <c r="C167" s="29"/>
      <c r="D167" s="29"/>
      <c r="E167" s="29"/>
      <c r="F167" s="29"/>
      <c r="G167" s="29"/>
      <c r="H167" s="29"/>
      <c r="I167" s="29"/>
      <c r="J167" s="29"/>
      <c r="K167" s="29"/>
      <c r="L167" s="29"/>
      <c r="M167" s="29"/>
      <c r="N167" s="29"/>
      <c r="O167" s="29"/>
      <c r="P167" s="29"/>
      <c r="Q167" s="29"/>
      <c r="R167" s="29"/>
      <c r="S167" s="29"/>
      <c r="T167" s="29"/>
      <c r="U167" s="29"/>
      <c r="V167" s="29"/>
      <c r="W167" s="29"/>
      <c r="X167" s="29"/>
      <c r="Y167" s="29"/>
      <c r="Z167" s="29"/>
      <c r="AA167" s="29"/>
      <c r="AB167" s="29"/>
    </row>
    <row r="171" spans="2:28" x14ac:dyDescent="0.25">
      <c r="B171" s="30"/>
      <c r="C171" s="30"/>
      <c r="D171" s="30"/>
      <c r="E171" s="30"/>
      <c r="F171" s="30"/>
      <c r="G171" s="30"/>
      <c r="H171" s="30"/>
      <c r="I171" s="30"/>
      <c r="J171" s="30"/>
      <c r="K171" s="30"/>
      <c r="L171" s="30"/>
      <c r="M171" s="30"/>
      <c r="N171" s="30"/>
      <c r="O171" s="30"/>
      <c r="P171" s="30"/>
      <c r="Q171" s="30"/>
      <c r="R171" s="30"/>
      <c r="S171" s="30"/>
      <c r="T171" s="30"/>
      <c r="U171" s="30"/>
      <c r="V171" s="30"/>
      <c r="W171" s="30"/>
      <c r="X171" s="30"/>
      <c r="Y171" s="30"/>
      <c r="Z171" s="30"/>
      <c r="AA171" s="30"/>
      <c r="AB171" s="30"/>
    </row>
    <row r="172" spans="2:28" x14ac:dyDescent="0.25">
      <c r="B172" s="30"/>
      <c r="C172" s="30"/>
      <c r="D172" s="30"/>
      <c r="E172" s="30"/>
      <c r="F172" s="30"/>
      <c r="G172" s="30"/>
      <c r="H172" s="30"/>
      <c r="I172" s="30"/>
      <c r="J172" s="30"/>
      <c r="K172" s="30"/>
      <c r="L172" s="30"/>
      <c r="M172" s="30"/>
      <c r="N172" s="30"/>
      <c r="O172" s="30"/>
      <c r="P172" s="30"/>
      <c r="Q172" s="30"/>
      <c r="R172" s="30"/>
      <c r="S172" s="30"/>
      <c r="T172" s="30"/>
      <c r="U172" s="30"/>
      <c r="V172" s="30"/>
      <c r="W172" s="30"/>
      <c r="X172" s="30"/>
      <c r="Y172" s="30"/>
      <c r="Z172" s="30"/>
      <c r="AA172" s="30"/>
      <c r="AB172" s="30"/>
    </row>
    <row r="173" spans="2:28" x14ac:dyDescent="0.25">
      <c r="B173" s="30"/>
      <c r="C173" s="30"/>
      <c r="D173" s="30"/>
      <c r="E173" s="30"/>
      <c r="F173" s="30"/>
      <c r="G173" s="30"/>
      <c r="H173" s="30"/>
      <c r="I173" s="30"/>
      <c r="J173" s="30"/>
      <c r="K173" s="30"/>
      <c r="L173" s="30"/>
      <c r="M173" s="30"/>
      <c r="N173" s="30"/>
      <c r="O173" s="30"/>
      <c r="P173" s="30"/>
      <c r="Q173" s="30"/>
      <c r="R173" s="30"/>
      <c r="S173" s="30"/>
      <c r="T173" s="30"/>
      <c r="U173" s="30"/>
      <c r="V173" s="30"/>
      <c r="W173" s="30"/>
      <c r="X173" s="30"/>
      <c r="Y173" s="30"/>
      <c r="Z173" s="30"/>
      <c r="AA173" s="30"/>
      <c r="AB173" s="30"/>
    </row>
    <row r="174" spans="2:28" x14ac:dyDescent="0.25">
      <c r="B174" s="30"/>
      <c r="C174" s="30"/>
      <c r="D174" s="30"/>
      <c r="E174" s="30"/>
      <c r="F174" s="30"/>
      <c r="G174" s="30"/>
      <c r="H174" s="30"/>
      <c r="I174" s="30"/>
      <c r="J174" s="30"/>
      <c r="K174" s="30"/>
      <c r="L174" s="30"/>
      <c r="M174" s="30"/>
      <c r="N174" s="30"/>
      <c r="O174" s="30"/>
      <c r="P174" s="30"/>
      <c r="Q174" s="30"/>
      <c r="R174" s="30"/>
      <c r="S174" s="30"/>
      <c r="T174" s="30"/>
      <c r="U174" s="30"/>
      <c r="V174" s="30"/>
      <c r="W174" s="30"/>
      <c r="X174" s="30"/>
      <c r="Y174" s="30"/>
      <c r="Z174" s="30"/>
      <c r="AA174" s="30"/>
      <c r="AB174" s="30"/>
    </row>
    <row r="175" spans="2:28" x14ac:dyDescent="0.25">
      <c r="B175" s="30"/>
      <c r="C175" s="30"/>
      <c r="D175" s="30"/>
      <c r="E175" s="30"/>
      <c r="F175" s="30"/>
      <c r="G175" s="30"/>
      <c r="H175" s="30"/>
      <c r="I175" s="30"/>
      <c r="J175" s="30"/>
      <c r="K175" s="30"/>
      <c r="L175" s="30"/>
      <c r="M175" s="30"/>
      <c r="N175" s="30"/>
      <c r="O175" s="30"/>
      <c r="P175" s="30"/>
      <c r="Q175" s="30"/>
      <c r="R175" s="30"/>
      <c r="S175" s="30"/>
      <c r="T175" s="30"/>
      <c r="U175" s="30"/>
      <c r="V175" s="30"/>
      <c r="W175" s="30"/>
      <c r="X175" s="30"/>
      <c r="Y175" s="30"/>
      <c r="Z175" s="30"/>
      <c r="AA175" s="30"/>
      <c r="AB175" s="30"/>
    </row>
    <row r="176" spans="2:28" x14ac:dyDescent="0.25">
      <c r="B176" s="30"/>
      <c r="C176" s="30"/>
      <c r="D176" s="30"/>
      <c r="E176" s="30"/>
      <c r="F176" s="30"/>
      <c r="G176" s="30"/>
      <c r="H176" s="30"/>
      <c r="I176" s="30"/>
      <c r="J176" s="30"/>
      <c r="K176" s="30"/>
      <c r="L176" s="30"/>
      <c r="M176" s="30"/>
      <c r="N176" s="30"/>
      <c r="O176" s="30"/>
      <c r="P176" s="30"/>
      <c r="Q176" s="30"/>
      <c r="R176" s="30"/>
      <c r="S176" s="30"/>
      <c r="T176" s="30"/>
      <c r="U176" s="30"/>
      <c r="V176" s="30"/>
      <c r="W176" s="30"/>
      <c r="X176" s="30"/>
      <c r="Y176" s="30"/>
      <c r="Z176" s="30"/>
      <c r="AA176" s="30"/>
      <c r="AB176" s="30"/>
    </row>
    <row r="177" spans="2:28" x14ac:dyDescent="0.25">
      <c r="B177" s="30"/>
      <c r="C177" s="30"/>
      <c r="D177" s="30"/>
      <c r="E177" s="30"/>
      <c r="F177" s="30"/>
      <c r="G177" s="30"/>
      <c r="H177" s="30"/>
      <c r="I177" s="30"/>
      <c r="J177" s="30"/>
      <c r="K177" s="30"/>
      <c r="L177" s="30"/>
      <c r="M177" s="30"/>
      <c r="N177" s="30"/>
      <c r="O177" s="30"/>
      <c r="P177" s="30"/>
      <c r="Q177" s="30"/>
      <c r="R177" s="30"/>
      <c r="S177" s="30"/>
      <c r="T177" s="30"/>
      <c r="U177" s="30"/>
      <c r="V177" s="30"/>
      <c r="W177" s="30"/>
      <c r="X177" s="30"/>
      <c r="Y177" s="30"/>
      <c r="Z177" s="30"/>
      <c r="AA177" s="30"/>
      <c r="AB177" s="30"/>
    </row>
    <row r="178" spans="2:28" x14ac:dyDescent="0.25">
      <c r="B178" s="30"/>
      <c r="C178" s="30"/>
      <c r="D178" s="30"/>
      <c r="E178" s="30"/>
      <c r="F178" s="30"/>
      <c r="G178" s="30"/>
      <c r="H178" s="30"/>
      <c r="I178" s="30"/>
      <c r="J178" s="30"/>
      <c r="K178" s="30"/>
      <c r="L178" s="30"/>
      <c r="M178" s="30"/>
      <c r="N178" s="30"/>
      <c r="O178" s="30"/>
      <c r="P178" s="30"/>
      <c r="Q178" s="30"/>
      <c r="R178" s="30"/>
      <c r="S178" s="30"/>
      <c r="T178" s="30"/>
      <c r="U178" s="30"/>
      <c r="V178" s="30"/>
      <c r="W178" s="30"/>
      <c r="X178" s="30"/>
      <c r="Y178" s="30"/>
      <c r="Z178" s="30"/>
      <c r="AA178" s="30"/>
      <c r="AB178" s="30"/>
    </row>
    <row r="179" spans="2:28" x14ac:dyDescent="0.25">
      <c r="B179" s="30"/>
      <c r="C179" s="30"/>
      <c r="D179" s="30"/>
      <c r="E179" s="30"/>
      <c r="F179" s="30"/>
      <c r="G179" s="30"/>
      <c r="H179" s="30"/>
      <c r="I179" s="30"/>
      <c r="J179" s="30"/>
      <c r="K179" s="30"/>
      <c r="L179" s="30"/>
      <c r="M179" s="30"/>
      <c r="N179" s="30"/>
      <c r="O179" s="30"/>
      <c r="P179" s="30"/>
      <c r="Q179" s="30"/>
      <c r="R179" s="30"/>
      <c r="S179" s="30"/>
      <c r="T179" s="30"/>
      <c r="U179" s="30"/>
      <c r="V179" s="30"/>
      <c r="W179" s="30"/>
      <c r="X179" s="30"/>
      <c r="Y179" s="30"/>
      <c r="Z179" s="30"/>
      <c r="AA179" s="30"/>
      <c r="AB179" s="30"/>
    </row>
    <row r="180" spans="2:28" x14ac:dyDescent="0.25">
      <c r="B180" s="30"/>
      <c r="C180" s="30"/>
      <c r="D180" s="30"/>
      <c r="E180" s="30"/>
      <c r="F180" s="30"/>
      <c r="G180" s="30"/>
      <c r="H180" s="30"/>
      <c r="I180" s="30"/>
      <c r="J180" s="30"/>
      <c r="K180" s="30"/>
      <c r="L180" s="30"/>
      <c r="M180" s="30"/>
      <c r="N180" s="30"/>
      <c r="O180" s="30"/>
      <c r="P180" s="30"/>
      <c r="Q180" s="30"/>
      <c r="R180" s="30"/>
      <c r="S180" s="30"/>
      <c r="T180" s="30"/>
      <c r="U180" s="30"/>
      <c r="V180" s="30"/>
      <c r="W180" s="30"/>
      <c r="X180" s="30"/>
      <c r="Y180" s="30"/>
      <c r="Z180" s="30"/>
      <c r="AA180" s="30"/>
      <c r="AB180" s="30"/>
    </row>
    <row r="181" spans="2:28" x14ac:dyDescent="0.25">
      <c r="B181" s="30"/>
      <c r="C181" s="30"/>
      <c r="D181" s="30"/>
      <c r="E181" s="30"/>
      <c r="F181" s="30"/>
      <c r="G181" s="30"/>
      <c r="H181" s="30"/>
      <c r="I181" s="30"/>
      <c r="J181" s="30"/>
      <c r="K181" s="30"/>
      <c r="L181" s="30"/>
      <c r="M181" s="30"/>
      <c r="N181" s="30"/>
      <c r="O181" s="30"/>
      <c r="P181" s="30"/>
      <c r="Q181" s="30"/>
      <c r="R181" s="30"/>
      <c r="S181" s="30"/>
      <c r="T181" s="30"/>
      <c r="U181" s="30"/>
      <c r="V181" s="30"/>
      <c r="W181" s="30"/>
      <c r="X181" s="30"/>
      <c r="Y181" s="30"/>
      <c r="Z181" s="30"/>
      <c r="AA181" s="30"/>
      <c r="AB181" s="30"/>
    </row>
    <row r="182" spans="2:28" x14ac:dyDescent="0.25">
      <c r="B182" s="30"/>
      <c r="C182" s="30"/>
      <c r="D182" s="30"/>
      <c r="E182" s="30"/>
      <c r="F182" s="30"/>
      <c r="G182" s="30"/>
      <c r="H182" s="30"/>
      <c r="I182" s="30"/>
      <c r="J182" s="30"/>
      <c r="K182" s="30"/>
      <c r="L182" s="30"/>
      <c r="M182" s="30"/>
      <c r="N182" s="30"/>
      <c r="O182" s="30"/>
      <c r="P182" s="30"/>
      <c r="Q182" s="30"/>
      <c r="R182" s="30"/>
      <c r="S182" s="30"/>
      <c r="T182" s="30"/>
      <c r="U182" s="30"/>
      <c r="V182" s="30"/>
      <c r="W182" s="30"/>
      <c r="X182" s="30"/>
      <c r="Y182" s="30"/>
      <c r="Z182" s="30"/>
      <c r="AA182" s="30"/>
      <c r="AB182" s="30"/>
    </row>
    <row r="183" spans="2:28" x14ac:dyDescent="0.25">
      <c r="B183" s="30"/>
      <c r="C183" s="30"/>
      <c r="D183" s="30"/>
      <c r="E183" s="30"/>
      <c r="F183" s="30"/>
      <c r="G183" s="30"/>
      <c r="H183" s="30"/>
      <c r="I183" s="30"/>
      <c r="J183" s="30"/>
      <c r="K183" s="30"/>
      <c r="L183" s="30"/>
      <c r="M183" s="30"/>
      <c r="N183" s="30"/>
      <c r="O183" s="30"/>
      <c r="P183" s="30"/>
      <c r="Q183" s="30"/>
      <c r="R183" s="30"/>
      <c r="S183" s="30"/>
      <c r="T183" s="30"/>
      <c r="U183" s="30"/>
      <c r="V183" s="30"/>
      <c r="W183" s="30"/>
      <c r="X183" s="30"/>
      <c r="Y183" s="30"/>
      <c r="Z183" s="30"/>
      <c r="AA183" s="30"/>
      <c r="AB183" s="30"/>
    </row>
    <row r="184" spans="2:28" x14ac:dyDescent="0.25">
      <c r="B184" s="30"/>
      <c r="C184" s="30"/>
      <c r="D184" s="30"/>
      <c r="E184" s="30"/>
      <c r="F184" s="30"/>
      <c r="G184" s="30"/>
      <c r="H184" s="30"/>
      <c r="I184" s="30"/>
      <c r="J184" s="30"/>
      <c r="K184" s="30"/>
      <c r="L184" s="30"/>
      <c r="M184" s="30"/>
      <c r="N184" s="30"/>
      <c r="O184" s="30"/>
      <c r="P184" s="30"/>
      <c r="Q184" s="30"/>
      <c r="R184" s="30"/>
      <c r="S184" s="30"/>
      <c r="T184" s="30"/>
      <c r="U184" s="30"/>
      <c r="V184" s="30"/>
      <c r="W184" s="30"/>
      <c r="X184" s="30"/>
      <c r="Y184" s="30"/>
      <c r="Z184" s="30"/>
      <c r="AA184" s="30"/>
      <c r="AB184" s="30"/>
    </row>
    <row r="185" spans="2:28" x14ac:dyDescent="0.25">
      <c r="B185" s="30"/>
      <c r="C185" s="30"/>
      <c r="D185" s="30"/>
      <c r="E185" s="30"/>
      <c r="F185" s="30"/>
      <c r="G185" s="30"/>
      <c r="H185" s="30"/>
      <c r="I185" s="30"/>
      <c r="J185" s="30"/>
      <c r="K185" s="30"/>
      <c r="L185" s="30"/>
      <c r="M185" s="30"/>
      <c r="N185" s="30"/>
      <c r="O185" s="30"/>
      <c r="P185" s="30"/>
      <c r="Q185" s="30"/>
      <c r="R185" s="30"/>
      <c r="S185" s="30"/>
      <c r="T185" s="30"/>
      <c r="U185" s="30"/>
      <c r="V185" s="30"/>
      <c r="W185" s="30"/>
      <c r="X185" s="30"/>
      <c r="Y185" s="30"/>
      <c r="Z185" s="30"/>
      <c r="AA185" s="30"/>
      <c r="AB185" s="30"/>
    </row>
    <row r="186" spans="2:28" x14ac:dyDescent="0.25">
      <c r="B186" s="30"/>
      <c r="C186" s="30"/>
      <c r="D186" s="30"/>
      <c r="E186" s="30"/>
      <c r="F186" s="30"/>
      <c r="G186" s="30"/>
      <c r="H186" s="30"/>
      <c r="I186" s="30"/>
      <c r="J186" s="30"/>
      <c r="K186" s="30"/>
      <c r="L186" s="30"/>
      <c r="M186" s="30"/>
      <c r="N186" s="30"/>
      <c r="O186" s="30"/>
      <c r="P186" s="30"/>
      <c r="Q186" s="30"/>
      <c r="R186" s="30"/>
      <c r="S186" s="30"/>
      <c r="T186" s="30"/>
      <c r="U186" s="30"/>
      <c r="V186" s="30"/>
      <c r="W186" s="30"/>
      <c r="X186" s="30"/>
      <c r="Y186" s="30"/>
      <c r="Z186" s="30"/>
      <c r="AA186" s="30"/>
      <c r="AB186" s="30"/>
    </row>
    <row r="187" spans="2:28" x14ac:dyDescent="0.25">
      <c r="B187" s="30"/>
      <c r="C187" s="30"/>
      <c r="D187" s="30"/>
      <c r="E187" s="30"/>
      <c r="F187" s="30"/>
      <c r="G187" s="30"/>
      <c r="H187" s="30"/>
      <c r="I187" s="30"/>
      <c r="J187" s="30"/>
      <c r="K187" s="30"/>
      <c r="L187" s="30"/>
      <c r="M187" s="30"/>
      <c r="N187" s="30"/>
      <c r="O187" s="30"/>
      <c r="P187" s="30"/>
      <c r="Q187" s="30"/>
      <c r="R187" s="30"/>
      <c r="S187" s="30"/>
      <c r="T187" s="30"/>
      <c r="U187" s="30"/>
      <c r="V187" s="30"/>
      <c r="W187" s="30"/>
      <c r="X187" s="30"/>
      <c r="Y187" s="30"/>
      <c r="Z187" s="30"/>
      <c r="AA187" s="30"/>
      <c r="AB187" s="30"/>
    </row>
    <row r="188" spans="2:28" x14ac:dyDescent="0.25">
      <c r="B188" s="30"/>
      <c r="C188" s="30"/>
      <c r="D188" s="30"/>
      <c r="E188" s="30"/>
      <c r="F188" s="30"/>
      <c r="G188" s="30"/>
      <c r="H188" s="30"/>
      <c r="I188" s="30"/>
      <c r="J188" s="30"/>
      <c r="K188" s="30"/>
      <c r="L188" s="30"/>
      <c r="M188" s="30"/>
      <c r="N188" s="30"/>
      <c r="O188" s="30"/>
      <c r="P188" s="30"/>
      <c r="Q188" s="30"/>
      <c r="R188" s="30"/>
      <c r="S188" s="30"/>
      <c r="T188" s="30"/>
      <c r="U188" s="30"/>
      <c r="V188" s="30"/>
      <c r="W188" s="30"/>
      <c r="X188" s="30"/>
      <c r="Y188" s="30"/>
      <c r="Z188" s="30"/>
      <c r="AA188" s="30"/>
      <c r="AB188" s="30"/>
    </row>
    <row r="189" spans="2:28" x14ac:dyDescent="0.25">
      <c r="B189" s="30"/>
      <c r="C189" s="30"/>
      <c r="D189" s="30"/>
      <c r="E189" s="30"/>
      <c r="F189" s="30"/>
      <c r="G189" s="30"/>
      <c r="H189" s="30"/>
      <c r="I189" s="30"/>
      <c r="J189" s="30"/>
      <c r="K189" s="30"/>
      <c r="L189" s="30"/>
      <c r="M189" s="30"/>
      <c r="N189" s="30"/>
      <c r="O189" s="30"/>
      <c r="P189" s="30"/>
      <c r="Q189" s="30"/>
      <c r="R189" s="30"/>
      <c r="S189" s="30"/>
      <c r="T189" s="30"/>
      <c r="U189" s="30"/>
      <c r="V189" s="30"/>
      <c r="W189" s="30"/>
      <c r="X189" s="30"/>
      <c r="Y189" s="30"/>
      <c r="Z189" s="30"/>
      <c r="AA189" s="30"/>
      <c r="AB189" s="30"/>
    </row>
    <row r="190" spans="2:28" x14ac:dyDescent="0.25">
      <c r="B190" s="30"/>
      <c r="C190" s="30"/>
      <c r="D190" s="30"/>
      <c r="E190" s="30"/>
      <c r="F190" s="30"/>
      <c r="G190" s="30"/>
      <c r="H190" s="30"/>
      <c r="I190" s="30"/>
      <c r="J190" s="30"/>
      <c r="K190" s="30"/>
      <c r="L190" s="30"/>
      <c r="M190" s="30"/>
      <c r="N190" s="30"/>
      <c r="O190" s="30"/>
      <c r="P190" s="30"/>
      <c r="Q190" s="30"/>
      <c r="R190" s="30"/>
      <c r="S190" s="30"/>
      <c r="T190" s="30"/>
      <c r="U190" s="30"/>
      <c r="V190" s="30"/>
      <c r="W190" s="30"/>
      <c r="X190" s="30"/>
      <c r="Y190" s="30"/>
      <c r="Z190" s="30"/>
      <c r="AA190" s="30"/>
      <c r="AB190" s="30"/>
    </row>
    <row r="191" spans="2:28" x14ac:dyDescent="0.25">
      <c r="B191" s="30"/>
      <c r="C191" s="30"/>
      <c r="D191" s="30"/>
      <c r="E191" s="30"/>
      <c r="F191" s="30"/>
      <c r="G191" s="30"/>
      <c r="H191" s="30"/>
      <c r="I191" s="30"/>
      <c r="J191" s="30"/>
      <c r="K191" s="30"/>
      <c r="L191" s="30"/>
      <c r="M191" s="30"/>
      <c r="N191" s="30"/>
      <c r="O191" s="30"/>
      <c r="P191" s="30"/>
      <c r="Q191" s="30"/>
      <c r="R191" s="30"/>
      <c r="S191" s="30"/>
      <c r="T191" s="30"/>
      <c r="U191" s="30"/>
      <c r="V191" s="30"/>
      <c r="W191" s="30"/>
      <c r="X191" s="30"/>
      <c r="Y191" s="30"/>
      <c r="Z191" s="30"/>
      <c r="AA191" s="30"/>
      <c r="AB191" s="30"/>
    </row>
    <row r="192" spans="2:28" x14ac:dyDescent="0.25">
      <c r="B192" s="30"/>
      <c r="C192" s="30"/>
      <c r="D192" s="30"/>
      <c r="E192" s="30"/>
      <c r="F192" s="30"/>
      <c r="G192" s="30"/>
      <c r="H192" s="30"/>
      <c r="I192" s="30"/>
      <c r="J192" s="30"/>
      <c r="K192" s="30"/>
      <c r="L192" s="30"/>
      <c r="M192" s="30"/>
      <c r="N192" s="30"/>
      <c r="O192" s="30"/>
      <c r="P192" s="30"/>
      <c r="Q192" s="30"/>
      <c r="R192" s="30"/>
      <c r="S192" s="30"/>
      <c r="T192" s="30"/>
      <c r="U192" s="30"/>
      <c r="V192" s="30"/>
      <c r="W192" s="30"/>
      <c r="X192" s="30"/>
      <c r="Y192" s="30"/>
      <c r="Z192" s="30"/>
      <c r="AA192" s="30"/>
      <c r="AB192" s="30"/>
    </row>
    <row r="193" spans="2:28" x14ac:dyDescent="0.25">
      <c r="B193" s="30"/>
      <c r="C193" s="30"/>
      <c r="D193" s="30"/>
      <c r="E193" s="30"/>
      <c r="F193" s="30"/>
      <c r="G193" s="30"/>
      <c r="H193" s="30"/>
      <c r="I193" s="30"/>
      <c r="J193" s="30"/>
      <c r="K193" s="30"/>
      <c r="L193" s="30"/>
      <c r="M193" s="30"/>
      <c r="N193" s="30"/>
      <c r="O193" s="30"/>
      <c r="P193" s="30"/>
      <c r="Q193" s="30"/>
      <c r="R193" s="30"/>
      <c r="S193" s="30"/>
      <c r="T193" s="30"/>
      <c r="U193" s="30"/>
      <c r="V193" s="30"/>
      <c r="W193" s="30"/>
      <c r="X193" s="30"/>
      <c r="Y193" s="30"/>
      <c r="Z193" s="30"/>
      <c r="AA193" s="30"/>
      <c r="AB193" s="30"/>
    </row>
    <row r="194" spans="2:28" x14ac:dyDescent="0.25">
      <c r="B194" s="30"/>
      <c r="C194" s="30"/>
      <c r="D194" s="30"/>
      <c r="E194" s="30"/>
      <c r="F194" s="30"/>
      <c r="G194" s="30"/>
      <c r="H194" s="30"/>
      <c r="I194" s="30"/>
      <c r="J194" s="30"/>
      <c r="K194" s="30"/>
      <c r="L194" s="30"/>
      <c r="M194" s="30"/>
      <c r="N194" s="30"/>
      <c r="O194" s="30"/>
      <c r="P194" s="30"/>
      <c r="Q194" s="30"/>
      <c r="R194" s="30"/>
      <c r="S194" s="30"/>
      <c r="T194" s="30"/>
      <c r="U194" s="30"/>
      <c r="V194" s="30"/>
      <c r="W194" s="30"/>
      <c r="X194" s="30"/>
      <c r="Y194" s="30"/>
      <c r="Z194" s="30"/>
      <c r="AA194" s="30"/>
      <c r="AB194" s="30"/>
    </row>
    <row r="195" spans="2:28" x14ac:dyDescent="0.25">
      <c r="B195" s="30"/>
      <c r="C195" s="30"/>
      <c r="D195" s="30"/>
      <c r="E195" s="30"/>
      <c r="F195" s="30"/>
      <c r="G195" s="30"/>
      <c r="H195" s="30"/>
      <c r="I195" s="30"/>
      <c r="J195" s="30"/>
      <c r="K195" s="30"/>
      <c r="L195" s="30"/>
      <c r="M195" s="30"/>
      <c r="N195" s="30"/>
      <c r="O195" s="30"/>
      <c r="P195" s="30"/>
      <c r="Q195" s="30"/>
      <c r="R195" s="30"/>
      <c r="S195" s="30"/>
      <c r="T195" s="30"/>
      <c r="U195" s="30"/>
      <c r="V195" s="30"/>
      <c r="W195" s="30"/>
      <c r="X195" s="30"/>
      <c r="Y195" s="30"/>
      <c r="Z195" s="30"/>
      <c r="AA195" s="30"/>
      <c r="AB195" s="30"/>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DC4AEE-9BEF-4988-949D-85FADA44C64F}">
  <sheetPr codeName="Sheet2"/>
  <dimension ref="B2:Z23"/>
  <sheetViews>
    <sheetView workbookViewId="0">
      <selection activeCell="M26" sqref="B17:M26"/>
    </sheetView>
  </sheetViews>
  <sheetFormatPr defaultRowHeight="12.75" x14ac:dyDescent="0.2"/>
  <cols>
    <col min="1" max="1" width="4" style="3" customWidth="1"/>
    <col min="2" max="16384" width="9.140625" style="3"/>
  </cols>
  <sheetData>
    <row r="2" spans="2:26" x14ac:dyDescent="0.2">
      <c r="B2" s="3" t="s">
        <v>0</v>
      </c>
      <c r="D2" s="4" t="s">
        <v>1</v>
      </c>
    </row>
    <row r="3" spans="2:26" x14ac:dyDescent="0.2">
      <c r="B3" s="3" t="s">
        <v>83</v>
      </c>
    </row>
    <row r="5" spans="2:26" x14ac:dyDescent="0.2">
      <c r="B5" s="6" t="s">
        <v>2</v>
      </c>
    </row>
    <row r="7" spans="2:26" x14ac:dyDescent="0.2">
      <c r="B7" s="2" t="s">
        <v>113</v>
      </c>
    </row>
    <row r="9" spans="2:26" x14ac:dyDescent="0.2">
      <c r="B9" s="2" t="s">
        <v>3</v>
      </c>
    </row>
    <row r="11" spans="2:26" x14ac:dyDescent="0.2">
      <c r="C11" s="2" t="s">
        <v>5</v>
      </c>
      <c r="D11" s="3" t="s">
        <v>4</v>
      </c>
    </row>
    <row r="13" spans="2:26" x14ac:dyDescent="0.2">
      <c r="C13" s="2" t="s">
        <v>6</v>
      </c>
      <c r="D13" s="3" t="s">
        <v>11</v>
      </c>
    </row>
    <row r="14" spans="2:26" x14ac:dyDescent="0.2">
      <c r="M14" s="7" t="s">
        <v>13</v>
      </c>
      <c r="N14" s="8"/>
      <c r="O14" s="9" t="s">
        <v>14</v>
      </c>
      <c r="P14" s="8"/>
      <c r="Q14" s="8"/>
      <c r="R14" s="8"/>
      <c r="S14" s="8"/>
      <c r="T14" s="8"/>
      <c r="U14" s="8"/>
      <c r="V14" s="8"/>
      <c r="W14" s="8"/>
      <c r="X14" s="8"/>
      <c r="Y14" s="8"/>
      <c r="Z14" s="10"/>
    </row>
    <row r="15" spans="2:26" x14ac:dyDescent="0.2">
      <c r="C15" s="2" t="s">
        <v>7</v>
      </c>
      <c r="D15" s="5" t="s">
        <v>12</v>
      </c>
      <c r="M15" s="11"/>
      <c r="N15" s="12"/>
      <c r="O15" s="12" t="s">
        <v>15</v>
      </c>
      <c r="P15" s="12"/>
      <c r="Q15" s="12"/>
      <c r="R15" s="12"/>
      <c r="S15" s="12"/>
      <c r="T15" s="12"/>
      <c r="U15" s="12"/>
      <c r="V15" s="12"/>
      <c r="W15" s="12"/>
      <c r="X15" s="12"/>
      <c r="Y15" s="12"/>
      <c r="Z15" s="13"/>
    </row>
    <row r="17" spans="3:5" x14ac:dyDescent="0.2">
      <c r="C17" s="2" t="s">
        <v>8</v>
      </c>
      <c r="D17" s="2" t="s">
        <v>16</v>
      </c>
    </row>
    <row r="19" spans="3:5" x14ac:dyDescent="0.2">
      <c r="C19" s="2" t="s">
        <v>9</v>
      </c>
      <c r="D19" s="2" t="s">
        <v>17</v>
      </c>
    </row>
    <row r="21" spans="3:5" x14ac:dyDescent="0.2">
      <c r="C21" s="2" t="s">
        <v>10</v>
      </c>
      <c r="D21" s="2" t="s">
        <v>18</v>
      </c>
    </row>
    <row r="23" spans="3:5" x14ac:dyDescent="0.2">
      <c r="C23" s="2" t="s">
        <v>19</v>
      </c>
      <c r="E23" s="14" t="s">
        <v>20</v>
      </c>
    </row>
  </sheetData>
  <hyperlinks>
    <hyperlink ref="D2" r:id="rId1" xr:uid="{8E6FCCEC-826C-4288-8A10-8E87B0E43FEB}"/>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8D2FED-61F9-485E-B7BF-49DC35FECEFB}">
  <sheetPr codeName="Sheet3"/>
  <dimension ref="B1:X8"/>
  <sheetViews>
    <sheetView workbookViewId="0">
      <selection activeCell="J3" sqref="J3"/>
    </sheetView>
  </sheetViews>
  <sheetFormatPr defaultRowHeight="15" x14ac:dyDescent="0.25"/>
  <cols>
    <col min="2" max="2" width="15.28515625" bestFit="1" customWidth="1"/>
    <col min="10" max="10" width="14.28515625" bestFit="1" customWidth="1"/>
  </cols>
  <sheetData>
    <row r="1" spans="2:24" x14ac:dyDescent="0.25">
      <c r="X1" t="s">
        <v>46</v>
      </c>
    </row>
    <row r="2" spans="2:24" x14ac:dyDescent="0.25">
      <c r="B2">
        <v>2020</v>
      </c>
      <c r="J2">
        <v>2021</v>
      </c>
      <c r="X2" t="s">
        <v>40</v>
      </c>
    </row>
    <row r="3" spans="2:24" x14ac:dyDescent="0.25">
      <c r="B3" t="s">
        <v>39</v>
      </c>
      <c r="C3">
        <v>50</v>
      </c>
      <c r="J3" t="s">
        <v>39</v>
      </c>
      <c r="K3">
        <v>26</v>
      </c>
    </row>
    <row r="4" spans="2:24" x14ac:dyDescent="0.25">
      <c r="B4" t="s">
        <v>41</v>
      </c>
      <c r="J4" t="s">
        <v>41</v>
      </c>
      <c r="K4">
        <v>569</v>
      </c>
    </row>
    <row r="5" spans="2:24" x14ac:dyDescent="0.25">
      <c r="B5" t="s">
        <v>42</v>
      </c>
      <c r="J5" t="s">
        <v>42</v>
      </c>
      <c r="K5">
        <f>K3*K4</f>
        <v>14794</v>
      </c>
    </row>
    <row r="6" spans="2:24" x14ac:dyDescent="0.25">
      <c r="B6" t="s">
        <v>43</v>
      </c>
      <c r="J6" t="s">
        <v>43</v>
      </c>
    </row>
    <row r="7" spans="2:24" x14ac:dyDescent="0.25">
      <c r="B7" t="s">
        <v>44</v>
      </c>
      <c r="J7" t="s">
        <v>44</v>
      </c>
    </row>
    <row r="8" spans="2:24" x14ac:dyDescent="0.25">
      <c r="B8" t="s">
        <v>45</v>
      </c>
      <c r="J8" t="s">
        <v>45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66E5CA-44DD-4FE7-83D8-9EC3B30AD6D8}">
  <sheetPr codeName="Sheet4"/>
  <dimension ref="A1:BD62"/>
  <sheetViews>
    <sheetView tabSelected="1" zoomScaleNormal="100" workbookViewId="0">
      <pane xSplit="1" ySplit="1" topLeftCell="AF5" activePane="bottomRight" state="frozen"/>
      <selection pane="topRight" activeCell="B1" sqref="B1"/>
      <selection pane="bottomLeft" activeCell="A2" sqref="A2"/>
      <selection pane="bottomRight" activeCell="BB42" sqref="BB42"/>
    </sheetView>
  </sheetViews>
  <sheetFormatPr defaultRowHeight="15" x14ac:dyDescent="0.25"/>
  <cols>
    <col min="1" max="1" width="35" bestFit="1" customWidth="1"/>
    <col min="34" max="35" width="9.140625" style="15"/>
    <col min="36" max="40" width="9.140625" style="16"/>
    <col min="54" max="54" width="10.85546875" bestFit="1" customWidth="1"/>
  </cols>
  <sheetData>
    <row r="1" spans="1:50" x14ac:dyDescent="0.25">
      <c r="B1" t="s">
        <v>52</v>
      </c>
      <c r="C1" t="s">
        <v>53</v>
      </c>
      <c r="D1" t="s">
        <v>54</v>
      </c>
      <c r="E1" t="s">
        <v>55</v>
      </c>
      <c r="F1" t="s">
        <v>56</v>
      </c>
      <c r="G1" t="s">
        <v>57</v>
      </c>
      <c r="H1" t="s">
        <v>59</v>
      </c>
      <c r="I1" t="s">
        <v>58</v>
      </c>
      <c r="J1" t="s">
        <v>60</v>
      </c>
      <c r="K1" t="s">
        <v>61</v>
      </c>
      <c r="L1" t="s">
        <v>62</v>
      </c>
      <c r="M1" t="s">
        <v>63</v>
      </c>
      <c r="N1" t="s">
        <v>64</v>
      </c>
      <c r="O1" t="s">
        <v>65</v>
      </c>
      <c r="P1" t="s">
        <v>66</v>
      </c>
      <c r="Q1" t="s">
        <v>67</v>
      </c>
      <c r="R1" t="s">
        <v>68</v>
      </c>
      <c r="AH1" s="16">
        <v>2014</v>
      </c>
      <c r="AI1" s="16">
        <v>2015</v>
      </c>
      <c r="AJ1">
        <v>2016</v>
      </c>
      <c r="AK1">
        <f>+AJ1+1</f>
        <v>2017</v>
      </c>
      <c r="AL1">
        <f t="shared" ref="AL1:AN1" si="0">+AK1+1</f>
        <v>2018</v>
      </c>
      <c r="AM1">
        <f t="shared" si="0"/>
        <v>2019</v>
      </c>
      <c r="AN1">
        <f t="shared" si="0"/>
        <v>2020</v>
      </c>
      <c r="AO1">
        <v>2021</v>
      </c>
      <c r="AP1">
        <f>+AO1+1</f>
        <v>2022</v>
      </c>
      <c r="AQ1">
        <f t="shared" ref="AQ1:AU1" si="1">+AP1+1</f>
        <v>2023</v>
      </c>
      <c r="AR1">
        <f t="shared" si="1"/>
        <v>2024</v>
      </c>
      <c r="AS1">
        <f t="shared" si="1"/>
        <v>2025</v>
      </c>
      <c r="AT1">
        <f t="shared" si="1"/>
        <v>2026</v>
      </c>
      <c r="AU1">
        <f t="shared" si="1"/>
        <v>2027</v>
      </c>
    </row>
    <row r="2" spans="1:50" x14ac:dyDescent="0.25">
      <c r="A2" t="s">
        <v>21</v>
      </c>
      <c r="F2">
        <v>3</v>
      </c>
      <c r="G2">
        <v>38</v>
      </c>
      <c r="H2">
        <v>38</v>
      </c>
      <c r="I2">
        <v>70</v>
      </c>
      <c r="J2">
        <v>20</v>
      </c>
      <c r="K2">
        <v>48</v>
      </c>
      <c r="L2">
        <v>83</v>
      </c>
      <c r="M2">
        <v>-246</v>
      </c>
      <c r="AH2" s="15">
        <v>48</v>
      </c>
      <c r="AI2" s="15">
        <v>78</v>
      </c>
      <c r="AJ2" s="16">
        <v>39.979999999999997</v>
      </c>
      <c r="AK2" s="16">
        <v>62.63</v>
      </c>
      <c r="AL2" s="16">
        <v>107.17</v>
      </c>
      <c r="AM2" s="16">
        <v>149.91999999999999</v>
      </c>
      <c r="AN2" s="16">
        <v>-94.29</v>
      </c>
      <c r="AO2" s="16">
        <v>392</v>
      </c>
    </row>
    <row r="3" spans="1:50" x14ac:dyDescent="0.25">
      <c r="A3" t="s">
        <v>22</v>
      </c>
      <c r="F3">
        <v>6</v>
      </c>
      <c r="G3">
        <v>5</v>
      </c>
      <c r="H3">
        <v>6</v>
      </c>
      <c r="I3">
        <v>7</v>
      </c>
      <c r="J3">
        <v>7</v>
      </c>
      <c r="K3">
        <v>6</v>
      </c>
      <c r="L3">
        <v>7</v>
      </c>
      <c r="M3">
        <v>-30</v>
      </c>
      <c r="AH3" s="15">
        <v>10</v>
      </c>
      <c r="AI3" s="15">
        <v>14</v>
      </c>
      <c r="AJ3" s="16">
        <v>17.34</v>
      </c>
      <c r="AK3" s="16">
        <v>16.2</v>
      </c>
      <c r="AL3" s="16">
        <v>22</v>
      </c>
      <c r="AM3" s="16">
        <v>25.21</v>
      </c>
      <c r="AN3" s="16">
        <v>-9.8000000000000007</v>
      </c>
      <c r="AO3" s="16">
        <v>27</v>
      </c>
    </row>
    <row r="4" spans="1:50" x14ac:dyDescent="0.25">
      <c r="A4" t="s">
        <v>23</v>
      </c>
      <c r="F4">
        <v>6</v>
      </c>
      <c r="G4">
        <v>6</v>
      </c>
      <c r="H4">
        <v>7</v>
      </c>
      <c r="I4">
        <v>7</v>
      </c>
      <c r="J4">
        <v>6</v>
      </c>
      <c r="K4">
        <v>6</v>
      </c>
      <c r="L4">
        <v>7</v>
      </c>
      <c r="M4">
        <v>7</v>
      </c>
      <c r="AH4" s="15">
        <v>2</v>
      </c>
      <c r="AI4" s="15">
        <v>6</v>
      </c>
      <c r="AJ4" s="16">
        <v>13.68</v>
      </c>
      <c r="AK4" s="16">
        <v>12.86</v>
      </c>
      <c r="AL4" s="16">
        <v>22.57</v>
      </c>
      <c r="AM4" s="16">
        <v>25.55</v>
      </c>
      <c r="AN4" s="16">
        <v>26.62</v>
      </c>
      <c r="AO4" s="16">
        <v>35</v>
      </c>
    </row>
    <row r="5" spans="1:50" x14ac:dyDescent="0.25">
      <c r="A5" t="s">
        <v>24</v>
      </c>
      <c r="F5">
        <v>7</v>
      </c>
      <c r="G5">
        <v>7</v>
      </c>
      <c r="H5">
        <v>7</v>
      </c>
      <c r="I5">
        <v>8</v>
      </c>
      <c r="J5">
        <v>7</v>
      </c>
      <c r="K5">
        <v>7</v>
      </c>
      <c r="L5">
        <v>10</v>
      </c>
      <c r="M5">
        <v>-40</v>
      </c>
      <c r="AH5" s="15">
        <v>2</v>
      </c>
      <c r="AI5" s="15">
        <v>5</v>
      </c>
      <c r="AJ5" s="16">
        <v>10.91</v>
      </c>
      <c r="AK5" s="16">
        <v>8.16</v>
      </c>
      <c r="AL5" s="16">
        <v>22.47</v>
      </c>
      <c r="AM5" s="16">
        <v>29.09</v>
      </c>
      <c r="AN5" s="16">
        <v>-16.07</v>
      </c>
      <c r="AO5" s="16">
        <v>47</v>
      </c>
    </row>
    <row r="6" spans="1:50" x14ac:dyDescent="0.25">
      <c r="A6" t="s">
        <v>25</v>
      </c>
      <c r="F6">
        <v>0</v>
      </c>
      <c r="G6">
        <v>0</v>
      </c>
      <c r="H6">
        <v>0</v>
      </c>
      <c r="I6">
        <v>0</v>
      </c>
      <c r="J6">
        <v>0</v>
      </c>
      <c r="K6">
        <v>0</v>
      </c>
      <c r="L6">
        <v>0</v>
      </c>
      <c r="M6">
        <v>0</v>
      </c>
      <c r="AH6" s="15">
        <v>2</v>
      </c>
      <c r="AI6" s="15">
        <v>0</v>
      </c>
      <c r="AJ6" s="16">
        <v>0.88400000000000001</v>
      </c>
      <c r="AK6" s="16">
        <v>0.28399999999999997</v>
      </c>
      <c r="AL6" s="16">
        <v>0</v>
      </c>
      <c r="AM6" s="16">
        <v>0.186</v>
      </c>
      <c r="AN6" s="16">
        <v>0.311</v>
      </c>
      <c r="AO6" s="16">
        <v>1</v>
      </c>
    </row>
    <row r="7" spans="1:50" s="27" customFormat="1" x14ac:dyDescent="0.25">
      <c r="A7" s="22" t="s">
        <v>26</v>
      </c>
      <c r="B7" s="22"/>
      <c r="C7" s="22"/>
      <c r="D7" s="22"/>
      <c r="E7" s="22"/>
      <c r="F7" s="22">
        <f>SUM(F2:F6)</f>
        <v>22</v>
      </c>
      <c r="G7" s="22">
        <f t="shared" ref="G7:I7" si="2">SUM(G2:G6)</f>
        <v>56</v>
      </c>
      <c r="H7" s="22">
        <f t="shared" si="2"/>
        <v>58</v>
      </c>
      <c r="I7" s="22">
        <f t="shared" si="2"/>
        <v>92</v>
      </c>
      <c r="J7" s="22">
        <f>SUM(J2:J6)</f>
        <v>40</v>
      </c>
      <c r="K7" s="22">
        <f t="shared" ref="K7:M7" si="3">SUM(K2:K6)</f>
        <v>67</v>
      </c>
      <c r="L7" s="22">
        <f t="shared" si="3"/>
        <v>107</v>
      </c>
      <c r="M7" s="22">
        <f t="shared" si="3"/>
        <v>-309</v>
      </c>
      <c r="N7" s="22"/>
      <c r="O7" s="22"/>
      <c r="P7" s="22"/>
      <c r="Q7" s="22"/>
      <c r="R7" s="22"/>
      <c r="S7" s="22"/>
      <c r="T7" s="22"/>
      <c r="U7" s="22"/>
      <c r="V7" s="22"/>
      <c r="W7" s="22"/>
      <c r="X7" s="22"/>
      <c r="Y7" s="22"/>
      <c r="Z7" s="22"/>
      <c r="AA7" s="22"/>
      <c r="AB7" s="22"/>
      <c r="AC7" s="22"/>
      <c r="AD7" s="22"/>
      <c r="AE7" s="22"/>
      <c r="AF7" s="22"/>
      <c r="AG7" s="22"/>
      <c r="AH7" s="22">
        <f>SUM(AH2:AH6)</f>
        <v>64</v>
      </c>
      <c r="AI7" s="22">
        <f>SUM(AI2:AI6)</f>
        <v>103</v>
      </c>
      <c r="AJ7" s="22">
        <f t="shared" ref="AJ7:AN7" si="4">SUM(AJ2:AJ6)</f>
        <v>82.793999999999997</v>
      </c>
      <c r="AK7" s="22">
        <f>SUM(AK2:AK6)</f>
        <v>100.134</v>
      </c>
      <c r="AL7" s="22">
        <f t="shared" si="4"/>
        <v>174.21</v>
      </c>
      <c r="AM7" s="22">
        <f t="shared" si="4"/>
        <v>229.95600000000002</v>
      </c>
      <c r="AN7" s="22">
        <f t="shared" si="4"/>
        <v>-93.228999999999985</v>
      </c>
      <c r="AO7" s="22">
        <f>SUM(AO2:AO6)</f>
        <v>502</v>
      </c>
      <c r="AP7" s="22">
        <f>AO7*1.4</f>
        <v>702.8</v>
      </c>
      <c r="AQ7" s="22">
        <f t="shared" ref="AQ7:AU7" si="5">AP7*1.4</f>
        <v>983.91999999999985</v>
      </c>
      <c r="AR7" s="22">
        <f t="shared" si="5"/>
        <v>1377.4879999999996</v>
      </c>
      <c r="AS7" s="22">
        <f t="shared" si="5"/>
        <v>1928.4831999999992</v>
      </c>
      <c r="AT7" s="22">
        <f t="shared" si="5"/>
        <v>2699.8764799999985</v>
      </c>
      <c r="AU7" s="22">
        <f t="shared" si="5"/>
        <v>3779.8270719999978</v>
      </c>
    </row>
    <row r="8" spans="1:50" s="26" customFormat="1" x14ac:dyDescent="0.25">
      <c r="A8" s="21" t="s">
        <v>106</v>
      </c>
      <c r="B8" s="21"/>
      <c r="C8" s="21"/>
      <c r="D8" s="21"/>
      <c r="E8" s="21"/>
      <c r="F8" s="21"/>
      <c r="G8" s="21"/>
      <c r="H8" s="21"/>
      <c r="I8" s="21"/>
      <c r="J8" s="21"/>
      <c r="K8" s="21"/>
      <c r="L8" s="21"/>
      <c r="M8" s="21"/>
      <c r="N8" s="21"/>
      <c r="O8" s="21"/>
      <c r="P8" s="21"/>
      <c r="Q8" s="21"/>
      <c r="R8" s="21"/>
      <c r="S8" s="21"/>
      <c r="T8" s="21"/>
      <c r="U8" s="21"/>
      <c r="V8" s="21"/>
      <c r="W8" s="21"/>
      <c r="X8" s="21"/>
      <c r="Y8" s="21"/>
      <c r="Z8" s="21"/>
      <c r="AA8" s="21"/>
      <c r="AB8" s="21"/>
      <c r="AC8" s="21"/>
      <c r="AD8" s="21"/>
      <c r="AE8" s="21"/>
      <c r="AF8" s="21"/>
      <c r="AG8" s="21"/>
      <c r="AH8" s="22"/>
      <c r="AI8" s="56">
        <f>AI7/AH7-1</f>
        <v>0.609375</v>
      </c>
      <c r="AJ8" s="56">
        <f t="shared" ref="AJ8:AN8" si="6">AJ7/AI7-1</f>
        <v>-0.19617475728155342</v>
      </c>
      <c r="AK8" s="56">
        <f t="shared" si="6"/>
        <v>0.20943546633814059</v>
      </c>
      <c r="AL8" s="56">
        <f t="shared" si="6"/>
        <v>0.73976870992869559</v>
      </c>
      <c r="AM8" s="56">
        <f t="shared" si="6"/>
        <v>0.319993111761667</v>
      </c>
      <c r="AN8" s="56">
        <f t="shared" si="6"/>
        <v>-1.4054210370679607</v>
      </c>
      <c r="AO8" s="56">
        <f>-AO7/AN7-1</f>
        <v>4.3845906316704042</v>
      </c>
      <c r="AP8" s="56">
        <f>AP7/AO7-1</f>
        <v>0.39999999999999991</v>
      </c>
      <c r="AQ8" s="56">
        <f t="shared" ref="AQ8:AU8" si="7">AQ7/AP7-1</f>
        <v>0.39999999999999991</v>
      </c>
      <c r="AR8" s="56">
        <f t="shared" si="7"/>
        <v>0.39999999999999991</v>
      </c>
      <c r="AS8" s="56">
        <f t="shared" si="7"/>
        <v>0.39999999999999991</v>
      </c>
      <c r="AT8" s="56">
        <f t="shared" si="7"/>
        <v>0.39999999999999991</v>
      </c>
      <c r="AU8" s="56">
        <f t="shared" si="7"/>
        <v>0.39999999999999991</v>
      </c>
      <c r="AV8" s="64">
        <f>MEDIAN(AI8:AO8)</f>
        <v>0.319993111761667</v>
      </c>
      <c r="AW8" s="64">
        <f>AVERAGE(AI8:AO8)</f>
        <v>0.66593816076419898</v>
      </c>
      <c r="AX8" s="57"/>
    </row>
    <row r="9" spans="1:50" s="50" customFormat="1" x14ac:dyDescent="0.25">
      <c r="A9" t="s">
        <v>47</v>
      </c>
      <c r="B9"/>
      <c r="C9"/>
      <c r="D9"/>
      <c r="E9"/>
      <c r="F9"/>
      <c r="G9"/>
      <c r="H9"/>
      <c r="I9"/>
      <c r="J9"/>
      <c r="K9"/>
      <c r="L9"/>
      <c r="M9"/>
      <c r="N9"/>
      <c r="O9"/>
      <c r="P9"/>
      <c r="Q9"/>
      <c r="R9"/>
      <c r="S9"/>
      <c r="T9"/>
      <c r="U9"/>
      <c r="V9"/>
      <c r="W9"/>
      <c r="X9"/>
      <c r="Y9"/>
      <c r="Z9"/>
      <c r="AA9"/>
      <c r="AB9"/>
      <c r="AC9"/>
      <c r="AD9"/>
      <c r="AE9"/>
      <c r="AF9"/>
      <c r="AG9"/>
      <c r="AH9" s="15">
        <v>0</v>
      </c>
      <c r="AI9" s="15">
        <v>0</v>
      </c>
      <c r="AJ9" s="16">
        <v>0</v>
      </c>
      <c r="AK9" s="16">
        <v>0</v>
      </c>
      <c r="AL9" s="16">
        <v>-10</v>
      </c>
      <c r="AM9" s="16">
        <v>-6</v>
      </c>
      <c r="AN9" s="16">
        <v>-425</v>
      </c>
      <c r="AO9"/>
      <c r="AP9"/>
      <c r="AQ9"/>
      <c r="AR9"/>
      <c r="AS9"/>
      <c r="AT9"/>
      <c r="AU9"/>
    </row>
    <row r="10" spans="1:50" s="26" customFormat="1" x14ac:dyDescent="0.25">
      <c r="A10" s="1" t="s">
        <v>48</v>
      </c>
      <c r="B10" s="1"/>
      <c r="C10" s="1"/>
      <c r="D10" s="1"/>
      <c r="E10" s="1"/>
      <c r="F10" s="1"/>
      <c r="G10" s="1"/>
      <c r="H10" s="1"/>
      <c r="I10" s="1"/>
      <c r="J10" s="1"/>
      <c r="K10" s="1"/>
      <c r="L10" s="1"/>
      <c r="M10" s="1"/>
      <c r="N10" s="1"/>
      <c r="O10" s="1"/>
      <c r="P10" s="1"/>
      <c r="Q10" s="1"/>
      <c r="R10" s="1"/>
      <c r="S10" s="1"/>
      <c r="T10" s="1"/>
      <c r="U10" s="1"/>
      <c r="V10" s="1"/>
      <c r="W10" s="1"/>
      <c r="X10" s="1"/>
      <c r="Y10" s="1"/>
      <c r="Z10" s="1"/>
      <c r="AA10" s="1"/>
      <c r="AB10" s="1"/>
      <c r="AC10" s="1"/>
      <c r="AD10" s="1"/>
      <c r="AE10" s="1"/>
      <c r="AF10" s="1"/>
      <c r="AG10" s="1"/>
      <c r="AH10" s="20"/>
      <c r="AI10" s="20"/>
      <c r="AJ10" s="17">
        <f>AJ7-AJ9</f>
        <v>82.793999999999997</v>
      </c>
      <c r="AK10" s="17">
        <f>AK7-AK9</f>
        <v>100.134</v>
      </c>
      <c r="AL10" s="17">
        <f>AL7-AL9</f>
        <v>184.21</v>
      </c>
      <c r="AM10" s="17">
        <f>AM7-AM9</f>
        <v>235.95600000000002</v>
      </c>
      <c r="AN10" s="17">
        <f>AN7-AN9</f>
        <v>331.77100000000002</v>
      </c>
      <c r="AO10" s="1"/>
      <c r="AP10" s="1"/>
      <c r="AQ10" s="1"/>
      <c r="AR10" s="1"/>
      <c r="AS10" s="1"/>
      <c r="AT10" s="1"/>
      <c r="AU10" s="1"/>
    </row>
    <row r="11" spans="1:50" s="50" customFormat="1" x14ac:dyDescent="0.25">
      <c r="A11" t="s">
        <v>27</v>
      </c>
      <c r="B11"/>
      <c r="C11"/>
      <c r="D11"/>
      <c r="E11"/>
      <c r="F11"/>
      <c r="G11"/>
      <c r="H11"/>
      <c r="I11"/>
      <c r="J11"/>
      <c r="K11"/>
      <c r="L11"/>
      <c r="M11"/>
      <c r="N11"/>
      <c r="O11"/>
      <c r="P11"/>
      <c r="Q11"/>
      <c r="R11"/>
      <c r="S11"/>
      <c r="T11"/>
      <c r="U11"/>
      <c r="V11"/>
      <c r="W11"/>
      <c r="X11"/>
      <c r="Y11"/>
      <c r="Z11"/>
      <c r="AA11"/>
      <c r="AB11"/>
      <c r="AC11"/>
      <c r="AD11"/>
      <c r="AE11"/>
      <c r="AF11"/>
      <c r="AG11"/>
      <c r="AH11" s="15">
        <v>43</v>
      </c>
      <c r="AI11" s="15">
        <v>67</v>
      </c>
      <c r="AJ11" s="16">
        <v>30.07</v>
      </c>
      <c r="AK11" s="16">
        <v>55</v>
      </c>
      <c r="AL11" s="16">
        <v>85</v>
      </c>
      <c r="AM11" s="16">
        <v>98</v>
      </c>
      <c r="AN11" s="16">
        <v>171</v>
      </c>
      <c r="AO11" s="16">
        <v>307</v>
      </c>
      <c r="AP11"/>
      <c r="AQ11"/>
      <c r="AR11"/>
      <c r="AS11"/>
      <c r="AT11"/>
      <c r="AU11"/>
    </row>
    <row r="12" spans="1:50" s="50" customFormat="1" x14ac:dyDescent="0.25">
      <c r="A12" t="s">
        <v>28</v>
      </c>
      <c r="B12"/>
      <c r="C12"/>
      <c r="D12"/>
      <c r="E12"/>
      <c r="F12"/>
      <c r="G12"/>
      <c r="H12"/>
      <c r="I12"/>
      <c r="J12"/>
      <c r="K12"/>
      <c r="L12"/>
      <c r="M12"/>
      <c r="N12"/>
      <c r="O12"/>
      <c r="P12"/>
      <c r="Q12"/>
      <c r="R12"/>
      <c r="S12"/>
      <c r="T12"/>
      <c r="U12"/>
      <c r="V12"/>
      <c r="W12"/>
      <c r="X12"/>
      <c r="Y12"/>
      <c r="Z12"/>
      <c r="AA12"/>
      <c r="AB12"/>
      <c r="AC12"/>
      <c r="AD12"/>
      <c r="AE12"/>
      <c r="AF12"/>
      <c r="AG12"/>
      <c r="AH12" s="15">
        <v>19</v>
      </c>
      <c r="AI12" s="15">
        <v>23</v>
      </c>
      <c r="AJ12" s="16">
        <v>21.26</v>
      </c>
      <c r="AK12" s="16">
        <v>23</v>
      </c>
      <c r="AL12" s="16">
        <v>32</v>
      </c>
      <c r="AM12" s="16">
        <v>34</v>
      </c>
      <c r="AN12" s="16">
        <v>42</v>
      </c>
      <c r="AO12" s="16">
        <v>63</v>
      </c>
      <c r="AP12"/>
      <c r="AQ12"/>
      <c r="AR12"/>
      <c r="AS12"/>
      <c r="AT12"/>
      <c r="AU12"/>
    </row>
    <row r="13" spans="1:50" s="50" customFormat="1" x14ac:dyDescent="0.25">
      <c r="A13" t="s">
        <v>29</v>
      </c>
      <c r="B13"/>
      <c r="C13"/>
      <c r="D13"/>
      <c r="E13"/>
      <c r="F13"/>
      <c r="G13"/>
      <c r="H13"/>
      <c r="I13"/>
      <c r="J13"/>
      <c r="K13"/>
      <c r="L13"/>
      <c r="M13"/>
      <c r="N13"/>
      <c r="O13"/>
      <c r="P13"/>
      <c r="Q13"/>
      <c r="R13"/>
      <c r="S13"/>
      <c r="T13"/>
      <c r="U13"/>
      <c r="V13"/>
      <c r="W13"/>
      <c r="X13"/>
      <c r="Y13"/>
      <c r="Z13"/>
      <c r="AA13"/>
      <c r="AB13"/>
      <c r="AC13"/>
      <c r="AD13"/>
      <c r="AE13"/>
      <c r="AF13"/>
      <c r="AG13"/>
      <c r="AH13" s="15">
        <v>0</v>
      </c>
      <c r="AI13" s="15">
        <v>10</v>
      </c>
      <c r="AJ13" s="16">
        <v>-1.07</v>
      </c>
      <c r="AK13" s="16">
        <v>0</v>
      </c>
      <c r="AL13" s="16">
        <v>5</v>
      </c>
      <c r="AM13" s="16">
        <v>-1</v>
      </c>
      <c r="AN13" s="16">
        <v>35</v>
      </c>
      <c r="AO13" s="16">
        <v>72</v>
      </c>
      <c r="AP13"/>
      <c r="AQ13"/>
      <c r="AR13"/>
      <c r="AS13"/>
      <c r="AT13"/>
      <c r="AU13"/>
    </row>
    <row r="14" spans="1:50" s="50" customFormat="1" x14ac:dyDescent="0.25">
      <c r="A14" t="s">
        <v>30</v>
      </c>
      <c r="B14"/>
      <c r="C14"/>
      <c r="D14"/>
      <c r="E14"/>
      <c r="F14"/>
      <c r="G14"/>
      <c r="H14"/>
      <c r="I14"/>
      <c r="J14"/>
      <c r="K14"/>
      <c r="L14"/>
      <c r="M14"/>
      <c r="N14"/>
      <c r="O14"/>
      <c r="P14"/>
      <c r="Q14"/>
      <c r="R14"/>
      <c r="S14"/>
      <c r="T14"/>
      <c r="U14"/>
      <c r="V14"/>
      <c r="W14"/>
      <c r="X14"/>
      <c r="Y14"/>
      <c r="Z14"/>
      <c r="AA14"/>
      <c r="AB14"/>
      <c r="AC14"/>
      <c r="AD14"/>
      <c r="AE14"/>
      <c r="AF14"/>
      <c r="AG14"/>
      <c r="AH14" s="15">
        <v>1</v>
      </c>
      <c r="AI14" s="15">
        <v>5</v>
      </c>
      <c r="AJ14" s="16">
        <v>17.489999999999998</v>
      </c>
      <c r="AK14" s="16">
        <v>33</v>
      </c>
      <c r="AL14" s="16">
        <v>41</v>
      </c>
      <c r="AM14" s="16">
        <v>42</v>
      </c>
      <c r="AN14" s="16">
        <v>64</v>
      </c>
      <c r="AO14" s="16">
        <v>102</v>
      </c>
      <c r="AP14"/>
      <c r="AQ14"/>
      <c r="AR14"/>
      <c r="AS14"/>
      <c r="AT14"/>
      <c r="AU14"/>
    </row>
    <row r="15" spans="1:50" s="50" customFormat="1" x14ac:dyDescent="0.25">
      <c r="A15" t="s">
        <v>31</v>
      </c>
      <c r="B15"/>
      <c r="C15"/>
      <c r="D15"/>
      <c r="E15"/>
      <c r="F15"/>
      <c r="G15"/>
      <c r="H15"/>
      <c r="I15"/>
      <c r="J15"/>
      <c r="K15"/>
      <c r="L15"/>
      <c r="M15"/>
      <c r="N15"/>
      <c r="O15"/>
      <c r="P15"/>
      <c r="Q15"/>
      <c r="R15"/>
      <c r="S15"/>
      <c r="T15"/>
      <c r="U15"/>
      <c r="V15"/>
      <c r="W15"/>
      <c r="X15"/>
      <c r="Y15"/>
      <c r="Z15"/>
      <c r="AA15"/>
      <c r="AB15"/>
      <c r="AC15"/>
      <c r="AD15"/>
      <c r="AE15"/>
      <c r="AF15"/>
      <c r="AG15"/>
      <c r="AH15" s="15">
        <v>2</v>
      </c>
      <c r="AI15" s="15">
        <v>7</v>
      </c>
      <c r="AJ15" s="16">
        <v>19.09</v>
      </c>
      <c r="AK15" s="16">
        <v>30</v>
      </c>
      <c r="AL15" s="16">
        <v>36</v>
      </c>
      <c r="AM15" s="16">
        <v>45</v>
      </c>
      <c r="AN15" s="16">
        <v>61</v>
      </c>
      <c r="AO15" s="16">
        <v>127</v>
      </c>
      <c r="AP15"/>
      <c r="AQ15"/>
      <c r="AR15"/>
      <c r="AS15"/>
      <c r="AT15"/>
      <c r="AU15"/>
    </row>
    <row r="16" spans="1:50" s="50" customFormat="1" x14ac:dyDescent="0.25">
      <c r="A16" t="s">
        <v>32</v>
      </c>
      <c r="B16"/>
      <c r="C16"/>
      <c r="D16"/>
      <c r="E16"/>
      <c r="F16"/>
      <c r="G16"/>
      <c r="H16"/>
      <c r="I16"/>
      <c r="J16"/>
      <c r="K16"/>
      <c r="L16"/>
      <c r="M16"/>
      <c r="N16"/>
      <c r="O16"/>
      <c r="P16"/>
      <c r="Q16"/>
      <c r="R16"/>
      <c r="S16"/>
      <c r="T16"/>
      <c r="U16"/>
      <c r="V16"/>
      <c r="W16"/>
      <c r="X16"/>
      <c r="Y16"/>
      <c r="Z16"/>
      <c r="AA16"/>
      <c r="AB16"/>
      <c r="AC16"/>
      <c r="AD16"/>
      <c r="AE16"/>
      <c r="AF16"/>
      <c r="AG16"/>
      <c r="AH16" s="15">
        <v>3</v>
      </c>
      <c r="AI16" s="15">
        <v>0</v>
      </c>
      <c r="AJ16" s="16">
        <v>0.86</v>
      </c>
      <c r="AK16" s="16">
        <v>1</v>
      </c>
      <c r="AL16" s="16">
        <v>0</v>
      </c>
      <c r="AM16" s="16">
        <v>1</v>
      </c>
      <c r="AN16" s="16">
        <v>0</v>
      </c>
      <c r="AO16" s="16">
        <v>1</v>
      </c>
      <c r="AP16"/>
      <c r="AQ16"/>
      <c r="AR16"/>
      <c r="AS16"/>
      <c r="AT16"/>
      <c r="AU16"/>
    </row>
    <row r="17" spans="1:49" s="26" customFormat="1" x14ac:dyDescent="0.25">
      <c r="A17" s="21" t="s">
        <v>33</v>
      </c>
      <c r="B17" s="21"/>
      <c r="C17" s="21"/>
      <c r="D17" s="21"/>
      <c r="E17" s="21"/>
      <c r="F17" s="21"/>
      <c r="G17" s="21"/>
      <c r="H17" s="21"/>
      <c r="I17" s="21"/>
      <c r="J17" s="21"/>
      <c r="K17" s="21"/>
      <c r="L17" s="21"/>
      <c r="M17" s="21"/>
      <c r="N17" s="21"/>
      <c r="O17" s="21"/>
      <c r="P17" s="21"/>
      <c r="Q17" s="21"/>
      <c r="R17" s="21"/>
      <c r="S17" s="21"/>
      <c r="T17" s="21"/>
      <c r="U17" s="21"/>
      <c r="V17" s="21"/>
      <c r="W17" s="21"/>
      <c r="X17" s="21"/>
      <c r="Y17" s="21"/>
      <c r="Z17" s="21"/>
      <c r="AA17" s="21"/>
      <c r="AB17" s="21"/>
      <c r="AC17" s="21"/>
      <c r="AD17" s="21"/>
      <c r="AE17" s="21"/>
      <c r="AF17" s="21"/>
      <c r="AG17" s="21"/>
      <c r="AH17" s="22">
        <f>SUM(AH11:AH16)</f>
        <v>68</v>
      </c>
      <c r="AI17" s="22">
        <f>SUM(AI11:AI16)</f>
        <v>112</v>
      </c>
      <c r="AJ17" s="23">
        <f>SUM(AJ11:AJ16)</f>
        <v>87.7</v>
      </c>
      <c r="AK17" s="23">
        <f>SUM(AK11:AK16)</f>
        <v>142</v>
      </c>
      <c r="AL17" s="23">
        <f t="shared" ref="AL17:AN17" si="8">SUM(AL11:AL16)</f>
        <v>199</v>
      </c>
      <c r="AM17" s="23">
        <f t="shared" si="8"/>
        <v>219</v>
      </c>
      <c r="AN17" s="23">
        <f t="shared" si="8"/>
        <v>373</v>
      </c>
      <c r="AO17" s="23">
        <f>SUM(AO11:AO16)</f>
        <v>672</v>
      </c>
      <c r="AP17" s="22">
        <f>AO17*1.15</f>
        <v>772.8</v>
      </c>
      <c r="AQ17" s="22">
        <f t="shared" ref="AQ17:AU17" si="9">AP17*1.15</f>
        <v>888.71999999999991</v>
      </c>
      <c r="AR17" s="22">
        <f t="shared" si="9"/>
        <v>1022.0279999999998</v>
      </c>
      <c r="AS17" s="22">
        <f t="shared" si="9"/>
        <v>1175.3321999999996</v>
      </c>
      <c r="AT17" s="22">
        <f t="shared" si="9"/>
        <v>1351.6320299999995</v>
      </c>
      <c r="AU17" s="22">
        <f t="shared" si="9"/>
        <v>1554.3768344999994</v>
      </c>
    </row>
    <row r="18" spans="1:49" s="26" customFormat="1" x14ac:dyDescent="0.25">
      <c r="A18" s="21" t="s">
        <v>107</v>
      </c>
      <c r="B18" s="21"/>
      <c r="C18" s="21"/>
      <c r="D18" s="21"/>
      <c r="E18" s="21"/>
      <c r="F18" s="21"/>
      <c r="G18" s="21"/>
      <c r="H18" s="21"/>
      <c r="I18" s="21"/>
      <c r="J18" s="21"/>
      <c r="K18" s="21"/>
      <c r="L18" s="21"/>
      <c r="M18" s="21"/>
      <c r="N18" s="21"/>
      <c r="O18" s="21"/>
      <c r="P18" s="21"/>
      <c r="Q18" s="21"/>
      <c r="R18" s="21"/>
      <c r="S18" s="21"/>
      <c r="T18" s="21"/>
      <c r="U18" s="21"/>
      <c r="V18" s="21"/>
      <c r="W18" s="21"/>
      <c r="X18" s="21"/>
      <c r="Y18" s="21"/>
      <c r="Z18" s="21"/>
      <c r="AA18" s="21"/>
      <c r="AB18" s="21"/>
      <c r="AC18" s="21"/>
      <c r="AD18" s="21"/>
      <c r="AE18" s="21"/>
      <c r="AF18" s="21"/>
      <c r="AG18" s="21"/>
      <c r="AH18" s="22"/>
      <c r="AI18" s="56">
        <f>AI17/AH17-1</f>
        <v>0.64705882352941169</v>
      </c>
      <c r="AJ18" s="56">
        <f t="shared" ref="AJ18:AO18" si="10">AJ17/AI17-1</f>
        <v>-0.21696428571428572</v>
      </c>
      <c r="AK18" s="56">
        <f t="shared" si="10"/>
        <v>0.61915621436716073</v>
      </c>
      <c r="AL18" s="56">
        <f t="shared" si="10"/>
        <v>0.40140845070422526</v>
      </c>
      <c r="AM18" s="56">
        <f t="shared" si="10"/>
        <v>0.10050251256281406</v>
      </c>
      <c r="AN18" s="56">
        <f t="shared" si="10"/>
        <v>0.70319634703196354</v>
      </c>
      <c r="AO18" s="56">
        <f t="shared" si="10"/>
        <v>0.80160857908847194</v>
      </c>
      <c r="AP18" s="56">
        <f t="shared" ref="AP18" si="11">AP17/AO17-1</f>
        <v>0.14999999999999991</v>
      </c>
      <c r="AQ18" s="56">
        <f t="shared" ref="AQ18" si="12">AQ17/AP17-1</f>
        <v>0.14999999999999991</v>
      </c>
      <c r="AR18" s="56">
        <f t="shared" ref="AR18" si="13">AR17/AQ17-1</f>
        <v>0.14999999999999991</v>
      </c>
      <c r="AS18" s="56">
        <f t="shared" ref="AS18" si="14">AS17/AR17-1</f>
        <v>0.14999999999999991</v>
      </c>
      <c r="AT18" s="56">
        <f t="shared" ref="AT18" si="15">AT17/AS17-1</f>
        <v>0.14999999999999991</v>
      </c>
      <c r="AU18" s="56">
        <f t="shared" ref="AU18" si="16">AU17/AT17-1</f>
        <v>0.14999999999999991</v>
      </c>
      <c r="AV18" s="64">
        <f>MEDIAN(AI18:AO18)</f>
        <v>0.61915621436716073</v>
      </c>
      <c r="AW18" s="64">
        <f>AVERAGE(AI18:AO18)</f>
        <v>0.43656666308139452</v>
      </c>
    </row>
    <row r="19" spans="1:49" s="66" customFormat="1" x14ac:dyDescent="0.25">
      <c r="A19" s="66" t="s">
        <v>34</v>
      </c>
      <c r="F19" s="66">
        <v>-7</v>
      </c>
      <c r="G19" s="66">
        <v>6</v>
      </c>
      <c r="H19" s="66">
        <v>5</v>
      </c>
      <c r="I19" s="66">
        <v>7</v>
      </c>
      <c r="J19" s="66">
        <v>-10</v>
      </c>
      <c r="K19" s="66">
        <v>0</v>
      </c>
      <c r="L19" s="66">
        <v>-29</v>
      </c>
      <c r="M19" s="66">
        <v>-431</v>
      </c>
      <c r="AH19" s="67">
        <v>-5</v>
      </c>
      <c r="AI19" s="67">
        <v>-10</v>
      </c>
      <c r="AJ19" s="68">
        <f>AJ7-AJ17</f>
        <v>-4.9060000000000059</v>
      </c>
      <c r="AK19" s="68">
        <f t="shared" ref="AK19:AM19" si="17">AK7-AK17</f>
        <v>-41.866</v>
      </c>
      <c r="AL19" s="68">
        <f t="shared" si="17"/>
        <v>-24.789999999999992</v>
      </c>
      <c r="AM19" s="68">
        <f t="shared" si="17"/>
        <v>10.956000000000017</v>
      </c>
      <c r="AN19" s="68">
        <f>AN7-AN17</f>
        <v>-466.22899999999998</v>
      </c>
      <c r="AO19" s="68">
        <f>AO7-AO17</f>
        <v>-170</v>
      </c>
      <c r="AP19" s="68">
        <f>AP7-AP17</f>
        <v>-70</v>
      </c>
      <c r="AQ19" s="68">
        <f t="shared" ref="AQ19:AU19" si="18">AQ7-AQ17</f>
        <v>95.199999999999932</v>
      </c>
      <c r="AR19" s="68">
        <f t="shared" si="18"/>
        <v>355.45999999999981</v>
      </c>
      <c r="AS19" s="68">
        <f t="shared" si="18"/>
        <v>753.15099999999961</v>
      </c>
      <c r="AT19" s="68">
        <f t="shared" si="18"/>
        <v>1348.244449999999</v>
      </c>
      <c r="AU19" s="68">
        <f t="shared" si="18"/>
        <v>2225.4502374999984</v>
      </c>
    </row>
    <row r="20" spans="1:49" s="66" customFormat="1" x14ac:dyDescent="0.25">
      <c r="A20" s="66" t="s">
        <v>115</v>
      </c>
      <c r="AH20" s="69">
        <f>AH19/AH7</f>
        <v>-7.8125E-2</v>
      </c>
      <c r="AI20" s="69">
        <f t="shared" ref="AI20:AU20" si="19">AI19/AI7</f>
        <v>-9.7087378640776698E-2</v>
      </c>
      <c r="AJ20" s="69">
        <f t="shared" si="19"/>
        <v>-5.9255501606396671E-2</v>
      </c>
      <c r="AK20" s="69">
        <f t="shared" si="19"/>
        <v>-0.41809974633990454</v>
      </c>
      <c r="AL20" s="69">
        <f t="shared" si="19"/>
        <v>-0.14229952356351525</v>
      </c>
      <c r="AM20" s="69">
        <f t="shared" si="19"/>
        <v>4.7643897093357063E-2</v>
      </c>
      <c r="AN20" s="69">
        <f t="shared" si="19"/>
        <v>5.0009010071973323</v>
      </c>
      <c r="AO20" s="69">
        <f t="shared" si="19"/>
        <v>-0.3386454183266932</v>
      </c>
      <c r="AP20" s="69">
        <f t="shared" si="19"/>
        <v>-9.9601593625498017E-2</v>
      </c>
      <c r="AQ20" s="69">
        <f t="shared" si="19"/>
        <v>9.6755833807626576E-2</v>
      </c>
      <c r="AR20" s="69">
        <f t="shared" si="19"/>
        <v>0.25804943491340754</v>
      </c>
      <c r="AS20" s="69">
        <f t="shared" si="19"/>
        <v>0.39054060725029904</v>
      </c>
      <c r="AT20" s="69">
        <f t="shared" si="19"/>
        <v>0.49937264166988843</v>
      </c>
      <c r="AU20" s="69">
        <f t="shared" si="19"/>
        <v>0.58877038422883698</v>
      </c>
    </row>
    <row r="21" spans="1:49" s="50" customFormat="1" x14ac:dyDescent="0.25">
      <c r="A21" t="s">
        <v>35</v>
      </c>
      <c r="B21"/>
      <c r="C21"/>
      <c r="D21"/>
      <c r="E21"/>
      <c r="F21"/>
      <c r="G21"/>
      <c r="H21"/>
      <c r="I21"/>
      <c r="J21"/>
      <c r="K21"/>
      <c r="L21"/>
      <c r="M21"/>
      <c r="N21"/>
      <c r="O21"/>
      <c r="P21"/>
      <c r="Q21"/>
      <c r="R21"/>
      <c r="S21"/>
      <c r="T21"/>
      <c r="U21"/>
      <c r="V21"/>
      <c r="W21"/>
      <c r="X21"/>
      <c r="Y21"/>
      <c r="Z21"/>
      <c r="AA21"/>
      <c r="AB21"/>
      <c r="AC21"/>
      <c r="AD21"/>
      <c r="AE21"/>
      <c r="AF21"/>
      <c r="AG21"/>
      <c r="AH21" s="15">
        <v>6</v>
      </c>
      <c r="AI21" s="15">
        <v>15</v>
      </c>
      <c r="AJ21" s="16">
        <v>12</v>
      </c>
      <c r="AK21" s="16">
        <v>13</v>
      </c>
      <c r="AL21" s="16">
        <v>13</v>
      </c>
      <c r="AM21" s="16">
        <v>15</v>
      </c>
      <c r="AN21" s="16">
        <v>28</v>
      </c>
      <c r="AO21" s="16">
        <v>64</v>
      </c>
      <c r="AP21" s="15"/>
      <c r="AQ21" s="15"/>
      <c r="AR21" s="15"/>
      <c r="AS21" s="15"/>
      <c r="AT21" s="15"/>
      <c r="AU21" s="15"/>
    </row>
    <row r="22" spans="1:49" s="50" customFormat="1" x14ac:dyDescent="0.25">
      <c r="A22" t="s">
        <v>36</v>
      </c>
      <c r="B22"/>
      <c r="C22"/>
      <c r="D22"/>
      <c r="E22"/>
      <c r="F22"/>
      <c r="G22"/>
      <c r="H22"/>
      <c r="I22"/>
      <c r="J22"/>
      <c r="K22"/>
      <c r="L22"/>
      <c r="M22"/>
      <c r="N22"/>
      <c r="O22"/>
      <c r="P22"/>
      <c r="Q22"/>
      <c r="R22"/>
      <c r="S22"/>
      <c r="T22"/>
      <c r="U22"/>
      <c r="V22"/>
      <c r="W22"/>
      <c r="X22"/>
      <c r="Y22"/>
      <c r="Z22"/>
      <c r="AA22"/>
      <c r="AB22"/>
      <c r="AC22"/>
      <c r="AD22"/>
      <c r="AE22"/>
      <c r="AF22"/>
      <c r="AG22"/>
      <c r="AH22" s="15">
        <v>27</v>
      </c>
      <c r="AI22" s="15">
        <v>34</v>
      </c>
      <c r="AJ22" s="16">
        <v>34</v>
      </c>
      <c r="AK22" s="16">
        <v>45</v>
      </c>
      <c r="AL22" s="16">
        <v>38</v>
      </c>
      <c r="AM22" s="16">
        <v>43</v>
      </c>
      <c r="AN22" s="16">
        <v>80</v>
      </c>
      <c r="AO22" s="16">
        <v>179</v>
      </c>
      <c r="AP22" s="15"/>
      <c r="AQ22" s="15"/>
      <c r="AR22" s="15"/>
      <c r="AS22" s="15"/>
      <c r="AT22" s="15"/>
      <c r="AU22" s="15"/>
    </row>
    <row r="23" spans="1:49" s="50" customFormat="1" x14ac:dyDescent="0.25">
      <c r="A23" t="s">
        <v>37</v>
      </c>
      <c r="B23"/>
      <c r="C23"/>
      <c r="D23"/>
      <c r="E23"/>
      <c r="F23"/>
      <c r="G23"/>
      <c r="H23"/>
      <c r="I23"/>
      <c r="J23"/>
      <c r="K23"/>
      <c r="L23"/>
      <c r="M23"/>
      <c r="N23"/>
      <c r="O23"/>
      <c r="P23"/>
      <c r="Q23"/>
      <c r="R23"/>
      <c r="S23"/>
      <c r="T23"/>
      <c r="U23"/>
      <c r="V23"/>
      <c r="W23"/>
      <c r="X23"/>
      <c r="Y23"/>
      <c r="Z23"/>
      <c r="AA23"/>
      <c r="AB23"/>
      <c r="AC23"/>
      <c r="AD23"/>
      <c r="AE23"/>
      <c r="AF23"/>
      <c r="AG23"/>
      <c r="AH23" s="15">
        <v>0</v>
      </c>
      <c r="AI23" s="15">
        <v>0</v>
      </c>
      <c r="AJ23" s="16">
        <v>0</v>
      </c>
      <c r="AK23" s="16">
        <v>0</v>
      </c>
      <c r="AL23" s="16">
        <v>0</v>
      </c>
      <c r="AM23" s="16">
        <v>0</v>
      </c>
      <c r="AN23" s="16">
        <v>6</v>
      </c>
      <c r="AO23" s="16">
        <v>10</v>
      </c>
      <c r="AP23"/>
      <c r="AQ23"/>
      <c r="AR23"/>
      <c r="AS23"/>
      <c r="AT23"/>
      <c r="AU23"/>
    </row>
    <row r="24" spans="1:49" s="50" customFormat="1" x14ac:dyDescent="0.25">
      <c r="A24" t="s">
        <v>38</v>
      </c>
      <c r="B24"/>
      <c r="C24"/>
      <c r="D24"/>
      <c r="E24"/>
      <c r="F24"/>
      <c r="G24"/>
      <c r="H24"/>
      <c r="I24"/>
      <c r="J24"/>
      <c r="K24"/>
      <c r="L24"/>
      <c r="M24"/>
      <c r="N24"/>
      <c r="O24"/>
      <c r="P24"/>
      <c r="Q24"/>
      <c r="R24"/>
      <c r="S24"/>
      <c r="T24"/>
      <c r="U24"/>
      <c r="V24"/>
      <c r="W24"/>
      <c r="X24"/>
      <c r="Y24"/>
      <c r="Z24"/>
      <c r="AA24"/>
      <c r="AB24"/>
      <c r="AC24"/>
      <c r="AD24"/>
      <c r="AE24"/>
      <c r="AF24"/>
      <c r="AG24"/>
      <c r="AH24" s="15">
        <v>0</v>
      </c>
      <c r="AI24" s="15">
        <v>0</v>
      </c>
      <c r="AJ24" s="16">
        <v>0</v>
      </c>
      <c r="AK24" s="16">
        <v>0</v>
      </c>
      <c r="AL24" s="16">
        <v>0</v>
      </c>
      <c r="AM24" s="16">
        <v>0</v>
      </c>
      <c r="AN24" s="16">
        <v>1</v>
      </c>
      <c r="AO24" s="16">
        <v>11</v>
      </c>
      <c r="AP24"/>
      <c r="AQ24"/>
      <c r="AR24"/>
      <c r="AS24"/>
      <c r="AT24"/>
      <c r="AU24"/>
    </row>
    <row r="25" spans="1:49" s="50" customFormat="1" x14ac:dyDescent="0.25">
      <c r="A25" s="24" t="s">
        <v>76</v>
      </c>
      <c r="B25" s="24"/>
      <c r="C25" s="24"/>
      <c r="D25" s="24"/>
      <c r="E25" s="24"/>
      <c r="F25" s="24">
        <v>-12</v>
      </c>
      <c r="G25" s="24">
        <v>-17</v>
      </c>
      <c r="H25" s="24">
        <v>-14</v>
      </c>
      <c r="I25" s="24">
        <v>-15</v>
      </c>
      <c r="J25" s="24">
        <v>-16</v>
      </c>
      <c r="K25" s="24">
        <v>-26</v>
      </c>
      <c r="L25" s="24">
        <v>-25</v>
      </c>
      <c r="M25" s="24">
        <v>-47</v>
      </c>
      <c r="N25" s="24"/>
      <c r="O25" s="24"/>
      <c r="P25" s="24"/>
      <c r="Q25" s="24"/>
      <c r="R25" s="24"/>
      <c r="S25" s="24"/>
      <c r="T25" s="24"/>
      <c r="U25" s="24"/>
      <c r="V25" s="24"/>
      <c r="W25" s="24"/>
      <c r="X25" s="24"/>
      <c r="Y25" s="24"/>
      <c r="Z25" s="24"/>
      <c r="AA25" s="24"/>
      <c r="AB25" s="24"/>
      <c r="AC25" s="24"/>
      <c r="AD25" s="24"/>
      <c r="AE25" s="24"/>
      <c r="AF25" s="24"/>
      <c r="AG25" s="24"/>
      <c r="AH25" s="25">
        <f>SUM(AH21:AH24)</f>
        <v>33</v>
      </c>
      <c r="AI25" s="25">
        <f t="shared" ref="AI25:AN25" si="20">SUM(AI21:AI24)</f>
        <v>49</v>
      </c>
      <c r="AJ25" s="24">
        <f t="shared" si="20"/>
        <v>46</v>
      </c>
      <c r="AK25" s="24">
        <f t="shared" si="20"/>
        <v>58</v>
      </c>
      <c r="AL25" s="24">
        <f t="shared" si="20"/>
        <v>51</v>
      </c>
      <c r="AM25" s="24">
        <f t="shared" si="20"/>
        <v>58</v>
      </c>
      <c r="AN25" s="24">
        <f t="shared" si="20"/>
        <v>115</v>
      </c>
      <c r="AO25" s="65">
        <f>SUM(AO21:AO24)</f>
        <v>264</v>
      </c>
      <c r="AP25" s="25">
        <f>AO25*1.05</f>
        <v>277.2</v>
      </c>
      <c r="AQ25" s="25">
        <f t="shared" ref="AQ25:AU25" si="21">AP25*1.05</f>
        <v>291.06</v>
      </c>
      <c r="AR25" s="25">
        <f t="shared" si="21"/>
        <v>305.613</v>
      </c>
      <c r="AS25" s="25">
        <f t="shared" si="21"/>
        <v>320.89365000000004</v>
      </c>
      <c r="AT25" s="25">
        <f t="shared" si="21"/>
        <v>336.93833250000006</v>
      </c>
      <c r="AU25" s="25">
        <f t="shared" si="21"/>
        <v>353.78524912500006</v>
      </c>
    </row>
    <row r="26" spans="1:49" s="26" customFormat="1" x14ac:dyDescent="0.25">
      <c r="A26" s="21" t="s">
        <v>114</v>
      </c>
      <c r="B26" s="21"/>
      <c r="C26" s="21"/>
      <c r="D26" s="21"/>
      <c r="E26" s="21"/>
      <c r="F26" s="21"/>
      <c r="G26" s="21"/>
      <c r="H26" s="21"/>
      <c r="I26" s="21"/>
      <c r="J26" s="21"/>
      <c r="K26" s="21"/>
      <c r="L26" s="21"/>
      <c r="M26" s="21"/>
      <c r="N26" s="21"/>
      <c r="O26" s="21"/>
      <c r="P26" s="21"/>
      <c r="Q26" s="21"/>
      <c r="R26" s="21"/>
      <c r="S26" s="21"/>
      <c r="T26" s="21"/>
      <c r="U26" s="21"/>
      <c r="V26" s="21"/>
      <c r="W26" s="21"/>
      <c r="X26" s="21"/>
      <c r="Y26" s="21"/>
      <c r="Z26" s="21"/>
      <c r="AA26" s="21"/>
      <c r="AB26" s="21"/>
      <c r="AC26" s="21"/>
      <c r="AD26" s="21"/>
      <c r="AE26" s="21"/>
      <c r="AF26" s="21"/>
      <c r="AG26" s="21"/>
      <c r="AH26" s="22"/>
      <c r="AI26" s="56">
        <f>AI25/AH25-1</f>
        <v>0.48484848484848486</v>
      </c>
      <c r="AJ26" s="56">
        <f t="shared" ref="AJ26:AU26" si="22">AJ25/AI25-1</f>
        <v>-6.1224489795918324E-2</v>
      </c>
      <c r="AK26" s="56">
        <f t="shared" si="22"/>
        <v>0.26086956521739135</v>
      </c>
      <c r="AL26" s="56">
        <f t="shared" si="22"/>
        <v>-0.12068965517241381</v>
      </c>
      <c r="AM26" s="56">
        <f t="shared" si="22"/>
        <v>0.13725490196078427</v>
      </c>
      <c r="AN26" s="56">
        <f t="shared" si="22"/>
        <v>0.98275862068965525</v>
      </c>
      <c r="AO26" s="56">
        <f t="shared" si="22"/>
        <v>1.2956521739130435</v>
      </c>
      <c r="AP26" s="56">
        <f t="shared" si="22"/>
        <v>5.0000000000000044E-2</v>
      </c>
      <c r="AQ26" s="56">
        <f>AQ25/AP25-1</f>
        <v>5.0000000000000044E-2</v>
      </c>
      <c r="AR26" s="56">
        <f t="shared" si="22"/>
        <v>5.0000000000000044E-2</v>
      </c>
      <c r="AS26" s="56">
        <f t="shared" si="22"/>
        <v>5.0000000000000044E-2</v>
      </c>
      <c r="AT26" s="56">
        <f t="shared" si="22"/>
        <v>5.0000000000000044E-2</v>
      </c>
      <c r="AU26" s="56">
        <f t="shared" si="22"/>
        <v>5.0000000000000044E-2</v>
      </c>
      <c r="AV26" s="64">
        <f>AVERAGE(AI26:AO26)</f>
        <v>0.42563851452300389</v>
      </c>
      <c r="AW26" s="64">
        <f>MEDIAN(AI26:AO26)</f>
        <v>0.26086956521739135</v>
      </c>
    </row>
    <row r="27" spans="1:49" s="21" customFormat="1" x14ac:dyDescent="0.25">
      <c r="A27" s="21" t="s">
        <v>69</v>
      </c>
      <c r="F27" s="21">
        <f>SUM(F19:F25)</f>
        <v>-19</v>
      </c>
      <c r="G27" s="21">
        <f t="shared" ref="G27:M27" si="23">SUM(G19:G25)</f>
        <v>-11</v>
      </c>
      <c r="H27" s="21">
        <f t="shared" si="23"/>
        <v>-9</v>
      </c>
      <c r="I27" s="21">
        <f t="shared" si="23"/>
        <v>-8</v>
      </c>
      <c r="J27" s="21">
        <f t="shared" si="23"/>
        <v>-26</v>
      </c>
      <c r="K27" s="21">
        <f t="shared" si="23"/>
        <v>-26</v>
      </c>
      <c r="L27" s="21">
        <f t="shared" si="23"/>
        <v>-54</v>
      </c>
      <c r="M27" s="21">
        <f t="shared" si="23"/>
        <v>-478</v>
      </c>
      <c r="AH27" s="22">
        <f>AH19-AH25</f>
        <v>-38</v>
      </c>
      <c r="AI27" s="22">
        <f>AI19-AI25</f>
        <v>-59</v>
      </c>
      <c r="AJ27" s="23">
        <f>AJ19-AJ25</f>
        <v>-50.906000000000006</v>
      </c>
      <c r="AK27" s="23">
        <f t="shared" ref="AK27:AN27" si="24">AK19-AK25</f>
        <v>-99.866</v>
      </c>
      <c r="AL27" s="23">
        <f t="shared" si="24"/>
        <v>-75.789999999999992</v>
      </c>
      <c r="AM27" s="23">
        <f t="shared" si="24"/>
        <v>-47.043999999999983</v>
      </c>
      <c r="AN27" s="23">
        <f t="shared" si="24"/>
        <v>-581.22900000000004</v>
      </c>
      <c r="AO27" s="23">
        <f>AO19-AO25</f>
        <v>-434</v>
      </c>
      <c r="AP27" s="23">
        <f>AP19-AP25</f>
        <v>-347.2</v>
      </c>
      <c r="AQ27" s="23">
        <f>AQ19-AQ25</f>
        <v>-195.86000000000007</v>
      </c>
      <c r="AR27" s="23">
        <f>AR19-AR25</f>
        <v>49.846999999999809</v>
      </c>
      <c r="AS27" s="23">
        <f>AS19-AS25</f>
        <v>432.25734999999958</v>
      </c>
      <c r="AT27" s="23">
        <f>AT19-AT25</f>
        <v>1011.3061174999989</v>
      </c>
      <c r="AU27" s="23">
        <f>AU19-AU25</f>
        <v>1871.6649883749983</v>
      </c>
    </row>
    <row r="28" spans="1:49" s="50" customFormat="1" x14ac:dyDescent="0.25">
      <c r="A28" t="s">
        <v>70</v>
      </c>
      <c r="B28"/>
      <c r="C28"/>
      <c r="D28"/>
      <c r="E28"/>
      <c r="F28"/>
      <c r="G28"/>
      <c r="H28"/>
      <c r="I28"/>
      <c r="J28"/>
      <c r="K28"/>
      <c r="L28"/>
      <c r="M28"/>
      <c r="N28"/>
      <c r="O28"/>
      <c r="P28"/>
      <c r="Q28"/>
      <c r="R28"/>
      <c r="S28"/>
      <c r="T28"/>
      <c r="U28"/>
      <c r="V28"/>
      <c r="W28"/>
      <c r="X28"/>
      <c r="Y28"/>
      <c r="Z28"/>
      <c r="AA28"/>
      <c r="AB28"/>
      <c r="AC28"/>
      <c r="AD28"/>
      <c r="AE28"/>
      <c r="AF28"/>
      <c r="AG28"/>
      <c r="AH28" s="15">
        <v>1</v>
      </c>
      <c r="AI28" s="15">
        <v>0</v>
      </c>
      <c r="AJ28" s="16">
        <v>-10</v>
      </c>
      <c r="AK28" s="16">
        <v>-10</v>
      </c>
      <c r="AL28" s="16">
        <v>-22</v>
      </c>
      <c r="AM28" s="16">
        <v>-36</v>
      </c>
      <c r="AN28" s="16">
        <v>-60</v>
      </c>
      <c r="AO28" s="16">
        <v>-43</v>
      </c>
      <c r="AP28" s="15">
        <f>AO28*1.05</f>
        <v>-45.15</v>
      </c>
      <c r="AQ28" s="15">
        <f t="shared" ref="AQ28:AU28" si="25">AP28*1.05</f>
        <v>-47.407499999999999</v>
      </c>
      <c r="AR28" s="15">
        <f t="shared" si="25"/>
        <v>-49.777875000000002</v>
      </c>
      <c r="AS28" s="15">
        <f t="shared" si="25"/>
        <v>-52.266768750000004</v>
      </c>
      <c r="AT28" s="15">
        <f t="shared" si="25"/>
        <v>-54.880107187500009</v>
      </c>
      <c r="AU28" s="15">
        <f t="shared" si="25"/>
        <v>-57.624112546875011</v>
      </c>
    </row>
    <row r="29" spans="1:49" s="50" customFormat="1" x14ac:dyDescent="0.25">
      <c r="A29" t="s">
        <v>71</v>
      </c>
      <c r="B29"/>
      <c r="C29"/>
      <c r="D29"/>
      <c r="E29"/>
      <c r="F29"/>
      <c r="G29"/>
      <c r="H29"/>
      <c r="I29"/>
      <c r="J29"/>
      <c r="K29"/>
      <c r="L29"/>
      <c r="M29"/>
      <c r="N29"/>
      <c r="O29"/>
      <c r="P29"/>
      <c r="Q29"/>
      <c r="R29"/>
      <c r="S29"/>
      <c r="T29"/>
      <c r="U29"/>
      <c r="V29"/>
      <c r="W29"/>
      <c r="X29"/>
      <c r="Y29"/>
      <c r="Z29"/>
      <c r="AA29"/>
      <c r="AB29"/>
      <c r="AC29"/>
      <c r="AD29"/>
      <c r="AE29"/>
      <c r="AF29"/>
      <c r="AG29"/>
      <c r="AH29" s="15">
        <v>-52</v>
      </c>
      <c r="AI29" s="15">
        <v>4</v>
      </c>
      <c r="AJ29" s="16">
        <v>0</v>
      </c>
      <c r="AK29" s="16">
        <v>0</v>
      </c>
      <c r="AL29" s="16">
        <v>0</v>
      </c>
      <c r="AM29" s="16">
        <v>0</v>
      </c>
      <c r="AN29" s="16">
        <v>17</v>
      </c>
      <c r="AO29"/>
      <c r="AP29"/>
      <c r="AQ29"/>
      <c r="AR29"/>
      <c r="AS29"/>
      <c r="AT29"/>
      <c r="AU29"/>
    </row>
    <row r="30" spans="1:49" s="50" customFormat="1" x14ac:dyDescent="0.25">
      <c r="A30" t="s">
        <v>72</v>
      </c>
      <c r="B30"/>
      <c r="C30"/>
      <c r="D30"/>
      <c r="E30"/>
      <c r="F30"/>
      <c r="G30"/>
      <c r="H30"/>
      <c r="I30"/>
      <c r="J30"/>
      <c r="K30"/>
      <c r="L30"/>
      <c r="M30"/>
      <c r="N30"/>
      <c r="O30"/>
      <c r="P30"/>
      <c r="Q30"/>
      <c r="R30"/>
      <c r="S30"/>
      <c r="T30"/>
      <c r="U30"/>
      <c r="V30"/>
      <c r="W30"/>
      <c r="X30"/>
      <c r="Y30"/>
      <c r="Z30"/>
      <c r="AA30"/>
      <c r="AB30"/>
      <c r="AC30"/>
      <c r="AD30"/>
      <c r="AE30"/>
      <c r="AF30"/>
      <c r="AG30"/>
      <c r="AH30" s="15">
        <v>0</v>
      </c>
      <c r="AI30" s="15">
        <v>0</v>
      </c>
      <c r="AJ30" s="16">
        <v>4</v>
      </c>
      <c r="AK30" s="16">
        <v>-15</v>
      </c>
      <c r="AL30" s="16">
        <v>4</v>
      </c>
      <c r="AM30" s="16">
        <v>0</v>
      </c>
      <c r="AN30" s="16">
        <v>0</v>
      </c>
      <c r="AO30"/>
      <c r="AP30"/>
      <c r="AQ30"/>
      <c r="AR30"/>
      <c r="AS30"/>
      <c r="AT30"/>
      <c r="AU30"/>
    </row>
    <row r="31" spans="1:49" s="24" customFormat="1" x14ac:dyDescent="0.25">
      <c r="A31" s="24" t="s">
        <v>75</v>
      </c>
      <c r="AH31" s="25">
        <f t="shared" ref="AH31:AN31" si="26">SUM(AH27:AH30)</f>
        <v>-89</v>
      </c>
      <c r="AI31" s="25">
        <f t="shared" si="26"/>
        <v>-55</v>
      </c>
      <c r="AJ31" s="65">
        <f t="shared" si="26"/>
        <v>-56.906000000000006</v>
      </c>
      <c r="AK31" s="65">
        <f t="shared" si="26"/>
        <v>-124.866</v>
      </c>
      <c r="AL31" s="65">
        <f t="shared" si="26"/>
        <v>-93.789999999999992</v>
      </c>
      <c r="AM31" s="65">
        <f t="shared" si="26"/>
        <v>-83.043999999999983</v>
      </c>
      <c r="AN31" s="65">
        <f t="shared" si="26"/>
        <v>-624.22900000000004</v>
      </c>
      <c r="AO31" s="24">
        <v>-476</v>
      </c>
      <c r="AP31" s="65">
        <f>AP27+AP28</f>
        <v>-392.34999999999997</v>
      </c>
      <c r="AQ31" s="65">
        <f>AQ27+AQ28</f>
        <v>-243.26750000000007</v>
      </c>
      <c r="AR31" s="65">
        <f t="shared" ref="AR31:AU31" si="27">AR27+AR28</f>
        <v>6.9124999999807812E-2</v>
      </c>
      <c r="AS31" s="65">
        <f t="shared" si="27"/>
        <v>379.99058124999959</v>
      </c>
      <c r="AT31" s="65">
        <f t="shared" si="27"/>
        <v>956.42601031249887</v>
      </c>
      <c r="AU31" s="65">
        <f t="shared" si="27"/>
        <v>1814.0408758281233</v>
      </c>
    </row>
    <row r="32" spans="1:49" s="50" customFormat="1" x14ac:dyDescent="0.25">
      <c r="A32" t="s">
        <v>73</v>
      </c>
      <c r="B32"/>
      <c r="C32"/>
      <c r="D32"/>
      <c r="E32"/>
      <c r="F32"/>
      <c r="G32"/>
      <c r="H32"/>
      <c r="I32"/>
      <c r="J32"/>
      <c r="K32"/>
      <c r="L32"/>
      <c r="M32"/>
      <c r="N32"/>
      <c r="O32"/>
      <c r="P32"/>
      <c r="Q32"/>
      <c r="R32"/>
      <c r="S32"/>
      <c r="T32"/>
      <c r="U32"/>
      <c r="V32"/>
      <c r="W32"/>
      <c r="X32"/>
      <c r="Y32"/>
      <c r="Z32"/>
      <c r="AA32"/>
      <c r="AB32"/>
      <c r="AC32"/>
      <c r="AD32"/>
      <c r="AE32"/>
      <c r="AF32"/>
      <c r="AG32"/>
      <c r="AH32" s="15">
        <v>0</v>
      </c>
      <c r="AI32" s="15">
        <v>0</v>
      </c>
      <c r="AJ32" s="16">
        <v>1</v>
      </c>
      <c r="AK32" s="16">
        <v>0</v>
      </c>
      <c r="AL32" s="16">
        <v>9</v>
      </c>
      <c r="AM32" s="16">
        <v>0</v>
      </c>
      <c r="AN32" s="16">
        <v>31</v>
      </c>
      <c r="AO32" s="16">
        <v>16</v>
      </c>
      <c r="AP32" s="15">
        <f>AO32*1.05</f>
        <v>16.8</v>
      </c>
      <c r="AQ32" s="15">
        <f t="shared" ref="AQ32:AU32" si="28">AP32*1.05</f>
        <v>17.64</v>
      </c>
      <c r="AR32" s="15">
        <f t="shared" si="28"/>
        <v>18.522000000000002</v>
      </c>
      <c r="AS32" s="15">
        <f t="shared" si="28"/>
        <v>19.448100000000004</v>
      </c>
      <c r="AT32" s="15">
        <f t="shared" si="28"/>
        <v>20.420505000000006</v>
      </c>
      <c r="AU32" s="15">
        <f t="shared" si="28"/>
        <v>21.441530250000007</v>
      </c>
    </row>
    <row r="33" spans="1:56" s="26" customFormat="1" x14ac:dyDescent="0.25">
      <c r="A33" s="21" t="s">
        <v>74</v>
      </c>
      <c r="B33" s="21"/>
      <c r="C33" s="21"/>
      <c r="D33" s="21"/>
      <c r="E33" s="21"/>
      <c r="F33" s="21"/>
      <c r="G33" s="21"/>
      <c r="H33" s="21"/>
      <c r="I33" s="21"/>
      <c r="J33" s="21"/>
      <c r="K33" s="21"/>
      <c r="L33" s="21"/>
      <c r="M33" s="21"/>
      <c r="N33" s="21"/>
      <c r="O33" s="21"/>
      <c r="P33" s="21"/>
      <c r="Q33" s="21"/>
      <c r="R33" s="21"/>
      <c r="S33" s="21"/>
      <c r="T33" s="21"/>
      <c r="U33" s="21"/>
      <c r="V33" s="21"/>
      <c r="W33" s="21"/>
      <c r="X33" s="21"/>
      <c r="Y33" s="21"/>
      <c r="Z33" s="21"/>
      <c r="AA33" s="21"/>
      <c r="AB33" s="21"/>
      <c r="AC33" s="21"/>
      <c r="AD33" s="21"/>
      <c r="AE33" s="21"/>
      <c r="AF33" s="21"/>
      <c r="AG33" s="21"/>
      <c r="AH33" s="22">
        <f t="shared" ref="AH33:AN33" si="29">SUM(AH31:AH32)</f>
        <v>-89</v>
      </c>
      <c r="AI33" s="22">
        <f t="shared" si="29"/>
        <v>-55</v>
      </c>
      <c r="AJ33" s="23">
        <f t="shared" si="29"/>
        <v>-55.906000000000006</v>
      </c>
      <c r="AK33" s="23">
        <f t="shared" si="29"/>
        <v>-124.866</v>
      </c>
      <c r="AL33" s="23">
        <f t="shared" si="29"/>
        <v>-84.789999999999992</v>
      </c>
      <c r="AM33" s="23">
        <f t="shared" si="29"/>
        <v>-83.043999999999983</v>
      </c>
      <c r="AN33" s="23">
        <f t="shared" si="29"/>
        <v>-593.22900000000004</v>
      </c>
      <c r="AO33" s="21">
        <f>SUM(AO31:AO32)</f>
        <v>-460</v>
      </c>
      <c r="AP33" s="23">
        <f>AP31-AP32</f>
        <v>-409.15</v>
      </c>
      <c r="AQ33" s="23">
        <f t="shared" ref="AQ33:AU33" si="30">AQ31-AQ32</f>
        <v>-260.90750000000008</v>
      </c>
      <c r="AR33" s="23">
        <f t="shared" si="30"/>
        <v>-18.452875000000194</v>
      </c>
      <c r="AS33" s="23">
        <f t="shared" si="30"/>
        <v>360.54248124999958</v>
      </c>
      <c r="AT33" s="23">
        <f t="shared" si="30"/>
        <v>936.00550531249883</v>
      </c>
      <c r="AU33" s="23">
        <f t="shared" si="30"/>
        <v>1792.5993455781233</v>
      </c>
    </row>
    <row r="34" spans="1:56" s="26" customFormat="1" x14ac:dyDescent="0.25">
      <c r="A34" s="21" t="s">
        <v>108</v>
      </c>
      <c r="B34" s="21"/>
      <c r="C34" s="21"/>
      <c r="D34" s="21"/>
      <c r="E34" s="21"/>
      <c r="F34" s="21"/>
      <c r="G34" s="21"/>
      <c r="H34" s="21"/>
      <c r="I34" s="21"/>
      <c r="J34" s="21"/>
      <c r="K34" s="21"/>
      <c r="L34" s="21"/>
      <c r="M34" s="21"/>
      <c r="N34" s="21"/>
      <c r="O34" s="21"/>
      <c r="P34" s="21"/>
      <c r="Q34" s="21"/>
      <c r="R34" s="21"/>
      <c r="S34" s="21"/>
      <c r="T34" s="21"/>
      <c r="U34" s="21"/>
      <c r="V34" s="21"/>
      <c r="W34" s="21"/>
      <c r="X34" s="21"/>
      <c r="Y34" s="21"/>
      <c r="Z34" s="21"/>
      <c r="AA34" s="21"/>
      <c r="AB34" s="21"/>
      <c r="AC34" s="21"/>
      <c r="AD34" s="21"/>
      <c r="AE34" s="21"/>
      <c r="AF34" s="21"/>
      <c r="AG34" s="21"/>
      <c r="AH34" s="22"/>
      <c r="AI34" s="56">
        <f>-(AI33/AH33-1)</f>
        <v>0.3820224719101124</v>
      </c>
      <c r="AJ34" s="56">
        <f t="shared" ref="AJ34:AO34" si="31">-(AJ33/AI33-1)</f>
        <v>-1.6472727272727417E-2</v>
      </c>
      <c r="AK34" s="56">
        <f t="shared" si="31"/>
        <v>-1.2334990877544447</v>
      </c>
      <c r="AL34" s="56">
        <f t="shared" si="31"/>
        <v>0.32095206060897286</v>
      </c>
      <c r="AM34" s="56">
        <f t="shared" si="31"/>
        <v>2.0592050949404528E-2</v>
      </c>
      <c r="AN34" s="56">
        <f t="shared" si="31"/>
        <v>-6.1435504070131515</v>
      </c>
      <c r="AO34" s="56">
        <f t="shared" si="31"/>
        <v>0.22458274966328351</v>
      </c>
      <c r="AP34" s="56">
        <f t="shared" ref="AP34" si="32">-(AP33/AO33-1)</f>
        <v>0.11054347826086963</v>
      </c>
      <c r="AQ34" s="56">
        <f t="shared" ref="AQ34" si="33">-(AQ33/AP33-1)</f>
        <v>0.36231822070145403</v>
      </c>
      <c r="AR34" s="56">
        <f t="shared" ref="AR34" si="34">-(AR33/AQ33-1)</f>
        <v>0.92927426386746192</v>
      </c>
      <c r="AS34" s="56">
        <f t="shared" ref="AS34" si="35">-(AS33/AR33-1)</f>
        <v>20.538553274218557</v>
      </c>
      <c r="AT34" s="56">
        <f>(AT33/AS33-1)</f>
        <v>1.5961032443870993</v>
      </c>
      <c r="AU34" s="56">
        <f>(AU33/AT33-1)</f>
        <v>0.91515897652721434</v>
      </c>
    </row>
    <row r="35" spans="1:56" s="50" customFormat="1" x14ac:dyDescent="0.25">
      <c r="A35"/>
      <c r="B35"/>
      <c r="C35"/>
      <c r="D35"/>
      <c r="E35"/>
      <c r="F35"/>
      <c r="G35"/>
      <c r="H35"/>
      <c r="I35"/>
      <c r="J35"/>
      <c r="K35"/>
      <c r="L35"/>
      <c r="M35"/>
      <c r="N35"/>
      <c r="O35"/>
      <c r="P35"/>
      <c r="Q35"/>
      <c r="R35"/>
      <c r="S35"/>
      <c r="T35"/>
      <c r="U35"/>
      <c r="V35"/>
      <c r="W35"/>
      <c r="X35"/>
      <c r="Y35"/>
      <c r="Z35"/>
      <c r="AA35"/>
      <c r="AB35"/>
      <c r="AC35"/>
      <c r="AD35"/>
      <c r="AE35"/>
      <c r="AF35"/>
      <c r="AG35"/>
      <c r="AH35" s="15"/>
      <c r="AI35" s="16"/>
      <c r="AJ35" s="16"/>
      <c r="AK35" s="16"/>
      <c r="AL35" s="16"/>
      <c r="AM35" s="16"/>
      <c r="AN35" s="16"/>
      <c r="AO35" s="16"/>
      <c r="AP35"/>
      <c r="AQ35"/>
      <c r="AR35"/>
      <c r="AS35"/>
      <c r="AT35"/>
      <c r="AU35"/>
    </row>
    <row r="36" spans="1:56" s="50" customFormat="1" x14ac:dyDescent="0.25">
      <c r="A36"/>
      <c r="B36"/>
      <c r="C36"/>
      <c r="D36"/>
      <c r="E36"/>
      <c r="F36"/>
      <c r="G36"/>
      <c r="H36"/>
      <c r="I36"/>
      <c r="J36"/>
      <c r="K36"/>
      <c r="L36"/>
      <c r="M36"/>
      <c r="N36"/>
      <c r="O36"/>
      <c r="P36"/>
      <c r="Q36"/>
      <c r="R36"/>
      <c r="S36"/>
      <c r="T36"/>
      <c r="U36"/>
      <c r="V36"/>
      <c r="W36"/>
      <c r="X36"/>
      <c r="Y36"/>
      <c r="Z36"/>
      <c r="AA36"/>
      <c r="AB36"/>
      <c r="AC36"/>
      <c r="AD36"/>
      <c r="AE36"/>
      <c r="AF36"/>
      <c r="AG36"/>
      <c r="AH36" s="15"/>
      <c r="AI36" s="16"/>
      <c r="AJ36" s="43"/>
      <c r="AK36" s="43"/>
      <c r="AL36" s="43"/>
      <c r="AM36" s="43"/>
      <c r="AN36" s="43"/>
      <c r="AO36" s="16"/>
      <c r="AP36"/>
      <c r="AQ36"/>
      <c r="AR36"/>
      <c r="AS36"/>
      <c r="AT36"/>
      <c r="AU36"/>
    </row>
    <row r="37" spans="1:56" s="50" customFormat="1" x14ac:dyDescent="0.25">
      <c r="A37" t="s">
        <v>95</v>
      </c>
      <c r="B37"/>
      <c r="C37"/>
      <c r="D37"/>
      <c r="E37"/>
      <c r="F37"/>
      <c r="G37"/>
      <c r="H37"/>
      <c r="I37"/>
      <c r="J37"/>
      <c r="K37"/>
      <c r="L37"/>
      <c r="M37"/>
      <c r="N37"/>
      <c r="O37"/>
      <c r="P37"/>
      <c r="Q37"/>
      <c r="R37"/>
      <c r="S37"/>
      <c r="T37"/>
      <c r="U37"/>
      <c r="V37"/>
      <c r="W37"/>
      <c r="X37"/>
      <c r="Y37"/>
      <c r="Z37"/>
      <c r="AA37"/>
      <c r="AB37"/>
      <c r="AC37"/>
      <c r="AD37"/>
      <c r="AE37"/>
      <c r="AF37"/>
      <c r="AG37"/>
      <c r="AH37" s="15"/>
      <c r="AI37" s="16"/>
      <c r="AJ37" s="43"/>
      <c r="AK37" s="43">
        <v>10</v>
      </c>
      <c r="AL37" s="43">
        <v>11</v>
      </c>
      <c r="AM37" s="43">
        <v>12</v>
      </c>
      <c r="AN37" s="43">
        <v>15</v>
      </c>
      <c r="AO37" s="16">
        <v>23</v>
      </c>
      <c r="AP37" s="15">
        <f>AO37*1.1</f>
        <v>25.3</v>
      </c>
      <c r="AQ37" s="15">
        <f t="shared" ref="AQ37:AU37" si="36">AP37*1.1</f>
        <v>27.830000000000002</v>
      </c>
      <c r="AR37" s="15">
        <f t="shared" si="36"/>
        <v>30.613000000000003</v>
      </c>
      <c r="AS37" s="15">
        <f t="shared" si="36"/>
        <v>33.674300000000009</v>
      </c>
      <c r="AT37" s="15">
        <f t="shared" si="36"/>
        <v>37.041730000000015</v>
      </c>
      <c r="AU37" s="15">
        <f t="shared" si="36"/>
        <v>40.74590300000002</v>
      </c>
    </row>
    <row r="38" spans="1:56" s="26" customFormat="1" x14ac:dyDescent="0.25">
      <c r="A38" s="21" t="s">
        <v>94</v>
      </c>
      <c r="B38" s="21"/>
      <c r="C38" s="21"/>
      <c r="D38" s="21"/>
      <c r="E38" s="21"/>
      <c r="F38" s="21"/>
      <c r="G38" s="21"/>
      <c r="H38" s="21"/>
      <c r="I38" s="21"/>
      <c r="J38" s="21"/>
      <c r="K38" s="21"/>
      <c r="L38" s="21"/>
      <c r="M38" s="21"/>
      <c r="N38" s="21"/>
      <c r="O38" s="21"/>
      <c r="P38" s="21"/>
      <c r="Q38" s="21"/>
      <c r="R38" s="21"/>
      <c r="S38" s="21"/>
      <c r="T38" s="21"/>
      <c r="U38" s="21"/>
      <c r="V38" s="21"/>
      <c r="W38" s="21"/>
      <c r="X38" s="21"/>
      <c r="Y38" s="21"/>
      <c r="Z38" s="21"/>
      <c r="AA38" s="21"/>
      <c r="AB38" s="21"/>
      <c r="AC38" s="21"/>
      <c r="AD38" s="21"/>
      <c r="AE38" s="21"/>
      <c r="AF38" s="21"/>
      <c r="AG38" s="21"/>
      <c r="AH38" s="22"/>
      <c r="AI38" s="23"/>
      <c r="AJ38" s="23"/>
      <c r="AK38" s="44">
        <f>AK33+AK37</f>
        <v>-114.866</v>
      </c>
      <c r="AL38" s="44">
        <f>AL33+AL37</f>
        <v>-73.789999999999992</v>
      </c>
      <c r="AM38" s="44">
        <f>AM33+AM37</f>
        <v>-71.043999999999983</v>
      </c>
      <c r="AN38" s="44">
        <f t="shared" ref="AN38:AO38" si="37">AN33+AN37</f>
        <v>-578.22900000000004</v>
      </c>
      <c r="AO38" s="44">
        <f t="shared" si="37"/>
        <v>-437</v>
      </c>
      <c r="AP38" s="23">
        <f>AP33+AP37</f>
        <v>-383.84999999999997</v>
      </c>
      <c r="AQ38" s="23">
        <f t="shared" ref="AQ38:AU38" si="38">AQ33+AQ37</f>
        <v>-233.07750000000007</v>
      </c>
      <c r="AR38" s="23">
        <f t="shared" si="38"/>
        <v>12.160124999999809</v>
      </c>
      <c r="AS38" s="23">
        <f t="shared" si="38"/>
        <v>394.2167812499996</v>
      </c>
      <c r="AT38" s="23">
        <f t="shared" si="38"/>
        <v>973.04723531249886</v>
      </c>
      <c r="AU38" s="23">
        <f t="shared" si="38"/>
        <v>1833.3452485781233</v>
      </c>
    </row>
    <row r="39" spans="1:56" s="45" customFormat="1" x14ac:dyDescent="0.25">
      <c r="A39" s="45" t="s">
        <v>96</v>
      </c>
      <c r="AH39" s="46"/>
      <c r="AI39" s="46"/>
      <c r="AJ39" s="47"/>
      <c r="AK39" s="48">
        <v>44</v>
      </c>
      <c r="AL39" s="48">
        <v>19</v>
      </c>
      <c r="AM39" s="48">
        <v>14</v>
      </c>
      <c r="AN39" s="48">
        <v>50</v>
      </c>
      <c r="AO39" s="45">
        <v>193</v>
      </c>
      <c r="AP39" s="46">
        <f>AP7*$AP$40</f>
        <v>215.07537275517748</v>
      </c>
      <c r="AQ39" s="46">
        <f t="shared" ref="AQ39:AU39" si="39">AQ7*$AP$40</f>
        <v>301.10552185724845</v>
      </c>
      <c r="AR39" s="46">
        <f t="shared" si="39"/>
        <v>421.54773060014776</v>
      </c>
      <c r="AS39" s="46">
        <f t="shared" si="39"/>
        <v>590.16682284020681</v>
      </c>
      <c r="AT39" s="46">
        <f t="shared" si="39"/>
        <v>826.23355197628939</v>
      </c>
      <c r="AU39" s="46">
        <f t="shared" si="39"/>
        <v>1156.7269727668051</v>
      </c>
    </row>
    <row r="40" spans="1:56" x14ac:dyDescent="0.25">
      <c r="A40" s="45" t="s">
        <v>97</v>
      </c>
      <c r="AK40" s="18">
        <f>AK39/AK7</f>
        <v>0.43941118900673098</v>
      </c>
      <c r="AL40" s="18">
        <f t="shared" ref="AL40:AO40" si="40">AL39/AL7</f>
        <v>0.10906377360656679</v>
      </c>
      <c r="AM40" s="18">
        <f t="shared" si="40"/>
        <v>6.0881212057958912E-2</v>
      </c>
      <c r="AN40" s="18">
        <f>-AN39/AN7</f>
        <v>0.53631380793529915</v>
      </c>
      <c r="AO40" s="18">
        <f t="shared" si="40"/>
        <v>0.3844621513944223</v>
      </c>
      <c r="AP40" s="49">
        <f>AVERAGE(AK40:AO40)</f>
        <v>0.30602642680019565</v>
      </c>
    </row>
    <row r="41" spans="1:56" x14ac:dyDescent="0.25">
      <c r="BA41" s="58" t="s">
        <v>110</v>
      </c>
      <c r="BB41" s="70">
        <v>0.03</v>
      </c>
      <c r="BC41" s="59"/>
      <c r="BD41" s="60"/>
    </row>
    <row r="42" spans="1:56" x14ac:dyDescent="0.25">
      <c r="A42" t="s">
        <v>98</v>
      </c>
      <c r="AK42" s="15">
        <v>119</v>
      </c>
      <c r="AL42" s="15">
        <v>155</v>
      </c>
      <c r="AM42" s="15">
        <v>313</v>
      </c>
      <c r="AN42" s="15">
        <v>160</v>
      </c>
      <c r="AO42" s="15">
        <v>450</v>
      </c>
      <c r="AP42" s="15">
        <f>AP7*$AP$44</f>
        <v>630</v>
      </c>
      <c r="AQ42" s="15">
        <f t="shared" ref="AQ42:AU42" si="41">AQ7*$AP$44</f>
        <v>881.99999999999989</v>
      </c>
      <c r="AR42" s="15">
        <f t="shared" si="41"/>
        <v>1234.7999999999997</v>
      </c>
      <c r="AS42" s="15">
        <f t="shared" si="41"/>
        <v>1728.7199999999993</v>
      </c>
      <c r="AT42" s="15">
        <f t="shared" si="41"/>
        <v>2420.2079999999987</v>
      </c>
      <c r="AU42" s="15">
        <f t="shared" si="41"/>
        <v>3388.2911999999978</v>
      </c>
      <c r="BA42" s="61" t="s">
        <v>111</v>
      </c>
      <c r="BB42" s="74">
        <v>5.5E-2</v>
      </c>
      <c r="BC42" s="51"/>
      <c r="BD42" s="52"/>
    </row>
    <row r="43" spans="1:56" x14ac:dyDescent="0.25">
      <c r="A43" t="s">
        <v>99</v>
      </c>
      <c r="AK43" s="15">
        <v>116</v>
      </c>
      <c r="AL43" s="15">
        <v>146</v>
      </c>
      <c r="AM43" s="15">
        <v>134</v>
      </c>
      <c r="AN43" s="15">
        <v>222</v>
      </c>
      <c r="AO43" s="15">
        <v>420</v>
      </c>
      <c r="AP43" s="15">
        <f>AP7*$AP$45</f>
        <v>678.48457965871717</v>
      </c>
      <c r="AQ43" s="15">
        <f t="shared" ref="AQ43:AU43" si="42">AQ7*$AP$45</f>
        <v>949.87841152220403</v>
      </c>
      <c r="AR43" s="15">
        <f t="shared" si="42"/>
        <v>1329.8297761310855</v>
      </c>
      <c r="AS43" s="15">
        <f t="shared" si="42"/>
        <v>1861.7616865835193</v>
      </c>
      <c r="AT43" s="15">
        <f t="shared" si="42"/>
        <v>2606.4663612169265</v>
      </c>
      <c r="AU43" s="15">
        <f t="shared" si="42"/>
        <v>3649.0529057036974</v>
      </c>
      <c r="BA43" s="63" t="s">
        <v>109</v>
      </c>
      <c r="BB43" s="16">
        <f>AO53-AO54</f>
        <v>-423</v>
      </c>
      <c r="BC43" s="51"/>
      <c r="BD43" s="52"/>
    </row>
    <row r="44" spans="1:56" x14ac:dyDescent="0.25">
      <c r="A44" t="s">
        <v>103</v>
      </c>
      <c r="AK44" s="18">
        <f>AK42/AK7</f>
        <v>1.1884075339045679</v>
      </c>
      <c r="AL44" s="18">
        <f t="shared" ref="AL44:AO44" si="43">AL42/AL7</f>
        <v>0.8897307846851501</v>
      </c>
      <c r="AM44" s="18">
        <f t="shared" si="43"/>
        <v>1.3611299552957956</v>
      </c>
      <c r="AN44" s="18">
        <f t="shared" si="43"/>
        <v>-1.7162041853929575</v>
      </c>
      <c r="AO44" s="18">
        <f t="shared" si="43"/>
        <v>0.89641434262948205</v>
      </c>
      <c r="AP44" s="55">
        <f>MEDIAN(AK44:AO44)</f>
        <v>0.89641434262948205</v>
      </c>
      <c r="AQ44" s="51"/>
      <c r="AR44" s="51"/>
      <c r="BA44" s="61" t="s">
        <v>112</v>
      </c>
      <c r="BB44" s="71">
        <f>(AU57*(1+BB41)/(BB42-BB41))</f>
        <v>24807.135170571313</v>
      </c>
      <c r="BC44" s="51"/>
      <c r="BD44" s="52"/>
    </row>
    <row r="45" spans="1:56" x14ac:dyDescent="0.25">
      <c r="A45" t="s">
        <v>104</v>
      </c>
      <c r="AK45" s="18">
        <f>AK43/AJ7</f>
        <v>1.4010677102205473</v>
      </c>
      <c r="AL45" s="18">
        <f t="shared" ref="AL45:AO45" si="44">AL43/AK7</f>
        <v>1.4580462180677891</v>
      </c>
      <c r="AM45" s="18">
        <f t="shared" si="44"/>
        <v>0.7691866138568394</v>
      </c>
      <c r="AN45" s="18">
        <f t="shared" si="44"/>
        <v>0.96540207691906266</v>
      </c>
      <c r="AO45" s="18">
        <f t="shared" si="44"/>
        <v>-4.5050359866565133</v>
      </c>
      <c r="AP45" s="55">
        <f>MEDIAN(AK45:AO45)</f>
        <v>0.96540207691906266</v>
      </c>
      <c r="AQ45" s="51"/>
      <c r="AR45" s="51"/>
      <c r="BA45" s="61" t="s">
        <v>41</v>
      </c>
      <c r="BB45" s="51">
        <v>578</v>
      </c>
      <c r="BC45" s="51"/>
      <c r="BD45" s="52"/>
    </row>
    <row r="46" spans="1:56" x14ac:dyDescent="0.25">
      <c r="AK46" s="18"/>
      <c r="AL46" s="18"/>
      <c r="AM46" s="18"/>
      <c r="AN46" s="18"/>
      <c r="AO46" s="18"/>
      <c r="AP46" s="55"/>
      <c r="AQ46" s="51"/>
      <c r="AR46" s="51"/>
      <c r="BA46" s="61" t="s">
        <v>116</v>
      </c>
      <c r="BB46" s="72">
        <f>NPV(BB42,AO57:AT57,BB44)</f>
        <v>14825.410368164488</v>
      </c>
      <c r="BC46" s="51"/>
      <c r="BD46" s="52"/>
    </row>
    <row r="47" spans="1:56" x14ac:dyDescent="0.25">
      <c r="A47" t="s">
        <v>100</v>
      </c>
      <c r="AK47" s="15">
        <f>AK42-AK43</f>
        <v>3</v>
      </c>
      <c r="AL47" s="15">
        <f>AL42-AL43</f>
        <v>9</v>
      </c>
      <c r="AM47" s="15">
        <f>AM42-AM43</f>
        <v>179</v>
      </c>
      <c r="AN47" s="15">
        <f>AN42-AN43</f>
        <v>-62</v>
      </c>
      <c r="AO47" s="15">
        <f>AO42-AO43</f>
        <v>30</v>
      </c>
      <c r="AP47" s="15">
        <f>AP42-AP43</f>
        <v>-48.484579658717166</v>
      </c>
      <c r="AQ47" s="15">
        <f t="shared" ref="AQ47:AU47" si="45">AQ42-AQ43</f>
        <v>-67.878411522204146</v>
      </c>
      <c r="AR47" s="15">
        <f t="shared" si="45"/>
        <v>-95.029776131085782</v>
      </c>
      <c r="AS47" s="15">
        <f t="shared" si="45"/>
        <v>-133.04168658352</v>
      </c>
      <c r="AT47" s="15">
        <f t="shared" si="45"/>
        <v>-186.25836121692782</v>
      </c>
      <c r="AU47" s="15">
        <f t="shared" si="45"/>
        <v>-260.76170570369959</v>
      </c>
      <c r="BA47" s="62" t="s">
        <v>117</v>
      </c>
      <c r="BB47" s="73">
        <f>(BB46+BB43)/BB45</f>
        <v>24.917664996824374</v>
      </c>
      <c r="BC47" s="53"/>
      <c r="BD47" s="54"/>
    </row>
    <row r="48" spans="1:56" x14ac:dyDescent="0.25">
      <c r="A48" t="s">
        <v>102</v>
      </c>
      <c r="AK48" s="18">
        <f>AK47/AK7</f>
        <v>2.9959853795913476E-2</v>
      </c>
      <c r="AL48" s="18">
        <f>AL47/AL7</f>
        <v>5.1661787497847424E-2</v>
      </c>
      <c r="AM48" s="18">
        <f>AM47/AM7</f>
        <v>0.77840978274104611</v>
      </c>
      <c r="AN48" s="18">
        <f>AN47/AN7</f>
        <v>0.66502912183977103</v>
      </c>
      <c r="AO48" s="18">
        <f>AO47/AO7</f>
        <v>5.9760956175298807E-2</v>
      </c>
      <c r="AP48" s="49">
        <f>MEDIAN(AK48:AO48)</f>
        <v>5.9760956175298807E-2</v>
      </c>
    </row>
    <row r="49" spans="1:47" x14ac:dyDescent="0.25">
      <c r="A49" t="s">
        <v>101</v>
      </c>
      <c r="AK49" s="15"/>
      <c r="AL49" s="15">
        <f>AL47-AK47</f>
        <v>6</v>
      </c>
      <c r="AM49" s="15">
        <f>AM47-AL47</f>
        <v>170</v>
      </c>
      <c r="AN49" s="15">
        <f t="shared" ref="AN49:AO49" si="46">AN47-AM47</f>
        <v>-241</v>
      </c>
      <c r="AO49" s="15">
        <f t="shared" si="46"/>
        <v>92</v>
      </c>
      <c r="AP49" s="15">
        <f t="shared" ref="AP49" si="47">AP47-AO47</f>
        <v>-78.484579658717166</v>
      </c>
      <c r="AQ49" s="15">
        <f t="shared" ref="AQ49" si="48">AQ47-AP47</f>
        <v>-19.39383186348698</v>
      </c>
      <c r="AR49" s="15">
        <f t="shared" ref="AR49" si="49">AR47-AQ47</f>
        <v>-27.151364608881636</v>
      </c>
      <c r="AS49" s="15">
        <f t="shared" ref="AS49" si="50">AS47-AR47</f>
        <v>-38.011910452434222</v>
      </c>
      <c r="AT49" s="15">
        <f t="shared" ref="AT49" si="51">AT47-AS47</f>
        <v>-53.21667463340782</v>
      </c>
      <c r="AU49" s="15">
        <f t="shared" ref="AU49" si="52">AU47-AT47</f>
        <v>-74.503344486771766</v>
      </c>
    </row>
    <row r="53" spans="1:47" x14ac:dyDescent="0.25">
      <c r="AK53" s="16">
        <v>24</v>
      </c>
      <c r="AL53" s="16">
        <v>38</v>
      </c>
      <c r="AM53" s="16">
        <v>140</v>
      </c>
      <c r="AN53" s="16">
        <v>131</v>
      </c>
      <c r="AO53" s="16">
        <v>387</v>
      </c>
    </row>
    <row r="54" spans="1:47" x14ac:dyDescent="0.25">
      <c r="A54" t="s">
        <v>43</v>
      </c>
      <c r="AK54" s="16">
        <v>100</v>
      </c>
      <c r="AL54" s="16">
        <f>181+91</f>
        <v>272</v>
      </c>
      <c r="AM54" s="16">
        <f>368+60</f>
        <v>428</v>
      </c>
      <c r="AN54" s="16">
        <f>488+73</f>
        <v>561</v>
      </c>
      <c r="AO54" s="16">
        <f>717+93</f>
        <v>810</v>
      </c>
    </row>
    <row r="55" spans="1:47" x14ac:dyDescent="0.25">
      <c r="A55" t="s">
        <v>44</v>
      </c>
    </row>
    <row r="57" spans="1:47" x14ac:dyDescent="0.25">
      <c r="AL57" s="16">
        <f>AL38-AL39-AL49</f>
        <v>-98.789999999999992</v>
      </c>
      <c r="AM57" s="16">
        <f t="shared" ref="AM57:AO57" si="53">AM38-AM39-AM49</f>
        <v>-255.04399999999998</v>
      </c>
      <c r="AN57" s="16">
        <f t="shared" si="53"/>
        <v>-387.22900000000004</v>
      </c>
      <c r="AO57" s="16">
        <f>AO38-AO39-AO49</f>
        <v>-722</v>
      </c>
      <c r="AP57" s="16">
        <f>AP38-AP39+AP49</f>
        <v>-677.40995241389464</v>
      </c>
      <c r="AQ57" s="16">
        <f>AQ38-AQ39+AQ49</f>
        <v>-553.57685372073547</v>
      </c>
      <c r="AR57" s="16">
        <f t="shared" ref="AQ57:AU57" si="54">AR38-AR39+AR49</f>
        <v>-436.53897020902957</v>
      </c>
      <c r="AS57" s="16">
        <f t="shared" si="54"/>
        <v>-233.96195204264143</v>
      </c>
      <c r="AT57" s="16">
        <f>AT38-AT39+AT49</f>
        <v>93.597008702801645</v>
      </c>
      <c r="AU57" s="16">
        <f>AU38-AU39+AU49</f>
        <v>602.11493132454643</v>
      </c>
    </row>
    <row r="58" spans="1:47" x14ac:dyDescent="0.25">
      <c r="A58" t="s">
        <v>105</v>
      </c>
    </row>
    <row r="62" spans="1:47" x14ac:dyDescent="0.25">
      <c r="AO62" s="16"/>
    </row>
  </sheetData>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7053F9-50AD-495C-9676-F75C3D4E40C7}">
  <sheetPr codeName="Sheet6"/>
  <dimension ref="A1:AO28"/>
  <sheetViews>
    <sheetView workbookViewId="0">
      <pane xSplit="1" ySplit="1" topLeftCell="Q2" activePane="bottomRight" state="frozen"/>
      <selection pane="topRight" activeCell="B1" sqref="B1"/>
      <selection pane="bottomLeft" activeCell="A2" sqref="A2"/>
      <selection pane="bottomRight" activeCell="AN27" sqref="AN27:AO27"/>
    </sheetView>
  </sheetViews>
  <sheetFormatPr defaultRowHeight="15" x14ac:dyDescent="0.25"/>
  <cols>
    <col min="1" max="1" width="35" bestFit="1" customWidth="1"/>
    <col min="34" max="35" width="9.140625" style="15"/>
    <col min="36" max="37" width="9.140625" style="16"/>
    <col min="38" max="38" width="9.140625" style="33"/>
    <col min="39" max="40" width="9.140625" style="40"/>
    <col min="41" max="41" width="9.140625" style="39"/>
  </cols>
  <sheetData>
    <row r="1" spans="1:41" x14ac:dyDescent="0.25">
      <c r="B1" t="s">
        <v>52</v>
      </c>
      <c r="C1" t="s">
        <v>53</v>
      </c>
      <c r="D1" t="s">
        <v>54</v>
      </c>
      <c r="E1" t="s">
        <v>55</v>
      </c>
      <c r="F1" t="s">
        <v>56</v>
      </c>
      <c r="G1" t="s">
        <v>57</v>
      </c>
      <c r="H1" t="s">
        <v>59</v>
      </c>
      <c r="I1" t="s">
        <v>58</v>
      </c>
      <c r="J1" t="s">
        <v>60</v>
      </c>
      <c r="K1" t="s">
        <v>61</v>
      </c>
      <c r="L1" t="s">
        <v>62</v>
      </c>
      <c r="M1" t="s">
        <v>63</v>
      </c>
      <c r="N1" t="s">
        <v>64</v>
      </c>
      <c r="O1" t="s">
        <v>65</v>
      </c>
      <c r="P1" t="s">
        <v>66</v>
      </c>
      <c r="Q1" t="s">
        <v>67</v>
      </c>
      <c r="R1" t="s">
        <v>68</v>
      </c>
      <c r="AH1" s="16">
        <v>2014</v>
      </c>
      <c r="AI1" s="16">
        <v>2015</v>
      </c>
      <c r="AJ1">
        <v>2016</v>
      </c>
      <c r="AK1">
        <f>+AJ1+1</f>
        <v>2017</v>
      </c>
      <c r="AL1" s="30">
        <f t="shared" ref="AL1:AN1" si="0">+AK1+1</f>
        <v>2018</v>
      </c>
      <c r="AM1" s="39">
        <f t="shared" si="0"/>
        <v>2019</v>
      </c>
      <c r="AN1" s="39">
        <f t="shared" si="0"/>
        <v>2020</v>
      </c>
      <c r="AO1" s="39">
        <v>2021</v>
      </c>
    </row>
    <row r="2" spans="1:41" x14ac:dyDescent="0.25">
      <c r="A2" t="s">
        <v>85</v>
      </c>
      <c r="F2">
        <v>3</v>
      </c>
      <c r="G2">
        <v>38</v>
      </c>
      <c r="H2">
        <v>38</v>
      </c>
      <c r="I2">
        <v>70</v>
      </c>
      <c r="J2">
        <v>20</v>
      </c>
      <c r="K2">
        <v>48</v>
      </c>
      <c r="L2">
        <v>83</v>
      </c>
      <c r="M2">
        <v>-246</v>
      </c>
      <c r="AH2" s="15">
        <v>48</v>
      </c>
      <c r="AI2" s="15">
        <v>78</v>
      </c>
      <c r="AJ2" s="16">
        <v>39.979999999999997</v>
      </c>
      <c r="AK2" s="16">
        <v>62.63</v>
      </c>
      <c r="AL2" s="33">
        <v>107.17</v>
      </c>
      <c r="AM2" s="40">
        <v>557</v>
      </c>
      <c r="AN2" s="40">
        <v>518</v>
      </c>
      <c r="AO2" s="40">
        <v>663</v>
      </c>
    </row>
    <row r="3" spans="1:41" x14ac:dyDescent="0.25">
      <c r="A3" t="s">
        <v>86</v>
      </c>
      <c r="F3">
        <v>6</v>
      </c>
      <c r="G3">
        <v>5</v>
      </c>
      <c r="H3">
        <v>6</v>
      </c>
      <c r="I3">
        <v>7</v>
      </c>
      <c r="J3">
        <v>7</v>
      </c>
      <c r="K3">
        <v>6</v>
      </c>
      <c r="L3">
        <v>7</v>
      </c>
      <c r="M3">
        <v>-30</v>
      </c>
      <c r="AH3" s="15">
        <v>10</v>
      </c>
      <c r="AI3" s="15">
        <v>14</v>
      </c>
      <c r="AJ3" s="16">
        <v>17.34</v>
      </c>
      <c r="AK3" s="16">
        <v>16.2</v>
      </c>
      <c r="AL3" s="33">
        <v>22</v>
      </c>
      <c r="AM3" s="40">
        <v>61</v>
      </c>
      <c r="AN3" s="40">
        <v>101</v>
      </c>
      <c r="AO3" s="40">
        <v>96</v>
      </c>
    </row>
    <row r="4" spans="1:41" x14ac:dyDescent="0.25">
      <c r="A4" t="s">
        <v>28</v>
      </c>
      <c r="F4">
        <v>6</v>
      </c>
      <c r="G4">
        <v>6</v>
      </c>
      <c r="H4">
        <v>7</v>
      </c>
      <c r="I4">
        <v>7</v>
      </c>
      <c r="J4">
        <v>6</v>
      </c>
      <c r="K4">
        <v>6</v>
      </c>
      <c r="L4">
        <v>7</v>
      </c>
      <c r="M4">
        <v>7</v>
      </c>
      <c r="AH4" s="15">
        <v>2</v>
      </c>
      <c r="AI4" s="15">
        <v>6</v>
      </c>
      <c r="AJ4" s="16">
        <v>13.68</v>
      </c>
      <c r="AK4" s="16">
        <v>12.86</v>
      </c>
      <c r="AL4" s="33">
        <v>22.57</v>
      </c>
      <c r="AM4" s="40">
        <v>96</v>
      </c>
      <c r="AN4" s="40">
        <v>109</v>
      </c>
      <c r="AO4" s="40">
        <v>144</v>
      </c>
    </row>
    <row r="5" spans="1:41" x14ac:dyDescent="0.25">
      <c r="A5" t="s">
        <v>87</v>
      </c>
      <c r="F5">
        <v>7</v>
      </c>
      <c r="G5">
        <v>7</v>
      </c>
      <c r="H5">
        <v>7</v>
      </c>
      <c r="I5">
        <v>8</v>
      </c>
      <c r="J5">
        <v>7</v>
      </c>
      <c r="K5">
        <v>7</v>
      </c>
      <c r="L5">
        <v>10</v>
      </c>
      <c r="M5">
        <v>-40</v>
      </c>
      <c r="AH5" s="15">
        <v>2</v>
      </c>
      <c r="AI5" s="15">
        <v>5</v>
      </c>
      <c r="AJ5" s="16">
        <v>10.91</v>
      </c>
      <c r="AK5" s="16">
        <v>8.16</v>
      </c>
      <c r="AL5" s="33">
        <v>22.47</v>
      </c>
      <c r="AM5" s="40">
        <v>71</v>
      </c>
      <c r="AN5" s="40">
        <v>64</v>
      </c>
      <c r="AO5" s="40">
        <v>68</v>
      </c>
    </row>
    <row r="6" spans="1:41" s="21" customFormat="1" x14ac:dyDescent="0.25">
      <c r="A6" s="21" t="s">
        <v>26</v>
      </c>
      <c r="F6" s="21">
        <f t="shared" ref="F6:M6" si="1">SUM(F2:F5)</f>
        <v>22</v>
      </c>
      <c r="G6" s="21">
        <f t="shared" si="1"/>
        <v>56</v>
      </c>
      <c r="H6" s="21">
        <f t="shared" si="1"/>
        <v>58</v>
      </c>
      <c r="I6" s="21">
        <f t="shared" si="1"/>
        <v>92</v>
      </c>
      <c r="J6" s="21">
        <f t="shared" si="1"/>
        <v>40</v>
      </c>
      <c r="K6" s="21">
        <f t="shared" si="1"/>
        <v>67</v>
      </c>
      <c r="L6" s="21">
        <f t="shared" si="1"/>
        <v>107</v>
      </c>
      <c r="M6" s="21">
        <f t="shared" si="1"/>
        <v>-309</v>
      </c>
      <c r="AH6" s="22">
        <f t="shared" ref="AH6:AO6" si="2">SUM(AH2:AH5)</f>
        <v>62</v>
      </c>
      <c r="AI6" s="22">
        <f t="shared" si="2"/>
        <v>103</v>
      </c>
      <c r="AJ6" s="23">
        <f t="shared" si="2"/>
        <v>81.91</v>
      </c>
      <c r="AK6" s="23">
        <f t="shared" si="2"/>
        <v>99.85</v>
      </c>
      <c r="AL6" s="34">
        <f t="shared" si="2"/>
        <v>174.21</v>
      </c>
      <c r="AM6" s="37">
        <f t="shared" si="2"/>
        <v>785</v>
      </c>
      <c r="AN6" s="37">
        <f t="shared" si="2"/>
        <v>792</v>
      </c>
      <c r="AO6" s="37">
        <f t="shared" si="2"/>
        <v>971</v>
      </c>
    </row>
    <row r="7" spans="1:41" x14ac:dyDescent="0.25">
      <c r="A7" t="s">
        <v>88</v>
      </c>
      <c r="AH7" s="15">
        <v>43</v>
      </c>
      <c r="AI7" s="15">
        <v>67</v>
      </c>
      <c r="AJ7" s="16">
        <v>30.07</v>
      </c>
      <c r="AK7" s="16">
        <v>55</v>
      </c>
      <c r="AL7" s="33">
        <v>85</v>
      </c>
      <c r="AM7" s="40">
        <v>435</v>
      </c>
      <c r="AN7" s="40">
        <v>332</v>
      </c>
      <c r="AO7" s="40">
        <v>471</v>
      </c>
    </row>
    <row r="8" spans="1:41" x14ac:dyDescent="0.25">
      <c r="A8" t="s">
        <v>89</v>
      </c>
      <c r="AH8" s="15">
        <v>19</v>
      </c>
      <c r="AI8" s="15">
        <v>23</v>
      </c>
      <c r="AJ8" s="16">
        <v>21.26</v>
      </c>
      <c r="AK8" s="16">
        <v>23</v>
      </c>
      <c r="AL8" s="33">
        <v>32</v>
      </c>
      <c r="AM8" s="40">
        <v>76</v>
      </c>
      <c r="AN8" s="40">
        <v>116</v>
      </c>
      <c r="AO8" s="40">
        <v>110</v>
      </c>
    </row>
    <row r="9" spans="1:41" x14ac:dyDescent="0.25">
      <c r="A9" t="s">
        <v>28</v>
      </c>
      <c r="AH9" s="15">
        <v>0</v>
      </c>
      <c r="AI9" s="15">
        <v>10</v>
      </c>
      <c r="AJ9" s="16">
        <v>-1.07</v>
      </c>
      <c r="AK9" s="16">
        <v>0</v>
      </c>
      <c r="AL9" s="33">
        <v>5</v>
      </c>
      <c r="AM9" s="40">
        <v>100</v>
      </c>
      <c r="AN9" s="40">
        <v>132</v>
      </c>
      <c r="AO9" s="40">
        <v>148</v>
      </c>
    </row>
    <row r="10" spans="1:41" x14ac:dyDescent="0.25">
      <c r="A10" t="s">
        <v>90</v>
      </c>
      <c r="AH10" s="15">
        <v>1</v>
      </c>
      <c r="AI10" s="15">
        <v>5</v>
      </c>
      <c r="AJ10" s="16">
        <v>17.489999999999998</v>
      </c>
      <c r="AK10" s="16">
        <v>33</v>
      </c>
      <c r="AL10" s="33">
        <v>41</v>
      </c>
      <c r="AM10" s="40">
        <v>75</v>
      </c>
      <c r="AN10" s="40">
        <v>46</v>
      </c>
      <c r="AO10" s="40">
        <v>44</v>
      </c>
    </row>
    <row r="11" spans="1:41" s="21" customFormat="1" x14ac:dyDescent="0.25">
      <c r="A11" s="21" t="s">
        <v>33</v>
      </c>
      <c r="AH11" s="22">
        <f t="shared" ref="AH11:AO11" si="3">SUM(AH7:AH10)</f>
        <v>63</v>
      </c>
      <c r="AI11" s="22">
        <f t="shared" si="3"/>
        <v>105</v>
      </c>
      <c r="AJ11" s="23">
        <f t="shared" si="3"/>
        <v>67.75</v>
      </c>
      <c r="AK11" s="23">
        <f t="shared" si="3"/>
        <v>111</v>
      </c>
      <c r="AL11" s="34">
        <f t="shared" si="3"/>
        <v>163</v>
      </c>
      <c r="AM11" s="37">
        <f t="shared" si="3"/>
        <v>686</v>
      </c>
      <c r="AN11" s="37">
        <f t="shared" si="3"/>
        <v>626</v>
      </c>
      <c r="AO11" s="37">
        <f t="shared" si="3"/>
        <v>773</v>
      </c>
    </row>
    <row r="12" spans="1:41" x14ac:dyDescent="0.25">
      <c r="A12" t="s">
        <v>34</v>
      </c>
      <c r="F12">
        <v>-7</v>
      </c>
      <c r="G12">
        <v>6</v>
      </c>
      <c r="H12">
        <v>5</v>
      </c>
      <c r="I12">
        <v>7</v>
      </c>
      <c r="J12">
        <v>-10</v>
      </c>
      <c r="K12">
        <v>0</v>
      </c>
      <c r="L12">
        <v>-29</v>
      </c>
      <c r="M12">
        <v>-431</v>
      </c>
      <c r="AH12" s="15">
        <v>-5</v>
      </c>
      <c r="AI12" s="15">
        <v>-10</v>
      </c>
      <c r="AJ12" s="16">
        <f t="shared" ref="AJ12:AO12" si="4">AJ6-AJ11</f>
        <v>14.159999999999997</v>
      </c>
      <c r="AK12" s="16">
        <f t="shared" si="4"/>
        <v>-11.150000000000006</v>
      </c>
      <c r="AL12" s="33">
        <f t="shared" si="4"/>
        <v>11.210000000000008</v>
      </c>
      <c r="AM12" s="40">
        <f t="shared" si="4"/>
        <v>99</v>
      </c>
      <c r="AN12" s="40">
        <f t="shared" si="4"/>
        <v>166</v>
      </c>
      <c r="AO12" s="40">
        <f t="shared" si="4"/>
        <v>198</v>
      </c>
    </row>
    <row r="13" spans="1:41" x14ac:dyDescent="0.25">
      <c r="A13" t="s">
        <v>35</v>
      </c>
      <c r="AH13" s="15">
        <v>6</v>
      </c>
      <c r="AI13" s="15">
        <v>15</v>
      </c>
      <c r="AJ13" s="16">
        <v>12</v>
      </c>
      <c r="AK13" s="16">
        <v>13</v>
      </c>
      <c r="AL13" s="33">
        <v>13</v>
      </c>
      <c r="AM13" s="40">
        <v>104</v>
      </c>
      <c r="AN13" s="40">
        <v>83</v>
      </c>
      <c r="AO13" s="40">
        <v>103</v>
      </c>
    </row>
    <row r="14" spans="1:41" x14ac:dyDescent="0.25">
      <c r="A14" t="s">
        <v>91</v>
      </c>
      <c r="AH14" s="15">
        <v>27</v>
      </c>
      <c r="AI14" s="15">
        <v>34</v>
      </c>
      <c r="AJ14" s="16">
        <v>34</v>
      </c>
      <c r="AK14" s="16">
        <v>45</v>
      </c>
      <c r="AL14" s="33">
        <v>38</v>
      </c>
      <c r="AM14" s="40">
        <v>73</v>
      </c>
      <c r="AN14" s="40">
        <v>55</v>
      </c>
      <c r="AO14" s="40">
        <v>86</v>
      </c>
    </row>
    <row r="15" spans="1:41" x14ac:dyDescent="0.25">
      <c r="A15" t="s">
        <v>92</v>
      </c>
      <c r="AH15" s="15">
        <v>0</v>
      </c>
      <c r="AI15" s="15">
        <v>0</v>
      </c>
      <c r="AJ15" s="16">
        <v>0</v>
      </c>
      <c r="AK15" s="16">
        <v>0</v>
      </c>
      <c r="AL15" s="33">
        <v>0</v>
      </c>
      <c r="AM15" s="40">
        <v>152</v>
      </c>
      <c r="AN15" s="40">
        <v>107</v>
      </c>
      <c r="AO15" s="40">
        <v>122</v>
      </c>
    </row>
    <row r="16" spans="1:41" s="24" customFormat="1" x14ac:dyDescent="0.25">
      <c r="A16" s="24" t="s">
        <v>76</v>
      </c>
      <c r="F16" s="24">
        <v>-12</v>
      </c>
      <c r="G16" s="24">
        <v>-17</v>
      </c>
      <c r="H16" s="24">
        <v>-14</v>
      </c>
      <c r="I16" s="24">
        <v>-15</v>
      </c>
      <c r="J16" s="24">
        <v>-16</v>
      </c>
      <c r="K16" s="24">
        <v>-26</v>
      </c>
      <c r="L16" s="24">
        <v>-25</v>
      </c>
      <c r="M16" s="24">
        <v>-47</v>
      </c>
      <c r="AH16" s="25">
        <f t="shared" ref="AH16:AO16" si="5">SUM(AH13:AH15)</f>
        <v>33</v>
      </c>
      <c r="AI16" s="25">
        <f t="shared" si="5"/>
        <v>49</v>
      </c>
      <c r="AJ16" s="24">
        <f t="shared" si="5"/>
        <v>46</v>
      </c>
      <c r="AK16" s="24">
        <f t="shared" si="5"/>
        <v>58</v>
      </c>
      <c r="AL16" s="30">
        <f t="shared" si="5"/>
        <v>51</v>
      </c>
      <c r="AM16" s="39">
        <f t="shared" si="5"/>
        <v>329</v>
      </c>
      <c r="AN16" s="39">
        <f t="shared" si="5"/>
        <v>245</v>
      </c>
      <c r="AO16" s="39">
        <f t="shared" si="5"/>
        <v>311</v>
      </c>
    </row>
    <row r="17" spans="1:41" s="1" customFormat="1" x14ac:dyDescent="0.25">
      <c r="A17" s="1" t="s">
        <v>69</v>
      </c>
      <c r="F17" s="1">
        <f t="shared" ref="F17:M17" si="6">SUM(F12:F16)</f>
        <v>-19</v>
      </c>
      <c r="G17" s="1">
        <f t="shared" si="6"/>
        <v>-11</v>
      </c>
      <c r="H17" s="1">
        <f t="shared" si="6"/>
        <v>-9</v>
      </c>
      <c r="I17" s="1">
        <f t="shared" si="6"/>
        <v>-8</v>
      </c>
      <c r="J17" s="1">
        <f t="shared" si="6"/>
        <v>-26</v>
      </c>
      <c r="K17" s="1">
        <f t="shared" si="6"/>
        <v>-26</v>
      </c>
      <c r="L17" s="1">
        <f t="shared" si="6"/>
        <v>-54</v>
      </c>
      <c r="M17" s="1">
        <f t="shared" si="6"/>
        <v>-478</v>
      </c>
      <c r="AH17" s="20">
        <f t="shared" ref="AH17:AO17" si="7">AH12-AH16</f>
        <v>-38</v>
      </c>
      <c r="AI17" s="20">
        <f t="shared" si="7"/>
        <v>-59</v>
      </c>
      <c r="AJ17" s="17">
        <f t="shared" si="7"/>
        <v>-31.840000000000003</v>
      </c>
      <c r="AK17" s="17">
        <f t="shared" si="7"/>
        <v>-69.150000000000006</v>
      </c>
      <c r="AL17" s="34">
        <f t="shared" si="7"/>
        <v>-39.789999999999992</v>
      </c>
      <c r="AM17" s="37">
        <f t="shared" si="7"/>
        <v>-230</v>
      </c>
      <c r="AN17" s="37">
        <f t="shared" si="7"/>
        <v>-79</v>
      </c>
      <c r="AO17" s="37">
        <f t="shared" si="7"/>
        <v>-113</v>
      </c>
    </row>
    <row r="18" spans="1:41" x14ac:dyDescent="0.25">
      <c r="A18" t="s">
        <v>70</v>
      </c>
      <c r="AH18" s="15">
        <v>1</v>
      </c>
      <c r="AI18" s="15">
        <v>0</v>
      </c>
      <c r="AJ18" s="16">
        <v>-10</v>
      </c>
      <c r="AK18" s="16">
        <v>-10</v>
      </c>
      <c r="AL18" s="33">
        <v>-22</v>
      </c>
      <c r="AM18" s="40">
        <v>-92</v>
      </c>
      <c r="AN18" s="40">
        <v>-99</v>
      </c>
      <c r="AO18" s="39">
        <v>-78</v>
      </c>
    </row>
    <row r="19" spans="1:41" x14ac:dyDescent="0.25">
      <c r="A19" t="s">
        <v>75</v>
      </c>
      <c r="AH19" s="15">
        <f t="shared" ref="AH19:AO19" si="8">SUM(AH17:AH18)</f>
        <v>-37</v>
      </c>
      <c r="AI19" s="15">
        <f t="shared" si="8"/>
        <v>-59</v>
      </c>
      <c r="AJ19" s="16">
        <f t="shared" si="8"/>
        <v>-41.84</v>
      </c>
      <c r="AK19" s="16">
        <f t="shared" si="8"/>
        <v>-79.150000000000006</v>
      </c>
      <c r="AL19" s="33">
        <f t="shared" si="8"/>
        <v>-61.789999999999992</v>
      </c>
      <c r="AM19" s="40">
        <f t="shared" si="8"/>
        <v>-322</v>
      </c>
      <c r="AN19" s="40">
        <f t="shared" si="8"/>
        <v>-178</v>
      </c>
      <c r="AO19" s="40">
        <f t="shared" si="8"/>
        <v>-191</v>
      </c>
    </row>
    <row r="20" spans="1:41" x14ac:dyDescent="0.25">
      <c r="A20" t="s">
        <v>73</v>
      </c>
      <c r="AH20" s="15">
        <v>0</v>
      </c>
      <c r="AI20" s="15">
        <v>0</v>
      </c>
      <c r="AJ20" s="16">
        <v>1</v>
      </c>
      <c r="AK20" s="16">
        <v>0</v>
      </c>
      <c r="AL20" s="33">
        <v>9</v>
      </c>
      <c r="AM20" s="40">
        <v>-2</v>
      </c>
      <c r="AN20" s="40">
        <v>0</v>
      </c>
      <c r="AO20" s="39">
        <v>-1</v>
      </c>
    </row>
    <row r="21" spans="1:41" s="26" customFormat="1" x14ac:dyDescent="0.25">
      <c r="A21" s="26" t="s">
        <v>74</v>
      </c>
      <c r="AH21" s="27">
        <f t="shared" ref="AH21:AO21" si="9">SUM(AH19:AH20)</f>
        <v>-37</v>
      </c>
      <c r="AI21" s="27">
        <f t="shared" si="9"/>
        <v>-59</v>
      </c>
      <c r="AJ21" s="28">
        <f t="shared" si="9"/>
        <v>-40.840000000000003</v>
      </c>
      <c r="AK21" s="28">
        <f t="shared" si="9"/>
        <v>-79.150000000000006</v>
      </c>
      <c r="AL21" s="34">
        <f t="shared" si="9"/>
        <v>-52.789999999999992</v>
      </c>
      <c r="AM21" s="37">
        <f t="shared" si="9"/>
        <v>-324</v>
      </c>
      <c r="AN21" s="37">
        <f t="shared" si="9"/>
        <v>-178</v>
      </c>
      <c r="AO21" s="37">
        <f t="shared" si="9"/>
        <v>-192</v>
      </c>
    </row>
    <row r="22" spans="1:41" x14ac:dyDescent="0.25">
      <c r="A22" t="s">
        <v>93</v>
      </c>
      <c r="AH22" s="15">
        <v>0</v>
      </c>
      <c r="AI22" s="15">
        <v>0</v>
      </c>
      <c r="AJ22" s="16">
        <v>0</v>
      </c>
      <c r="AK22" s="16">
        <v>-4</v>
      </c>
      <c r="AL22" s="33">
        <v>0</v>
      </c>
      <c r="AM22" s="40">
        <v>0</v>
      </c>
      <c r="AN22" s="40">
        <v>0</v>
      </c>
      <c r="AO22" s="39">
        <v>0</v>
      </c>
    </row>
    <row r="23" spans="1:41" s="21" customFormat="1" x14ac:dyDescent="0.25">
      <c r="A23" s="21" t="s">
        <v>77</v>
      </c>
      <c r="F23" s="21">
        <v>-30</v>
      </c>
      <c r="G23" s="21">
        <v>-17</v>
      </c>
      <c r="H23" s="21">
        <v>-18</v>
      </c>
      <c r="I23" s="21">
        <v>-19</v>
      </c>
      <c r="J23" s="21">
        <v>-37</v>
      </c>
      <c r="K23" s="21">
        <v>-9</v>
      </c>
      <c r="L23" s="21">
        <v>-65</v>
      </c>
      <c r="M23" s="21">
        <v>-484</v>
      </c>
      <c r="AH23" s="22">
        <f t="shared" ref="AH23:AO23" si="10">SUM(AH21:AH22)</f>
        <v>-37</v>
      </c>
      <c r="AI23" s="22">
        <f t="shared" si="10"/>
        <v>-59</v>
      </c>
      <c r="AJ23" s="23">
        <f t="shared" si="10"/>
        <v>-40.840000000000003</v>
      </c>
      <c r="AK23" s="23">
        <f t="shared" si="10"/>
        <v>-83.15</v>
      </c>
      <c r="AL23" s="34">
        <f t="shared" si="10"/>
        <v>-52.789999999999992</v>
      </c>
      <c r="AM23" s="37">
        <f t="shared" si="10"/>
        <v>-324</v>
      </c>
      <c r="AN23" s="37">
        <f t="shared" si="10"/>
        <v>-178</v>
      </c>
      <c r="AO23" s="37">
        <f t="shared" si="10"/>
        <v>-192</v>
      </c>
    </row>
    <row r="25" spans="1:41" x14ac:dyDescent="0.25">
      <c r="A25" t="s">
        <v>78</v>
      </c>
      <c r="AH25" s="15">
        <v>159</v>
      </c>
      <c r="AI25" s="15">
        <v>176</v>
      </c>
      <c r="AJ25" s="16">
        <v>180</v>
      </c>
      <c r="AK25" s="16">
        <v>216</v>
      </c>
      <c r="AL25" s="33">
        <v>218</v>
      </c>
      <c r="AM25" s="40">
        <v>237</v>
      </c>
      <c r="AN25" s="40">
        <v>354</v>
      </c>
      <c r="AO25" s="40">
        <v>594</v>
      </c>
    </row>
    <row r="26" spans="1:41" x14ac:dyDescent="0.25">
      <c r="A26" t="s">
        <v>51</v>
      </c>
      <c r="AJ26" s="18">
        <f t="shared" ref="AJ26:AO26" si="11">AJ12/AJ6</f>
        <v>0.1728726651202539</v>
      </c>
      <c r="AK26" s="18">
        <f t="shared" si="11"/>
        <v>-0.11166750125187788</v>
      </c>
      <c r="AL26" s="35">
        <f t="shared" si="11"/>
        <v>6.4347626427874449E-2</v>
      </c>
      <c r="AM26" s="41">
        <f t="shared" si="11"/>
        <v>0.12611464968152866</v>
      </c>
      <c r="AN26" s="41">
        <f t="shared" si="11"/>
        <v>0.20959595959595959</v>
      </c>
      <c r="AO26" s="41">
        <f t="shared" si="11"/>
        <v>0.203913491246138</v>
      </c>
    </row>
    <row r="27" spans="1:41" s="1" customFormat="1" x14ac:dyDescent="0.25">
      <c r="A27" s="1" t="s">
        <v>49</v>
      </c>
      <c r="AH27" s="20"/>
      <c r="AI27" s="20"/>
      <c r="AJ27" s="17"/>
      <c r="AK27" s="19">
        <f>AK6/AJ6-1</f>
        <v>0.2190208765718471</v>
      </c>
      <c r="AL27" s="36">
        <f t="shared" ref="AL27:AO27" si="12">AL6/AK6-1</f>
        <v>0.74471707561342027</v>
      </c>
      <c r="AM27" s="42">
        <f>AM6/AL6-1</f>
        <v>3.5060559095344699</v>
      </c>
      <c r="AN27" s="42">
        <f t="shared" si="12"/>
        <v>8.9171974522292974E-3</v>
      </c>
      <c r="AO27" s="42">
        <f t="shared" si="12"/>
        <v>0.22601010101010099</v>
      </c>
    </row>
    <row r="28" spans="1:41" s="1" customFormat="1" x14ac:dyDescent="0.25">
      <c r="A28" s="1" t="s">
        <v>50</v>
      </c>
      <c r="AH28" s="20"/>
      <c r="AI28" s="20"/>
      <c r="AJ28" s="17"/>
      <c r="AK28" s="19" t="e">
        <f>#REF!/#REF!-1</f>
        <v>#REF!</v>
      </c>
      <c r="AL28" s="36" t="e">
        <f>#REF!/#REF!-1</f>
        <v>#REF!</v>
      </c>
      <c r="AM28" s="42" t="e">
        <f>#REF!/#REF!-1</f>
        <v>#REF!</v>
      </c>
      <c r="AN28" s="42" t="e">
        <f>#REF!/#REF!-1</f>
        <v>#REF!</v>
      </c>
      <c r="AO28" s="38"/>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E4DA5F-6A14-4B4A-9A09-22C77F2D20BD}">
  <sheetPr codeName="Sheet5"/>
  <dimension ref="A1:AA40"/>
  <sheetViews>
    <sheetView workbookViewId="0">
      <selection activeCell="B4" sqref="B4"/>
    </sheetView>
  </sheetViews>
  <sheetFormatPr defaultRowHeight="15" x14ac:dyDescent="0.25"/>
  <cols>
    <col min="1" max="1" width="4.140625" customWidth="1"/>
  </cols>
  <sheetData>
    <row r="1" spans="1:27" x14ac:dyDescent="0.25">
      <c r="A1" s="3"/>
      <c r="B1" s="3"/>
      <c r="C1" s="3"/>
      <c r="D1" s="3"/>
      <c r="E1" s="3"/>
      <c r="F1" s="3"/>
      <c r="G1" s="3"/>
      <c r="H1" s="3"/>
      <c r="I1" s="3"/>
      <c r="J1" s="3"/>
      <c r="K1" s="3"/>
      <c r="L1" s="3"/>
      <c r="M1" s="3"/>
      <c r="N1" s="3"/>
      <c r="O1" s="3"/>
      <c r="P1" s="3"/>
      <c r="Q1" s="3"/>
      <c r="R1" s="3"/>
      <c r="S1" s="3"/>
      <c r="T1" s="3"/>
      <c r="U1" s="3"/>
      <c r="V1" s="3"/>
      <c r="W1" s="3"/>
      <c r="X1" s="3"/>
      <c r="Y1" s="3"/>
      <c r="Z1" s="3"/>
      <c r="AA1" s="3"/>
    </row>
    <row r="2" spans="1:27" x14ac:dyDescent="0.25">
      <c r="A2" s="3"/>
      <c r="B2" s="3" t="s">
        <v>79</v>
      </c>
      <c r="C2" s="3"/>
      <c r="D2" s="4" t="s">
        <v>82</v>
      </c>
      <c r="E2" s="3"/>
      <c r="F2" s="3"/>
      <c r="G2" s="3"/>
      <c r="H2" s="3"/>
      <c r="I2" s="3"/>
      <c r="J2" s="3"/>
      <c r="K2" s="3"/>
      <c r="L2" s="3"/>
      <c r="M2" s="3"/>
      <c r="N2" s="3"/>
      <c r="O2" s="3"/>
      <c r="P2" s="3"/>
      <c r="Q2" s="3"/>
      <c r="R2" s="3"/>
      <c r="S2" s="3"/>
      <c r="T2" s="3"/>
      <c r="U2" s="3"/>
      <c r="V2" s="3"/>
      <c r="W2" s="3"/>
      <c r="X2" s="3"/>
      <c r="Y2" s="3"/>
      <c r="Z2" s="3"/>
      <c r="AA2" s="3"/>
    </row>
    <row r="3" spans="1:27" x14ac:dyDescent="0.25">
      <c r="A3" s="3"/>
      <c r="B3" s="3" t="s">
        <v>84</v>
      </c>
      <c r="C3" s="3"/>
      <c r="D3" s="3"/>
      <c r="E3" s="3"/>
      <c r="F3" s="3"/>
      <c r="G3" s="3"/>
      <c r="H3" s="3"/>
      <c r="I3" s="3"/>
      <c r="J3" s="3"/>
      <c r="K3" s="3"/>
      <c r="L3" s="3"/>
      <c r="M3" s="3"/>
      <c r="N3" s="3"/>
      <c r="O3" s="3"/>
      <c r="P3" s="3"/>
      <c r="Q3" s="3"/>
      <c r="R3" s="3"/>
      <c r="S3" s="3"/>
      <c r="T3" s="3"/>
      <c r="U3" s="3"/>
      <c r="V3" s="3"/>
      <c r="W3" s="3"/>
      <c r="X3" s="3"/>
      <c r="Y3" s="3"/>
      <c r="Z3" s="3"/>
      <c r="AA3" s="3"/>
    </row>
    <row r="4" spans="1:27" x14ac:dyDescent="0.25">
      <c r="A4" s="3"/>
      <c r="B4" s="3"/>
      <c r="C4" s="3"/>
      <c r="D4" s="3"/>
      <c r="E4" s="3"/>
      <c r="F4" s="3"/>
      <c r="G4" s="3"/>
      <c r="H4" s="3"/>
      <c r="I4" s="3"/>
      <c r="J4" s="3"/>
      <c r="K4" s="3"/>
      <c r="L4" s="3"/>
      <c r="M4" s="3"/>
      <c r="N4" s="3"/>
      <c r="O4" s="3"/>
      <c r="P4" s="3"/>
      <c r="Q4" s="3"/>
      <c r="R4" s="3"/>
      <c r="S4" s="3"/>
      <c r="T4" s="3"/>
      <c r="U4" s="3"/>
      <c r="V4" s="3"/>
      <c r="W4" s="3"/>
      <c r="X4" s="3"/>
      <c r="Y4" s="3"/>
      <c r="Z4" s="3"/>
      <c r="AA4" s="3"/>
    </row>
    <row r="5" spans="1:27" x14ac:dyDescent="0.25">
      <c r="A5" s="3"/>
      <c r="B5" s="6" t="s">
        <v>2</v>
      </c>
      <c r="C5" s="3"/>
      <c r="D5" s="3"/>
      <c r="E5" s="3"/>
      <c r="F5" s="3"/>
      <c r="G5" s="3"/>
      <c r="H5" s="3"/>
      <c r="I5" s="3"/>
      <c r="J5" s="3"/>
      <c r="K5" s="3"/>
      <c r="L5" s="3"/>
      <c r="M5" s="3"/>
      <c r="N5" s="3"/>
      <c r="O5" s="3"/>
      <c r="P5" s="3"/>
      <c r="Q5" s="3"/>
      <c r="R5" s="3"/>
      <c r="S5" s="3"/>
      <c r="T5" s="3"/>
      <c r="U5" s="3"/>
      <c r="V5" s="3"/>
      <c r="W5" s="3"/>
      <c r="X5" s="3"/>
      <c r="Y5" s="3"/>
      <c r="Z5" s="3"/>
      <c r="AA5" s="3"/>
    </row>
    <row r="6" spans="1:27" x14ac:dyDescent="0.25">
      <c r="A6" s="3"/>
      <c r="B6" s="3"/>
      <c r="C6" s="3"/>
      <c r="D6" s="3"/>
      <c r="E6" s="3"/>
      <c r="F6" s="3"/>
      <c r="G6" s="3"/>
      <c r="H6" s="3"/>
      <c r="I6" s="3"/>
      <c r="J6" s="3"/>
      <c r="K6" s="3"/>
      <c r="L6" s="3"/>
      <c r="M6" s="3"/>
      <c r="N6" s="3"/>
      <c r="O6" s="3"/>
      <c r="P6" s="3"/>
      <c r="Q6" s="3"/>
      <c r="R6" s="3"/>
      <c r="S6" s="3"/>
      <c r="T6" s="3"/>
      <c r="U6" s="3"/>
      <c r="V6" s="3"/>
      <c r="W6" s="3"/>
      <c r="X6" s="3"/>
      <c r="Y6" s="3"/>
      <c r="Z6" s="3"/>
      <c r="AA6" s="3"/>
    </row>
    <row r="7" spans="1:27" x14ac:dyDescent="0.25">
      <c r="A7" s="3"/>
      <c r="B7" s="2" t="s">
        <v>80</v>
      </c>
      <c r="C7" s="3"/>
      <c r="D7" s="3"/>
      <c r="E7" s="3"/>
      <c r="F7" s="3"/>
      <c r="G7" s="3"/>
      <c r="H7" s="3"/>
      <c r="I7" s="3"/>
      <c r="J7" s="3"/>
      <c r="K7" s="3"/>
      <c r="L7" s="3"/>
      <c r="M7" s="3"/>
      <c r="N7" s="3"/>
      <c r="O7" s="3"/>
      <c r="P7" s="3"/>
      <c r="Q7" s="3"/>
      <c r="R7" s="3"/>
      <c r="S7" s="3"/>
      <c r="T7" s="3"/>
      <c r="U7" s="3"/>
      <c r="V7" s="3"/>
      <c r="W7" s="3"/>
      <c r="X7" s="3"/>
      <c r="Y7" s="3"/>
      <c r="Z7" s="3"/>
      <c r="AA7" s="3"/>
    </row>
    <row r="8" spans="1:27" x14ac:dyDescent="0.25">
      <c r="A8" s="3"/>
      <c r="B8" s="2" t="s">
        <v>81</v>
      </c>
      <c r="C8" s="3"/>
      <c r="D8" s="3"/>
      <c r="E8" s="3"/>
      <c r="F8" s="3"/>
      <c r="G8" s="3"/>
      <c r="H8" s="3"/>
      <c r="I8" s="3"/>
      <c r="J8" s="3"/>
      <c r="K8" s="3"/>
      <c r="L8" s="3"/>
      <c r="M8" s="3"/>
      <c r="N8" s="3"/>
      <c r="O8" s="3"/>
      <c r="P8" s="3"/>
      <c r="Q8" s="3"/>
      <c r="R8" s="3"/>
      <c r="S8" s="3"/>
      <c r="T8" s="3"/>
      <c r="U8" s="3"/>
      <c r="V8" s="3"/>
      <c r="W8" s="3"/>
      <c r="X8" s="3"/>
      <c r="Y8" s="3"/>
      <c r="Z8" s="3"/>
      <c r="AA8" s="3"/>
    </row>
    <row r="9" spans="1:27" x14ac:dyDescent="0.25">
      <c r="A9" s="3"/>
      <c r="B9" s="2"/>
      <c r="C9" s="3"/>
      <c r="D9" s="3"/>
      <c r="E9" s="3"/>
      <c r="F9" s="3"/>
      <c r="G9" s="3"/>
      <c r="H9" s="3"/>
      <c r="I9" s="3"/>
      <c r="J9" s="3"/>
      <c r="K9" s="3"/>
      <c r="L9" s="3"/>
      <c r="M9" s="3"/>
      <c r="N9" s="3"/>
      <c r="O9" s="3"/>
      <c r="P9" s="3"/>
      <c r="Q9" s="3"/>
      <c r="R9" s="3"/>
      <c r="S9" s="3"/>
      <c r="T9" s="3"/>
      <c r="U9" s="3"/>
      <c r="V9" s="3"/>
      <c r="W9" s="3"/>
      <c r="X9" s="3"/>
      <c r="Y9" s="3"/>
      <c r="Z9" s="3"/>
      <c r="AA9" s="3"/>
    </row>
    <row r="10" spans="1:27" x14ac:dyDescent="0.25">
      <c r="A10" s="3"/>
      <c r="B10" s="3"/>
      <c r="C10" s="3"/>
      <c r="D10" s="3"/>
      <c r="E10" s="3"/>
      <c r="F10" s="3"/>
      <c r="G10" s="3"/>
      <c r="H10" s="3"/>
      <c r="I10" s="3"/>
      <c r="J10" s="3"/>
      <c r="K10" s="3"/>
      <c r="L10" s="3"/>
      <c r="M10" s="3"/>
      <c r="N10" s="3"/>
      <c r="O10" s="3"/>
      <c r="P10" s="3"/>
      <c r="Q10" s="3"/>
      <c r="R10" s="3"/>
      <c r="S10" s="3"/>
      <c r="T10" s="3"/>
      <c r="U10" s="3"/>
      <c r="V10" s="3"/>
      <c r="W10" s="3"/>
      <c r="X10" s="3"/>
      <c r="Y10" s="3"/>
      <c r="Z10" s="3"/>
      <c r="AA10" s="3"/>
    </row>
    <row r="11" spans="1:27" x14ac:dyDescent="0.25">
      <c r="A11" s="3"/>
      <c r="B11" s="2"/>
      <c r="C11" s="3"/>
      <c r="D11" s="3"/>
      <c r="E11" s="3"/>
      <c r="F11" s="3"/>
      <c r="G11" s="3"/>
      <c r="H11" s="3"/>
      <c r="I11" s="3"/>
      <c r="J11" s="3"/>
      <c r="K11" s="3"/>
      <c r="L11" s="3"/>
      <c r="M11" s="3"/>
      <c r="N11" s="3"/>
      <c r="O11" s="3"/>
      <c r="P11" s="3"/>
      <c r="Q11" s="3"/>
      <c r="R11" s="3"/>
      <c r="S11" s="3"/>
      <c r="T11" s="3"/>
      <c r="U11" s="3"/>
      <c r="V11" s="3"/>
      <c r="W11" s="3"/>
      <c r="X11" s="3"/>
      <c r="Y11" s="3"/>
      <c r="Z11" s="3"/>
      <c r="AA11" s="3"/>
    </row>
    <row r="12" spans="1:27" x14ac:dyDescent="0.25">
      <c r="A12" s="3"/>
      <c r="B12" s="3"/>
      <c r="C12" s="3"/>
      <c r="D12" s="3"/>
      <c r="E12" s="3"/>
      <c r="F12" s="3"/>
      <c r="G12" s="3"/>
      <c r="H12" s="3"/>
      <c r="I12" s="3"/>
      <c r="J12" s="3"/>
      <c r="K12" s="3"/>
      <c r="L12" s="3"/>
      <c r="M12" s="3"/>
      <c r="N12" s="3"/>
      <c r="O12" s="3"/>
      <c r="P12" s="3"/>
      <c r="Q12" s="3"/>
      <c r="R12" s="3"/>
      <c r="S12" s="3"/>
      <c r="T12" s="3"/>
      <c r="U12" s="3"/>
      <c r="V12" s="3"/>
      <c r="W12" s="3"/>
      <c r="X12" s="3"/>
      <c r="Y12" s="3"/>
      <c r="Z12" s="3"/>
      <c r="AA12" s="3"/>
    </row>
    <row r="13" spans="1:27" x14ac:dyDescent="0.25">
      <c r="A13" s="3"/>
      <c r="B13" s="3"/>
      <c r="C13" s="2"/>
      <c r="D13" s="3"/>
      <c r="E13" s="3"/>
      <c r="F13" s="3"/>
      <c r="G13" s="3"/>
      <c r="H13" s="3"/>
      <c r="I13" s="3"/>
      <c r="J13" s="3"/>
      <c r="K13" s="3"/>
      <c r="L13" s="3"/>
      <c r="M13" s="3"/>
      <c r="N13" s="3"/>
      <c r="O13" s="3"/>
      <c r="P13" s="3"/>
      <c r="Q13" s="3"/>
      <c r="R13" s="3"/>
      <c r="S13" s="3"/>
      <c r="T13" s="3"/>
      <c r="U13" s="3"/>
      <c r="V13" s="3"/>
      <c r="W13" s="3"/>
      <c r="X13" s="3"/>
      <c r="Y13" s="3"/>
      <c r="Z13" s="3"/>
      <c r="AA13" s="3"/>
    </row>
    <row r="14" spans="1:27" x14ac:dyDescent="0.25">
      <c r="A14" s="3"/>
      <c r="B14" s="3"/>
      <c r="C14" s="3"/>
      <c r="D14" s="3"/>
      <c r="E14" s="3"/>
      <c r="F14" s="3"/>
      <c r="G14" s="3"/>
      <c r="H14" s="3"/>
      <c r="I14" s="3"/>
      <c r="J14" s="3"/>
      <c r="K14" s="3"/>
      <c r="L14" s="3"/>
      <c r="M14" s="3"/>
      <c r="N14" s="3"/>
      <c r="O14" s="3"/>
      <c r="P14" s="3"/>
      <c r="Q14" s="3"/>
      <c r="R14" s="3"/>
      <c r="S14" s="3"/>
      <c r="T14" s="3"/>
      <c r="U14" s="3"/>
      <c r="V14" s="3"/>
      <c r="W14" s="3"/>
      <c r="X14" s="3"/>
      <c r="Y14" s="3"/>
      <c r="Z14" s="3"/>
      <c r="AA14" s="3"/>
    </row>
    <row r="15" spans="1:27" x14ac:dyDescent="0.25">
      <c r="A15" s="3"/>
      <c r="B15" s="3"/>
      <c r="C15" s="2"/>
      <c r="D15" s="3"/>
      <c r="E15" s="3"/>
      <c r="F15" s="3"/>
      <c r="G15" s="3"/>
      <c r="H15" s="3"/>
      <c r="I15" s="3"/>
      <c r="J15" s="3"/>
      <c r="K15" s="3"/>
      <c r="L15" s="3"/>
      <c r="M15" s="3"/>
      <c r="N15" s="3"/>
      <c r="O15" s="3"/>
      <c r="P15" s="3"/>
      <c r="Q15" s="3"/>
      <c r="R15" s="3"/>
      <c r="S15" s="3"/>
      <c r="T15" s="3"/>
      <c r="U15" s="3"/>
      <c r="V15" s="3"/>
      <c r="W15" s="3"/>
      <c r="X15" s="3"/>
      <c r="Y15" s="3"/>
      <c r="Z15" s="3"/>
      <c r="AA15" s="3"/>
    </row>
    <row r="16" spans="1:27" x14ac:dyDescent="0.25">
      <c r="A16" s="3"/>
      <c r="B16" s="3"/>
      <c r="C16" s="3"/>
      <c r="D16" s="3"/>
      <c r="E16" s="3"/>
      <c r="F16" s="3"/>
      <c r="G16" s="3"/>
      <c r="H16" s="3"/>
      <c r="I16" s="3"/>
      <c r="J16" s="3"/>
      <c r="K16" s="3"/>
      <c r="L16" s="3"/>
      <c r="M16" s="31"/>
      <c r="N16" s="31"/>
      <c r="O16" s="32"/>
      <c r="P16" s="31"/>
      <c r="Q16" s="31"/>
      <c r="R16" s="31"/>
      <c r="S16" s="31"/>
      <c r="T16" s="31"/>
      <c r="U16" s="31"/>
      <c r="V16" s="31"/>
      <c r="W16" s="31"/>
      <c r="X16" s="31"/>
      <c r="Y16" s="31"/>
      <c r="Z16" s="31"/>
      <c r="AA16" s="3"/>
    </row>
    <row r="17" spans="1:27" x14ac:dyDescent="0.25">
      <c r="A17" s="3"/>
      <c r="B17" s="3"/>
      <c r="C17" s="2"/>
      <c r="D17" s="5"/>
      <c r="E17" s="3"/>
      <c r="F17" s="3"/>
      <c r="G17" s="3"/>
      <c r="H17" s="3"/>
      <c r="I17" s="3"/>
      <c r="J17" s="3"/>
      <c r="K17" s="3"/>
      <c r="L17" s="3"/>
      <c r="M17" s="31"/>
      <c r="N17" s="31"/>
      <c r="O17" s="31"/>
      <c r="P17" s="31"/>
      <c r="Q17" s="31"/>
      <c r="R17" s="31"/>
      <c r="S17" s="31"/>
      <c r="T17" s="31"/>
      <c r="U17" s="31"/>
      <c r="V17" s="31"/>
      <c r="W17" s="31"/>
      <c r="X17" s="31"/>
      <c r="Y17" s="31"/>
      <c r="Z17" s="31"/>
      <c r="AA17" s="3"/>
    </row>
    <row r="18" spans="1:27" x14ac:dyDescent="0.25">
      <c r="A18" s="3"/>
      <c r="B18" s="3"/>
      <c r="C18" s="3"/>
      <c r="D18" s="3"/>
      <c r="E18" s="3"/>
      <c r="F18" s="3"/>
      <c r="G18" s="3"/>
      <c r="H18" s="3"/>
      <c r="I18" s="3"/>
      <c r="J18" s="3"/>
      <c r="K18" s="3"/>
      <c r="L18" s="3"/>
      <c r="M18" s="3"/>
      <c r="N18" s="3"/>
      <c r="O18" s="3"/>
      <c r="P18" s="3"/>
      <c r="Q18" s="3"/>
      <c r="R18" s="3"/>
      <c r="S18" s="3"/>
      <c r="T18" s="3"/>
      <c r="U18" s="3"/>
      <c r="V18" s="3"/>
      <c r="W18" s="3"/>
      <c r="X18" s="3"/>
      <c r="Y18" s="3"/>
      <c r="Z18" s="3"/>
      <c r="AA18" s="3"/>
    </row>
    <row r="19" spans="1:27" x14ac:dyDescent="0.25">
      <c r="A19" s="3"/>
      <c r="B19" s="3"/>
      <c r="C19" s="2"/>
      <c r="D19" s="2"/>
      <c r="E19" s="3"/>
      <c r="F19" s="3"/>
      <c r="G19" s="3"/>
      <c r="H19" s="3"/>
      <c r="I19" s="3"/>
      <c r="J19" s="3"/>
      <c r="K19" s="3"/>
      <c r="L19" s="3"/>
      <c r="M19" s="3"/>
      <c r="N19" s="3"/>
      <c r="O19" s="3"/>
      <c r="P19" s="3"/>
      <c r="Q19" s="3"/>
      <c r="R19" s="3"/>
      <c r="S19" s="3"/>
      <c r="T19" s="3"/>
      <c r="U19" s="3"/>
      <c r="V19" s="3"/>
      <c r="W19" s="3"/>
      <c r="X19" s="3"/>
      <c r="Y19" s="3"/>
      <c r="Z19" s="3"/>
      <c r="AA19" s="3"/>
    </row>
    <row r="20" spans="1:27" x14ac:dyDescent="0.25">
      <c r="A20" s="3"/>
      <c r="B20" s="3"/>
      <c r="C20" s="3"/>
      <c r="D20" s="3"/>
      <c r="E20" s="3"/>
      <c r="F20" s="3"/>
      <c r="G20" s="3"/>
      <c r="H20" s="3"/>
      <c r="I20" s="3"/>
      <c r="J20" s="3"/>
      <c r="K20" s="3"/>
      <c r="L20" s="3"/>
      <c r="M20" s="3"/>
      <c r="N20" s="3"/>
      <c r="O20" s="3"/>
      <c r="P20" s="3"/>
      <c r="Q20" s="3"/>
      <c r="R20" s="3"/>
      <c r="S20" s="3"/>
      <c r="T20" s="3"/>
      <c r="U20" s="3"/>
      <c r="V20" s="3"/>
      <c r="W20" s="3"/>
      <c r="X20" s="3"/>
      <c r="Y20" s="3"/>
      <c r="Z20" s="3"/>
      <c r="AA20" s="3"/>
    </row>
    <row r="21" spans="1:27" x14ac:dyDescent="0.25">
      <c r="A21" s="3"/>
      <c r="B21" s="3"/>
      <c r="C21" s="2"/>
      <c r="D21" s="2"/>
      <c r="E21" s="3"/>
      <c r="F21" s="3"/>
      <c r="G21" s="3"/>
      <c r="H21" s="3"/>
      <c r="I21" s="3"/>
      <c r="J21" s="3"/>
      <c r="K21" s="3"/>
      <c r="L21" s="3"/>
      <c r="M21" s="3"/>
      <c r="N21" s="3"/>
      <c r="O21" s="3"/>
      <c r="P21" s="3"/>
      <c r="Q21" s="3"/>
      <c r="R21" s="3"/>
      <c r="S21" s="3"/>
      <c r="T21" s="3"/>
      <c r="U21" s="3"/>
      <c r="V21" s="3"/>
      <c r="W21" s="3"/>
      <c r="X21" s="3"/>
      <c r="Y21" s="3"/>
      <c r="Z21" s="3"/>
      <c r="AA21" s="3"/>
    </row>
    <row r="22" spans="1:27" x14ac:dyDescent="0.25">
      <c r="A22" s="3"/>
      <c r="B22" s="3"/>
      <c r="C22" s="3"/>
      <c r="D22" s="3"/>
      <c r="E22" s="3"/>
      <c r="F22" s="3"/>
      <c r="G22" s="3"/>
      <c r="H22" s="3"/>
      <c r="I22" s="3"/>
      <c r="J22" s="3"/>
      <c r="K22" s="3"/>
      <c r="L22" s="3"/>
      <c r="M22" s="3"/>
      <c r="N22" s="3"/>
      <c r="O22" s="3"/>
      <c r="P22" s="3"/>
      <c r="Q22" s="3"/>
      <c r="R22" s="3"/>
      <c r="S22" s="3"/>
      <c r="T22" s="3"/>
      <c r="U22" s="3"/>
      <c r="V22" s="3"/>
      <c r="W22" s="3"/>
      <c r="X22" s="3"/>
      <c r="Y22" s="3"/>
      <c r="Z22" s="3"/>
      <c r="AA22" s="3"/>
    </row>
    <row r="23" spans="1:27" x14ac:dyDescent="0.25">
      <c r="A23" s="3"/>
      <c r="B23" s="3"/>
      <c r="C23" s="2"/>
      <c r="D23" s="2"/>
      <c r="E23" s="3"/>
      <c r="F23" s="3"/>
      <c r="G23" s="3"/>
      <c r="H23" s="3"/>
      <c r="I23" s="3"/>
      <c r="J23" s="3"/>
      <c r="K23" s="3"/>
      <c r="L23" s="3"/>
      <c r="M23" s="3"/>
      <c r="N23" s="3"/>
      <c r="O23" s="3"/>
      <c r="P23" s="3"/>
      <c r="Q23" s="3"/>
      <c r="R23" s="3"/>
      <c r="S23" s="3"/>
      <c r="T23" s="3"/>
      <c r="U23" s="3"/>
      <c r="V23" s="3"/>
      <c r="W23" s="3"/>
      <c r="X23" s="3"/>
      <c r="Y23" s="3"/>
      <c r="Z23" s="3"/>
      <c r="AA23" s="3"/>
    </row>
    <row r="24" spans="1:27" x14ac:dyDescent="0.25">
      <c r="A24" s="3"/>
      <c r="B24" s="3"/>
      <c r="C24" s="3"/>
      <c r="D24" s="3"/>
      <c r="E24" s="3"/>
      <c r="F24" s="3"/>
      <c r="G24" s="3"/>
      <c r="H24" s="3"/>
      <c r="I24" s="3"/>
      <c r="J24" s="3"/>
      <c r="K24" s="3"/>
      <c r="L24" s="3"/>
      <c r="M24" s="3"/>
      <c r="N24" s="3"/>
      <c r="O24" s="3"/>
      <c r="P24" s="3"/>
      <c r="Q24" s="3"/>
      <c r="R24" s="3"/>
      <c r="S24" s="3"/>
      <c r="T24" s="3"/>
      <c r="U24" s="3"/>
      <c r="V24" s="3"/>
      <c r="W24" s="3"/>
      <c r="X24" s="3"/>
      <c r="Y24" s="3"/>
      <c r="Z24" s="3"/>
      <c r="AA24" s="3"/>
    </row>
    <row r="25" spans="1:27" x14ac:dyDescent="0.25">
      <c r="A25" s="3"/>
      <c r="B25" s="3"/>
      <c r="C25" s="2"/>
      <c r="D25" s="3"/>
      <c r="E25" s="14"/>
      <c r="F25" s="3"/>
      <c r="G25" s="3"/>
      <c r="H25" s="3"/>
      <c r="I25" s="3"/>
      <c r="J25" s="3"/>
      <c r="K25" s="3"/>
      <c r="L25" s="3"/>
      <c r="M25" s="3"/>
      <c r="N25" s="3"/>
      <c r="O25" s="3"/>
      <c r="P25" s="3"/>
      <c r="Q25" s="3"/>
      <c r="R25" s="3"/>
      <c r="S25" s="3"/>
      <c r="T25" s="3"/>
      <c r="U25" s="3"/>
      <c r="V25" s="3"/>
      <c r="W25" s="3"/>
      <c r="X25" s="3"/>
      <c r="Y25" s="3"/>
      <c r="Z25" s="3"/>
      <c r="AA25" s="3"/>
    </row>
    <row r="26" spans="1:27" x14ac:dyDescent="0.25">
      <c r="A26" s="3"/>
      <c r="B26" s="3"/>
      <c r="C26" s="3"/>
      <c r="D26" s="3"/>
      <c r="E26" s="3"/>
      <c r="F26" s="3"/>
      <c r="G26" s="3"/>
      <c r="H26" s="3"/>
      <c r="I26" s="3"/>
      <c r="J26" s="3"/>
      <c r="K26" s="3"/>
      <c r="L26" s="3"/>
      <c r="M26" s="3"/>
      <c r="N26" s="3"/>
      <c r="O26" s="3"/>
      <c r="P26" s="3"/>
      <c r="Q26" s="3"/>
      <c r="R26" s="3"/>
      <c r="S26" s="3"/>
      <c r="T26" s="3"/>
      <c r="U26" s="3"/>
      <c r="V26" s="3"/>
      <c r="W26" s="3"/>
      <c r="X26" s="3"/>
      <c r="Y26" s="3"/>
      <c r="Z26" s="3"/>
      <c r="AA26" s="3"/>
    </row>
    <row r="27" spans="1:27" x14ac:dyDescent="0.25">
      <c r="A27" s="3"/>
      <c r="B27" s="3"/>
      <c r="C27" s="3"/>
      <c r="D27" s="3"/>
      <c r="E27" s="3"/>
      <c r="F27" s="3"/>
      <c r="G27" s="3"/>
      <c r="H27" s="3"/>
      <c r="I27" s="3"/>
      <c r="J27" s="3"/>
      <c r="K27" s="3"/>
      <c r="L27" s="3"/>
      <c r="M27" s="3"/>
      <c r="N27" s="3"/>
      <c r="O27" s="3"/>
      <c r="P27" s="3"/>
      <c r="Q27" s="3"/>
      <c r="R27" s="3"/>
      <c r="S27" s="3"/>
      <c r="T27" s="3"/>
      <c r="U27" s="3"/>
      <c r="V27" s="3"/>
      <c r="W27" s="3"/>
      <c r="X27" s="3"/>
      <c r="Y27" s="3"/>
      <c r="Z27" s="3"/>
      <c r="AA27" s="3"/>
    </row>
    <row r="28" spans="1:27" x14ac:dyDescent="0.25">
      <c r="A28" s="3"/>
      <c r="B28" s="3"/>
      <c r="C28" s="3"/>
      <c r="D28" s="3"/>
      <c r="E28" s="3"/>
      <c r="F28" s="3"/>
      <c r="G28" s="3"/>
      <c r="H28" s="3"/>
      <c r="I28" s="3"/>
      <c r="J28" s="3"/>
      <c r="K28" s="3"/>
      <c r="L28" s="3"/>
      <c r="M28" s="3"/>
      <c r="N28" s="3"/>
      <c r="O28" s="3"/>
      <c r="P28" s="3"/>
      <c r="Q28" s="3"/>
      <c r="R28" s="3"/>
      <c r="S28" s="3"/>
      <c r="T28" s="3"/>
      <c r="U28" s="3"/>
      <c r="V28" s="3"/>
      <c r="W28" s="3"/>
      <c r="X28" s="3"/>
      <c r="Y28" s="3"/>
      <c r="Z28" s="3"/>
      <c r="AA28" s="3"/>
    </row>
    <row r="29" spans="1:27" x14ac:dyDescent="0.25">
      <c r="A29" s="3"/>
      <c r="B29" s="3"/>
      <c r="C29" s="3"/>
      <c r="D29" s="3"/>
      <c r="E29" s="3"/>
      <c r="F29" s="3"/>
      <c r="G29" s="3"/>
      <c r="H29" s="3"/>
      <c r="I29" s="3"/>
      <c r="J29" s="3"/>
      <c r="K29" s="3"/>
      <c r="L29" s="3"/>
      <c r="M29" s="3"/>
      <c r="N29" s="3"/>
      <c r="O29" s="3"/>
      <c r="P29" s="3"/>
      <c r="Q29" s="3"/>
      <c r="R29" s="3"/>
      <c r="S29" s="3"/>
      <c r="T29" s="3"/>
      <c r="U29" s="3"/>
      <c r="V29" s="3"/>
      <c r="W29" s="3"/>
      <c r="X29" s="3"/>
      <c r="Y29" s="3"/>
      <c r="Z29" s="3"/>
      <c r="AA29" s="3"/>
    </row>
    <row r="30" spans="1:27" x14ac:dyDescent="0.25">
      <c r="A30" s="3"/>
      <c r="B30" s="3"/>
      <c r="C30" s="3"/>
      <c r="D30" s="3"/>
      <c r="E30" s="3"/>
      <c r="F30" s="3"/>
      <c r="G30" s="3"/>
      <c r="H30" s="3"/>
      <c r="I30" s="3"/>
      <c r="J30" s="3"/>
      <c r="K30" s="3"/>
      <c r="L30" s="3"/>
      <c r="M30" s="3"/>
      <c r="N30" s="3"/>
      <c r="O30" s="3"/>
      <c r="P30" s="3"/>
      <c r="Q30" s="3"/>
      <c r="R30" s="3"/>
      <c r="S30" s="3"/>
      <c r="T30" s="3"/>
      <c r="U30" s="3"/>
      <c r="V30" s="3"/>
      <c r="W30" s="3"/>
      <c r="X30" s="3"/>
      <c r="Y30" s="3"/>
      <c r="Z30" s="3"/>
      <c r="AA30" s="3"/>
    </row>
    <row r="31" spans="1:27" x14ac:dyDescent="0.25">
      <c r="A31" s="3"/>
      <c r="B31" s="3"/>
      <c r="C31" s="3"/>
      <c r="D31" s="3"/>
      <c r="E31" s="3"/>
      <c r="F31" s="3"/>
      <c r="G31" s="3"/>
      <c r="H31" s="3"/>
      <c r="I31" s="3"/>
      <c r="J31" s="3"/>
      <c r="K31" s="3"/>
      <c r="L31" s="3"/>
      <c r="M31" s="3"/>
      <c r="N31" s="3"/>
      <c r="O31" s="3"/>
      <c r="P31" s="3"/>
      <c r="Q31" s="3"/>
      <c r="R31" s="3"/>
      <c r="S31" s="3"/>
      <c r="T31" s="3"/>
      <c r="U31" s="3"/>
      <c r="V31" s="3"/>
      <c r="W31" s="3"/>
      <c r="X31" s="3"/>
      <c r="Y31" s="3"/>
      <c r="Z31" s="3"/>
      <c r="AA31" s="3"/>
    </row>
    <row r="32" spans="1:27" x14ac:dyDescent="0.25">
      <c r="A32" s="3"/>
      <c r="B32" s="3"/>
      <c r="C32" s="3"/>
      <c r="D32" s="3"/>
      <c r="E32" s="3"/>
      <c r="F32" s="3"/>
      <c r="G32" s="3"/>
      <c r="H32" s="3"/>
      <c r="I32" s="3"/>
      <c r="J32" s="3"/>
      <c r="K32" s="3"/>
      <c r="L32" s="3"/>
      <c r="M32" s="3"/>
      <c r="N32" s="3"/>
      <c r="O32" s="3"/>
      <c r="P32" s="3"/>
      <c r="Q32" s="3"/>
      <c r="R32" s="3"/>
      <c r="S32" s="3"/>
      <c r="T32" s="3"/>
      <c r="U32" s="3"/>
      <c r="V32" s="3"/>
      <c r="W32" s="3"/>
      <c r="X32" s="3"/>
      <c r="Y32" s="3"/>
      <c r="Z32" s="3"/>
      <c r="AA32" s="3"/>
    </row>
    <row r="33" spans="1:27" x14ac:dyDescent="0.25">
      <c r="A33" s="3"/>
      <c r="B33" s="3"/>
      <c r="C33" s="3"/>
      <c r="D33" s="3"/>
      <c r="E33" s="3"/>
      <c r="F33" s="3"/>
      <c r="G33" s="3"/>
      <c r="H33" s="3"/>
      <c r="I33" s="3"/>
      <c r="J33" s="3"/>
      <c r="K33" s="3"/>
      <c r="L33" s="3"/>
      <c r="M33" s="3"/>
      <c r="N33" s="3"/>
      <c r="O33" s="3"/>
      <c r="P33" s="3"/>
      <c r="Q33" s="3"/>
      <c r="R33" s="3"/>
      <c r="S33" s="3"/>
      <c r="T33" s="3"/>
      <c r="U33" s="3"/>
      <c r="V33" s="3"/>
      <c r="W33" s="3"/>
      <c r="X33" s="3"/>
      <c r="Y33" s="3"/>
      <c r="Z33" s="3"/>
      <c r="AA33" s="3"/>
    </row>
    <row r="34" spans="1:27" x14ac:dyDescent="0.25">
      <c r="A34" s="3"/>
      <c r="B34" s="3"/>
      <c r="C34" s="3"/>
      <c r="D34" s="3"/>
      <c r="E34" s="3"/>
      <c r="F34" s="3"/>
      <c r="G34" s="3"/>
      <c r="H34" s="3"/>
      <c r="I34" s="3"/>
      <c r="J34" s="3"/>
      <c r="K34" s="3"/>
      <c r="L34" s="3"/>
      <c r="M34" s="3"/>
      <c r="N34" s="3"/>
      <c r="O34" s="3"/>
      <c r="P34" s="3"/>
      <c r="Q34" s="3"/>
      <c r="R34" s="3"/>
      <c r="S34" s="3"/>
      <c r="T34" s="3"/>
      <c r="U34" s="3"/>
      <c r="V34" s="3"/>
      <c r="W34" s="3"/>
      <c r="X34" s="3"/>
      <c r="Y34" s="3"/>
      <c r="Z34" s="3"/>
      <c r="AA34" s="3"/>
    </row>
    <row r="35" spans="1:27" x14ac:dyDescent="0.25">
      <c r="A35" s="3"/>
      <c r="B35" s="3"/>
      <c r="C35" s="3"/>
      <c r="D35" s="3"/>
      <c r="E35" s="3"/>
      <c r="F35" s="3"/>
      <c r="G35" s="3"/>
      <c r="H35" s="3"/>
      <c r="I35" s="3"/>
      <c r="J35" s="3"/>
      <c r="K35" s="3"/>
      <c r="L35" s="3"/>
      <c r="M35" s="3"/>
      <c r="N35" s="3"/>
      <c r="O35" s="3"/>
      <c r="P35" s="3"/>
      <c r="Q35" s="3"/>
      <c r="R35" s="3"/>
      <c r="S35" s="3"/>
      <c r="T35" s="3"/>
      <c r="U35" s="3"/>
      <c r="V35" s="3"/>
      <c r="W35" s="3"/>
      <c r="X35" s="3"/>
      <c r="Y35" s="3"/>
      <c r="Z35" s="3"/>
      <c r="AA35" s="3"/>
    </row>
    <row r="36" spans="1:27" x14ac:dyDescent="0.25">
      <c r="A36" s="3"/>
      <c r="B36" s="3"/>
      <c r="C36" s="3"/>
      <c r="D36" s="3"/>
      <c r="E36" s="3"/>
      <c r="F36" s="3"/>
      <c r="G36" s="3"/>
      <c r="H36" s="3"/>
      <c r="I36" s="3"/>
      <c r="J36" s="3"/>
      <c r="K36" s="3"/>
      <c r="L36" s="3"/>
      <c r="M36" s="3"/>
      <c r="N36" s="3"/>
      <c r="O36" s="3"/>
      <c r="P36" s="3"/>
      <c r="Q36" s="3"/>
      <c r="R36" s="3"/>
      <c r="S36" s="3"/>
      <c r="T36" s="3"/>
      <c r="U36" s="3"/>
      <c r="V36" s="3"/>
      <c r="W36" s="3"/>
      <c r="X36" s="3"/>
      <c r="Y36" s="3"/>
      <c r="Z36" s="3"/>
      <c r="AA36" s="3"/>
    </row>
    <row r="37" spans="1:27" x14ac:dyDescent="0.25">
      <c r="A37" s="3"/>
      <c r="B37" s="3"/>
      <c r="C37" s="3"/>
      <c r="D37" s="3"/>
      <c r="E37" s="3"/>
      <c r="F37" s="3"/>
      <c r="G37" s="3"/>
      <c r="H37" s="3"/>
      <c r="I37" s="3"/>
      <c r="J37" s="3"/>
      <c r="K37" s="3"/>
      <c r="L37" s="3"/>
      <c r="M37" s="3"/>
      <c r="N37" s="3"/>
      <c r="O37" s="3"/>
      <c r="P37" s="3"/>
      <c r="Q37" s="3"/>
      <c r="R37" s="3"/>
      <c r="S37" s="3"/>
      <c r="T37" s="3"/>
      <c r="U37" s="3"/>
      <c r="V37" s="3"/>
      <c r="W37" s="3"/>
      <c r="X37" s="3"/>
      <c r="Y37" s="3"/>
      <c r="Z37" s="3"/>
      <c r="AA37" s="3"/>
    </row>
    <row r="38" spans="1:27" x14ac:dyDescent="0.25">
      <c r="A38" s="3"/>
      <c r="B38" s="3"/>
      <c r="C38" s="3"/>
      <c r="D38" s="3"/>
      <c r="E38" s="3"/>
      <c r="F38" s="3"/>
      <c r="G38" s="3"/>
      <c r="H38" s="3"/>
      <c r="I38" s="3"/>
      <c r="J38" s="3"/>
      <c r="K38" s="3"/>
      <c r="L38" s="3"/>
      <c r="M38" s="3"/>
      <c r="N38" s="3"/>
      <c r="O38" s="3"/>
      <c r="P38" s="3"/>
      <c r="Q38" s="3"/>
      <c r="R38" s="3"/>
      <c r="S38" s="3"/>
      <c r="T38" s="3"/>
      <c r="U38" s="3"/>
      <c r="V38" s="3"/>
      <c r="W38" s="3"/>
      <c r="X38" s="3"/>
      <c r="Y38" s="3"/>
      <c r="Z38" s="3"/>
      <c r="AA38" s="3"/>
    </row>
    <row r="39" spans="1:27" x14ac:dyDescent="0.25">
      <c r="A39" s="3"/>
      <c r="B39" s="3"/>
      <c r="C39" s="3"/>
      <c r="D39" s="3"/>
      <c r="E39" s="3"/>
      <c r="F39" s="3"/>
      <c r="G39" s="3"/>
      <c r="H39" s="3"/>
      <c r="I39" s="3"/>
      <c r="J39" s="3"/>
      <c r="K39" s="3"/>
      <c r="L39" s="3"/>
      <c r="M39" s="3"/>
      <c r="N39" s="3"/>
      <c r="O39" s="3"/>
      <c r="P39" s="3"/>
      <c r="Q39" s="3"/>
      <c r="R39" s="3"/>
      <c r="S39" s="3"/>
      <c r="T39" s="3"/>
      <c r="U39" s="3"/>
      <c r="V39" s="3"/>
      <c r="W39" s="3"/>
      <c r="X39" s="3"/>
      <c r="Y39" s="3"/>
      <c r="Z39" s="3"/>
      <c r="AA39" s="3"/>
    </row>
    <row r="40" spans="1:27" x14ac:dyDescent="0.25">
      <c r="A40" s="3"/>
      <c r="B40" s="3"/>
      <c r="C40" s="3"/>
      <c r="D40" s="3"/>
      <c r="E40" s="3"/>
      <c r="F40" s="3"/>
      <c r="G40" s="3"/>
      <c r="H40" s="3"/>
      <c r="I40" s="3"/>
      <c r="J40" s="3"/>
      <c r="K40" s="3"/>
      <c r="L40" s="3"/>
      <c r="M40" s="3"/>
      <c r="N40" s="3"/>
      <c r="O40" s="3"/>
      <c r="P40" s="3"/>
      <c r="Q40" s="3"/>
      <c r="R40" s="3"/>
      <c r="S40" s="3"/>
      <c r="T40" s="3"/>
      <c r="U40" s="3"/>
      <c r="V40" s="3"/>
      <c r="W40" s="3"/>
      <c r="X40" s="3"/>
      <c r="Y40" s="3"/>
      <c r="Z40" s="3"/>
      <c r="AA40" s="3"/>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68DD33-A8D7-4DFF-A650-B6134C30F9C0}">
  <sheetPr codeName="Sheet7"/>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Alternative Energy</vt:lpstr>
      <vt:lpstr>PLUGNotes</vt:lpstr>
      <vt:lpstr>PLUG</vt:lpstr>
      <vt:lpstr>PLUGModel</vt:lpstr>
      <vt:lpstr>BEModel</vt:lpstr>
      <vt:lpstr>BENotes</vt:lpstr>
      <vt:lpstr>BE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Halis Karic</dc:creator>
  <cp:lastModifiedBy>Halis</cp:lastModifiedBy>
  <dcterms:created xsi:type="dcterms:W3CDTF">2022-03-20T15:35:24Z</dcterms:created>
  <dcterms:modified xsi:type="dcterms:W3CDTF">2022-03-28T22:20:07Z</dcterms:modified>
</cp:coreProperties>
</file>