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W_UtilityEng\STORM\Programs\Monitoring\R Stats\Projects\Watershed-Prioritization\"/>
    </mc:Choice>
  </mc:AlternateContent>
  <bookViews>
    <workbookView xWindow="0" yWindow="0" windowWidth="28800" windowHeight="12990" activeTab="5"/>
  </bookViews>
  <sheets>
    <sheet name="SARU" sheetId="1" r:id="rId1"/>
    <sheet name="LS_1" sheetId="2" r:id="rId2"/>
    <sheet name="JO_1" sheetId="3" r:id="rId3"/>
    <sheet name="PM_1" sheetId="4" r:id="rId4"/>
    <sheet name="NCLD" sheetId="6" r:id="rId5"/>
    <sheet name="HC_1" sheetId="5" r:id="rId6"/>
    <sheet name="HC_2" sheetId="9" r:id="rId7"/>
    <sheet name="NC_1" sheetId="8" r:id="rId8"/>
    <sheet name="WC_1" sheetId="7" r:id="rId9"/>
    <sheet name="QC_1" sheetId="10" r:id="rId10"/>
    <sheet name="NC_2" sheetId="11" r:id="rId11"/>
    <sheet name="PR_2" sheetId="12" r:id="rId12"/>
    <sheet name="MD_1" sheetId="14" r:id="rId13"/>
    <sheet name="WD_1" sheetId="15" r:id="rId14"/>
    <sheet name="PA_1" sheetId="16" r:id="rId15"/>
    <sheet name="PA_2" sheetId="17" r:id="rId16"/>
    <sheet name="BY_1" sheetId="18" r:id="rId17"/>
    <sheet name="MH_1" sheetId="1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" i="7" l="1"/>
  <c r="P106" i="5"/>
  <c r="M106" i="5"/>
  <c r="P76" i="10"/>
  <c r="M76" i="10"/>
  <c r="P30" i="11"/>
  <c r="P56" i="6"/>
  <c r="M56" i="6"/>
  <c r="P113" i="4"/>
  <c r="M113" i="4"/>
  <c r="P114" i="1"/>
  <c r="M114" i="1"/>
  <c r="P114" i="3"/>
  <c r="M114" i="3"/>
  <c r="P112" i="2"/>
  <c r="M112" i="2"/>
  <c r="P2" i="19" l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2" i="19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2" i="18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2" i="17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2" i="16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2" i="17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2" i="16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2" i="15"/>
  <c r="M2" i="15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2" i="12"/>
  <c r="P75" i="7"/>
  <c r="M75" i="7"/>
  <c r="P96" i="9"/>
  <c r="M96" i="9"/>
  <c r="P71" i="10"/>
  <c r="M71" i="10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2" i="14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2" i="14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1" l="1"/>
  <c r="P13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P3" i="11"/>
  <c r="P4" i="11"/>
  <c r="P5" i="11"/>
  <c r="P6" i="11"/>
  <c r="P7" i="11"/>
  <c r="P8" i="11"/>
  <c r="P9" i="11"/>
  <c r="P10" i="11"/>
  <c r="P11" i="11"/>
  <c r="P12" i="11"/>
  <c r="P26" i="11"/>
  <c r="P27" i="11"/>
  <c r="P28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2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13" i="10"/>
  <c r="M14" i="10"/>
  <c r="M15" i="10"/>
  <c r="M16" i="10"/>
  <c r="M17" i="10"/>
  <c r="M18" i="10"/>
  <c r="M19" i="10"/>
  <c r="M20" i="10"/>
  <c r="M21" i="10"/>
  <c r="M22" i="10"/>
  <c r="M5" i="10"/>
  <c r="M6" i="10"/>
  <c r="M7" i="10"/>
  <c r="M8" i="10"/>
  <c r="M9" i="10"/>
  <c r="M10" i="10"/>
  <c r="M11" i="10"/>
  <c r="M12" i="10"/>
  <c r="M3" i="10"/>
  <c r="M4" i="10"/>
  <c r="M2" i="10"/>
  <c r="T28" i="11" l="1"/>
  <c r="S28" i="11"/>
  <c r="R28" i="11"/>
  <c r="T75" i="10"/>
  <c r="S75" i="10"/>
  <c r="R75" i="10"/>
  <c r="T79" i="7"/>
  <c r="S79" i="7"/>
  <c r="R79" i="7"/>
  <c r="T89" i="8"/>
  <c r="S89" i="8"/>
  <c r="R89" i="8"/>
  <c r="T87" i="8"/>
  <c r="S87" i="8"/>
  <c r="R87" i="8"/>
  <c r="T103" i="9"/>
  <c r="S103" i="9"/>
  <c r="R103" i="9"/>
  <c r="T104" i="5"/>
  <c r="S104" i="5"/>
  <c r="R104" i="5"/>
  <c r="T102" i="5"/>
  <c r="S102" i="5"/>
  <c r="R102" i="5"/>
  <c r="T54" i="6"/>
  <c r="S54" i="6"/>
  <c r="R54" i="6"/>
  <c r="T52" i="6"/>
  <c r="S52" i="6"/>
  <c r="R52" i="6"/>
  <c r="T112" i="4"/>
  <c r="S112" i="4"/>
  <c r="R112" i="4"/>
  <c r="T109" i="4"/>
  <c r="S109" i="4"/>
  <c r="R109" i="4"/>
  <c r="R112" i="3"/>
  <c r="S112" i="3"/>
  <c r="T112" i="3"/>
  <c r="T110" i="3"/>
  <c r="S110" i="3"/>
  <c r="R110" i="3"/>
  <c r="T110" i="2"/>
  <c r="S110" i="2"/>
  <c r="R110" i="2"/>
  <c r="T108" i="2"/>
  <c r="S108" i="2"/>
  <c r="R108" i="2"/>
  <c r="T110" i="1"/>
  <c r="T112" i="1"/>
  <c r="S112" i="1"/>
  <c r="R112" i="1"/>
  <c r="S110" i="1"/>
  <c r="R110" i="1"/>
  <c r="W89" i="8" l="1"/>
  <c r="W79" i="7"/>
  <c r="W75" i="10"/>
  <c r="W104" i="5"/>
  <c r="W28" i="11"/>
  <c r="W54" i="6"/>
  <c r="W112" i="4"/>
  <c r="W112" i="3"/>
  <c r="W112" i="1"/>
  <c r="W110" i="2"/>
  <c r="P87" i="1" l="1"/>
  <c r="W103" i="9"/>
  <c r="W87" i="8"/>
  <c r="W102" i="5"/>
  <c r="W52" i="6"/>
  <c r="W109" i="4"/>
  <c r="W110" i="3"/>
  <c r="W110" i="1"/>
  <c r="W108" i="2"/>
  <c r="M75" i="10" l="1"/>
  <c r="M73" i="10"/>
  <c r="M74" i="10"/>
  <c r="M72" i="10"/>
  <c r="P29" i="11"/>
  <c r="P64" i="7"/>
  <c r="P65" i="7"/>
  <c r="P66" i="7"/>
  <c r="P67" i="7"/>
  <c r="P68" i="7"/>
  <c r="P69" i="7"/>
  <c r="P70" i="7"/>
  <c r="P71" i="7"/>
  <c r="P72" i="7"/>
  <c r="P73" i="7"/>
  <c r="P74" i="7"/>
  <c r="P76" i="7"/>
  <c r="P77" i="7"/>
  <c r="P78" i="7"/>
  <c r="P79" i="7"/>
  <c r="P80" i="7"/>
  <c r="P62" i="7"/>
  <c r="P83" i="8"/>
  <c r="P84" i="8"/>
  <c r="P85" i="8"/>
  <c r="P86" i="8"/>
  <c r="P87" i="8"/>
  <c r="P88" i="8"/>
  <c r="P89" i="8"/>
  <c r="P90" i="8"/>
  <c r="P98" i="9"/>
  <c r="P99" i="9"/>
  <c r="P100" i="9"/>
  <c r="P101" i="9"/>
  <c r="P102" i="9"/>
  <c r="P103" i="9"/>
  <c r="P104" i="9"/>
  <c r="P105" i="9"/>
  <c r="P97" i="5"/>
  <c r="P98" i="5"/>
  <c r="P99" i="5"/>
  <c r="P100" i="5"/>
  <c r="P101" i="5"/>
  <c r="P102" i="5"/>
  <c r="P103" i="5"/>
  <c r="P104" i="5"/>
  <c r="P105" i="5"/>
  <c r="P46" i="6"/>
  <c r="P47" i="6"/>
  <c r="P48" i="6"/>
  <c r="P49" i="6"/>
  <c r="P50" i="6"/>
  <c r="P51" i="6"/>
  <c r="P52" i="6"/>
  <c r="P53" i="6"/>
  <c r="P54" i="6"/>
  <c r="P55" i="6"/>
  <c r="P105" i="4"/>
  <c r="P106" i="4"/>
  <c r="P107" i="4"/>
  <c r="P108" i="4"/>
  <c r="P109" i="4"/>
  <c r="P110" i="4"/>
  <c r="P111" i="4"/>
  <c r="P112" i="4"/>
  <c r="P106" i="1"/>
  <c r="P107" i="1"/>
  <c r="P108" i="1"/>
  <c r="P109" i="1"/>
  <c r="P110" i="1"/>
  <c r="P111" i="1"/>
  <c r="P112" i="1"/>
  <c r="P113" i="1"/>
  <c r="P104" i="2"/>
  <c r="P105" i="2"/>
  <c r="P106" i="2"/>
  <c r="P107" i="2"/>
  <c r="P108" i="2"/>
  <c r="P109" i="2"/>
  <c r="P110" i="2"/>
  <c r="P111" i="2"/>
  <c r="P110" i="3"/>
  <c r="P111" i="3"/>
  <c r="P112" i="3"/>
  <c r="P113" i="3"/>
  <c r="P73" i="10"/>
  <c r="P74" i="10"/>
  <c r="P75" i="10"/>
  <c r="M27" i="11"/>
  <c r="M26" i="1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07" i="3"/>
  <c r="M108" i="3"/>
  <c r="M109" i="3"/>
  <c r="M110" i="3"/>
  <c r="M111" i="3"/>
  <c r="M112" i="3"/>
  <c r="M113" i="3"/>
  <c r="M105" i="4"/>
  <c r="M106" i="4"/>
  <c r="M107" i="4"/>
  <c r="M108" i="4"/>
  <c r="M109" i="4"/>
  <c r="M110" i="4"/>
  <c r="M111" i="4"/>
  <c r="M112" i="4"/>
  <c r="M46" i="6"/>
  <c r="M47" i="6"/>
  <c r="M48" i="6"/>
  <c r="M49" i="6"/>
  <c r="M50" i="6"/>
  <c r="M51" i="6"/>
  <c r="M52" i="6"/>
  <c r="M53" i="6"/>
  <c r="M54" i="6"/>
  <c r="M55" i="6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92" i="9"/>
  <c r="M93" i="9"/>
  <c r="M94" i="9"/>
  <c r="M95" i="9"/>
  <c r="M97" i="9"/>
  <c r="M98" i="9"/>
  <c r="M99" i="9"/>
  <c r="M100" i="9"/>
  <c r="M101" i="9"/>
  <c r="M102" i="9"/>
  <c r="M103" i="9"/>
  <c r="M104" i="9"/>
  <c r="M105" i="9"/>
  <c r="M91" i="9"/>
  <c r="M79" i="8"/>
  <c r="M80" i="8"/>
  <c r="M81" i="8"/>
  <c r="M82" i="8"/>
  <c r="M83" i="8"/>
  <c r="M84" i="8"/>
  <c r="M85" i="8"/>
  <c r="M86" i="8"/>
  <c r="M87" i="8"/>
  <c r="M88" i="8"/>
  <c r="M89" i="8"/>
  <c r="M90" i="8"/>
  <c r="M78" i="8"/>
  <c r="M74" i="7"/>
  <c r="P109" i="3"/>
  <c r="P107" i="3" l="1"/>
  <c r="P108" i="3"/>
  <c r="P106" i="3" l="1"/>
  <c r="M106" i="3"/>
  <c r="M42" i="6" l="1"/>
  <c r="P79" i="8" l="1"/>
  <c r="P80" i="8"/>
  <c r="P81" i="8"/>
  <c r="P82" i="8"/>
  <c r="P94" i="9"/>
  <c r="P95" i="9"/>
  <c r="P97" i="9"/>
  <c r="P96" i="5"/>
  <c r="P104" i="4"/>
  <c r="P104" i="3"/>
  <c r="P105" i="3"/>
  <c r="P103" i="2"/>
  <c r="P105" i="1"/>
  <c r="P95" i="5"/>
  <c r="P94" i="5"/>
  <c r="M104" i="4"/>
  <c r="M105" i="3"/>
  <c r="P103" i="4" l="1"/>
  <c r="M103" i="4"/>
  <c r="M104" i="3"/>
  <c r="P104" i="1"/>
  <c r="P102" i="2"/>
  <c r="P94" i="4" l="1"/>
  <c r="P95" i="4"/>
  <c r="P96" i="4"/>
  <c r="P97" i="4"/>
  <c r="P98" i="4"/>
  <c r="P99" i="4"/>
  <c r="P100" i="4"/>
  <c r="P101" i="4"/>
  <c r="P102" i="4"/>
  <c r="P93" i="2"/>
  <c r="P94" i="2"/>
  <c r="P95" i="2"/>
  <c r="P96" i="2"/>
  <c r="P97" i="2"/>
  <c r="P98" i="2"/>
  <c r="P99" i="2"/>
  <c r="P100" i="2"/>
  <c r="P101" i="2"/>
  <c r="P95" i="1"/>
  <c r="P96" i="1"/>
  <c r="P97" i="1"/>
  <c r="P98" i="1"/>
  <c r="P99" i="1"/>
  <c r="P100" i="1"/>
  <c r="P101" i="1"/>
  <c r="P102" i="1"/>
  <c r="P1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M94" i="4"/>
  <c r="M95" i="4"/>
  <c r="M96" i="4"/>
  <c r="M97" i="4"/>
  <c r="M98" i="4"/>
  <c r="M99" i="4"/>
  <c r="M100" i="4"/>
  <c r="M101" i="4"/>
  <c r="M102" i="4"/>
  <c r="P37" i="6"/>
  <c r="P38" i="6"/>
  <c r="P39" i="6"/>
  <c r="P40" i="6"/>
  <c r="P41" i="6"/>
  <c r="P42" i="6"/>
  <c r="P43" i="6"/>
  <c r="P44" i="6"/>
  <c r="P45" i="6"/>
  <c r="M37" i="6"/>
  <c r="M38" i="6"/>
  <c r="M39" i="6"/>
  <c r="M40" i="6"/>
  <c r="M41" i="6"/>
  <c r="M43" i="6"/>
  <c r="M44" i="6"/>
  <c r="M45" i="6"/>
  <c r="M36" i="6"/>
  <c r="P95" i="3"/>
  <c r="P96" i="3"/>
  <c r="P97" i="3"/>
  <c r="P98" i="3"/>
  <c r="P99" i="3"/>
  <c r="P100" i="3"/>
  <c r="P101" i="3"/>
  <c r="P102" i="3"/>
  <c r="P103" i="3"/>
  <c r="M95" i="3"/>
  <c r="M96" i="3"/>
  <c r="M97" i="3"/>
  <c r="M98" i="3"/>
  <c r="M99" i="3"/>
  <c r="M100" i="3"/>
  <c r="M101" i="3"/>
  <c r="M102" i="3"/>
  <c r="M103" i="3"/>
  <c r="M94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2" i="9"/>
  <c r="M10" i="9"/>
  <c r="M3" i="9"/>
  <c r="M4" i="9"/>
  <c r="M5" i="9"/>
  <c r="M6" i="9"/>
  <c r="M7" i="9"/>
  <c r="M8" i="9"/>
  <c r="M9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2" i="8"/>
  <c r="P71" i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2" i="8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3" i="7"/>
  <c r="P2" i="7"/>
  <c r="P2" i="5"/>
  <c r="P2" i="2"/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2" i="7"/>
  <c r="P84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5" i="5"/>
  <c r="P86" i="5"/>
  <c r="P87" i="5"/>
  <c r="P88" i="5"/>
  <c r="P89" i="5"/>
  <c r="P90" i="5"/>
  <c r="P91" i="5"/>
  <c r="P92" i="5"/>
  <c r="P93" i="5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2" i="6"/>
  <c r="P2" i="4"/>
  <c r="P11" i="3"/>
  <c r="P3" i="3"/>
  <c r="P4" i="3"/>
  <c r="P5" i="3"/>
  <c r="P6" i="3"/>
  <c r="P7" i="3"/>
  <c r="P8" i="3"/>
  <c r="P9" i="3"/>
  <c r="P10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2" i="3"/>
  <c r="P9" i="2"/>
  <c r="P3" i="2"/>
  <c r="P4" i="2"/>
  <c r="P5" i="2"/>
  <c r="P6" i="2"/>
  <c r="P7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8" i="1"/>
  <c r="P89" i="1"/>
  <c r="P90" i="1"/>
  <c r="P91" i="1"/>
  <c r="P92" i="1"/>
  <c r="P93" i="1"/>
  <c r="P94" i="1"/>
  <c r="P15" i="1"/>
  <c r="P14" i="1"/>
  <c r="P12" i="1"/>
  <c r="P13" i="1"/>
  <c r="P9" i="1"/>
  <c r="P10" i="1"/>
  <c r="P11" i="1"/>
  <c r="P6" i="1"/>
  <c r="P7" i="1"/>
  <c r="P8" i="1"/>
  <c r="P5" i="1"/>
  <c r="P4" i="1"/>
  <c r="P3" i="1"/>
  <c r="P2" i="1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20" i="4"/>
  <c r="P21" i="4"/>
  <c r="P22" i="4"/>
  <c r="P17" i="4"/>
  <c r="P18" i="4"/>
  <c r="P19" i="4"/>
  <c r="P15" i="4"/>
  <c r="P16" i="4"/>
  <c r="P14" i="4"/>
  <c r="P3" i="4"/>
  <c r="P4" i="4"/>
  <c r="P5" i="4"/>
  <c r="P6" i="4"/>
  <c r="P7" i="4"/>
  <c r="P8" i="4"/>
  <c r="P9" i="4"/>
  <c r="P10" i="4"/>
  <c r="P11" i="4"/>
  <c r="P12" i="4"/>
  <c r="P13" i="4"/>
  <c r="M26" i="6"/>
  <c r="M27" i="6"/>
  <c r="M28" i="6"/>
  <c r="M29" i="6"/>
  <c r="M30" i="6"/>
  <c r="M31" i="6"/>
  <c r="M32" i="6"/>
  <c r="M33" i="6"/>
  <c r="M34" i="6"/>
  <c r="M35" i="6"/>
  <c r="M14" i="6"/>
  <c r="M15" i="6"/>
  <c r="M16" i="6"/>
  <c r="M17" i="6"/>
  <c r="M18" i="6"/>
  <c r="M19" i="6"/>
  <c r="M20" i="6"/>
  <c r="M21" i="6"/>
  <c r="M22" i="6"/>
  <c r="M23" i="6"/>
  <c r="M24" i="6"/>
  <c r="M25" i="6"/>
  <c r="M3" i="6"/>
  <c r="M4" i="6"/>
  <c r="M5" i="6"/>
  <c r="M6" i="6"/>
  <c r="M7" i="6"/>
  <c r="M8" i="6"/>
  <c r="M9" i="6"/>
  <c r="M10" i="6"/>
  <c r="M11" i="6"/>
  <c r="M12" i="6"/>
  <c r="M13" i="6"/>
  <c r="M2" i="6"/>
  <c r="M83" i="5"/>
  <c r="M84" i="5"/>
  <c r="M85" i="5"/>
  <c r="M86" i="5"/>
  <c r="M87" i="5"/>
  <c r="M88" i="5"/>
  <c r="M89" i="5"/>
  <c r="M90" i="5"/>
  <c r="M91" i="5"/>
  <c r="M92" i="5"/>
  <c r="M71" i="5"/>
  <c r="M72" i="5"/>
  <c r="M73" i="5"/>
  <c r="M74" i="5"/>
  <c r="M75" i="5"/>
  <c r="M76" i="5"/>
  <c r="M77" i="5"/>
  <c r="M78" i="5"/>
  <c r="M79" i="5"/>
  <c r="M80" i="5"/>
  <c r="M81" i="5"/>
  <c r="M82" i="5"/>
  <c r="M59" i="5"/>
  <c r="M60" i="5"/>
  <c r="M61" i="5"/>
  <c r="M62" i="5"/>
  <c r="M63" i="5"/>
  <c r="M64" i="5"/>
  <c r="M65" i="5"/>
  <c r="M66" i="5"/>
  <c r="M67" i="5"/>
  <c r="M68" i="5"/>
  <c r="M69" i="5"/>
  <c r="M70" i="5"/>
  <c r="M47" i="5"/>
  <c r="M48" i="5"/>
  <c r="M49" i="5"/>
  <c r="M50" i="5"/>
  <c r="M51" i="5"/>
  <c r="M52" i="5"/>
  <c r="M53" i="5"/>
  <c r="M54" i="5"/>
  <c r="M55" i="5"/>
  <c r="M56" i="5"/>
  <c r="M57" i="5"/>
  <c r="M58" i="5"/>
  <c r="M35" i="5"/>
  <c r="M36" i="5"/>
  <c r="M37" i="5"/>
  <c r="M38" i="5"/>
  <c r="M39" i="5"/>
  <c r="M40" i="5"/>
  <c r="M41" i="5"/>
  <c r="M42" i="5"/>
  <c r="M43" i="5"/>
  <c r="M44" i="5"/>
  <c r="M45" i="5"/>
  <c r="M46" i="5"/>
  <c r="M23" i="5"/>
  <c r="M24" i="5"/>
  <c r="M25" i="5"/>
  <c r="M26" i="5"/>
  <c r="M27" i="5"/>
  <c r="M28" i="5"/>
  <c r="M29" i="5"/>
  <c r="M30" i="5"/>
  <c r="M31" i="5"/>
  <c r="M32" i="5"/>
  <c r="M33" i="5"/>
  <c r="M34" i="5"/>
  <c r="M12" i="5"/>
  <c r="M13" i="5"/>
  <c r="M14" i="5"/>
  <c r="M15" i="5"/>
  <c r="M16" i="5"/>
  <c r="M17" i="5"/>
  <c r="M18" i="5"/>
  <c r="M19" i="5"/>
  <c r="M20" i="5"/>
  <c r="M21" i="5"/>
  <c r="M22" i="5"/>
  <c r="M3" i="5"/>
  <c r="M4" i="5"/>
  <c r="M5" i="5"/>
  <c r="M6" i="5"/>
  <c r="M7" i="5"/>
  <c r="M8" i="5"/>
  <c r="M9" i="5"/>
  <c r="M10" i="5"/>
  <c r="M11" i="5"/>
  <c r="M2" i="5"/>
  <c r="M83" i="4"/>
  <c r="M84" i="4"/>
  <c r="M85" i="4"/>
  <c r="M86" i="4"/>
  <c r="M87" i="4"/>
  <c r="M88" i="4"/>
  <c r="M89" i="4"/>
  <c r="M90" i="4"/>
  <c r="M91" i="4"/>
  <c r="M92" i="4"/>
  <c r="M93" i="4"/>
  <c r="M71" i="4"/>
  <c r="M72" i="4"/>
  <c r="M73" i="4"/>
  <c r="M74" i="4"/>
  <c r="M75" i="4"/>
  <c r="M76" i="4"/>
  <c r="M77" i="4"/>
  <c r="M78" i="4"/>
  <c r="M79" i="4"/>
  <c r="M80" i="4"/>
  <c r="M81" i="4"/>
  <c r="M82" i="4"/>
  <c r="M59" i="4"/>
  <c r="M60" i="4"/>
  <c r="M61" i="4"/>
  <c r="M62" i="4"/>
  <c r="M63" i="4"/>
  <c r="M64" i="4"/>
  <c r="M65" i="4"/>
  <c r="M66" i="4"/>
  <c r="M67" i="4"/>
  <c r="M68" i="4"/>
  <c r="M69" i="4"/>
  <c r="M70" i="4"/>
  <c r="M47" i="4"/>
  <c r="M48" i="4"/>
  <c r="M49" i="4"/>
  <c r="M50" i="4"/>
  <c r="M51" i="4"/>
  <c r="M52" i="4"/>
  <c r="M53" i="4"/>
  <c r="M54" i="4"/>
  <c r="M55" i="4"/>
  <c r="M56" i="4"/>
  <c r="M57" i="4"/>
  <c r="M58" i="4"/>
  <c r="M35" i="4"/>
  <c r="M36" i="4"/>
  <c r="M37" i="4"/>
  <c r="M38" i="4"/>
  <c r="M39" i="4"/>
  <c r="M40" i="4"/>
  <c r="M41" i="4"/>
  <c r="M42" i="4"/>
  <c r="M43" i="4"/>
  <c r="M44" i="4"/>
  <c r="M45" i="4"/>
  <c r="M46" i="4"/>
  <c r="M34" i="4"/>
  <c r="M23" i="4"/>
  <c r="M24" i="4"/>
  <c r="M25" i="4"/>
  <c r="M26" i="4"/>
  <c r="M27" i="4"/>
  <c r="M28" i="4"/>
  <c r="M29" i="4"/>
  <c r="M30" i="4"/>
  <c r="M31" i="4"/>
  <c r="M32" i="4"/>
  <c r="M33" i="4"/>
  <c r="M12" i="4"/>
  <c r="M13" i="4"/>
  <c r="M14" i="4"/>
  <c r="M15" i="4"/>
  <c r="M16" i="4"/>
  <c r="M17" i="4"/>
  <c r="M18" i="4"/>
  <c r="M19" i="4"/>
  <c r="M20" i="4"/>
  <c r="M21" i="4"/>
  <c r="M22" i="4"/>
  <c r="M3" i="4"/>
  <c r="M4" i="4"/>
  <c r="M5" i="4"/>
  <c r="M6" i="4"/>
  <c r="M7" i="4"/>
  <c r="M8" i="4"/>
  <c r="M9" i="4"/>
  <c r="M10" i="4"/>
  <c r="M11" i="4"/>
  <c r="M2" i="4"/>
  <c r="M84" i="3"/>
  <c r="M85" i="3"/>
  <c r="M86" i="3"/>
  <c r="M87" i="3"/>
  <c r="M88" i="3"/>
  <c r="M89" i="3"/>
  <c r="M90" i="3"/>
  <c r="M91" i="3"/>
  <c r="M92" i="3"/>
  <c r="M93" i="3"/>
  <c r="M72" i="3"/>
  <c r="M73" i="3"/>
  <c r="M74" i="3"/>
  <c r="M75" i="3"/>
  <c r="M76" i="3"/>
  <c r="M77" i="3"/>
  <c r="M78" i="3"/>
  <c r="M79" i="3"/>
  <c r="M80" i="3"/>
  <c r="M81" i="3"/>
  <c r="M82" i="3"/>
  <c r="M83" i="3"/>
  <c r="M60" i="3"/>
  <c r="M61" i="3"/>
  <c r="M62" i="3"/>
  <c r="M63" i="3"/>
  <c r="M64" i="3"/>
  <c r="M65" i="3"/>
  <c r="M66" i="3"/>
  <c r="M67" i="3"/>
  <c r="M68" i="3"/>
  <c r="M69" i="3"/>
  <c r="M70" i="3"/>
  <c r="M71" i="3"/>
  <c r="M48" i="3"/>
  <c r="M49" i="3"/>
  <c r="M50" i="3"/>
  <c r="M51" i="3"/>
  <c r="M52" i="3"/>
  <c r="M53" i="3"/>
  <c r="M54" i="3"/>
  <c r="M55" i="3"/>
  <c r="M56" i="3"/>
  <c r="M57" i="3"/>
  <c r="M58" i="3"/>
  <c r="M59" i="3"/>
  <c r="M36" i="3"/>
  <c r="M37" i="3"/>
  <c r="M38" i="3"/>
  <c r="M39" i="3"/>
  <c r="M40" i="3"/>
  <c r="M41" i="3"/>
  <c r="M42" i="3"/>
  <c r="M43" i="3"/>
  <c r="M44" i="3"/>
  <c r="M45" i="3"/>
  <c r="M46" i="3"/>
  <c r="M47" i="3"/>
  <c r="M24" i="3"/>
  <c r="M25" i="3"/>
  <c r="M26" i="3"/>
  <c r="M27" i="3"/>
  <c r="M28" i="3"/>
  <c r="M29" i="3"/>
  <c r="M30" i="3"/>
  <c r="M31" i="3"/>
  <c r="M32" i="3"/>
  <c r="M33" i="3"/>
  <c r="M34" i="3"/>
  <c r="M35" i="3"/>
  <c r="M13" i="3"/>
  <c r="M14" i="3"/>
  <c r="M15" i="3"/>
  <c r="M16" i="3"/>
  <c r="M17" i="3"/>
  <c r="M18" i="3"/>
  <c r="M19" i="3"/>
  <c r="M20" i="3"/>
  <c r="M21" i="3"/>
  <c r="M22" i="3"/>
  <c r="M23" i="3"/>
  <c r="M3" i="3"/>
  <c r="M4" i="3"/>
  <c r="M5" i="3"/>
  <c r="M6" i="3"/>
  <c r="M7" i="3"/>
  <c r="M8" i="3"/>
  <c r="M9" i="3"/>
  <c r="M10" i="3"/>
  <c r="M11" i="3"/>
  <c r="M12" i="3"/>
  <c r="M2" i="3"/>
</calcChain>
</file>

<file path=xl/sharedStrings.xml><?xml version="1.0" encoding="utf-8"?>
<sst xmlns="http://schemas.openxmlformats.org/spreadsheetml/2006/main" count="6860" uniqueCount="84">
  <si>
    <t>DO</t>
  </si>
  <si>
    <t>TEMP</t>
  </si>
  <si>
    <t>Conductivity</t>
  </si>
  <si>
    <t>Specific Cond</t>
  </si>
  <si>
    <t>Salinity</t>
  </si>
  <si>
    <t>pH</t>
  </si>
  <si>
    <t>Turbidity</t>
  </si>
  <si>
    <t>Flow</t>
  </si>
  <si>
    <t>Year</t>
  </si>
  <si>
    <t>Dry</t>
  </si>
  <si>
    <t>Wet</t>
  </si>
  <si>
    <t>Precipitation</t>
  </si>
  <si>
    <t>SARU</t>
  </si>
  <si>
    <t>Fecal Coliform</t>
  </si>
  <si>
    <t>LS-1</t>
  </si>
  <si>
    <t>lite turbidity</t>
  </si>
  <si>
    <t>meter off</t>
  </si>
  <si>
    <t>n/a</t>
  </si>
  <si>
    <t>n/c</t>
  </si>
  <si>
    <t>JO-1</t>
  </si>
  <si>
    <t>Stream</t>
  </si>
  <si>
    <t>Perry Creek</t>
  </si>
  <si>
    <t>Little Swamp Creek</t>
  </si>
  <si>
    <t>Junco Creek</t>
  </si>
  <si>
    <t>PM-1</t>
  </si>
  <si>
    <t>Palm Creek</t>
  </si>
  <si>
    <t>HC-1</t>
  </si>
  <si>
    <t>NCLD-1</t>
  </si>
  <si>
    <t>Horse Creek</t>
  </si>
  <si>
    <t>North Creek</t>
  </si>
  <si>
    <t>Season</t>
  </si>
  <si>
    <t>WC-1</t>
  </si>
  <si>
    <t>turbid</t>
  </si>
  <si>
    <t>clear</t>
  </si>
  <si>
    <t>Waynita Creek</t>
  </si>
  <si>
    <t>NC-1</t>
  </si>
  <si>
    <t>HC-2</t>
  </si>
  <si>
    <t>Time</t>
  </si>
  <si>
    <t>Site</t>
  </si>
  <si>
    <t>Date</t>
  </si>
  <si>
    <t>Watershed</t>
  </si>
  <si>
    <t>Swamp Creek</t>
  </si>
  <si>
    <t>14:20:00 PM</t>
  </si>
  <si>
    <t>14:45:00 PM</t>
  </si>
  <si>
    <t>15:05:00 PM</t>
  </si>
  <si>
    <t>13:30:00 PM</t>
  </si>
  <si>
    <t>QC-1</t>
  </si>
  <si>
    <t>Queensborough</t>
  </si>
  <si>
    <t>NC-2</t>
  </si>
  <si>
    <t>Cu</t>
  </si>
  <si>
    <t>Zn</t>
  </si>
  <si>
    <t>Pb</t>
  </si>
  <si>
    <t>TKN</t>
  </si>
  <si>
    <t>NO3_NO2</t>
  </si>
  <si>
    <t>TP</t>
  </si>
  <si>
    <t>TSS</t>
  </si>
  <si>
    <t>TN</t>
  </si>
  <si>
    <t>Monitoring.Basin</t>
  </si>
  <si>
    <t>Lower North Creek</t>
  </si>
  <si>
    <t>Lower Sammamish River</t>
  </si>
  <si>
    <t>Upper North Creek</t>
  </si>
  <si>
    <t>CQ-1</t>
  </si>
  <si>
    <t>11:05AM</t>
  </si>
  <si>
    <t>1:06PM</t>
  </si>
  <si>
    <t>9:44AM</t>
  </si>
  <si>
    <t>10:38AM</t>
  </si>
  <si>
    <t>10.:25 AM</t>
  </si>
  <si>
    <t>BIBI</t>
  </si>
  <si>
    <t>MD-1</t>
  </si>
  <si>
    <t>Middle Creek</t>
  </si>
  <si>
    <t>PR-2</t>
  </si>
  <si>
    <t>WD-1</t>
  </si>
  <si>
    <t>Cole-Woods Creek</t>
  </si>
  <si>
    <t>PA-1</t>
  </si>
  <si>
    <t>1:30PM</t>
  </si>
  <si>
    <t>Parr Creek</t>
  </si>
  <si>
    <t>PA-2</t>
  </si>
  <si>
    <t>BY-1</t>
  </si>
  <si>
    <t>Brick Yard Creek</t>
  </si>
  <si>
    <t>MH-1</t>
  </si>
  <si>
    <t>02:00PM</t>
  </si>
  <si>
    <t>Maltby Hill Creek</t>
  </si>
  <si>
    <t>Upper Sammamish River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</si>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</sst>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8" fontId="0" fillId="0" borderId="0" xfId="0" applyNumberFormat="1" applyAlignment="1">
      <alignment horizontal="center"/>
    </xf>
    <xf numFmtId="18" fontId="0" fillId="0" borderId="0" xfId="0" applyNumberFormat="1"/>
    <xf numFmtId="164" fontId="0" fillId="0" borderId="0" xfId="0" applyNumberFormat="1" applyFill="1"/>
    <xf numFmtId="0" fontId="7" fillId="0" borderId="0" xfId="0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</cellXfs>
  <cellStyles count="3">
    <cellStyle name="60% - Accent6" xfId="2" builtinId="5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workbookViewId="0">
      <pane ySplit="1" topLeftCell="A86" activePane="bottomLeft" state="frozen"/>
      <selection pane="bottomLeft" activeCell="Z113" sqref="Z113:Z114"/>
    </sheetView>
  </sheetViews>
  <sheetFormatPr defaultRowHeight="15" x14ac:dyDescent="0.25"/>
  <cols>
    <col min="1" max="1" width="10.7109375" style="1" bestFit="1" customWidth="1"/>
    <col min="3" max="3" width="11.28515625" bestFit="1" customWidth="1"/>
    <col min="4" max="4" width="11.5703125" style="2" bestFit="1" customWidth="1"/>
    <col min="7" max="7" width="12.140625" bestFit="1" customWidth="1"/>
    <col min="8" max="8" width="12.85546875" bestFit="1" customWidth="1"/>
    <col min="14" max="14" width="12.42578125" bestFit="1" customWidth="1"/>
    <col min="15" max="15" width="13.85546875" bestFit="1" customWidth="1"/>
    <col min="17" max="17" width="11.7109375" bestFit="1" customWidth="1"/>
    <col min="26" max="26" width="16.71093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12</v>
      </c>
      <c r="C2" t="s">
        <v>21</v>
      </c>
      <c r="D2" s="2">
        <v>0.41319444444444442</v>
      </c>
      <c r="E2">
        <v>12.31</v>
      </c>
      <c r="F2">
        <v>6.7</v>
      </c>
      <c r="G2">
        <v>134.80000000000001</v>
      </c>
      <c r="H2">
        <v>207.1</v>
      </c>
      <c r="I2">
        <v>0.1</v>
      </c>
      <c r="J2">
        <v>7.82</v>
      </c>
      <c r="K2">
        <v>4.22</v>
      </c>
      <c r="L2">
        <v>1</v>
      </c>
      <c r="M2">
        <f>YEAR(A2)</f>
        <v>2010</v>
      </c>
      <c r="N2" t="s">
        <v>9</v>
      </c>
      <c r="O2">
        <v>10</v>
      </c>
      <c r="P2" s="5" t="str">
        <f>LOOKUP(MONTH(A2),{1,3,6,9,12;"Winter","Spring","Summer","Autumn","Winter"})</f>
        <v>Spring</v>
      </c>
      <c r="Q2" t="s">
        <v>29</v>
      </c>
      <c r="Z2" t="s">
        <v>21</v>
      </c>
    </row>
    <row r="3" spans="1:27" x14ac:dyDescent="0.25">
      <c r="A3" s="1">
        <v>40276</v>
      </c>
      <c r="B3" t="s">
        <v>12</v>
      </c>
      <c r="C3" t="s">
        <v>21</v>
      </c>
      <c r="D3" s="2">
        <v>0.48958333333333331</v>
      </c>
      <c r="E3">
        <v>10.84</v>
      </c>
      <c r="F3">
        <v>8.4</v>
      </c>
      <c r="G3">
        <v>108.1</v>
      </c>
      <c r="H3">
        <v>158.19999999999999</v>
      </c>
      <c r="I3">
        <v>0.1</v>
      </c>
      <c r="J3">
        <v>7.41</v>
      </c>
      <c r="L3">
        <v>2</v>
      </c>
      <c r="M3">
        <f t="shared" ref="M3:M66" si="0">YEAR(A3)</f>
        <v>2010</v>
      </c>
      <c r="N3" t="s">
        <v>10</v>
      </c>
      <c r="O3">
        <v>140</v>
      </c>
      <c r="P3" s="5" t="str">
        <f>LOOKUP(MONTH(A3),{1,3,6,9,12;"Winter","Spring","Summer","Autumn","Winter"})</f>
        <v>Spring</v>
      </c>
      <c r="Q3" t="s">
        <v>29</v>
      </c>
      <c r="Z3" t="s">
        <v>21</v>
      </c>
    </row>
    <row r="4" spans="1:27" x14ac:dyDescent="0.25">
      <c r="A4" s="1">
        <v>40319</v>
      </c>
      <c r="B4" t="s">
        <v>12</v>
      </c>
      <c r="C4" t="s">
        <v>21</v>
      </c>
      <c r="D4" s="2">
        <v>0.44444444444444442</v>
      </c>
      <c r="E4">
        <v>10.42</v>
      </c>
      <c r="F4">
        <v>11.3</v>
      </c>
      <c r="G4">
        <v>148.1</v>
      </c>
      <c r="H4">
        <v>200.8</v>
      </c>
      <c r="I4">
        <v>0.1</v>
      </c>
      <c r="J4">
        <v>7.54</v>
      </c>
      <c r="K4">
        <v>3.15</v>
      </c>
      <c r="L4">
        <v>1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29</v>
      </c>
      <c r="Z4" t="s">
        <v>21</v>
      </c>
    </row>
    <row r="5" spans="1:27" x14ac:dyDescent="0.25">
      <c r="A5" s="1">
        <v>40353</v>
      </c>
      <c r="B5" t="s">
        <v>12</v>
      </c>
      <c r="C5" t="s">
        <v>21</v>
      </c>
      <c r="D5" s="2">
        <v>0.58194444444444449</v>
      </c>
      <c r="E5">
        <v>9.91</v>
      </c>
      <c r="F5">
        <v>15</v>
      </c>
      <c r="G5">
        <v>196.3</v>
      </c>
      <c r="H5">
        <v>242.9</v>
      </c>
      <c r="I5">
        <v>0.1</v>
      </c>
      <c r="J5">
        <v>8.2200000000000006</v>
      </c>
      <c r="K5">
        <v>4.6399999999999997</v>
      </c>
      <c r="L5">
        <v>0.75</v>
      </c>
      <c r="M5">
        <f t="shared" si="0"/>
        <v>2010</v>
      </c>
      <c r="N5" t="s">
        <v>9</v>
      </c>
      <c r="O5">
        <v>140</v>
      </c>
      <c r="P5" s="5" t="str">
        <f>LOOKUP(MONTH(A5),{1,3,6,9,12;"Winter","Spring","Summer","Autumn","Winter"})</f>
        <v>Summer</v>
      </c>
      <c r="Q5" t="s">
        <v>29</v>
      </c>
      <c r="Z5" t="s">
        <v>21</v>
      </c>
    </row>
    <row r="6" spans="1:27" x14ac:dyDescent="0.25">
      <c r="A6" s="1">
        <v>40375</v>
      </c>
      <c r="B6" t="s">
        <v>12</v>
      </c>
      <c r="C6" t="s">
        <v>21</v>
      </c>
      <c r="D6" s="2">
        <v>0.5854166666666667</v>
      </c>
      <c r="E6">
        <v>9.86</v>
      </c>
      <c r="F6">
        <v>14.8</v>
      </c>
      <c r="G6">
        <v>198.3</v>
      </c>
      <c r="H6">
        <v>246.7</v>
      </c>
      <c r="I6">
        <v>0.1</v>
      </c>
      <c r="J6">
        <v>7.77</v>
      </c>
      <c r="K6">
        <v>6.83</v>
      </c>
      <c r="L6">
        <v>0.5</v>
      </c>
      <c r="M6">
        <f t="shared" si="0"/>
        <v>2010</v>
      </c>
      <c r="N6" t="s">
        <v>9</v>
      </c>
      <c r="O6">
        <v>64</v>
      </c>
      <c r="P6" s="5" t="str">
        <f>LOOKUP(MONTH(A6),{1,3,6,9,12;"Winter","Spring","Summer","Autumn","Winter"})</f>
        <v>Summer</v>
      </c>
      <c r="Q6" t="s">
        <v>29</v>
      </c>
      <c r="Z6" t="s">
        <v>21</v>
      </c>
    </row>
    <row r="7" spans="1:27" x14ac:dyDescent="0.25">
      <c r="A7" s="1">
        <v>40409</v>
      </c>
      <c r="B7" t="s">
        <v>12</v>
      </c>
      <c r="C7" t="s">
        <v>21</v>
      </c>
      <c r="D7" s="2">
        <v>0.56666666666666665</v>
      </c>
      <c r="E7">
        <v>9.27</v>
      </c>
      <c r="F7">
        <v>15.3</v>
      </c>
      <c r="G7">
        <v>192.1</v>
      </c>
      <c r="H7">
        <v>235.8</v>
      </c>
      <c r="I7">
        <v>0.1</v>
      </c>
      <c r="K7">
        <v>2.12</v>
      </c>
      <c r="L7">
        <v>1</v>
      </c>
      <c r="M7">
        <f t="shared" si="0"/>
        <v>2010</v>
      </c>
      <c r="N7" t="s">
        <v>10</v>
      </c>
      <c r="O7">
        <v>75</v>
      </c>
      <c r="P7" s="5" t="str">
        <f>LOOKUP(MONTH(A7),{1,3,6,9,12;"Winter","Spring","Summer","Autumn","Winter"})</f>
        <v>Summer</v>
      </c>
      <c r="Q7" t="s">
        <v>29</v>
      </c>
      <c r="Z7" t="s">
        <v>21</v>
      </c>
    </row>
    <row r="8" spans="1:27" x14ac:dyDescent="0.25">
      <c r="A8" s="1">
        <v>40413</v>
      </c>
      <c r="B8" t="s">
        <v>12</v>
      </c>
      <c r="C8" t="s">
        <v>21</v>
      </c>
      <c r="D8" s="2">
        <v>0.65625</v>
      </c>
      <c r="E8">
        <v>9.42</v>
      </c>
      <c r="F8">
        <v>15.7</v>
      </c>
      <c r="G8">
        <v>199.8</v>
      </c>
      <c r="H8">
        <v>243.2</v>
      </c>
      <c r="I8">
        <v>0.1</v>
      </c>
      <c r="L8">
        <v>1.2</v>
      </c>
      <c r="M8">
        <f t="shared" si="0"/>
        <v>2010</v>
      </c>
      <c r="N8" t="s">
        <v>9</v>
      </c>
      <c r="O8">
        <v>2400</v>
      </c>
      <c r="P8" s="5" t="str">
        <f>LOOKUP(MONTH(A8),{1,3,6,9,12;"Winter","Spring","Summer","Autumn","Winter"})</f>
        <v>Summer</v>
      </c>
      <c r="Q8" t="s">
        <v>29</v>
      </c>
      <c r="Z8" t="s">
        <v>21</v>
      </c>
      <c r="AA8">
        <v>19.600000000000001</v>
      </c>
    </row>
    <row r="9" spans="1:27" x14ac:dyDescent="0.25">
      <c r="A9" s="1">
        <v>40449</v>
      </c>
      <c r="B9" t="s">
        <v>12</v>
      </c>
      <c r="C9" t="s">
        <v>21</v>
      </c>
      <c r="D9" s="2">
        <v>0.44791666666666669</v>
      </c>
      <c r="E9">
        <v>8.73</v>
      </c>
      <c r="F9">
        <v>15.3</v>
      </c>
      <c r="G9">
        <v>193.5</v>
      </c>
      <c r="H9">
        <v>237.5</v>
      </c>
      <c r="I9">
        <v>0.1</v>
      </c>
      <c r="J9">
        <v>7.83</v>
      </c>
      <c r="K9">
        <v>1.93</v>
      </c>
      <c r="L9">
        <v>1</v>
      </c>
      <c r="M9">
        <f t="shared" si="0"/>
        <v>2010</v>
      </c>
      <c r="N9" t="s">
        <v>10</v>
      </c>
      <c r="O9">
        <v>40</v>
      </c>
      <c r="P9" s="5" t="str">
        <f>LOOKUP(MONTH(A9),{1,3,6,9,12;"Winter","Spring","Summer","Autumn","Winter"})</f>
        <v>Autumn</v>
      </c>
      <c r="Q9" t="s">
        <v>29</v>
      </c>
      <c r="Z9" t="s">
        <v>21</v>
      </c>
    </row>
    <row r="10" spans="1:27" x14ac:dyDescent="0.25">
      <c r="A10" s="1">
        <v>40472</v>
      </c>
      <c r="B10" t="s">
        <v>12</v>
      </c>
      <c r="C10" t="s">
        <v>21</v>
      </c>
      <c r="D10" s="2">
        <v>0.62013888888888891</v>
      </c>
      <c r="E10">
        <v>10.01</v>
      </c>
      <c r="F10">
        <v>11.7</v>
      </c>
      <c r="G10">
        <v>183.7</v>
      </c>
      <c r="H10">
        <v>246</v>
      </c>
      <c r="I10">
        <v>0.1</v>
      </c>
      <c r="J10">
        <v>7.75</v>
      </c>
      <c r="K10">
        <v>2.94</v>
      </c>
      <c r="L10">
        <v>1.2</v>
      </c>
      <c r="M10">
        <f t="shared" si="0"/>
        <v>2010</v>
      </c>
      <c r="N10" t="s">
        <v>10</v>
      </c>
      <c r="O10">
        <v>20</v>
      </c>
      <c r="P10" s="5" t="str">
        <f>LOOKUP(MONTH(A10),{1,3,6,9,12;"Winter","Spring","Summer","Autumn","Winter"})</f>
        <v>Autumn</v>
      </c>
      <c r="Q10" t="s">
        <v>29</v>
      </c>
      <c r="Z10" t="s">
        <v>21</v>
      </c>
    </row>
    <row r="11" spans="1:27" x14ac:dyDescent="0.25">
      <c r="A11" s="1">
        <v>40506</v>
      </c>
      <c r="B11" t="s">
        <v>12</v>
      </c>
      <c r="C11" t="s">
        <v>21</v>
      </c>
      <c r="D11" s="2">
        <v>0.47569444444444442</v>
      </c>
      <c r="E11">
        <v>12.54</v>
      </c>
      <c r="F11">
        <v>6.7</v>
      </c>
      <c r="G11">
        <v>166</v>
      </c>
      <c r="H11">
        <v>255.6</v>
      </c>
      <c r="I11">
        <v>0.1</v>
      </c>
      <c r="J11">
        <v>7.52</v>
      </c>
      <c r="K11">
        <v>1.57</v>
      </c>
      <c r="L11">
        <v>1.25</v>
      </c>
      <c r="M11">
        <f t="shared" si="0"/>
        <v>2010</v>
      </c>
      <c r="N11" t="s">
        <v>10</v>
      </c>
      <c r="O11">
        <v>10</v>
      </c>
      <c r="P11" s="5" t="str">
        <f>LOOKUP(MONTH(A11),{1,3,6,9,12;"Winter","Spring","Summer","Autumn","Winter"})</f>
        <v>Autumn</v>
      </c>
      <c r="Q11" t="s">
        <v>29</v>
      </c>
      <c r="Z11" t="s">
        <v>21</v>
      </c>
    </row>
    <row r="12" spans="1:27" x14ac:dyDescent="0.25">
      <c r="A12" s="1">
        <v>40541</v>
      </c>
      <c r="B12" t="s">
        <v>12</v>
      </c>
      <c r="C12" t="s">
        <v>21</v>
      </c>
      <c r="D12" s="2">
        <v>0.45277777777777778</v>
      </c>
      <c r="E12">
        <v>13.05</v>
      </c>
      <c r="F12">
        <v>7.9</v>
      </c>
      <c r="G12">
        <v>12.2</v>
      </c>
      <c r="H12">
        <v>195.4</v>
      </c>
      <c r="I12">
        <v>0</v>
      </c>
      <c r="J12">
        <v>7.57</v>
      </c>
      <c r="K12">
        <v>10.49</v>
      </c>
      <c r="L12">
        <v>1.5</v>
      </c>
      <c r="M12">
        <f t="shared" si="0"/>
        <v>2010</v>
      </c>
      <c r="N12" t="s">
        <v>10</v>
      </c>
      <c r="O12">
        <v>10</v>
      </c>
      <c r="P12" s="5" t="str">
        <f>LOOKUP(MONTH(A12),{1,3,6,9,12;"Winter","Spring","Summer","Autumn","Winter"})</f>
        <v>Winter</v>
      </c>
      <c r="Q12" t="s">
        <v>29</v>
      </c>
      <c r="Z12" t="s">
        <v>21</v>
      </c>
    </row>
    <row r="13" spans="1:27" x14ac:dyDescent="0.25">
      <c r="A13" s="1">
        <v>40564</v>
      </c>
      <c r="B13" t="s">
        <v>12</v>
      </c>
      <c r="C13" t="s">
        <v>21</v>
      </c>
      <c r="D13" s="2">
        <v>0.44097222222222227</v>
      </c>
      <c r="E13">
        <v>11.42</v>
      </c>
      <c r="F13">
        <v>7.1</v>
      </c>
      <c r="G13">
        <v>81.3</v>
      </c>
      <c r="H13">
        <v>125.2</v>
      </c>
      <c r="I13">
        <v>0.1</v>
      </c>
      <c r="K13">
        <v>8.9600000000000009</v>
      </c>
      <c r="L13">
        <v>2</v>
      </c>
      <c r="M13">
        <f t="shared" si="0"/>
        <v>2011</v>
      </c>
      <c r="N13" t="s">
        <v>10</v>
      </c>
      <c r="O13">
        <v>10</v>
      </c>
      <c r="P13" s="5" t="str">
        <f>LOOKUP(MONTH(A13),{1,3,6,9,12;"Winter","Spring","Summer","Autumn","Winter"})</f>
        <v>Winter</v>
      </c>
      <c r="Q13" t="s">
        <v>29</v>
      </c>
      <c r="Z13" t="s">
        <v>21</v>
      </c>
    </row>
    <row r="14" spans="1:27" x14ac:dyDescent="0.25">
      <c r="A14" s="1">
        <v>40596</v>
      </c>
      <c r="B14" t="s">
        <v>12</v>
      </c>
      <c r="C14" t="s">
        <v>21</v>
      </c>
      <c r="D14" s="2">
        <v>0.48125000000000001</v>
      </c>
      <c r="E14">
        <v>12.65</v>
      </c>
      <c r="F14">
        <v>6</v>
      </c>
      <c r="G14">
        <v>136.80000000000001</v>
      </c>
      <c r="H14">
        <v>214.5</v>
      </c>
      <c r="I14">
        <v>0.1</v>
      </c>
      <c r="J14">
        <v>7.76</v>
      </c>
      <c r="K14">
        <v>1.97</v>
      </c>
      <c r="L14">
        <v>1</v>
      </c>
      <c r="M14">
        <f t="shared" si="0"/>
        <v>2011</v>
      </c>
      <c r="N14" t="s">
        <v>10</v>
      </c>
      <c r="O14">
        <v>15</v>
      </c>
      <c r="P14" s="5" t="str">
        <f>LOOKUP(MONTH(A14),{1,3,6,9,12;"Winter","Spring","Summer","Autumn","Winter"})</f>
        <v>Winter</v>
      </c>
      <c r="Q14" t="s">
        <v>29</v>
      </c>
      <c r="Z14" t="s">
        <v>21</v>
      </c>
    </row>
    <row r="15" spans="1:27" x14ac:dyDescent="0.25">
      <c r="A15" s="1">
        <v>40624</v>
      </c>
      <c r="B15" t="s">
        <v>12</v>
      </c>
      <c r="C15" t="s">
        <v>21</v>
      </c>
      <c r="D15" s="2">
        <v>0.63124999999999998</v>
      </c>
      <c r="E15">
        <v>11.07</v>
      </c>
      <c r="F15">
        <v>10.3</v>
      </c>
      <c r="G15">
        <v>147.30000000000001</v>
      </c>
      <c r="H15">
        <v>205.5</v>
      </c>
      <c r="I15">
        <v>0.1</v>
      </c>
      <c r="J15">
        <v>7.77</v>
      </c>
      <c r="K15">
        <v>2.39</v>
      </c>
      <c r="L15">
        <v>1.5</v>
      </c>
      <c r="M15">
        <f t="shared" si="0"/>
        <v>2011</v>
      </c>
      <c r="N15" t="s">
        <v>10</v>
      </c>
      <c r="O15">
        <v>20</v>
      </c>
      <c r="P15" s="5" t="str">
        <f>LOOKUP(MONTH(A15),{1,3,6,9,12;"Winter","Spring","Summer","Autumn","Winter"})</f>
        <v>Spring</v>
      </c>
      <c r="Q15" t="s">
        <v>29</v>
      </c>
      <c r="Z15" t="s">
        <v>21</v>
      </c>
    </row>
    <row r="16" spans="1:27" x14ac:dyDescent="0.25">
      <c r="A16" s="1">
        <v>40653</v>
      </c>
      <c r="B16" t="s">
        <v>12</v>
      </c>
      <c r="C16" t="s">
        <v>21</v>
      </c>
      <c r="D16" s="2">
        <v>0.625</v>
      </c>
      <c r="E16">
        <v>11.17</v>
      </c>
      <c r="F16">
        <v>10.7</v>
      </c>
      <c r="G16">
        <v>158.1</v>
      </c>
      <c r="H16">
        <v>217.5</v>
      </c>
      <c r="I16">
        <v>0.1</v>
      </c>
      <c r="K16">
        <v>1.34</v>
      </c>
      <c r="L16">
        <v>1.5</v>
      </c>
      <c r="M16">
        <f t="shared" si="0"/>
        <v>2011</v>
      </c>
      <c r="N16" t="s">
        <v>9</v>
      </c>
      <c r="O16">
        <v>30</v>
      </c>
      <c r="P16" s="5" t="str">
        <f>LOOKUP(MONTH(A16),{1,3,6,9,12;"Winter","Spring","Summer","Autumn","Winter"})</f>
        <v>Spring</v>
      </c>
      <c r="Q16" t="s">
        <v>29</v>
      </c>
      <c r="Z16" t="s">
        <v>21</v>
      </c>
    </row>
    <row r="17" spans="1:26" x14ac:dyDescent="0.25">
      <c r="A17" s="1">
        <v>40682</v>
      </c>
      <c r="B17" t="s">
        <v>12</v>
      </c>
      <c r="C17" t="s">
        <v>21</v>
      </c>
      <c r="D17" s="2">
        <v>0.66666666666666663</v>
      </c>
      <c r="E17">
        <v>9.99</v>
      </c>
      <c r="F17">
        <v>14</v>
      </c>
      <c r="G17">
        <v>158.69999999999999</v>
      </c>
      <c r="H17">
        <v>201.4</v>
      </c>
      <c r="I17">
        <v>0.1</v>
      </c>
      <c r="J17">
        <v>7.53</v>
      </c>
      <c r="K17">
        <v>2.12</v>
      </c>
      <c r="L17">
        <v>2</v>
      </c>
      <c r="M17">
        <f t="shared" si="0"/>
        <v>2011</v>
      </c>
      <c r="N17" t="s">
        <v>9</v>
      </c>
      <c r="O17">
        <v>280</v>
      </c>
      <c r="P17" s="5" t="str">
        <f>LOOKUP(MONTH(A17),{1,3,6,9,12;"Winter","Spring","Summer","Autumn","Winter"})</f>
        <v>Spring</v>
      </c>
      <c r="Q17" t="s">
        <v>29</v>
      </c>
      <c r="Z17" t="s">
        <v>21</v>
      </c>
    </row>
    <row r="18" spans="1:26" x14ac:dyDescent="0.25">
      <c r="A18" s="1">
        <v>40709</v>
      </c>
      <c r="B18" t="s">
        <v>12</v>
      </c>
      <c r="C18" t="s">
        <v>21</v>
      </c>
      <c r="D18" s="2">
        <v>0.60972222222222217</v>
      </c>
      <c r="E18">
        <v>11.42</v>
      </c>
      <c r="F18">
        <v>13</v>
      </c>
      <c r="G18">
        <v>171.2</v>
      </c>
      <c r="H18">
        <v>222.4</v>
      </c>
      <c r="I18">
        <v>0.1</v>
      </c>
      <c r="J18">
        <v>7.87</v>
      </c>
      <c r="K18">
        <v>2.35</v>
      </c>
      <c r="L18">
        <v>1.25</v>
      </c>
      <c r="M18">
        <f t="shared" si="0"/>
        <v>2011</v>
      </c>
      <c r="N18" t="s">
        <v>10</v>
      </c>
      <c r="O18">
        <v>260</v>
      </c>
      <c r="P18" s="5" t="str">
        <f>LOOKUP(MONTH(A18),{1,3,6,9,12;"Winter","Spring","Summer","Autumn","Winter"})</f>
        <v>Summer</v>
      </c>
      <c r="Q18" t="s">
        <v>29</v>
      </c>
      <c r="Z18" t="s">
        <v>21</v>
      </c>
    </row>
    <row r="19" spans="1:26" x14ac:dyDescent="0.25">
      <c r="A19" s="1">
        <v>40735</v>
      </c>
      <c r="B19" t="s">
        <v>12</v>
      </c>
      <c r="C19" t="s">
        <v>21</v>
      </c>
      <c r="D19" s="2">
        <v>0.63541666666666663</v>
      </c>
      <c r="E19">
        <v>11.68</v>
      </c>
      <c r="F19">
        <v>14.7</v>
      </c>
      <c r="G19">
        <v>192.5</v>
      </c>
      <c r="H19">
        <v>239.6</v>
      </c>
      <c r="I19">
        <v>0.1</v>
      </c>
      <c r="J19">
        <v>7.55</v>
      </c>
      <c r="K19">
        <v>1.76</v>
      </c>
      <c r="L19">
        <v>0.75</v>
      </c>
      <c r="M19">
        <f t="shared" si="0"/>
        <v>2011</v>
      </c>
      <c r="N19" t="s">
        <v>9</v>
      </c>
      <c r="O19">
        <v>190</v>
      </c>
      <c r="P19" s="5" t="str">
        <f>LOOKUP(MONTH(A19),{1,3,6,9,12;"Winter","Spring","Summer","Autumn","Winter"})</f>
        <v>Summer</v>
      </c>
      <c r="Q19" t="s">
        <v>29</v>
      </c>
      <c r="Z19" t="s">
        <v>21</v>
      </c>
    </row>
    <row r="20" spans="1:26" x14ac:dyDescent="0.25">
      <c r="A20" s="1">
        <v>40763</v>
      </c>
      <c r="B20" t="s">
        <v>12</v>
      </c>
      <c r="C20" t="s">
        <v>21</v>
      </c>
      <c r="D20" s="2">
        <v>0.48055555555555557</v>
      </c>
      <c r="E20">
        <v>9.9</v>
      </c>
      <c r="F20">
        <v>14.5</v>
      </c>
      <c r="G20">
        <v>186.3</v>
      </c>
      <c r="H20">
        <v>232.8</v>
      </c>
      <c r="I20">
        <v>0.1</v>
      </c>
      <c r="J20">
        <v>7.81</v>
      </c>
      <c r="K20">
        <v>2.75</v>
      </c>
      <c r="L20">
        <v>1</v>
      </c>
      <c r="M20">
        <f t="shared" si="0"/>
        <v>2011</v>
      </c>
      <c r="N20" t="s">
        <v>9</v>
      </c>
      <c r="O20">
        <v>140</v>
      </c>
      <c r="P20" s="5" t="str">
        <f>LOOKUP(MONTH(A20),{1,3,6,9,12;"Winter","Spring","Summer","Autumn","Winter"})</f>
        <v>Summer</v>
      </c>
      <c r="Q20" t="s">
        <v>29</v>
      </c>
      <c r="Z20" t="s">
        <v>21</v>
      </c>
    </row>
    <row r="21" spans="1:26" x14ac:dyDescent="0.25">
      <c r="A21" s="1">
        <v>40801</v>
      </c>
      <c r="B21" t="s">
        <v>12</v>
      </c>
      <c r="C21" t="s">
        <v>21</v>
      </c>
      <c r="D21" s="2">
        <v>0.66111111111111109</v>
      </c>
      <c r="E21">
        <v>9.74</v>
      </c>
      <c r="F21">
        <v>14.5</v>
      </c>
      <c r="G21">
        <v>186.5</v>
      </c>
      <c r="H21">
        <v>233.3</v>
      </c>
      <c r="I21">
        <v>0.1</v>
      </c>
      <c r="J21">
        <v>7.95</v>
      </c>
      <c r="K21">
        <v>2.04</v>
      </c>
      <c r="L21">
        <v>1.2</v>
      </c>
      <c r="M21">
        <f t="shared" si="0"/>
        <v>2011</v>
      </c>
      <c r="N21" t="s">
        <v>10</v>
      </c>
      <c r="O21">
        <v>130</v>
      </c>
      <c r="P21" s="5" t="str">
        <f>LOOKUP(MONTH(A21),{1,3,6,9,12;"Winter","Spring","Summer","Autumn","Winter"})</f>
        <v>Autumn</v>
      </c>
      <c r="Q21" t="s">
        <v>29</v>
      </c>
      <c r="Z21" t="s">
        <v>21</v>
      </c>
    </row>
    <row r="22" spans="1:26" x14ac:dyDescent="0.25">
      <c r="A22" s="1">
        <v>40841</v>
      </c>
      <c r="B22" t="s">
        <v>12</v>
      </c>
      <c r="C22" t="s">
        <v>21</v>
      </c>
      <c r="D22" s="2">
        <v>0.57777777777777783</v>
      </c>
      <c r="E22">
        <v>10.93</v>
      </c>
      <c r="F22">
        <v>11.2</v>
      </c>
      <c r="G22">
        <v>148</v>
      </c>
      <c r="H22">
        <v>200.9</v>
      </c>
      <c r="I22">
        <v>0.1</v>
      </c>
      <c r="J22">
        <v>7.77</v>
      </c>
      <c r="K22">
        <v>2.12</v>
      </c>
      <c r="L22">
        <v>1.25</v>
      </c>
      <c r="M22">
        <f t="shared" si="0"/>
        <v>2011</v>
      </c>
      <c r="N22" t="s">
        <v>10</v>
      </c>
      <c r="O22">
        <v>30</v>
      </c>
      <c r="P22" s="5" t="str">
        <f>LOOKUP(MONTH(A22),{1,3,6,9,12;"Winter","Spring","Summer","Autumn","Winter"})</f>
        <v>Autumn</v>
      </c>
      <c r="Q22" t="s">
        <v>29</v>
      </c>
      <c r="Z22" t="s">
        <v>21</v>
      </c>
    </row>
    <row r="23" spans="1:26" x14ac:dyDescent="0.25">
      <c r="A23" s="1">
        <v>40861</v>
      </c>
      <c r="B23" t="s">
        <v>12</v>
      </c>
      <c r="C23" t="s">
        <v>21</v>
      </c>
      <c r="D23" s="2">
        <v>0.4375</v>
      </c>
      <c r="E23">
        <v>11.19</v>
      </c>
      <c r="F23">
        <v>8.6</v>
      </c>
      <c r="G23">
        <v>151.69999999999999</v>
      </c>
      <c r="H23">
        <v>221.3</v>
      </c>
      <c r="I23">
        <v>0.1</v>
      </c>
      <c r="J23">
        <v>7.57</v>
      </c>
      <c r="K23">
        <v>0.86</v>
      </c>
      <c r="L23">
        <v>1.2</v>
      </c>
      <c r="M23">
        <f t="shared" si="0"/>
        <v>2011</v>
      </c>
      <c r="N23" t="s">
        <v>10</v>
      </c>
      <c r="O23">
        <v>85</v>
      </c>
      <c r="P23" s="5" t="str">
        <f>LOOKUP(MONTH(A23),{1,3,6,9,12;"Winter","Spring","Summer","Autumn","Winter"})</f>
        <v>Autumn</v>
      </c>
      <c r="Q23" t="s">
        <v>29</v>
      </c>
      <c r="Z23" t="s">
        <v>21</v>
      </c>
    </row>
    <row r="24" spans="1:26" x14ac:dyDescent="0.25">
      <c r="A24" s="1">
        <v>40939</v>
      </c>
      <c r="B24" t="s">
        <v>12</v>
      </c>
      <c r="C24" t="s">
        <v>21</v>
      </c>
      <c r="D24" s="2">
        <v>0.48749999999999999</v>
      </c>
      <c r="E24">
        <v>11.17</v>
      </c>
      <c r="F24">
        <v>7.5</v>
      </c>
      <c r="G24">
        <v>109.9</v>
      </c>
      <c r="H24">
        <v>164.9</v>
      </c>
      <c r="I24">
        <v>0.1</v>
      </c>
      <c r="J24">
        <v>7.65</v>
      </c>
      <c r="K24">
        <v>4.96</v>
      </c>
      <c r="L24">
        <v>1.75</v>
      </c>
      <c r="M24">
        <f t="shared" si="0"/>
        <v>2012</v>
      </c>
      <c r="N24" t="s">
        <v>9</v>
      </c>
      <c r="O24">
        <v>16</v>
      </c>
      <c r="P24" s="5" t="str">
        <f>LOOKUP(MONTH(A24),{1,3,6,9,12;"Winter","Spring","Summer","Autumn","Winter"})</f>
        <v>Winter</v>
      </c>
      <c r="Q24" t="s">
        <v>29</v>
      </c>
      <c r="Z24" t="s">
        <v>21</v>
      </c>
    </row>
    <row r="25" spans="1:26" x14ac:dyDescent="0.25">
      <c r="A25" s="1">
        <v>40945</v>
      </c>
      <c r="B25" t="s">
        <v>12</v>
      </c>
      <c r="C25" t="s">
        <v>21</v>
      </c>
      <c r="D25" s="2">
        <v>0.39652777777777781</v>
      </c>
      <c r="E25">
        <v>11.91</v>
      </c>
      <c r="F25">
        <v>4.5999999999999996</v>
      </c>
      <c r="G25">
        <v>129.4</v>
      </c>
      <c r="H25">
        <v>212</v>
      </c>
      <c r="I25">
        <v>0.1</v>
      </c>
      <c r="J25">
        <v>7.35</v>
      </c>
      <c r="K25">
        <v>2.35</v>
      </c>
      <c r="L25">
        <v>1.75</v>
      </c>
      <c r="M25">
        <f t="shared" si="0"/>
        <v>2012</v>
      </c>
      <c r="N25" t="s">
        <v>9</v>
      </c>
      <c r="O25">
        <v>15</v>
      </c>
      <c r="P25" s="5" t="str">
        <f>LOOKUP(MONTH(A25),{1,3,6,9,12;"Winter","Spring","Summer","Autumn","Winter"})</f>
        <v>Winter</v>
      </c>
      <c r="Q25" t="s">
        <v>29</v>
      </c>
      <c r="Z25" t="s">
        <v>21</v>
      </c>
    </row>
    <row r="26" spans="1:26" x14ac:dyDescent="0.25">
      <c r="A26" s="1">
        <v>40973</v>
      </c>
      <c r="B26" t="s">
        <v>12</v>
      </c>
      <c r="C26" t="s">
        <v>21</v>
      </c>
      <c r="D26" s="2">
        <v>0.40347222222222223</v>
      </c>
      <c r="E26">
        <v>11.13</v>
      </c>
      <c r="F26">
        <v>7.5</v>
      </c>
      <c r="G26">
        <v>107.5</v>
      </c>
      <c r="H26">
        <v>161.30000000000001</v>
      </c>
      <c r="I26">
        <v>0.1</v>
      </c>
      <c r="K26">
        <v>8.49</v>
      </c>
      <c r="L26">
        <v>1.5</v>
      </c>
      <c r="M26">
        <f t="shared" si="0"/>
        <v>2012</v>
      </c>
      <c r="N26" t="s">
        <v>10</v>
      </c>
      <c r="O26">
        <v>14</v>
      </c>
      <c r="P26" s="5" t="str">
        <f>LOOKUP(MONTH(A26),{1,3,6,9,12;"Winter","Spring","Summer","Autumn","Winter"})</f>
        <v>Spring</v>
      </c>
      <c r="Q26" t="s">
        <v>29</v>
      </c>
      <c r="Z26" t="s">
        <v>21</v>
      </c>
    </row>
    <row r="27" spans="1:26" x14ac:dyDescent="0.25">
      <c r="A27" s="1">
        <v>41008</v>
      </c>
      <c r="B27" t="s">
        <v>12</v>
      </c>
      <c r="C27" t="s">
        <v>21</v>
      </c>
      <c r="D27" s="2">
        <v>0.4909722222222222</v>
      </c>
      <c r="E27">
        <v>11.96</v>
      </c>
      <c r="F27">
        <v>11</v>
      </c>
      <c r="G27">
        <v>153.80000000000001</v>
      </c>
      <c r="H27">
        <v>210.1</v>
      </c>
      <c r="I27">
        <v>0.1</v>
      </c>
      <c r="J27">
        <v>7.89</v>
      </c>
      <c r="K27">
        <v>2.12</v>
      </c>
      <c r="L27">
        <v>1.5</v>
      </c>
      <c r="M27">
        <f t="shared" si="0"/>
        <v>2012</v>
      </c>
      <c r="N27" t="s">
        <v>9</v>
      </c>
      <c r="O27">
        <v>35</v>
      </c>
      <c r="P27" s="5" t="str">
        <f>LOOKUP(MONTH(A27),{1,3,6,9,12;"Winter","Spring","Summer","Autumn","Winter"})</f>
        <v>Spring</v>
      </c>
      <c r="Q27" t="s">
        <v>29</v>
      </c>
      <c r="Z27" t="s">
        <v>21</v>
      </c>
    </row>
    <row r="28" spans="1:26" x14ac:dyDescent="0.25">
      <c r="A28" s="1">
        <v>41036</v>
      </c>
      <c r="B28" t="s">
        <v>12</v>
      </c>
      <c r="C28" t="s">
        <v>21</v>
      </c>
      <c r="D28" s="2">
        <v>0.42499999999999999</v>
      </c>
      <c r="E28">
        <v>11.11</v>
      </c>
      <c r="F28">
        <v>10.8</v>
      </c>
      <c r="G28">
        <v>152.80000000000001</v>
      </c>
      <c r="H28">
        <v>210.1</v>
      </c>
      <c r="I28">
        <v>0.1</v>
      </c>
      <c r="J28">
        <v>7.38</v>
      </c>
      <c r="K28">
        <v>3.36</v>
      </c>
      <c r="L28">
        <v>1.25</v>
      </c>
      <c r="M28">
        <f t="shared" si="0"/>
        <v>2012</v>
      </c>
      <c r="N28" t="s">
        <v>9</v>
      </c>
      <c r="O28">
        <v>40</v>
      </c>
      <c r="P28" s="5" t="str">
        <f>LOOKUP(MONTH(A28),{1,3,6,9,12;"Winter","Spring","Summer","Autumn","Winter"})</f>
        <v>Spring</v>
      </c>
      <c r="Q28" t="s">
        <v>29</v>
      </c>
      <c r="Z28" t="s">
        <v>21</v>
      </c>
    </row>
    <row r="29" spans="1:26" x14ac:dyDescent="0.25">
      <c r="A29" s="1">
        <v>41070</v>
      </c>
      <c r="B29" t="s">
        <v>12</v>
      </c>
      <c r="C29" t="s">
        <v>21</v>
      </c>
      <c r="D29" s="2">
        <v>0.61458333333333337</v>
      </c>
      <c r="E29">
        <v>9.7799999999999994</v>
      </c>
      <c r="F29">
        <v>14.8</v>
      </c>
      <c r="G29">
        <v>173.5</v>
      </c>
      <c r="H29">
        <v>215.9</v>
      </c>
      <c r="I29">
        <v>0.1</v>
      </c>
      <c r="J29">
        <v>7.21</v>
      </c>
      <c r="K29">
        <v>5.43</v>
      </c>
      <c r="L29">
        <v>1.5</v>
      </c>
      <c r="M29">
        <f t="shared" si="0"/>
        <v>2012</v>
      </c>
      <c r="N29" t="s">
        <v>9</v>
      </c>
      <c r="O29">
        <v>40</v>
      </c>
      <c r="P29" s="5" t="str">
        <f>LOOKUP(MONTH(A29),{1,3,6,9,12;"Winter","Spring","Summer","Autumn","Winter"})</f>
        <v>Summer</v>
      </c>
      <c r="Q29" t="s">
        <v>29</v>
      </c>
      <c r="Z29" t="s">
        <v>21</v>
      </c>
    </row>
    <row r="30" spans="1:26" x14ac:dyDescent="0.25">
      <c r="A30" s="1">
        <v>41093</v>
      </c>
      <c r="B30" t="s">
        <v>12</v>
      </c>
      <c r="C30" t="s">
        <v>21</v>
      </c>
      <c r="D30" s="2">
        <v>0.41180555555555554</v>
      </c>
      <c r="E30">
        <v>10.35</v>
      </c>
      <c r="F30">
        <v>13.9</v>
      </c>
      <c r="G30">
        <v>122.8</v>
      </c>
      <c r="H30">
        <v>156</v>
      </c>
      <c r="I30">
        <v>0.1</v>
      </c>
      <c r="J30">
        <v>7.11</v>
      </c>
      <c r="K30">
        <v>3.97</v>
      </c>
      <c r="L30">
        <v>2.25</v>
      </c>
      <c r="M30">
        <f t="shared" si="0"/>
        <v>2012</v>
      </c>
      <c r="N30" t="s">
        <v>10</v>
      </c>
      <c r="O30">
        <v>1800</v>
      </c>
      <c r="P30" s="5" t="str">
        <f>LOOKUP(MONTH(A30),{1,3,6,9,12;"Winter","Spring","Summer","Autumn","Winter"})</f>
        <v>Summer</v>
      </c>
      <c r="Q30" t="s">
        <v>29</v>
      </c>
      <c r="Z30" t="s">
        <v>21</v>
      </c>
    </row>
    <row r="31" spans="1:26" x14ac:dyDescent="0.25">
      <c r="A31" s="1">
        <v>41129</v>
      </c>
      <c r="B31" t="s">
        <v>12</v>
      </c>
      <c r="C31" t="s">
        <v>21</v>
      </c>
      <c r="D31" s="2">
        <v>0.60138888888888886</v>
      </c>
      <c r="E31">
        <v>8.67</v>
      </c>
      <c r="F31">
        <v>15.8</v>
      </c>
      <c r="G31">
        <v>185</v>
      </c>
      <c r="H31">
        <v>224.9</v>
      </c>
      <c r="I31">
        <v>0.1</v>
      </c>
      <c r="J31">
        <v>7.31</v>
      </c>
      <c r="K31">
        <v>2.4500000000000002</v>
      </c>
      <c r="L31">
        <v>0.75</v>
      </c>
      <c r="M31">
        <f t="shared" si="0"/>
        <v>2012</v>
      </c>
      <c r="N31" t="s">
        <v>9</v>
      </c>
      <c r="O31">
        <v>40</v>
      </c>
      <c r="P31" s="5" t="str">
        <f>LOOKUP(MONTH(A31),{1,3,6,9,12;"Winter","Spring","Summer","Autumn","Winter"})</f>
        <v>Summer</v>
      </c>
      <c r="Q31" t="s">
        <v>29</v>
      </c>
      <c r="Z31" t="s">
        <v>21</v>
      </c>
    </row>
    <row r="32" spans="1:26" x14ac:dyDescent="0.25">
      <c r="A32" s="1">
        <v>41169</v>
      </c>
      <c r="B32" t="s">
        <v>12</v>
      </c>
      <c r="C32" t="s">
        <v>21</v>
      </c>
      <c r="D32" s="2">
        <v>0.40763888888888888</v>
      </c>
      <c r="E32">
        <v>8.8800000000000008</v>
      </c>
      <c r="F32">
        <v>12.9</v>
      </c>
      <c r="G32">
        <v>175.3</v>
      </c>
      <c r="H32">
        <v>228.2</v>
      </c>
      <c r="I32">
        <v>0.1</v>
      </c>
      <c r="J32">
        <v>7.85</v>
      </c>
      <c r="K32">
        <v>0.95</v>
      </c>
      <c r="L32">
        <v>0.75</v>
      </c>
      <c r="M32">
        <f t="shared" si="0"/>
        <v>2012</v>
      </c>
      <c r="N32" t="s">
        <v>9</v>
      </c>
      <c r="O32">
        <v>140</v>
      </c>
      <c r="P32" s="5" t="str">
        <f>LOOKUP(MONTH(A32),{1,3,6,9,12;"Winter","Spring","Summer","Autumn","Winter"})</f>
        <v>Autumn</v>
      </c>
      <c r="Q32" t="s">
        <v>29</v>
      </c>
      <c r="Z32" t="s">
        <v>21</v>
      </c>
    </row>
    <row r="33" spans="1:27" x14ac:dyDescent="0.25">
      <c r="A33" s="1">
        <v>41190</v>
      </c>
      <c r="B33" t="s">
        <v>12</v>
      </c>
      <c r="C33" t="s">
        <v>21</v>
      </c>
      <c r="D33" s="2">
        <v>0.43611111111111112</v>
      </c>
      <c r="E33">
        <v>8.77</v>
      </c>
      <c r="F33">
        <v>10.6</v>
      </c>
      <c r="G33">
        <v>167.5</v>
      </c>
      <c r="H33">
        <v>231</v>
      </c>
      <c r="I33">
        <v>0.1</v>
      </c>
      <c r="J33">
        <v>7.62</v>
      </c>
      <c r="K33">
        <v>0.52</v>
      </c>
      <c r="L33">
        <v>0.75</v>
      </c>
      <c r="M33">
        <f t="shared" si="0"/>
        <v>2012</v>
      </c>
      <c r="N33" t="s">
        <v>9</v>
      </c>
      <c r="O33">
        <v>40</v>
      </c>
      <c r="P33" s="5" t="str">
        <f>LOOKUP(MONTH(A33),{1,3,6,9,12;"Winter","Spring","Summer","Autumn","Winter"})</f>
        <v>Autumn</v>
      </c>
      <c r="Q33" t="s">
        <v>29</v>
      </c>
      <c r="Z33" t="s">
        <v>21</v>
      </c>
    </row>
    <row r="34" spans="1:27" x14ac:dyDescent="0.25">
      <c r="A34" s="1">
        <v>41218</v>
      </c>
      <c r="B34" t="s">
        <v>12</v>
      </c>
      <c r="C34" t="s">
        <v>21</v>
      </c>
      <c r="D34" s="2">
        <v>0.89097222222222217</v>
      </c>
      <c r="E34">
        <v>10.66</v>
      </c>
      <c r="F34">
        <v>12.6</v>
      </c>
      <c r="G34">
        <v>137.1</v>
      </c>
      <c r="H34">
        <v>179.7</v>
      </c>
      <c r="I34">
        <v>0.1</v>
      </c>
      <c r="J34">
        <v>7.44</v>
      </c>
      <c r="K34">
        <v>2.78</v>
      </c>
      <c r="L34">
        <v>2</v>
      </c>
      <c r="M34">
        <f t="shared" si="0"/>
        <v>2012</v>
      </c>
      <c r="N34" t="s">
        <v>10</v>
      </c>
      <c r="O34">
        <v>220</v>
      </c>
      <c r="P34" s="5" t="str">
        <f>LOOKUP(MONTH(A34),{1,3,6,9,12;"Winter","Spring","Summer","Autumn","Winter"})</f>
        <v>Autumn</v>
      </c>
      <c r="Q34" t="s">
        <v>29</v>
      </c>
      <c r="Z34" t="s">
        <v>21</v>
      </c>
    </row>
    <row r="35" spans="1:27" x14ac:dyDescent="0.25">
      <c r="A35" s="1">
        <v>41246</v>
      </c>
      <c r="B35" t="s">
        <v>12</v>
      </c>
      <c r="C35" t="s">
        <v>21</v>
      </c>
      <c r="D35" s="2">
        <v>0.91875000000000007</v>
      </c>
      <c r="E35">
        <v>11.41</v>
      </c>
      <c r="F35">
        <v>9</v>
      </c>
      <c r="G35">
        <v>97.7</v>
      </c>
      <c r="H35">
        <v>141.1</v>
      </c>
      <c r="I35">
        <v>0.1</v>
      </c>
      <c r="J35">
        <v>7.22</v>
      </c>
      <c r="K35">
        <v>1.34</v>
      </c>
      <c r="L35">
        <v>2.75</v>
      </c>
      <c r="M35">
        <f t="shared" si="0"/>
        <v>2012</v>
      </c>
      <c r="N35" t="s">
        <v>10</v>
      </c>
      <c r="O35">
        <v>160</v>
      </c>
      <c r="P35" s="5" t="str">
        <f>LOOKUP(MONTH(A35),{1,3,6,9,12;"Winter","Spring","Summer","Autumn","Winter"})</f>
        <v>Winter</v>
      </c>
      <c r="Q35" t="s">
        <v>29</v>
      </c>
      <c r="Z35" t="s">
        <v>21</v>
      </c>
    </row>
    <row r="36" spans="1:27" x14ac:dyDescent="0.25">
      <c r="A36" s="1">
        <v>41288</v>
      </c>
      <c r="B36" t="s">
        <v>12</v>
      </c>
      <c r="C36" t="s">
        <v>21</v>
      </c>
      <c r="D36" s="2">
        <v>0.41666666666666669</v>
      </c>
      <c r="E36">
        <v>12.06</v>
      </c>
      <c r="F36">
        <v>4.5999999999999996</v>
      </c>
      <c r="G36">
        <v>118.9</v>
      </c>
      <c r="H36">
        <v>195.1</v>
      </c>
      <c r="I36">
        <v>0.1</v>
      </c>
      <c r="J36">
        <v>7.52</v>
      </c>
      <c r="K36">
        <v>2.74</v>
      </c>
      <c r="L36">
        <v>1.5</v>
      </c>
      <c r="M36">
        <f t="shared" si="0"/>
        <v>2013</v>
      </c>
      <c r="N36" t="s">
        <v>10</v>
      </c>
      <c r="O36">
        <v>60</v>
      </c>
      <c r="P36" s="5" t="str">
        <f>LOOKUP(MONTH(A36),{1,3,6,9,12;"Winter","Spring","Summer","Autumn","Winter"})</f>
        <v>Winter</v>
      </c>
      <c r="Q36" t="s">
        <v>29</v>
      </c>
      <c r="Z36" t="s">
        <v>21</v>
      </c>
    </row>
    <row r="37" spans="1:27" x14ac:dyDescent="0.25">
      <c r="A37" s="1">
        <v>41316</v>
      </c>
      <c r="B37" t="s">
        <v>12</v>
      </c>
      <c r="C37" t="s">
        <v>21</v>
      </c>
      <c r="D37" s="2">
        <v>0.46180555555555558</v>
      </c>
      <c r="E37">
        <v>9.36</v>
      </c>
      <c r="F37">
        <v>7</v>
      </c>
      <c r="G37">
        <v>132.4</v>
      </c>
      <c r="H37">
        <v>201.7</v>
      </c>
      <c r="I37">
        <v>0.1</v>
      </c>
      <c r="J37">
        <v>7.79</v>
      </c>
      <c r="K37">
        <v>6.68</v>
      </c>
      <c r="L37">
        <v>2</v>
      </c>
      <c r="M37">
        <f t="shared" si="0"/>
        <v>2013</v>
      </c>
      <c r="N37" t="s">
        <v>10</v>
      </c>
      <c r="O37">
        <v>44</v>
      </c>
      <c r="P37" s="5" t="str">
        <f>LOOKUP(MONTH(A37),{1,3,6,9,12;"Winter","Spring","Summer","Autumn","Winter"})</f>
        <v>Winter</v>
      </c>
      <c r="Q37" t="s">
        <v>29</v>
      </c>
      <c r="Z37" t="s">
        <v>21</v>
      </c>
    </row>
    <row r="38" spans="1:27" x14ac:dyDescent="0.25">
      <c r="A38" s="1">
        <v>41351</v>
      </c>
      <c r="B38" t="s">
        <v>12</v>
      </c>
      <c r="C38" t="s">
        <v>21</v>
      </c>
      <c r="D38" s="2">
        <v>0.4777777777777778</v>
      </c>
      <c r="E38">
        <v>10</v>
      </c>
      <c r="F38">
        <v>8.3000000000000007</v>
      </c>
      <c r="G38">
        <v>120.1</v>
      </c>
      <c r="H38">
        <v>176.2</v>
      </c>
      <c r="I38">
        <v>0.1</v>
      </c>
      <c r="J38">
        <v>7.78</v>
      </c>
      <c r="K38">
        <v>5.56</v>
      </c>
      <c r="L38">
        <v>2</v>
      </c>
      <c r="M38">
        <f t="shared" si="0"/>
        <v>2013</v>
      </c>
      <c r="N38" t="s">
        <v>10</v>
      </c>
      <c r="O38">
        <v>240</v>
      </c>
      <c r="P38" s="5" t="str">
        <f>LOOKUP(MONTH(A38),{1,3,6,9,12;"Winter","Spring","Summer","Autumn","Winter"})</f>
        <v>Spring</v>
      </c>
      <c r="Q38" t="s">
        <v>29</v>
      </c>
      <c r="Z38" t="s">
        <v>21</v>
      </c>
    </row>
    <row r="39" spans="1:27" x14ac:dyDescent="0.25">
      <c r="A39" s="1">
        <v>41387</v>
      </c>
      <c r="B39" t="s">
        <v>12</v>
      </c>
      <c r="C39" t="s">
        <v>21</v>
      </c>
      <c r="D39" s="2">
        <v>0.44375000000000003</v>
      </c>
      <c r="E39">
        <v>12.01</v>
      </c>
      <c r="F39">
        <v>9.1999999999999993</v>
      </c>
      <c r="G39">
        <v>138.30000000000001</v>
      </c>
      <c r="H39">
        <v>198.2</v>
      </c>
      <c r="I39">
        <v>0.1</v>
      </c>
      <c r="J39">
        <v>6.84</v>
      </c>
      <c r="K39">
        <v>2.1</v>
      </c>
      <c r="L39">
        <v>0.75</v>
      </c>
      <c r="M39">
        <f t="shared" si="0"/>
        <v>2013</v>
      </c>
      <c r="N39" t="s">
        <v>9</v>
      </c>
      <c r="O39">
        <v>50</v>
      </c>
      <c r="P39" s="5" t="str">
        <f>LOOKUP(MONTH(A39),{1,3,6,9,12;"Winter","Spring","Summer","Autumn","Winter"})</f>
        <v>Spring</v>
      </c>
      <c r="Q39" t="s">
        <v>29</v>
      </c>
      <c r="Z39" t="s">
        <v>21</v>
      </c>
    </row>
    <row r="40" spans="1:27" x14ac:dyDescent="0.25">
      <c r="A40" s="1">
        <v>41414</v>
      </c>
      <c r="B40" t="s">
        <v>12</v>
      </c>
      <c r="C40" t="s">
        <v>21</v>
      </c>
      <c r="D40" s="2">
        <v>0.4826388888888889</v>
      </c>
      <c r="E40">
        <v>10.82</v>
      </c>
      <c r="F40">
        <v>12.2</v>
      </c>
      <c r="G40">
        <v>168.1</v>
      </c>
      <c r="H40">
        <v>222.5</v>
      </c>
      <c r="I40">
        <v>0.1</v>
      </c>
      <c r="J40">
        <v>7.71</v>
      </c>
      <c r="K40">
        <v>1.99</v>
      </c>
      <c r="L40">
        <v>1</v>
      </c>
      <c r="M40">
        <f t="shared" si="0"/>
        <v>2013</v>
      </c>
      <c r="N40" t="s">
        <v>9</v>
      </c>
      <c r="O40">
        <v>180</v>
      </c>
      <c r="P40" s="5" t="str">
        <f>LOOKUP(MONTH(A40),{1,3,6,9,12;"Winter","Spring","Summer","Autumn","Winter"})</f>
        <v>Spring</v>
      </c>
      <c r="Q40" t="s">
        <v>29</v>
      </c>
      <c r="Z40" t="s">
        <v>21</v>
      </c>
    </row>
    <row r="41" spans="1:27" x14ac:dyDescent="0.25">
      <c r="A41" s="1">
        <v>41429</v>
      </c>
      <c r="B41" t="s">
        <v>12</v>
      </c>
      <c r="C41" t="s">
        <v>21</v>
      </c>
      <c r="D41" s="2">
        <v>0.41597222222222219</v>
      </c>
      <c r="E41">
        <v>10.07</v>
      </c>
      <c r="F41">
        <v>12.8</v>
      </c>
      <c r="G41">
        <v>170.6</v>
      </c>
      <c r="H41">
        <v>222.4</v>
      </c>
      <c r="I41">
        <v>0.1</v>
      </c>
      <c r="J41">
        <v>7.71</v>
      </c>
      <c r="K41">
        <v>0.25</v>
      </c>
      <c r="L41">
        <v>1.25</v>
      </c>
      <c r="M41">
        <f t="shared" si="0"/>
        <v>2013</v>
      </c>
      <c r="N41" t="s">
        <v>9</v>
      </c>
      <c r="O41">
        <v>20</v>
      </c>
      <c r="P41" s="5" t="str">
        <f>LOOKUP(MONTH(A41),{1,3,6,9,12;"Winter","Spring","Summer","Autumn","Winter"})</f>
        <v>Summer</v>
      </c>
      <c r="Q41" t="s">
        <v>29</v>
      </c>
      <c r="Z41" t="s">
        <v>21</v>
      </c>
    </row>
    <row r="42" spans="1:27" x14ac:dyDescent="0.25">
      <c r="A42" s="1">
        <v>41471</v>
      </c>
      <c r="B42" t="s">
        <v>12</v>
      </c>
      <c r="C42" t="s">
        <v>21</v>
      </c>
      <c r="D42" s="2">
        <v>0.57430555555555551</v>
      </c>
      <c r="E42">
        <v>9.35</v>
      </c>
      <c r="F42">
        <v>15.9</v>
      </c>
      <c r="G42">
        <v>182.6</v>
      </c>
      <c r="H42">
        <v>220.7</v>
      </c>
      <c r="I42">
        <v>0.1</v>
      </c>
      <c r="J42">
        <v>7.81</v>
      </c>
      <c r="K42">
        <v>1.33</v>
      </c>
      <c r="L42">
        <v>0.75</v>
      </c>
      <c r="M42">
        <f t="shared" si="0"/>
        <v>2013</v>
      </c>
      <c r="N42" t="s">
        <v>9</v>
      </c>
      <c r="O42">
        <v>120</v>
      </c>
      <c r="P42" s="5" t="str">
        <f>LOOKUP(MONTH(A42),{1,3,6,9,12;"Winter","Spring","Summer","Autumn","Winter"})</f>
        <v>Summer</v>
      </c>
      <c r="Q42" t="s">
        <v>29</v>
      </c>
      <c r="Z42" t="s">
        <v>21</v>
      </c>
    </row>
    <row r="43" spans="1:27" x14ac:dyDescent="0.25">
      <c r="A43" s="1">
        <v>41498</v>
      </c>
      <c r="B43" t="s">
        <v>12</v>
      </c>
      <c r="C43" t="s">
        <v>21</v>
      </c>
      <c r="D43" s="2">
        <v>0.4694444444444445</v>
      </c>
      <c r="E43">
        <v>9.02</v>
      </c>
      <c r="F43">
        <v>15.6</v>
      </c>
      <c r="G43">
        <v>182.2</v>
      </c>
      <c r="H43">
        <v>222.4</v>
      </c>
      <c r="I43">
        <v>0.1</v>
      </c>
      <c r="J43">
        <v>7.75</v>
      </c>
      <c r="K43">
        <v>0.93</v>
      </c>
      <c r="L43">
        <v>1</v>
      </c>
      <c r="M43">
        <f t="shared" si="0"/>
        <v>2013</v>
      </c>
      <c r="N43" t="s">
        <v>10</v>
      </c>
      <c r="O43">
        <v>400</v>
      </c>
      <c r="P43" s="5" t="str">
        <f>LOOKUP(MONTH(A43),{1,3,6,9,12;"Winter","Spring","Summer","Autumn","Winter"})</f>
        <v>Summer</v>
      </c>
      <c r="Q43" t="s">
        <v>29</v>
      </c>
      <c r="Z43" t="s">
        <v>21</v>
      </c>
      <c r="AA43">
        <v>20.8</v>
      </c>
    </row>
    <row r="44" spans="1:27" x14ac:dyDescent="0.25">
      <c r="A44" s="1">
        <v>41529</v>
      </c>
      <c r="B44" t="s">
        <v>12</v>
      </c>
      <c r="C44" t="s">
        <v>21</v>
      </c>
      <c r="D44" s="2">
        <v>0.51388888888888895</v>
      </c>
      <c r="E44">
        <v>9.26</v>
      </c>
      <c r="F44">
        <v>15.9</v>
      </c>
      <c r="G44">
        <v>176.3</v>
      </c>
      <c r="H44">
        <v>213.4</v>
      </c>
      <c r="I44">
        <v>0.1</v>
      </c>
      <c r="J44">
        <v>7.62</v>
      </c>
      <c r="K44">
        <v>1.35</v>
      </c>
      <c r="L44">
        <v>1.5</v>
      </c>
      <c r="M44">
        <f t="shared" si="0"/>
        <v>2013</v>
      </c>
      <c r="N44" t="s">
        <v>9</v>
      </c>
      <c r="O44">
        <v>580</v>
      </c>
      <c r="P44" s="5" t="str">
        <f>LOOKUP(MONTH(A44),{1,3,6,9,12;"Winter","Spring","Summer","Autumn","Winter"})</f>
        <v>Autumn</v>
      </c>
      <c r="Q44" t="s">
        <v>29</v>
      </c>
      <c r="Z44" t="s">
        <v>21</v>
      </c>
    </row>
    <row r="45" spans="1:27" x14ac:dyDescent="0.25">
      <c r="A45" s="1">
        <v>41554</v>
      </c>
      <c r="B45" t="s">
        <v>12</v>
      </c>
      <c r="C45" t="s">
        <v>21</v>
      </c>
      <c r="D45" s="2">
        <v>0.4861111111111111</v>
      </c>
      <c r="E45">
        <v>9.16</v>
      </c>
      <c r="F45">
        <v>12.8</v>
      </c>
      <c r="G45">
        <v>157</v>
      </c>
      <c r="H45">
        <v>204.9</v>
      </c>
      <c r="I45">
        <v>0.1</v>
      </c>
      <c r="J45">
        <v>7.76</v>
      </c>
      <c r="K45">
        <v>0.27</v>
      </c>
      <c r="L45">
        <v>1.25</v>
      </c>
      <c r="M45">
        <f t="shared" si="0"/>
        <v>2013</v>
      </c>
      <c r="N45" t="s">
        <v>10</v>
      </c>
      <c r="O45">
        <v>150</v>
      </c>
      <c r="P45" s="5" t="str">
        <f>LOOKUP(MONTH(A45),{1,3,6,9,12;"Winter","Spring","Summer","Autumn","Winter"})</f>
        <v>Autumn</v>
      </c>
      <c r="Q45" t="s">
        <v>29</v>
      </c>
      <c r="Z45" t="s">
        <v>21</v>
      </c>
    </row>
    <row r="46" spans="1:27" x14ac:dyDescent="0.25">
      <c r="A46" s="1">
        <v>41603</v>
      </c>
      <c r="B46" t="s">
        <v>12</v>
      </c>
      <c r="C46" t="s">
        <v>21</v>
      </c>
      <c r="D46" s="2">
        <v>0.49374999999999997</v>
      </c>
      <c r="E46">
        <v>10.84</v>
      </c>
      <c r="F46">
        <v>6.8</v>
      </c>
      <c r="G46">
        <v>113.2</v>
      </c>
      <c r="H46">
        <v>169.1</v>
      </c>
      <c r="I46">
        <v>0.1</v>
      </c>
      <c r="J46">
        <v>7.9</v>
      </c>
      <c r="K46">
        <v>0.32</v>
      </c>
      <c r="L46">
        <v>0.75</v>
      </c>
      <c r="M46">
        <f t="shared" si="0"/>
        <v>2013</v>
      </c>
      <c r="N46" t="s">
        <v>10</v>
      </c>
      <c r="O46">
        <v>10</v>
      </c>
      <c r="P46" s="5" t="str">
        <f>LOOKUP(MONTH(A46),{1,3,6,9,12;"Winter","Spring","Summer","Autumn","Winter"})</f>
        <v>Autumn</v>
      </c>
      <c r="Q46" t="s">
        <v>29</v>
      </c>
      <c r="Z46" t="s">
        <v>21</v>
      </c>
    </row>
    <row r="47" spans="1:27" x14ac:dyDescent="0.25">
      <c r="A47" s="1">
        <v>41631</v>
      </c>
      <c r="B47" t="s">
        <v>12</v>
      </c>
      <c r="C47" t="s">
        <v>21</v>
      </c>
      <c r="D47" s="2">
        <v>0.60069444444444442</v>
      </c>
      <c r="E47">
        <v>10.86</v>
      </c>
      <c r="F47">
        <v>8.1</v>
      </c>
      <c r="G47">
        <v>123.7</v>
      </c>
      <c r="H47">
        <v>182.8</v>
      </c>
      <c r="I47">
        <v>0.1</v>
      </c>
      <c r="J47">
        <v>7.57</v>
      </c>
      <c r="K47">
        <v>4.3099999999999996</v>
      </c>
      <c r="L47">
        <v>2</v>
      </c>
      <c r="M47">
        <f t="shared" si="0"/>
        <v>2013</v>
      </c>
      <c r="N47" t="s">
        <v>10</v>
      </c>
      <c r="O47">
        <v>110</v>
      </c>
      <c r="P47" s="5" t="str">
        <f>LOOKUP(MONTH(A47),{1,3,6,9,12;"Winter","Spring","Summer","Autumn","Winter"})</f>
        <v>Winter</v>
      </c>
      <c r="Q47" t="s">
        <v>29</v>
      </c>
      <c r="Z47" t="s">
        <v>21</v>
      </c>
    </row>
    <row r="48" spans="1:27" x14ac:dyDescent="0.25">
      <c r="A48" s="1">
        <v>41652</v>
      </c>
      <c r="B48" t="s">
        <v>12</v>
      </c>
      <c r="C48" t="s">
        <v>21</v>
      </c>
      <c r="D48" s="2">
        <v>0.4458333333333333</v>
      </c>
      <c r="E48">
        <v>10.73</v>
      </c>
      <c r="F48">
        <v>8.1999999999999993</v>
      </c>
      <c r="G48">
        <v>128.5</v>
      </c>
      <c r="H48">
        <v>189.5</v>
      </c>
      <c r="I48">
        <v>0.1</v>
      </c>
      <c r="J48">
        <v>7.7</v>
      </c>
      <c r="K48">
        <v>1.43</v>
      </c>
      <c r="L48">
        <v>2</v>
      </c>
      <c r="M48">
        <f t="shared" si="0"/>
        <v>2014</v>
      </c>
      <c r="N48" t="s">
        <v>10</v>
      </c>
      <c r="O48">
        <v>68</v>
      </c>
      <c r="P48" s="5" t="str">
        <f>LOOKUP(MONTH(A48),{1,3,6,9,12;"Winter","Spring","Summer","Autumn","Winter"})</f>
        <v>Winter</v>
      </c>
      <c r="Q48" t="s">
        <v>29</v>
      </c>
      <c r="Z48" t="s">
        <v>21</v>
      </c>
    </row>
    <row r="49" spans="1:26" x14ac:dyDescent="0.25">
      <c r="A49" s="1">
        <v>41701</v>
      </c>
      <c r="B49" t="s">
        <v>12</v>
      </c>
      <c r="C49" t="s">
        <v>21</v>
      </c>
      <c r="D49" s="2">
        <v>0.43263888888888885</v>
      </c>
      <c r="E49">
        <v>9.76</v>
      </c>
      <c r="F49">
        <v>7.4</v>
      </c>
      <c r="G49">
        <v>76.599999999999994</v>
      </c>
      <c r="H49">
        <v>115.3</v>
      </c>
      <c r="I49">
        <v>0.1</v>
      </c>
      <c r="J49">
        <v>7.89</v>
      </c>
      <c r="K49">
        <v>12.2</v>
      </c>
      <c r="L49">
        <v>4</v>
      </c>
      <c r="M49">
        <f t="shared" si="0"/>
        <v>2014</v>
      </c>
      <c r="N49" t="s">
        <v>10</v>
      </c>
      <c r="O49">
        <v>620</v>
      </c>
      <c r="P49" s="5" t="str">
        <f>LOOKUP(MONTH(A49),{1,3,6,9,12;"Winter","Spring","Summer","Autumn","Winter"})</f>
        <v>Spring</v>
      </c>
      <c r="Q49" t="s">
        <v>29</v>
      </c>
      <c r="Z49" t="s">
        <v>21</v>
      </c>
    </row>
    <row r="50" spans="1:26" x14ac:dyDescent="0.25">
      <c r="A50" s="1">
        <v>41722</v>
      </c>
      <c r="B50" t="s">
        <v>12</v>
      </c>
      <c r="C50" t="s">
        <v>21</v>
      </c>
      <c r="D50" s="2">
        <v>0.47916666666666669</v>
      </c>
      <c r="E50">
        <v>10.85</v>
      </c>
      <c r="F50">
        <v>9</v>
      </c>
      <c r="G50">
        <v>137.4</v>
      </c>
      <c r="H50">
        <v>197.6</v>
      </c>
      <c r="I50">
        <v>0.1</v>
      </c>
      <c r="J50">
        <v>7.9</v>
      </c>
      <c r="K50">
        <v>2.1800000000000002</v>
      </c>
      <c r="L50">
        <v>2</v>
      </c>
      <c r="M50">
        <f t="shared" si="0"/>
        <v>2014</v>
      </c>
      <c r="N50" t="s">
        <v>9</v>
      </c>
      <c r="O50">
        <v>64</v>
      </c>
      <c r="P50" s="5" t="str">
        <f>LOOKUP(MONTH(A50),{1,3,6,9,12;"Winter","Spring","Summer","Autumn","Winter"})</f>
        <v>Spring</v>
      </c>
      <c r="Q50" t="s">
        <v>29</v>
      </c>
      <c r="Z50" t="s">
        <v>21</v>
      </c>
    </row>
    <row r="51" spans="1:26" x14ac:dyDescent="0.25">
      <c r="A51" s="1">
        <v>41743</v>
      </c>
      <c r="B51" t="s">
        <v>12</v>
      </c>
      <c r="C51" t="s">
        <v>21</v>
      </c>
      <c r="D51" s="2">
        <v>0.56944444444444442</v>
      </c>
      <c r="E51">
        <v>10.8</v>
      </c>
      <c r="F51">
        <v>12.3</v>
      </c>
      <c r="G51">
        <v>161</v>
      </c>
      <c r="H51">
        <v>212.8</v>
      </c>
      <c r="I51">
        <v>0.1</v>
      </c>
      <c r="J51">
        <v>8.06</v>
      </c>
      <c r="K51">
        <v>0.09</v>
      </c>
      <c r="L51">
        <v>1.2</v>
      </c>
      <c r="M51">
        <f t="shared" si="0"/>
        <v>2014</v>
      </c>
      <c r="N51" t="s">
        <v>9</v>
      </c>
      <c r="O51">
        <v>98</v>
      </c>
      <c r="P51" s="5" t="str">
        <f>LOOKUP(MONTH(A51),{1,3,6,9,12;"Winter","Spring","Summer","Autumn","Winter"})</f>
        <v>Spring</v>
      </c>
      <c r="Q51" t="s">
        <v>29</v>
      </c>
      <c r="Z51" t="s">
        <v>21</v>
      </c>
    </row>
    <row r="52" spans="1:26" x14ac:dyDescent="0.25">
      <c r="A52" s="1">
        <v>41771</v>
      </c>
      <c r="B52" t="s">
        <v>12</v>
      </c>
      <c r="C52" t="s">
        <v>21</v>
      </c>
      <c r="D52" s="2">
        <v>0.43958333333333338</v>
      </c>
      <c r="E52">
        <v>10.17</v>
      </c>
      <c r="F52">
        <v>12</v>
      </c>
      <c r="G52">
        <v>154.9</v>
      </c>
      <c r="H52">
        <v>206.4</v>
      </c>
      <c r="I52">
        <v>0.1</v>
      </c>
      <c r="J52">
        <v>7.75</v>
      </c>
      <c r="K52">
        <v>2.66</v>
      </c>
      <c r="L52">
        <v>2</v>
      </c>
      <c r="M52">
        <f t="shared" si="0"/>
        <v>2014</v>
      </c>
      <c r="N52" t="s">
        <v>9</v>
      </c>
      <c r="O52">
        <v>74</v>
      </c>
      <c r="P52" s="5" t="str">
        <f>LOOKUP(MONTH(A52),{1,3,6,9,12;"Winter","Spring","Summer","Autumn","Winter"})</f>
        <v>Spring</v>
      </c>
      <c r="Q52" t="s">
        <v>29</v>
      </c>
      <c r="Z52" t="s">
        <v>21</v>
      </c>
    </row>
    <row r="53" spans="1:26" x14ac:dyDescent="0.25">
      <c r="A53" s="1">
        <v>41813</v>
      </c>
      <c r="B53" t="s">
        <v>12</v>
      </c>
      <c r="C53" t="s">
        <v>21</v>
      </c>
      <c r="D53" s="2">
        <v>0.45833333333333331</v>
      </c>
      <c r="E53">
        <v>8.51</v>
      </c>
      <c r="F53">
        <v>14</v>
      </c>
      <c r="G53">
        <v>172.2</v>
      </c>
      <c r="H53">
        <v>218.2</v>
      </c>
      <c r="I53">
        <v>0.1</v>
      </c>
      <c r="J53">
        <v>7.4</v>
      </c>
      <c r="K53">
        <v>5.75</v>
      </c>
      <c r="L53">
        <v>1</v>
      </c>
      <c r="M53">
        <f t="shared" si="0"/>
        <v>2014</v>
      </c>
      <c r="N53" t="s">
        <v>9</v>
      </c>
      <c r="O53">
        <v>120</v>
      </c>
      <c r="P53" s="5" t="str">
        <f>LOOKUP(MONTH(A53),{1,3,6,9,12;"Winter","Spring","Summer","Autumn","Winter"})</f>
        <v>Summer</v>
      </c>
      <c r="Q53" t="s">
        <v>29</v>
      </c>
      <c r="Z53" t="s">
        <v>21</v>
      </c>
    </row>
    <row r="54" spans="1:26" x14ac:dyDescent="0.25">
      <c r="A54" s="1">
        <v>41834</v>
      </c>
      <c r="B54" t="s">
        <v>12</v>
      </c>
      <c r="C54" t="s">
        <v>21</v>
      </c>
      <c r="D54" s="2">
        <v>0.43472222222222223</v>
      </c>
      <c r="E54">
        <v>6.64</v>
      </c>
      <c r="F54">
        <v>16.3</v>
      </c>
      <c r="G54">
        <v>185.6</v>
      </c>
      <c r="H54">
        <v>222.8</v>
      </c>
      <c r="I54">
        <v>0.1</v>
      </c>
      <c r="J54">
        <v>7.4</v>
      </c>
      <c r="K54">
        <v>4.05</v>
      </c>
      <c r="L54">
        <v>0.75</v>
      </c>
      <c r="M54">
        <f t="shared" si="0"/>
        <v>2014</v>
      </c>
      <c r="N54" t="s">
        <v>9</v>
      </c>
      <c r="O54">
        <v>220</v>
      </c>
      <c r="P54" s="5" t="str">
        <f>LOOKUP(MONTH(A54),{1,3,6,9,12;"Winter","Spring","Summer","Autumn","Winter"})</f>
        <v>Summer</v>
      </c>
      <c r="Q54" t="s">
        <v>29</v>
      </c>
      <c r="Z54" t="s">
        <v>21</v>
      </c>
    </row>
    <row r="55" spans="1:26" x14ac:dyDescent="0.25">
      <c r="A55" s="1">
        <v>41855</v>
      </c>
      <c r="B55" t="s">
        <v>12</v>
      </c>
      <c r="C55" t="s">
        <v>21</v>
      </c>
      <c r="D55" s="2">
        <v>0.50763888888888886</v>
      </c>
      <c r="E55">
        <v>8.61</v>
      </c>
      <c r="F55">
        <v>16.600000000000001</v>
      </c>
      <c r="G55">
        <v>186.7</v>
      </c>
      <c r="H55">
        <v>222.7</v>
      </c>
      <c r="I55">
        <v>0.1</v>
      </c>
      <c r="J55">
        <v>7.73</v>
      </c>
      <c r="K55">
        <v>0.2</v>
      </c>
      <c r="L55">
        <v>0.75</v>
      </c>
      <c r="M55">
        <f t="shared" si="0"/>
        <v>2014</v>
      </c>
      <c r="N55" t="s">
        <v>10</v>
      </c>
      <c r="O55">
        <v>390</v>
      </c>
      <c r="P55" s="5" t="str">
        <f>LOOKUP(MONTH(A55),{1,3,6,9,12;"Winter","Spring","Summer","Autumn","Winter"})</f>
        <v>Summer</v>
      </c>
      <c r="Q55" t="s">
        <v>29</v>
      </c>
      <c r="Z55" t="s">
        <v>21</v>
      </c>
    </row>
    <row r="56" spans="1:26" x14ac:dyDescent="0.25">
      <c r="A56" s="1">
        <v>41899</v>
      </c>
      <c r="B56" t="s">
        <v>12</v>
      </c>
      <c r="C56" t="s">
        <v>21</v>
      </c>
      <c r="D56" s="2">
        <v>0.99791666666666667</v>
      </c>
      <c r="E56">
        <v>8.6300000000000008</v>
      </c>
      <c r="F56">
        <v>15.2</v>
      </c>
      <c r="G56">
        <v>182.8</v>
      </c>
      <c r="H56">
        <v>225.4</v>
      </c>
      <c r="I56">
        <v>0.1</v>
      </c>
      <c r="J56">
        <v>7.46</v>
      </c>
      <c r="K56">
        <v>0.1</v>
      </c>
      <c r="L56">
        <v>1</v>
      </c>
      <c r="M56">
        <f t="shared" si="0"/>
        <v>2014</v>
      </c>
      <c r="N56" t="s">
        <v>9</v>
      </c>
      <c r="O56">
        <v>780</v>
      </c>
      <c r="P56" s="5" t="str">
        <f>LOOKUP(MONTH(A56),{1,3,6,9,12;"Winter","Spring","Summer","Autumn","Winter"})</f>
        <v>Autumn</v>
      </c>
      <c r="Q56" t="s">
        <v>29</v>
      </c>
      <c r="Z56" t="s">
        <v>21</v>
      </c>
    </row>
    <row r="57" spans="1:26" x14ac:dyDescent="0.25">
      <c r="A57" s="1">
        <v>41927</v>
      </c>
      <c r="B57" t="s">
        <v>12</v>
      </c>
      <c r="C57" t="s">
        <v>21</v>
      </c>
      <c r="D57" s="2">
        <v>0.49652777777777773</v>
      </c>
      <c r="E57">
        <v>8.1999999999999993</v>
      </c>
      <c r="F57">
        <v>13.8</v>
      </c>
      <c r="G57">
        <v>123.9</v>
      </c>
      <c r="H57">
        <v>157.4</v>
      </c>
      <c r="I57">
        <v>0.1</v>
      </c>
      <c r="J57">
        <v>7.35</v>
      </c>
      <c r="K57">
        <v>3.73</v>
      </c>
      <c r="L57">
        <v>2</v>
      </c>
      <c r="M57">
        <f t="shared" si="0"/>
        <v>2014</v>
      </c>
      <c r="N57" t="s">
        <v>10</v>
      </c>
      <c r="O57">
        <v>570</v>
      </c>
      <c r="P57" s="5" t="str">
        <f>LOOKUP(MONTH(A57),{1,3,6,9,12;"Winter","Spring","Summer","Autumn","Winter"})</f>
        <v>Autumn</v>
      </c>
      <c r="Q57" t="s">
        <v>29</v>
      </c>
      <c r="Z57" t="s">
        <v>21</v>
      </c>
    </row>
    <row r="58" spans="1:26" x14ac:dyDescent="0.25">
      <c r="A58" s="1">
        <v>41962</v>
      </c>
      <c r="B58" t="s">
        <v>12</v>
      </c>
      <c r="C58" t="s">
        <v>21</v>
      </c>
      <c r="D58" s="2">
        <v>0.57986111111111105</v>
      </c>
      <c r="E58">
        <v>10.119999999999999</v>
      </c>
      <c r="F58">
        <v>7.8</v>
      </c>
      <c r="G58">
        <v>147.9</v>
      </c>
      <c r="H58">
        <v>220.1</v>
      </c>
      <c r="I58">
        <v>0.1</v>
      </c>
      <c r="J58">
        <v>7.69</v>
      </c>
      <c r="K58">
        <v>0.13</v>
      </c>
      <c r="L58">
        <v>1.2</v>
      </c>
      <c r="M58">
        <f t="shared" si="0"/>
        <v>2014</v>
      </c>
      <c r="N58" t="s">
        <v>10</v>
      </c>
      <c r="O58">
        <v>86</v>
      </c>
      <c r="P58" s="5" t="str">
        <f>LOOKUP(MONTH(A58),{1,3,6,9,12;"Winter","Spring","Summer","Autumn","Winter"})</f>
        <v>Autumn</v>
      </c>
      <c r="Q58" t="s">
        <v>29</v>
      </c>
      <c r="Z58" t="s">
        <v>21</v>
      </c>
    </row>
    <row r="59" spans="1:26" x14ac:dyDescent="0.25">
      <c r="A59" s="1">
        <v>41990</v>
      </c>
      <c r="B59" t="s">
        <v>12</v>
      </c>
      <c r="C59" t="s">
        <v>21</v>
      </c>
      <c r="D59" s="2">
        <v>0.43472222222222223</v>
      </c>
      <c r="E59">
        <v>9.43</v>
      </c>
      <c r="F59">
        <v>7.8</v>
      </c>
      <c r="G59">
        <v>133.30000000000001</v>
      </c>
      <c r="H59">
        <v>198.2</v>
      </c>
      <c r="I59">
        <v>0.1</v>
      </c>
      <c r="J59">
        <v>7.61</v>
      </c>
      <c r="K59">
        <v>7.23</v>
      </c>
      <c r="L59">
        <v>1.5</v>
      </c>
      <c r="M59">
        <f t="shared" si="0"/>
        <v>2014</v>
      </c>
      <c r="N59" t="s">
        <v>10</v>
      </c>
      <c r="O59">
        <v>84</v>
      </c>
      <c r="P59" s="5" t="str">
        <f>LOOKUP(MONTH(A59),{1,3,6,9,12;"Winter","Spring","Summer","Autumn","Winter"})</f>
        <v>Winter</v>
      </c>
      <c r="Q59" t="s">
        <v>29</v>
      </c>
      <c r="Z59" t="s">
        <v>21</v>
      </c>
    </row>
    <row r="60" spans="1:26" x14ac:dyDescent="0.25">
      <c r="A60" s="1">
        <v>42027</v>
      </c>
      <c r="B60" t="s">
        <v>12</v>
      </c>
      <c r="C60" t="s">
        <v>21</v>
      </c>
      <c r="D60" s="2">
        <v>0.46875</v>
      </c>
      <c r="E60">
        <v>9.6999999999999993</v>
      </c>
      <c r="F60">
        <v>8.6</v>
      </c>
      <c r="G60">
        <v>131.5</v>
      </c>
      <c r="H60">
        <v>191.6</v>
      </c>
      <c r="I60">
        <v>0.1</v>
      </c>
      <c r="J60">
        <v>7.49</v>
      </c>
      <c r="K60">
        <v>11.1</v>
      </c>
      <c r="L60">
        <v>2.5</v>
      </c>
      <c r="M60">
        <f t="shared" si="0"/>
        <v>2015</v>
      </c>
      <c r="N60" t="s">
        <v>10</v>
      </c>
      <c r="O60">
        <v>24</v>
      </c>
      <c r="P60" s="5" t="str">
        <f>LOOKUP(MONTH(A60),{1,3,6,9,12;"Winter","Spring","Summer","Autumn","Winter"})</f>
        <v>Winter</v>
      </c>
      <c r="Q60" t="s">
        <v>29</v>
      </c>
      <c r="Z60" t="s">
        <v>21</v>
      </c>
    </row>
    <row r="61" spans="1:26" x14ac:dyDescent="0.25">
      <c r="A61" s="1">
        <v>42053</v>
      </c>
      <c r="B61" t="s">
        <v>12</v>
      </c>
      <c r="C61" t="s">
        <v>21</v>
      </c>
      <c r="D61" s="2">
        <v>0.49722222222222223</v>
      </c>
      <c r="E61">
        <v>10.27</v>
      </c>
      <c r="F61">
        <v>8.1999999999999993</v>
      </c>
      <c r="G61">
        <v>141</v>
      </c>
      <c r="H61">
        <v>207.6</v>
      </c>
      <c r="I61">
        <v>0.1</v>
      </c>
      <c r="J61">
        <v>7.6</v>
      </c>
      <c r="K61">
        <v>9.99</v>
      </c>
      <c r="L61">
        <v>2</v>
      </c>
      <c r="M61">
        <f t="shared" si="0"/>
        <v>2015</v>
      </c>
      <c r="N61" t="s">
        <v>10</v>
      </c>
      <c r="O61">
        <v>22</v>
      </c>
      <c r="P61" s="5" t="str">
        <f>LOOKUP(MONTH(A61),{1,3,6,9,12;"Winter","Spring","Summer","Autumn","Winter"})</f>
        <v>Winter</v>
      </c>
      <c r="Q61" t="s">
        <v>29</v>
      </c>
      <c r="Z61" t="s">
        <v>21</v>
      </c>
    </row>
    <row r="62" spans="1:26" x14ac:dyDescent="0.25">
      <c r="A62" s="1">
        <v>42100</v>
      </c>
      <c r="B62" t="s">
        <v>12</v>
      </c>
      <c r="C62" t="s">
        <v>21</v>
      </c>
      <c r="D62" s="2">
        <v>0.42708333333333331</v>
      </c>
      <c r="E62">
        <v>10.26</v>
      </c>
      <c r="F62">
        <v>9.5</v>
      </c>
      <c r="G62">
        <v>144.30000000000001</v>
      </c>
      <c r="H62">
        <v>205.3</v>
      </c>
      <c r="I62">
        <v>0.1</v>
      </c>
      <c r="J62">
        <v>7.74</v>
      </c>
      <c r="K62">
        <v>1.81</v>
      </c>
      <c r="L62">
        <v>2</v>
      </c>
      <c r="M62">
        <f t="shared" si="0"/>
        <v>2015</v>
      </c>
      <c r="N62" t="s">
        <v>10</v>
      </c>
      <c r="O62">
        <v>50</v>
      </c>
      <c r="P62" s="5" t="str">
        <f>LOOKUP(MONTH(A62),{1,3,6,9,12;"Winter","Spring","Summer","Autumn","Winter"})</f>
        <v>Spring</v>
      </c>
      <c r="Q62" t="s">
        <v>29</v>
      </c>
      <c r="Z62" t="s">
        <v>21</v>
      </c>
    </row>
    <row r="63" spans="1:26" x14ac:dyDescent="0.25">
      <c r="A63" s="1">
        <v>42115</v>
      </c>
      <c r="B63" t="s">
        <v>12</v>
      </c>
      <c r="C63" t="s">
        <v>21</v>
      </c>
      <c r="D63" s="2">
        <v>0.39583333333333331</v>
      </c>
      <c r="E63">
        <v>9.73</v>
      </c>
      <c r="F63">
        <v>11.3</v>
      </c>
      <c r="G63">
        <v>106.5</v>
      </c>
      <c r="H63">
        <v>222.7</v>
      </c>
      <c r="I63">
        <v>0.1</v>
      </c>
      <c r="J63">
        <v>7.68</v>
      </c>
      <c r="K63">
        <v>2.78</v>
      </c>
      <c r="L63">
        <v>2</v>
      </c>
      <c r="M63">
        <f t="shared" si="0"/>
        <v>2015</v>
      </c>
      <c r="N63" t="s">
        <v>9</v>
      </c>
      <c r="O63">
        <v>48</v>
      </c>
      <c r="P63" s="5" t="str">
        <f>LOOKUP(MONTH(A63),{1,3,6,9,12;"Winter","Spring","Summer","Autumn","Winter"})</f>
        <v>Spring</v>
      </c>
      <c r="Q63" t="s">
        <v>29</v>
      </c>
      <c r="Z63" t="s">
        <v>21</v>
      </c>
    </row>
    <row r="64" spans="1:26" x14ac:dyDescent="0.25">
      <c r="A64" s="1">
        <v>42150</v>
      </c>
      <c r="B64" t="s">
        <v>12</v>
      </c>
      <c r="C64" t="s">
        <v>21</v>
      </c>
      <c r="D64" s="2">
        <v>0.47638888888888892</v>
      </c>
      <c r="E64">
        <v>9.3699999999999992</v>
      </c>
      <c r="F64">
        <v>13.3</v>
      </c>
      <c r="G64">
        <v>163.6</v>
      </c>
      <c r="H64">
        <v>210.5</v>
      </c>
      <c r="I64">
        <v>0.1</v>
      </c>
      <c r="J64">
        <v>7.17</v>
      </c>
      <c r="K64">
        <v>0.27</v>
      </c>
      <c r="L64">
        <v>1.25</v>
      </c>
      <c r="M64">
        <f t="shared" si="0"/>
        <v>2015</v>
      </c>
      <c r="N64" t="s">
        <v>9</v>
      </c>
      <c r="O64">
        <v>120</v>
      </c>
      <c r="P64" s="5" t="str">
        <f>LOOKUP(MONTH(A64),{1,3,6,9,12;"Winter","Spring","Summer","Autumn","Winter"})</f>
        <v>Spring</v>
      </c>
      <c r="Q64" t="s">
        <v>29</v>
      </c>
      <c r="Z64" t="s">
        <v>21</v>
      </c>
    </row>
    <row r="65" spans="1:27" x14ac:dyDescent="0.25">
      <c r="A65" s="1">
        <v>42177</v>
      </c>
      <c r="B65" t="s">
        <v>12</v>
      </c>
      <c r="C65" t="s">
        <v>21</v>
      </c>
      <c r="D65" s="2">
        <v>0.4777777777777778</v>
      </c>
      <c r="E65">
        <v>10.14</v>
      </c>
      <c r="F65">
        <v>14.6</v>
      </c>
      <c r="G65">
        <v>181.3</v>
      </c>
      <c r="H65">
        <v>226.2</v>
      </c>
      <c r="I65">
        <v>0.1</v>
      </c>
      <c r="J65">
        <v>7.45</v>
      </c>
      <c r="K65">
        <v>1.04</v>
      </c>
      <c r="L65">
        <v>1</v>
      </c>
      <c r="M65">
        <f t="shared" si="0"/>
        <v>2015</v>
      </c>
      <c r="N65" t="s">
        <v>9</v>
      </c>
      <c r="O65">
        <v>180</v>
      </c>
      <c r="P65" s="5" t="str">
        <f>LOOKUP(MONTH(A65),{1,3,6,9,12;"Winter","Spring","Summer","Autumn","Winter"})</f>
        <v>Summer</v>
      </c>
      <c r="Q65" t="s">
        <v>29</v>
      </c>
      <c r="Z65" t="s">
        <v>21</v>
      </c>
    </row>
    <row r="66" spans="1:27" x14ac:dyDescent="0.25">
      <c r="A66" s="1">
        <v>42199</v>
      </c>
      <c r="B66" t="s">
        <v>12</v>
      </c>
      <c r="C66" t="s">
        <v>21</v>
      </c>
      <c r="D66" s="2">
        <v>0.47569444444444442</v>
      </c>
      <c r="E66">
        <v>8.02</v>
      </c>
      <c r="F66">
        <v>15.5</v>
      </c>
      <c r="G66">
        <v>187.1</v>
      </c>
      <c r="H66">
        <v>228.5</v>
      </c>
      <c r="I66">
        <v>0.1</v>
      </c>
      <c r="J66">
        <v>7.48</v>
      </c>
      <c r="K66">
        <v>0.92</v>
      </c>
      <c r="L66">
        <v>0.5</v>
      </c>
      <c r="M66">
        <f t="shared" si="0"/>
        <v>2015</v>
      </c>
      <c r="N66" t="s">
        <v>9</v>
      </c>
      <c r="O66">
        <v>230</v>
      </c>
      <c r="P66" s="5" t="str">
        <f>LOOKUP(MONTH(A66),{1,3,6,9,12;"Winter","Spring","Summer","Autumn","Winter"})</f>
        <v>Summer</v>
      </c>
      <c r="Q66" t="s">
        <v>29</v>
      </c>
      <c r="Z66" t="s">
        <v>21</v>
      </c>
    </row>
    <row r="67" spans="1:27" x14ac:dyDescent="0.25">
      <c r="A67" s="1">
        <v>42234</v>
      </c>
      <c r="B67" t="s">
        <v>12</v>
      </c>
      <c r="C67" t="s">
        <v>21</v>
      </c>
      <c r="D67" s="2">
        <v>0.43055555555555558</v>
      </c>
      <c r="E67">
        <v>8.58</v>
      </c>
      <c r="F67">
        <v>15.4</v>
      </c>
      <c r="G67">
        <v>187.9</v>
      </c>
      <c r="H67">
        <v>229.9</v>
      </c>
      <c r="I67">
        <v>0.1</v>
      </c>
      <c r="J67">
        <v>7.53</v>
      </c>
      <c r="K67">
        <v>0.05</v>
      </c>
      <c r="L67">
        <v>1</v>
      </c>
      <c r="M67">
        <f t="shared" ref="M67:M114" si="1">YEAR(A67)</f>
        <v>2015</v>
      </c>
      <c r="N67" t="s">
        <v>9</v>
      </c>
      <c r="O67">
        <v>250</v>
      </c>
      <c r="P67" s="5" t="str">
        <f>LOOKUP(MONTH(A67),{1,3,6,9,12;"Winter","Spring","Summer","Autumn","Winter"})</f>
        <v>Summer</v>
      </c>
      <c r="Q67" t="s">
        <v>29</v>
      </c>
      <c r="Z67" t="s">
        <v>21</v>
      </c>
    </row>
    <row r="68" spans="1:27" x14ac:dyDescent="0.25">
      <c r="A68" s="1">
        <v>42262</v>
      </c>
      <c r="B68" t="s">
        <v>12</v>
      </c>
      <c r="C68" t="s">
        <v>21</v>
      </c>
      <c r="D68" s="2">
        <v>0.4236111111111111</v>
      </c>
      <c r="E68">
        <v>8.6199999999999992</v>
      </c>
      <c r="F68">
        <v>13.3</v>
      </c>
      <c r="G68">
        <v>167.3</v>
      </c>
      <c r="H68">
        <v>215.3</v>
      </c>
      <c r="I68">
        <v>0.1</v>
      </c>
      <c r="J68">
        <v>7.51</v>
      </c>
      <c r="K68">
        <v>1.01</v>
      </c>
      <c r="L68">
        <v>1</v>
      </c>
      <c r="M68">
        <f t="shared" si="1"/>
        <v>2015</v>
      </c>
      <c r="N68" t="s">
        <v>10</v>
      </c>
      <c r="O68">
        <v>180</v>
      </c>
      <c r="P68" s="5" t="str">
        <f>LOOKUP(MONTH(A68),{1,3,6,9,12;"Winter","Spring","Summer","Autumn","Winter"})</f>
        <v>Autumn</v>
      </c>
      <c r="Q68" t="s">
        <v>29</v>
      </c>
      <c r="Z68" t="s">
        <v>21</v>
      </c>
    </row>
    <row r="69" spans="1:27" x14ac:dyDescent="0.25">
      <c r="A69" s="1">
        <v>42292</v>
      </c>
      <c r="B69" t="s">
        <v>12</v>
      </c>
      <c r="C69" t="s">
        <v>21</v>
      </c>
      <c r="D69" s="2">
        <v>0.43541666666666662</v>
      </c>
      <c r="E69">
        <v>8.5</v>
      </c>
      <c r="F69">
        <v>12.6</v>
      </c>
      <c r="G69">
        <v>164.3</v>
      </c>
      <c r="H69">
        <v>221.6</v>
      </c>
      <c r="I69">
        <v>0.1</v>
      </c>
      <c r="J69">
        <v>7.67</v>
      </c>
      <c r="K69">
        <v>1.27</v>
      </c>
      <c r="L69">
        <v>1</v>
      </c>
      <c r="M69">
        <f t="shared" si="1"/>
        <v>2015</v>
      </c>
      <c r="N69" t="s">
        <v>10</v>
      </c>
      <c r="O69">
        <v>30</v>
      </c>
      <c r="P69" s="5" t="str">
        <f>LOOKUP(MONTH(A69),{1,3,6,9,12;"Winter","Spring","Summer","Autumn","Winter"})</f>
        <v>Autumn</v>
      </c>
      <c r="Q69" t="s">
        <v>29</v>
      </c>
      <c r="Z69" t="s">
        <v>21</v>
      </c>
    </row>
    <row r="70" spans="1:27" x14ac:dyDescent="0.25">
      <c r="A70" s="1">
        <v>42317</v>
      </c>
      <c r="B70" t="s">
        <v>12</v>
      </c>
      <c r="C70" t="s">
        <v>21</v>
      </c>
      <c r="D70" s="2">
        <v>0.40763888888888888</v>
      </c>
      <c r="E70">
        <v>7.93</v>
      </c>
      <c r="F70">
        <v>10.6</v>
      </c>
      <c r="G70">
        <v>115.4</v>
      </c>
      <c r="H70">
        <v>158.9</v>
      </c>
      <c r="I70">
        <v>0.1</v>
      </c>
      <c r="J70">
        <v>6.92</v>
      </c>
      <c r="K70">
        <v>3.62</v>
      </c>
      <c r="L70">
        <v>3</v>
      </c>
      <c r="M70">
        <f t="shared" si="1"/>
        <v>2015</v>
      </c>
      <c r="N70" t="s">
        <v>10</v>
      </c>
      <c r="O70">
        <v>180</v>
      </c>
      <c r="P70" s="5" t="str">
        <f>LOOKUP(MONTH(A70),{1,3,6,9,12;"Winter","Spring","Summer","Autumn","Winter"})</f>
        <v>Autumn</v>
      </c>
      <c r="Q70" t="s">
        <v>29</v>
      </c>
      <c r="Z70" t="s">
        <v>21</v>
      </c>
    </row>
    <row r="71" spans="1:27" x14ac:dyDescent="0.25">
      <c r="A71" s="1">
        <v>42360</v>
      </c>
      <c r="B71" t="s">
        <v>12</v>
      </c>
      <c r="C71" t="s">
        <v>21</v>
      </c>
      <c r="D71" s="2">
        <v>0.41597222222222219</v>
      </c>
      <c r="E71">
        <v>10.67</v>
      </c>
      <c r="F71">
        <v>7</v>
      </c>
      <c r="G71">
        <v>117.8</v>
      </c>
      <c r="H71">
        <v>180.2</v>
      </c>
      <c r="I71">
        <v>0.1</v>
      </c>
      <c r="J71">
        <v>7.41</v>
      </c>
      <c r="K71">
        <v>4.05</v>
      </c>
      <c r="L71">
        <v>3</v>
      </c>
      <c r="M71">
        <f t="shared" si="1"/>
        <v>2015</v>
      </c>
      <c r="N71" t="s">
        <v>10</v>
      </c>
      <c r="O71">
        <v>96</v>
      </c>
      <c r="P71" s="5" t="str">
        <f>LOOKUP(MONTH(A71),{1,3,6,9,12;"Winter","Spring","Summer","Autumn","Winter"})</f>
        <v>Winter</v>
      </c>
      <c r="Q71" t="s">
        <v>29</v>
      </c>
      <c r="Z71" t="s">
        <v>21</v>
      </c>
    </row>
    <row r="72" spans="1:27" x14ac:dyDescent="0.25">
      <c r="A72" s="1">
        <v>42388</v>
      </c>
      <c r="B72" t="s">
        <v>12</v>
      </c>
      <c r="C72" t="s">
        <v>21</v>
      </c>
      <c r="D72" s="2">
        <v>0.47916666666666669</v>
      </c>
      <c r="E72">
        <v>10.050000000000001</v>
      </c>
      <c r="F72">
        <v>7.6</v>
      </c>
      <c r="G72">
        <v>129.9</v>
      </c>
      <c r="H72">
        <v>195.4</v>
      </c>
      <c r="I72">
        <v>0.1</v>
      </c>
      <c r="J72">
        <v>7.51</v>
      </c>
      <c r="K72">
        <v>1.84</v>
      </c>
      <c r="L72">
        <v>2</v>
      </c>
      <c r="M72">
        <f t="shared" si="1"/>
        <v>2016</v>
      </c>
      <c r="N72" t="s">
        <v>10</v>
      </c>
      <c r="O72">
        <v>30</v>
      </c>
      <c r="P72" s="5" t="str">
        <f>LOOKUP(MONTH(A72),{1,3,6,9,12;"Winter","Spring","Summer","Autumn","Winter"})</f>
        <v>Winter</v>
      </c>
      <c r="Q72" t="s">
        <v>29</v>
      </c>
      <c r="Z72" t="s">
        <v>21</v>
      </c>
    </row>
    <row r="73" spans="1:27" x14ac:dyDescent="0.25">
      <c r="A73" s="1">
        <v>42423</v>
      </c>
      <c r="B73" t="s">
        <v>12</v>
      </c>
      <c r="C73" t="s">
        <v>21</v>
      </c>
      <c r="D73" s="2">
        <v>0.37847222222222227</v>
      </c>
      <c r="E73">
        <v>10.85</v>
      </c>
      <c r="F73">
        <v>6.1</v>
      </c>
      <c r="G73">
        <v>96.6</v>
      </c>
      <c r="H73">
        <v>151.4</v>
      </c>
      <c r="I73">
        <v>0.1</v>
      </c>
      <c r="J73">
        <v>7.43</v>
      </c>
      <c r="K73">
        <v>2.37</v>
      </c>
      <c r="L73">
        <v>2.5</v>
      </c>
      <c r="M73">
        <f t="shared" si="1"/>
        <v>2016</v>
      </c>
      <c r="N73" t="s">
        <v>10</v>
      </c>
      <c r="O73">
        <v>100</v>
      </c>
      <c r="P73" s="5" t="str">
        <f>LOOKUP(MONTH(A73),{1,3,6,9,12;"Winter","Spring","Summer","Autumn","Winter"})</f>
        <v>Winter</v>
      </c>
      <c r="Q73" t="s">
        <v>29</v>
      </c>
      <c r="Z73" t="s">
        <v>21</v>
      </c>
    </row>
    <row r="74" spans="1:27" x14ac:dyDescent="0.25">
      <c r="A74" s="1">
        <v>42450</v>
      </c>
      <c r="B74" t="s">
        <v>12</v>
      </c>
      <c r="C74" t="s">
        <v>21</v>
      </c>
      <c r="D74" s="2">
        <v>0.39166666666666666</v>
      </c>
      <c r="E74">
        <v>9.6300000000000008</v>
      </c>
      <c r="F74">
        <v>9.6</v>
      </c>
      <c r="G74">
        <v>138.4</v>
      </c>
      <c r="H74">
        <v>196</v>
      </c>
      <c r="I74">
        <v>0.1</v>
      </c>
      <c r="J74">
        <v>7.17</v>
      </c>
      <c r="K74">
        <v>3.39</v>
      </c>
      <c r="L74">
        <v>2</v>
      </c>
      <c r="M74">
        <f t="shared" si="1"/>
        <v>2016</v>
      </c>
      <c r="N74" t="s">
        <v>10</v>
      </c>
      <c r="O74">
        <v>230</v>
      </c>
      <c r="P74" s="5" t="str">
        <f>LOOKUP(MONTH(A74),{1,3,6,9,12;"Winter","Spring","Summer","Autumn","Winter"})</f>
        <v>Spring</v>
      </c>
      <c r="Q74" t="s">
        <v>29</v>
      </c>
      <c r="Z74" t="s">
        <v>21</v>
      </c>
    </row>
    <row r="75" spans="1:27" x14ac:dyDescent="0.25">
      <c r="A75" s="1">
        <v>42478</v>
      </c>
      <c r="B75" t="s">
        <v>12</v>
      </c>
      <c r="C75" t="s">
        <v>21</v>
      </c>
      <c r="D75" s="2">
        <v>0.42708333333333331</v>
      </c>
      <c r="E75">
        <v>9.8000000000000007</v>
      </c>
      <c r="F75">
        <v>12.1</v>
      </c>
      <c r="G75">
        <v>164.6</v>
      </c>
      <c r="H75">
        <v>218.9</v>
      </c>
      <c r="I75">
        <v>0.1</v>
      </c>
      <c r="J75">
        <v>7.63</v>
      </c>
      <c r="K75">
        <v>2</v>
      </c>
      <c r="L75">
        <v>1</v>
      </c>
      <c r="M75">
        <f t="shared" si="1"/>
        <v>2016</v>
      </c>
      <c r="N75" t="s">
        <v>9</v>
      </c>
      <c r="O75">
        <v>38</v>
      </c>
      <c r="P75" s="5" t="str">
        <f>LOOKUP(MONTH(A75),{1,3,6,9,12;"Winter","Spring","Summer","Autumn","Winter"})</f>
        <v>Spring</v>
      </c>
      <c r="Q75" t="s">
        <v>29</v>
      </c>
      <c r="Z75" t="s">
        <v>21</v>
      </c>
    </row>
    <row r="76" spans="1:27" x14ac:dyDescent="0.25">
      <c r="A76" s="1">
        <v>42499</v>
      </c>
      <c r="B76" t="s">
        <v>12</v>
      </c>
      <c r="C76" t="s">
        <v>21</v>
      </c>
      <c r="D76" s="2">
        <v>0.38750000000000001</v>
      </c>
      <c r="E76">
        <v>10.62</v>
      </c>
      <c r="F76">
        <v>12</v>
      </c>
      <c r="G76">
        <v>163.4</v>
      </c>
      <c r="H76">
        <v>217.4</v>
      </c>
      <c r="I76">
        <v>0.1</v>
      </c>
      <c r="J76">
        <v>7.3</v>
      </c>
      <c r="K76">
        <v>1.6</v>
      </c>
      <c r="L76">
        <v>1.25</v>
      </c>
      <c r="M76">
        <f t="shared" si="1"/>
        <v>2016</v>
      </c>
      <c r="N76" t="s">
        <v>10</v>
      </c>
      <c r="O76">
        <v>390</v>
      </c>
      <c r="P76" s="5" t="str">
        <f>LOOKUP(MONTH(A76),{1,3,6,9,12;"Winter","Spring","Summer","Autumn","Winter"})</f>
        <v>Spring</v>
      </c>
      <c r="Q76" t="s">
        <v>29</v>
      </c>
      <c r="Z76" t="s">
        <v>21</v>
      </c>
    </row>
    <row r="77" spans="1:27" x14ac:dyDescent="0.25">
      <c r="A77" s="1">
        <v>42542</v>
      </c>
      <c r="B77" t="s">
        <v>12</v>
      </c>
      <c r="C77" t="s">
        <v>21</v>
      </c>
      <c r="D77" s="2">
        <v>0.3840277777777778</v>
      </c>
      <c r="E77">
        <v>9.83</v>
      </c>
      <c r="F77">
        <v>14.1</v>
      </c>
      <c r="G77">
        <v>167.8</v>
      </c>
      <c r="H77">
        <v>212.3</v>
      </c>
      <c r="I77">
        <v>0.1</v>
      </c>
      <c r="L77">
        <v>1</v>
      </c>
      <c r="M77">
        <f t="shared" si="1"/>
        <v>2016</v>
      </c>
      <c r="N77" t="s">
        <v>10</v>
      </c>
      <c r="O77">
        <v>86</v>
      </c>
      <c r="P77" s="5" t="str">
        <f>LOOKUP(MONTH(A77),{1,3,6,9,12;"Winter","Spring","Summer","Autumn","Winter"})</f>
        <v>Summer</v>
      </c>
      <c r="Q77" t="s">
        <v>29</v>
      </c>
      <c r="Z77" t="s">
        <v>21</v>
      </c>
    </row>
    <row r="78" spans="1:27" x14ac:dyDescent="0.25">
      <c r="A78" s="1">
        <v>42569</v>
      </c>
      <c r="B78" t="s">
        <v>12</v>
      </c>
      <c r="C78" t="s">
        <v>21</v>
      </c>
      <c r="D78" s="2">
        <v>0.50416666666666665</v>
      </c>
      <c r="E78">
        <v>8.5500000000000007</v>
      </c>
      <c r="F78">
        <v>15.5</v>
      </c>
      <c r="G78">
        <v>186.6</v>
      </c>
      <c r="H78">
        <v>228.2</v>
      </c>
      <c r="I78">
        <v>0.1</v>
      </c>
      <c r="J78">
        <v>7.92</v>
      </c>
      <c r="K78">
        <v>2.14</v>
      </c>
      <c r="L78">
        <v>1.5</v>
      </c>
      <c r="M78">
        <f t="shared" si="1"/>
        <v>2016</v>
      </c>
      <c r="N78" t="s">
        <v>9</v>
      </c>
      <c r="O78">
        <v>660</v>
      </c>
      <c r="P78" s="5" t="str">
        <f>LOOKUP(MONTH(A78),{1,3,6,9,12;"Winter","Spring","Summer","Autumn","Winter"})</f>
        <v>Summer</v>
      </c>
      <c r="Q78" t="s">
        <v>29</v>
      </c>
      <c r="Z78" t="s">
        <v>21</v>
      </c>
    </row>
    <row r="79" spans="1:27" x14ac:dyDescent="0.25">
      <c r="A79" s="1">
        <v>42597</v>
      </c>
      <c r="B79" t="s">
        <v>12</v>
      </c>
      <c r="C79" t="s">
        <v>21</v>
      </c>
      <c r="D79" s="2">
        <v>0.39444444444444443</v>
      </c>
      <c r="E79">
        <v>8.57</v>
      </c>
      <c r="F79">
        <v>15.4</v>
      </c>
      <c r="G79">
        <v>182.9</v>
      </c>
      <c r="H79">
        <v>224.1</v>
      </c>
      <c r="I79">
        <v>0.1</v>
      </c>
      <c r="J79">
        <v>7.29</v>
      </c>
      <c r="K79">
        <v>0.6</v>
      </c>
      <c r="L79">
        <v>0.02</v>
      </c>
      <c r="M79">
        <f t="shared" si="1"/>
        <v>2016</v>
      </c>
      <c r="N79" t="s">
        <v>9</v>
      </c>
      <c r="O79">
        <v>900</v>
      </c>
      <c r="P79" s="5" t="str">
        <f>LOOKUP(MONTH(A79),{1,3,6,9,12;"Winter","Spring","Summer","Autumn","Winter"})</f>
        <v>Summer</v>
      </c>
      <c r="Q79" t="s">
        <v>29</v>
      </c>
      <c r="Z79" t="s">
        <v>21</v>
      </c>
      <c r="AA79">
        <v>22.4</v>
      </c>
    </row>
    <row r="80" spans="1:27" x14ac:dyDescent="0.25">
      <c r="A80" s="1">
        <v>42633</v>
      </c>
      <c r="B80" t="s">
        <v>12</v>
      </c>
      <c r="C80" t="s">
        <v>21</v>
      </c>
      <c r="D80" s="2">
        <v>0.44444444444444442</v>
      </c>
      <c r="E80">
        <v>10.14</v>
      </c>
      <c r="F80">
        <v>13.1</v>
      </c>
      <c r="G80">
        <v>162.9</v>
      </c>
      <c r="H80">
        <v>210.9</v>
      </c>
      <c r="I80">
        <v>0.1</v>
      </c>
      <c r="J80">
        <v>6.72</v>
      </c>
      <c r="K80">
        <v>1.21</v>
      </c>
      <c r="L80">
        <v>2</v>
      </c>
      <c r="M80">
        <f t="shared" si="1"/>
        <v>2016</v>
      </c>
      <c r="N80" t="s">
        <v>10</v>
      </c>
      <c r="O80">
        <v>900</v>
      </c>
      <c r="P80" s="5" t="str">
        <f>LOOKUP(MONTH(A80),{1,3,6,9,12;"Winter","Spring","Summer","Autumn","Winter"})</f>
        <v>Autumn</v>
      </c>
      <c r="Q80" t="s">
        <v>29</v>
      </c>
      <c r="Z80" t="s">
        <v>21</v>
      </c>
    </row>
    <row r="81" spans="1:26" x14ac:dyDescent="0.25">
      <c r="A81" s="1">
        <v>42654</v>
      </c>
      <c r="B81" t="s">
        <v>12</v>
      </c>
      <c r="C81" t="s">
        <v>21</v>
      </c>
      <c r="D81" s="2">
        <v>0.42708333333333331</v>
      </c>
      <c r="E81">
        <v>11.49</v>
      </c>
      <c r="F81">
        <v>10.5</v>
      </c>
      <c r="G81">
        <v>155.80000000000001</v>
      </c>
      <c r="H81">
        <v>215.5</v>
      </c>
      <c r="I81">
        <v>0.1</v>
      </c>
      <c r="J81">
        <v>7.12</v>
      </c>
      <c r="K81">
        <v>0.13</v>
      </c>
      <c r="L81">
        <v>2.5</v>
      </c>
      <c r="M81">
        <f t="shared" si="1"/>
        <v>2016</v>
      </c>
      <c r="N81" t="s">
        <v>9</v>
      </c>
      <c r="O81">
        <v>280</v>
      </c>
      <c r="P81" s="5" t="str">
        <f>LOOKUP(MONTH(A81),{1,3,6,9,12;"Winter","Spring","Summer","Autumn","Winter"})</f>
        <v>Autumn</v>
      </c>
      <c r="Q81" t="s">
        <v>29</v>
      </c>
      <c r="Z81" t="s">
        <v>21</v>
      </c>
    </row>
    <row r="82" spans="1:26" x14ac:dyDescent="0.25">
      <c r="A82" s="1">
        <v>42690</v>
      </c>
      <c r="B82" t="s">
        <v>12</v>
      </c>
      <c r="C82" t="s">
        <v>21</v>
      </c>
      <c r="D82" s="2">
        <v>0.59583333333333333</v>
      </c>
      <c r="E82">
        <v>9.7100000000000009</v>
      </c>
      <c r="F82">
        <v>10.5</v>
      </c>
      <c r="G82">
        <v>122</v>
      </c>
      <c r="H82">
        <v>168.7</v>
      </c>
      <c r="I82">
        <v>0.1</v>
      </c>
      <c r="J82">
        <v>6.84</v>
      </c>
      <c r="K82">
        <v>1.58</v>
      </c>
      <c r="L82">
        <v>3.5</v>
      </c>
      <c r="M82">
        <f t="shared" si="1"/>
        <v>2016</v>
      </c>
      <c r="N82" t="s">
        <v>10</v>
      </c>
      <c r="O82">
        <v>160</v>
      </c>
      <c r="P82" s="5" t="str">
        <f>LOOKUP(MONTH(A82),{1,3,6,9,12;"Winter","Spring","Summer","Autumn","Winter"})</f>
        <v>Autumn</v>
      </c>
      <c r="Q82" t="s">
        <v>29</v>
      </c>
      <c r="Z82" t="s">
        <v>21</v>
      </c>
    </row>
    <row r="83" spans="1:26" x14ac:dyDescent="0.25">
      <c r="A83" s="1">
        <v>42716</v>
      </c>
      <c r="B83" t="s">
        <v>12</v>
      </c>
      <c r="C83" t="s">
        <v>21</v>
      </c>
      <c r="D83" s="2">
        <v>0.42708333333333331</v>
      </c>
      <c r="E83">
        <v>11.36</v>
      </c>
      <c r="F83">
        <v>7.2</v>
      </c>
      <c r="G83">
        <v>139.5</v>
      </c>
      <c r="H83">
        <v>211.3</v>
      </c>
      <c r="I83">
        <v>0.1</v>
      </c>
      <c r="J83">
        <v>7.55</v>
      </c>
      <c r="K83">
        <v>2.4300000000000002</v>
      </c>
      <c r="L83">
        <v>2.25</v>
      </c>
      <c r="M83">
        <f t="shared" si="1"/>
        <v>2016</v>
      </c>
      <c r="N83" t="s">
        <v>10</v>
      </c>
      <c r="O83">
        <v>200</v>
      </c>
      <c r="P83" s="5" t="str">
        <f>LOOKUP(MONTH(A83),{1,3,6,9,12;"Winter","Spring","Summer","Autumn","Winter"})</f>
        <v>Winter</v>
      </c>
      <c r="Q83" t="s">
        <v>29</v>
      </c>
      <c r="Z83" t="s">
        <v>21</v>
      </c>
    </row>
    <row r="84" spans="1:26" x14ac:dyDescent="0.25">
      <c r="A84" s="1">
        <v>42758</v>
      </c>
      <c r="B84" t="s">
        <v>12</v>
      </c>
      <c r="C84" t="s">
        <v>21</v>
      </c>
      <c r="D84" s="2">
        <v>0.39930555555555558</v>
      </c>
      <c r="F84">
        <v>5.5</v>
      </c>
      <c r="L84">
        <v>3</v>
      </c>
      <c r="M84">
        <f t="shared" si="1"/>
        <v>2017</v>
      </c>
      <c r="N84" t="s">
        <v>10</v>
      </c>
      <c r="O84">
        <v>48</v>
      </c>
      <c r="P84" s="5" t="str">
        <f>LOOKUP(MONTH(A84),{1,3,6,9,12;"Winter","Spring","Summer","Autumn","Winter"})</f>
        <v>Winter</v>
      </c>
      <c r="Q84" t="s">
        <v>29</v>
      </c>
      <c r="Z84" t="s">
        <v>21</v>
      </c>
    </row>
    <row r="85" spans="1:26" x14ac:dyDescent="0.25">
      <c r="A85" s="1">
        <v>42787</v>
      </c>
      <c r="B85" t="s">
        <v>12</v>
      </c>
      <c r="C85" t="s">
        <v>21</v>
      </c>
      <c r="D85" s="2">
        <v>0.40625</v>
      </c>
      <c r="F85">
        <v>8</v>
      </c>
      <c r="L85">
        <v>3</v>
      </c>
      <c r="M85">
        <f t="shared" si="1"/>
        <v>2017</v>
      </c>
      <c r="N85" t="s">
        <v>10</v>
      </c>
      <c r="O85">
        <v>88</v>
      </c>
      <c r="P85" s="5" t="str">
        <f>LOOKUP(MONTH(A85),{1,3,6,9,12;"Winter","Spring","Summer","Autumn","Winter"})</f>
        <v>Winter</v>
      </c>
      <c r="Q85" t="s">
        <v>29</v>
      </c>
      <c r="Z85" t="s">
        <v>21</v>
      </c>
    </row>
    <row r="86" spans="1:26" x14ac:dyDescent="0.25">
      <c r="A86" s="1">
        <v>42825</v>
      </c>
      <c r="B86" t="s">
        <v>12</v>
      </c>
      <c r="C86" t="s">
        <v>21</v>
      </c>
      <c r="D86" s="2">
        <v>0.41666666666666669</v>
      </c>
      <c r="F86">
        <v>8.5</v>
      </c>
      <c r="L86">
        <v>3</v>
      </c>
      <c r="M86">
        <f t="shared" si="1"/>
        <v>2017</v>
      </c>
      <c r="N86" t="s">
        <v>10</v>
      </c>
      <c r="O86">
        <v>170</v>
      </c>
      <c r="P86" s="5" t="str">
        <f>LOOKUP(MONTH(A86),{1,3,6,9,12;"Winter","Spring","Summer","Autumn","Winter"})</f>
        <v>Spring</v>
      </c>
      <c r="Q86" t="s">
        <v>29</v>
      </c>
      <c r="Z86" t="s">
        <v>21</v>
      </c>
    </row>
    <row r="87" spans="1:26" x14ac:dyDescent="0.25">
      <c r="A87" s="1">
        <v>42843</v>
      </c>
      <c r="B87" t="s">
        <v>12</v>
      </c>
      <c r="C87" t="s">
        <v>21</v>
      </c>
      <c r="D87" s="2">
        <v>0.38611111111111113</v>
      </c>
      <c r="F87">
        <v>10.5</v>
      </c>
      <c r="L87">
        <v>1.5</v>
      </c>
      <c r="M87">
        <f t="shared" si="1"/>
        <v>2017</v>
      </c>
      <c r="N87" t="s">
        <v>10</v>
      </c>
      <c r="O87">
        <v>92</v>
      </c>
      <c r="P87" s="5" t="str">
        <f>LOOKUP(MONTH(A87),{1,3,6,9,12;"Winter","Spring","Summer","Autumn","Winter"})</f>
        <v>Spring</v>
      </c>
      <c r="Q87" t="s">
        <v>29</v>
      </c>
      <c r="Z87" t="s">
        <v>21</v>
      </c>
    </row>
    <row r="88" spans="1:26" x14ac:dyDescent="0.25">
      <c r="A88" s="1">
        <v>42870</v>
      </c>
      <c r="B88" t="s">
        <v>12</v>
      </c>
      <c r="C88" t="s">
        <v>21</v>
      </c>
      <c r="D88" s="2">
        <v>0.44097222222222227</v>
      </c>
      <c r="F88">
        <v>11.8</v>
      </c>
      <c r="L88">
        <v>3</v>
      </c>
      <c r="M88">
        <f t="shared" si="1"/>
        <v>2017</v>
      </c>
      <c r="N88" t="s">
        <v>10</v>
      </c>
      <c r="O88">
        <v>88</v>
      </c>
      <c r="P88" s="5" t="str">
        <f>LOOKUP(MONTH(A88),{1,3,6,9,12;"Winter","Spring","Summer","Autumn","Winter"})</f>
        <v>Spring</v>
      </c>
      <c r="Q88" t="s">
        <v>29</v>
      </c>
      <c r="Z88" t="s">
        <v>21</v>
      </c>
    </row>
    <row r="89" spans="1:26" x14ac:dyDescent="0.25">
      <c r="A89" s="1">
        <v>42899</v>
      </c>
      <c r="B89" t="s">
        <v>12</v>
      </c>
      <c r="C89" t="s">
        <v>21</v>
      </c>
      <c r="D89" s="2">
        <v>0.4055555555555555</v>
      </c>
      <c r="F89">
        <v>13.5</v>
      </c>
      <c r="M89">
        <f t="shared" si="1"/>
        <v>2017</v>
      </c>
      <c r="N89" t="s">
        <v>10</v>
      </c>
      <c r="O89">
        <v>3600</v>
      </c>
      <c r="P89" s="5" t="str">
        <f>LOOKUP(MONTH(A89),{1,3,6,9,12;"Winter","Spring","Summer","Autumn","Winter"})</f>
        <v>Summer</v>
      </c>
      <c r="Q89" t="s">
        <v>29</v>
      </c>
      <c r="Z89" t="s">
        <v>21</v>
      </c>
    </row>
    <row r="90" spans="1:26" x14ac:dyDescent="0.25">
      <c r="A90" s="1">
        <v>42927</v>
      </c>
      <c r="B90" t="s">
        <v>12</v>
      </c>
      <c r="C90" t="s">
        <v>21</v>
      </c>
      <c r="D90" s="2">
        <v>0.37777777777777777</v>
      </c>
      <c r="F90">
        <v>14.5</v>
      </c>
      <c r="L90">
        <v>2</v>
      </c>
      <c r="M90">
        <f t="shared" si="1"/>
        <v>2017</v>
      </c>
      <c r="N90" t="s">
        <v>9</v>
      </c>
      <c r="O90">
        <v>830</v>
      </c>
      <c r="P90" s="5" t="str">
        <f>LOOKUP(MONTH(A90),{1,3,6,9,12;"Winter","Spring","Summer","Autumn","Winter"})</f>
        <v>Summer</v>
      </c>
      <c r="Q90" t="s">
        <v>29</v>
      </c>
      <c r="Z90" t="s">
        <v>21</v>
      </c>
    </row>
    <row r="91" spans="1:26" x14ac:dyDescent="0.25">
      <c r="A91" s="1">
        <v>42961</v>
      </c>
      <c r="B91" t="s">
        <v>12</v>
      </c>
      <c r="C91" t="s">
        <v>21</v>
      </c>
      <c r="D91" s="2">
        <v>0.38750000000000001</v>
      </c>
      <c r="F91">
        <v>14.5</v>
      </c>
      <c r="L91">
        <v>0.5</v>
      </c>
      <c r="M91">
        <f t="shared" si="1"/>
        <v>2017</v>
      </c>
      <c r="N91" t="s">
        <v>10</v>
      </c>
      <c r="O91">
        <v>2000</v>
      </c>
      <c r="P91" s="5" t="str">
        <f>LOOKUP(MONTH(A91),{1,3,6,9,12;"Winter","Spring","Summer","Autumn","Winter"})</f>
        <v>Summer</v>
      </c>
      <c r="Q91" t="s">
        <v>29</v>
      </c>
      <c r="Z91" t="s">
        <v>21</v>
      </c>
    </row>
    <row r="92" spans="1:26" x14ac:dyDescent="0.25">
      <c r="A92" s="1">
        <v>42989</v>
      </c>
      <c r="B92" t="s">
        <v>12</v>
      </c>
      <c r="C92" t="s">
        <v>21</v>
      </c>
      <c r="D92" s="2">
        <v>0.3923611111111111</v>
      </c>
      <c r="F92">
        <v>13.5</v>
      </c>
      <c r="L92">
        <v>1.25</v>
      </c>
      <c r="M92">
        <f t="shared" si="1"/>
        <v>2017</v>
      </c>
      <c r="N92" t="s">
        <v>9</v>
      </c>
      <c r="O92">
        <v>610</v>
      </c>
      <c r="P92" s="5" t="str">
        <f>LOOKUP(MONTH(A92),{1,3,6,9,12;"Winter","Spring","Summer","Autumn","Winter"})</f>
        <v>Autumn</v>
      </c>
      <c r="Q92" t="s">
        <v>29</v>
      </c>
      <c r="Z92" t="s">
        <v>21</v>
      </c>
    </row>
    <row r="93" spans="1:26" x14ac:dyDescent="0.25">
      <c r="A93" s="1">
        <v>43024</v>
      </c>
      <c r="B93" t="s">
        <v>12</v>
      </c>
      <c r="C93" t="s">
        <v>21</v>
      </c>
      <c r="D93" s="2">
        <v>0.40277777777777773</v>
      </c>
      <c r="F93">
        <v>9.5</v>
      </c>
      <c r="L93">
        <v>1</v>
      </c>
      <c r="M93">
        <f t="shared" si="1"/>
        <v>2017</v>
      </c>
      <c r="N93" t="s">
        <v>9</v>
      </c>
      <c r="O93">
        <v>120</v>
      </c>
      <c r="P93" s="5" t="str">
        <f>LOOKUP(MONTH(A93),{1,3,6,9,12;"Winter","Spring","Summer","Autumn","Winter"})</f>
        <v>Autumn</v>
      </c>
      <c r="Q93" t="s">
        <v>29</v>
      </c>
      <c r="Z93" t="s">
        <v>21</v>
      </c>
    </row>
    <row r="94" spans="1:26" x14ac:dyDescent="0.25">
      <c r="A94" s="1">
        <v>43073</v>
      </c>
      <c r="B94" t="s">
        <v>12</v>
      </c>
      <c r="C94" t="s">
        <v>21</v>
      </c>
      <c r="D94" s="2">
        <v>0.40208333333333335</v>
      </c>
      <c r="F94">
        <v>7.5</v>
      </c>
      <c r="L94">
        <v>2</v>
      </c>
      <c r="M94">
        <f t="shared" si="1"/>
        <v>2017</v>
      </c>
      <c r="N94" t="s">
        <v>10</v>
      </c>
      <c r="O94">
        <v>100</v>
      </c>
      <c r="P94" s="5" t="str">
        <f>LOOKUP(MONTH(A94),{1,3,6,9,12;"Winter","Spring","Summer","Autumn","Winter"})</f>
        <v>Winter</v>
      </c>
      <c r="Q94" t="s">
        <v>29</v>
      </c>
      <c r="Z94" t="s">
        <v>21</v>
      </c>
    </row>
    <row r="95" spans="1:26" x14ac:dyDescent="0.25">
      <c r="A95" s="1">
        <v>43122</v>
      </c>
      <c r="B95" t="s">
        <v>12</v>
      </c>
      <c r="C95" t="s">
        <v>21</v>
      </c>
      <c r="D95" s="2">
        <v>0.43888888888888888</v>
      </c>
      <c r="F95">
        <v>7.5</v>
      </c>
      <c r="L95">
        <v>0.5</v>
      </c>
      <c r="M95">
        <f t="shared" si="1"/>
        <v>2018</v>
      </c>
      <c r="N95" t="s">
        <v>10</v>
      </c>
      <c r="O95">
        <v>82</v>
      </c>
      <c r="P95" s="5" t="str">
        <f>LOOKUP(MONTH(A95),{1,3,6,9,12;"Winter","Spring","Summer","Autumn","Winter"})</f>
        <v>Winter</v>
      </c>
      <c r="Q95" t="s">
        <v>29</v>
      </c>
      <c r="Z95" t="s">
        <v>21</v>
      </c>
    </row>
    <row r="96" spans="1:26" x14ac:dyDescent="0.25">
      <c r="A96" s="1">
        <v>43143</v>
      </c>
      <c r="B96" t="s">
        <v>12</v>
      </c>
      <c r="C96" t="s">
        <v>21</v>
      </c>
      <c r="D96" s="2">
        <v>0.4069444444444445</v>
      </c>
      <c r="F96">
        <v>6</v>
      </c>
      <c r="L96">
        <v>2</v>
      </c>
      <c r="M96">
        <f t="shared" si="1"/>
        <v>2018</v>
      </c>
      <c r="N96" t="s">
        <v>9</v>
      </c>
      <c r="O96">
        <v>150</v>
      </c>
      <c r="P96" s="5" t="str">
        <f>LOOKUP(MONTH(A96),{1,3,6,9,12;"Winter","Spring","Summer","Autumn","Winter"})</f>
        <v>Winter</v>
      </c>
      <c r="Q96" t="s">
        <v>29</v>
      </c>
      <c r="Z96" t="s">
        <v>21</v>
      </c>
    </row>
    <row r="97" spans="1:27" x14ac:dyDescent="0.25">
      <c r="A97" s="1">
        <v>43171</v>
      </c>
      <c r="B97" t="s">
        <v>12</v>
      </c>
      <c r="C97" t="s">
        <v>21</v>
      </c>
      <c r="D97" s="2">
        <v>0.3972222222222222</v>
      </c>
      <c r="F97">
        <v>7.5</v>
      </c>
      <c r="L97">
        <v>2</v>
      </c>
      <c r="M97">
        <f t="shared" si="1"/>
        <v>2018</v>
      </c>
      <c r="N97" t="s">
        <v>9</v>
      </c>
      <c r="O97">
        <v>120</v>
      </c>
      <c r="P97" s="5" t="str">
        <f>LOOKUP(MONTH(A97),{1,3,6,9,12;"Winter","Spring","Summer","Autumn","Winter"})</f>
        <v>Spring</v>
      </c>
      <c r="Q97" t="s">
        <v>29</v>
      </c>
      <c r="Z97" t="s">
        <v>21</v>
      </c>
    </row>
    <row r="98" spans="1:27" x14ac:dyDescent="0.25">
      <c r="A98" s="1">
        <v>43206</v>
      </c>
      <c r="B98" t="s">
        <v>12</v>
      </c>
      <c r="C98" t="s">
        <v>21</v>
      </c>
      <c r="D98" s="2">
        <v>0.41597222222222219</v>
      </c>
      <c r="F98">
        <v>9</v>
      </c>
      <c r="L98">
        <v>3</v>
      </c>
      <c r="M98">
        <f t="shared" si="1"/>
        <v>2018</v>
      </c>
      <c r="N98" t="s">
        <v>10</v>
      </c>
      <c r="O98">
        <v>150</v>
      </c>
      <c r="P98" s="5" t="str">
        <f>LOOKUP(MONTH(A98),{1,3,6,9,12;"Winter","Spring","Summer","Autumn","Winter"})</f>
        <v>Spring</v>
      </c>
      <c r="Q98" t="s">
        <v>29</v>
      </c>
      <c r="Z98" t="s">
        <v>21</v>
      </c>
    </row>
    <row r="99" spans="1:27" x14ac:dyDescent="0.25">
      <c r="A99" s="1">
        <v>43241</v>
      </c>
      <c r="B99" t="s">
        <v>12</v>
      </c>
      <c r="C99" t="s">
        <v>21</v>
      </c>
      <c r="D99" s="2">
        <v>0.4513888888888889</v>
      </c>
      <c r="F99">
        <v>7</v>
      </c>
      <c r="L99">
        <v>3</v>
      </c>
      <c r="M99">
        <f t="shared" si="1"/>
        <v>2018</v>
      </c>
      <c r="N99" t="s">
        <v>9</v>
      </c>
      <c r="O99">
        <v>570</v>
      </c>
      <c r="P99" s="5" t="str">
        <f>LOOKUP(MONTH(A99),{1,3,6,9,12;"Winter","Spring","Summer","Autumn","Winter"})</f>
        <v>Spring</v>
      </c>
      <c r="Q99" t="s">
        <v>29</v>
      </c>
      <c r="Z99" t="s">
        <v>21</v>
      </c>
    </row>
    <row r="100" spans="1:27" x14ac:dyDescent="0.25">
      <c r="A100" s="1">
        <v>43269</v>
      </c>
      <c r="B100" t="s">
        <v>12</v>
      </c>
      <c r="C100" t="s">
        <v>21</v>
      </c>
      <c r="D100" s="2">
        <v>0.44166666666666665</v>
      </c>
      <c r="F100">
        <v>14.5</v>
      </c>
      <c r="L100">
        <v>1.89</v>
      </c>
      <c r="M100">
        <f t="shared" si="1"/>
        <v>2018</v>
      </c>
      <c r="N100" t="s">
        <v>9</v>
      </c>
      <c r="O100">
        <v>310</v>
      </c>
      <c r="P100" s="5" t="str">
        <f>LOOKUP(MONTH(A100),{1,3,6,9,12;"Winter","Spring","Summer","Autumn","Winter"})</f>
        <v>Summer</v>
      </c>
      <c r="Q100" t="s">
        <v>29</v>
      </c>
      <c r="Z100" t="s">
        <v>21</v>
      </c>
    </row>
    <row r="101" spans="1:27" x14ac:dyDescent="0.25">
      <c r="A101" s="1">
        <v>43311</v>
      </c>
      <c r="B101" t="s">
        <v>12</v>
      </c>
      <c r="C101" t="s">
        <v>21</v>
      </c>
      <c r="D101" s="2">
        <v>0.39583333333333331</v>
      </c>
      <c r="F101">
        <v>17</v>
      </c>
      <c r="L101">
        <v>1.39</v>
      </c>
      <c r="M101">
        <f t="shared" si="1"/>
        <v>2018</v>
      </c>
      <c r="N101" t="s">
        <v>9</v>
      </c>
      <c r="O101">
        <v>250</v>
      </c>
      <c r="P101" s="5" t="str">
        <f>LOOKUP(MONTH(A101),{1,3,6,9,12;"Winter","Spring","Summer","Autumn","Winter"})</f>
        <v>Summer</v>
      </c>
      <c r="Q101" t="s">
        <v>29</v>
      </c>
      <c r="Z101" t="s">
        <v>21</v>
      </c>
    </row>
    <row r="102" spans="1:27" x14ac:dyDescent="0.25">
      <c r="A102" s="1">
        <v>43333</v>
      </c>
      <c r="B102" t="s">
        <v>12</v>
      </c>
      <c r="C102" t="s">
        <v>21</v>
      </c>
      <c r="D102" s="2">
        <v>0.46875</v>
      </c>
      <c r="E102">
        <v>9.7899999999999991</v>
      </c>
      <c r="F102">
        <v>15.12</v>
      </c>
      <c r="H102">
        <v>132</v>
      </c>
      <c r="K102">
        <v>0.85</v>
      </c>
      <c r="L102">
        <v>1.91</v>
      </c>
      <c r="M102">
        <f t="shared" si="1"/>
        <v>2018</v>
      </c>
      <c r="N102" t="s">
        <v>9</v>
      </c>
      <c r="O102">
        <v>1000</v>
      </c>
      <c r="P102" s="5" t="str">
        <f>LOOKUP(MONTH(A102),{1,3,6,9,12;"Winter","Spring","Summer","Autumn","Winter"})</f>
        <v>Summer</v>
      </c>
      <c r="Q102" t="s">
        <v>29</v>
      </c>
      <c r="Z102" t="s">
        <v>21</v>
      </c>
      <c r="AA102">
        <v>22</v>
      </c>
    </row>
    <row r="103" spans="1:27" x14ac:dyDescent="0.25">
      <c r="A103" s="1">
        <v>43367</v>
      </c>
      <c r="B103" t="s">
        <v>12</v>
      </c>
      <c r="C103" t="s">
        <v>21</v>
      </c>
      <c r="D103" s="2">
        <v>0.41319444444444442</v>
      </c>
      <c r="E103">
        <v>10.96</v>
      </c>
      <c r="F103">
        <v>12.08</v>
      </c>
      <c r="H103">
        <v>199</v>
      </c>
      <c r="K103">
        <v>0.95</v>
      </c>
      <c r="L103">
        <v>3.3</v>
      </c>
      <c r="M103">
        <f t="shared" si="1"/>
        <v>2018</v>
      </c>
      <c r="N103" t="s">
        <v>9</v>
      </c>
      <c r="O103">
        <v>390</v>
      </c>
      <c r="P103" s="5" t="str">
        <f>LOOKUP(MONTH(A103),{1,3,6,9,12;"Winter","Spring","Summer","Autumn","Winter"})</f>
        <v>Autumn</v>
      </c>
      <c r="Q103" t="s">
        <v>29</v>
      </c>
      <c r="Z103" t="s">
        <v>21</v>
      </c>
    </row>
    <row r="104" spans="1:27" x14ac:dyDescent="0.25">
      <c r="A104" s="1">
        <v>43403</v>
      </c>
      <c r="B104" t="s">
        <v>12</v>
      </c>
      <c r="C104" t="s">
        <v>21</v>
      </c>
      <c r="D104" s="2">
        <v>0.44444444444444442</v>
      </c>
      <c r="E104">
        <v>11.38</v>
      </c>
      <c r="F104">
        <v>10.68</v>
      </c>
      <c r="H104">
        <v>206</v>
      </c>
      <c r="J104">
        <v>7.21</v>
      </c>
      <c r="K104">
        <v>1.32</v>
      </c>
      <c r="L104">
        <v>3.45</v>
      </c>
      <c r="M104">
        <f t="shared" si="1"/>
        <v>2018</v>
      </c>
      <c r="N104" t="s">
        <v>9</v>
      </c>
      <c r="O104">
        <v>54</v>
      </c>
      <c r="P104" s="5" t="str">
        <f>LOOKUP(MONTH(A104),{1,3,6,9,12;"Winter","Spring","Summer","Autumn","Winter"})</f>
        <v>Autumn</v>
      </c>
      <c r="Q104" t="s">
        <v>29</v>
      </c>
      <c r="Z104" t="s">
        <v>21</v>
      </c>
    </row>
    <row r="105" spans="1:27" x14ac:dyDescent="0.25">
      <c r="A105" s="1">
        <v>43434</v>
      </c>
      <c r="B105" t="s">
        <v>12</v>
      </c>
      <c r="C105" t="s">
        <v>21</v>
      </c>
      <c r="D105" s="2">
        <v>0.45833333333333331</v>
      </c>
      <c r="E105">
        <v>15.5</v>
      </c>
      <c r="F105">
        <v>3.6</v>
      </c>
      <c r="H105">
        <v>219</v>
      </c>
      <c r="J105">
        <v>7.43</v>
      </c>
      <c r="K105">
        <v>1.2</v>
      </c>
      <c r="M105">
        <f t="shared" si="1"/>
        <v>2018</v>
      </c>
      <c r="N105" t="s">
        <v>9</v>
      </c>
      <c r="O105">
        <v>7</v>
      </c>
      <c r="P105" s="5" t="str">
        <f>LOOKUP(MONTH(A105),{1,3,6,9,12;"Winter","Spring","Summer","Autumn","Winter"})</f>
        <v>Autumn</v>
      </c>
      <c r="Q105" t="s">
        <v>29</v>
      </c>
      <c r="Z105" t="s">
        <v>21</v>
      </c>
    </row>
    <row r="106" spans="1:27" x14ac:dyDescent="0.25">
      <c r="A106" s="1">
        <v>43454</v>
      </c>
      <c r="B106" t="s">
        <v>12</v>
      </c>
      <c r="C106" t="s">
        <v>21</v>
      </c>
      <c r="D106" s="2">
        <v>0.49305555555555558</v>
      </c>
      <c r="E106">
        <v>11.5</v>
      </c>
      <c r="F106">
        <v>7.44</v>
      </c>
      <c r="H106">
        <v>158</v>
      </c>
      <c r="J106">
        <v>7.33</v>
      </c>
      <c r="K106">
        <v>2.0099999999999998</v>
      </c>
      <c r="M106">
        <f t="shared" si="1"/>
        <v>2018</v>
      </c>
      <c r="N106" t="s">
        <v>10</v>
      </c>
      <c r="O106">
        <v>460</v>
      </c>
      <c r="P106" s="5" t="str">
        <f>LOOKUP(MONTH(A106),{1,3,6,9,12;"Winter","Spring","Summer","Autumn","Winter"})</f>
        <v>Winter</v>
      </c>
      <c r="Q106" t="s">
        <v>29</v>
      </c>
      <c r="Z106" t="s">
        <v>21</v>
      </c>
    </row>
    <row r="107" spans="1:27" x14ac:dyDescent="0.25">
      <c r="A107" s="1">
        <v>43476</v>
      </c>
      <c r="B107" t="s">
        <v>12</v>
      </c>
      <c r="C107" t="s">
        <v>21</v>
      </c>
      <c r="D107" s="2">
        <v>0.40625</v>
      </c>
      <c r="E107">
        <v>11.72</v>
      </c>
      <c r="F107">
        <v>7.35</v>
      </c>
      <c r="H107">
        <v>162</v>
      </c>
      <c r="J107">
        <v>7.25</v>
      </c>
      <c r="K107">
        <v>0.98</v>
      </c>
      <c r="M107">
        <f t="shared" si="1"/>
        <v>2019</v>
      </c>
      <c r="N107" t="s">
        <v>9</v>
      </c>
      <c r="P107" s="5" t="str">
        <f>LOOKUP(MONTH(A107),{1,3,6,9,12;"Winter","Spring","Summer","Autumn","Winter"})</f>
        <v>Winter</v>
      </c>
      <c r="Q107" t="s">
        <v>29</v>
      </c>
      <c r="Z107" t="s">
        <v>21</v>
      </c>
    </row>
    <row r="108" spans="1:27" x14ac:dyDescent="0.25">
      <c r="A108" s="1">
        <v>43524</v>
      </c>
      <c r="B108" t="s">
        <v>12</v>
      </c>
      <c r="C108" t="s">
        <v>21</v>
      </c>
      <c r="D108" s="2">
        <v>0.47222222222222227</v>
      </c>
      <c r="E108">
        <v>14.39</v>
      </c>
      <c r="F108">
        <v>3.99</v>
      </c>
      <c r="H108">
        <v>237</v>
      </c>
      <c r="J108">
        <v>7.05</v>
      </c>
      <c r="K108">
        <v>1.07</v>
      </c>
      <c r="M108">
        <f t="shared" si="1"/>
        <v>2019</v>
      </c>
      <c r="N108" t="s">
        <v>9</v>
      </c>
      <c r="O108">
        <v>38</v>
      </c>
      <c r="P108" s="5" t="str">
        <f>LOOKUP(MONTH(A108),{1,3,6,9,12;"Winter","Spring","Summer","Autumn","Winter"})</f>
        <v>Winter</v>
      </c>
      <c r="Q108" t="s">
        <v>29</v>
      </c>
      <c r="Z108" t="s">
        <v>21</v>
      </c>
    </row>
    <row r="109" spans="1:27" x14ac:dyDescent="0.25">
      <c r="A109" s="1">
        <v>43552</v>
      </c>
      <c r="B109" t="s">
        <v>12</v>
      </c>
      <c r="C109" t="s">
        <v>21</v>
      </c>
      <c r="D109" s="2" t="s">
        <v>43</v>
      </c>
      <c r="E109">
        <v>11.14</v>
      </c>
      <c r="F109">
        <v>11.15</v>
      </c>
      <c r="H109">
        <v>215</v>
      </c>
      <c r="J109">
        <v>7.1</v>
      </c>
      <c r="K109">
        <v>2.12</v>
      </c>
      <c r="M109">
        <f t="shared" si="1"/>
        <v>2019</v>
      </c>
      <c r="N109" t="s">
        <v>10</v>
      </c>
      <c r="O109">
        <v>68</v>
      </c>
      <c r="P109" s="5" t="str">
        <f>LOOKUP(MONTH(A109),{1,3,6,9,12;"Winter","Spring","Summer","Autumn","Winter"})</f>
        <v>Spring</v>
      </c>
      <c r="Q109" t="s">
        <v>29</v>
      </c>
      <c r="Z109" t="s">
        <v>21</v>
      </c>
    </row>
    <row r="110" spans="1:27" x14ac:dyDescent="0.25">
      <c r="A110" s="1">
        <v>43558</v>
      </c>
      <c r="B110" t="s">
        <v>12</v>
      </c>
      <c r="C110" t="s">
        <v>21</v>
      </c>
      <c r="D110" s="2">
        <v>0.4916666666666667</v>
      </c>
      <c r="E110">
        <v>10.8</v>
      </c>
      <c r="F110">
        <v>10.76</v>
      </c>
      <c r="H110">
        <v>200</v>
      </c>
      <c r="J110">
        <v>6.86</v>
      </c>
      <c r="M110">
        <f t="shared" si="1"/>
        <v>2019</v>
      </c>
      <c r="N110" t="s">
        <v>9</v>
      </c>
      <c r="O110">
        <v>26</v>
      </c>
      <c r="P110" s="5" t="str">
        <f>LOOKUP(MONTH(A110),{1,3,6,9,12;"Winter","Spring","Summer","Autumn","Winter"})</f>
        <v>Spring</v>
      </c>
      <c r="Q110" t="s">
        <v>29</v>
      </c>
      <c r="R110">
        <f>0.88*0.3</f>
        <v>0.26400000000000001</v>
      </c>
      <c r="S110">
        <f>6.07*0.3</f>
        <v>1.821</v>
      </c>
      <c r="T110">
        <f>0.177*0.3</f>
        <v>5.3099999999999994E-2</v>
      </c>
      <c r="U110">
        <v>1.0900000000000001</v>
      </c>
      <c r="V110">
        <v>1.2</v>
      </c>
      <c r="W110">
        <f>SUM(U110:V110)</f>
        <v>2.29</v>
      </c>
      <c r="X110">
        <v>0.13700000000000001</v>
      </c>
      <c r="Y110">
        <v>6</v>
      </c>
      <c r="Z110" t="s">
        <v>21</v>
      </c>
    </row>
    <row r="111" spans="1:27" x14ac:dyDescent="0.25">
      <c r="A111" s="1">
        <v>43608</v>
      </c>
      <c r="B111" t="s">
        <v>12</v>
      </c>
      <c r="C111" t="s">
        <v>21</v>
      </c>
      <c r="D111" s="2">
        <v>0.52569444444444446</v>
      </c>
      <c r="E111">
        <v>9.34</v>
      </c>
      <c r="F111">
        <v>14.78</v>
      </c>
      <c r="H111">
        <v>246</v>
      </c>
      <c r="J111">
        <v>7.71</v>
      </c>
      <c r="K111">
        <v>3.21</v>
      </c>
      <c r="M111">
        <f t="shared" si="1"/>
        <v>2019</v>
      </c>
      <c r="N111" t="s">
        <v>9</v>
      </c>
      <c r="O111">
        <v>180</v>
      </c>
      <c r="P111" s="5" t="str">
        <f>LOOKUP(MONTH(A111),{1,3,6,9,12;"Winter","Spring","Summer","Autumn","Winter"})</f>
        <v>Spring</v>
      </c>
      <c r="Q111" t="s">
        <v>29</v>
      </c>
      <c r="Z111" t="s">
        <v>21</v>
      </c>
    </row>
    <row r="112" spans="1:27" x14ac:dyDescent="0.25">
      <c r="A112" s="1">
        <v>43634</v>
      </c>
      <c r="B112" t="s">
        <v>12</v>
      </c>
      <c r="C112" t="s">
        <v>21</v>
      </c>
      <c r="D112" s="2">
        <v>0.44375000000000003</v>
      </c>
      <c r="E112">
        <v>9.7100000000000009</v>
      </c>
      <c r="F112">
        <v>13.86</v>
      </c>
      <c r="H112">
        <v>243</v>
      </c>
      <c r="J112">
        <v>6.78</v>
      </c>
      <c r="K112">
        <v>5.12</v>
      </c>
      <c r="L112" s="10">
        <v>1.97</v>
      </c>
      <c r="M112">
        <f t="shared" si="1"/>
        <v>2019</v>
      </c>
      <c r="N112" t="s">
        <v>10</v>
      </c>
      <c r="O112">
        <v>620</v>
      </c>
      <c r="P112" s="5" t="str">
        <f>LOOKUP(MONTH(A112),{1,3,6,9,12;"Winter","Spring","Summer","Autumn","Winter"})</f>
        <v>Summer</v>
      </c>
      <c r="Q112" t="s">
        <v>29</v>
      </c>
      <c r="R112">
        <f>1.26*0.3</f>
        <v>0.378</v>
      </c>
      <c r="S112">
        <f>7.46*0.3</f>
        <v>2.238</v>
      </c>
      <c r="T112">
        <f>0.409*0.3</f>
        <v>0.12269999999999999</v>
      </c>
      <c r="U112">
        <v>0.61</v>
      </c>
      <c r="V112">
        <v>1.6</v>
      </c>
      <c r="W112">
        <f>SUM(U112:V112)</f>
        <v>2.21</v>
      </c>
      <c r="X112">
        <v>8.3000000000000004E-2</v>
      </c>
      <c r="Y112">
        <v>8</v>
      </c>
      <c r="Z112" t="s">
        <v>21</v>
      </c>
    </row>
    <row r="113" spans="1:26" x14ac:dyDescent="0.25">
      <c r="A113" s="1">
        <v>43657</v>
      </c>
      <c r="B113" t="s">
        <v>12</v>
      </c>
      <c r="C113" t="s">
        <v>21</v>
      </c>
      <c r="D113" s="2">
        <v>0.44791666666666669</v>
      </c>
      <c r="E113">
        <v>9.31</v>
      </c>
      <c r="F113">
        <v>15.19</v>
      </c>
      <c r="H113">
        <v>215</v>
      </c>
      <c r="J113">
        <v>7.6</v>
      </c>
      <c r="K113">
        <v>1.1499999999999999</v>
      </c>
      <c r="M113">
        <f t="shared" si="1"/>
        <v>2019</v>
      </c>
      <c r="N113" t="s">
        <v>10</v>
      </c>
      <c r="O113">
        <v>500</v>
      </c>
      <c r="P113" s="5" t="str">
        <f>LOOKUP(MONTH(A113),{1,3,6,9,12;"Winter","Spring","Summer","Autumn","Winter"})</f>
        <v>Summer</v>
      </c>
      <c r="Q113" t="s">
        <v>29</v>
      </c>
      <c r="Z113" t="s">
        <v>21</v>
      </c>
    </row>
    <row r="114" spans="1:26" x14ac:dyDescent="0.25">
      <c r="A114" s="1">
        <v>43690</v>
      </c>
      <c r="B114" t="s">
        <v>12</v>
      </c>
      <c r="C114" t="s">
        <v>21</v>
      </c>
      <c r="D114" s="2">
        <v>0.52777777777777779</v>
      </c>
      <c r="E114">
        <v>9.2100000000000009</v>
      </c>
      <c r="F114">
        <v>15.6</v>
      </c>
      <c r="H114">
        <v>240</v>
      </c>
      <c r="J114">
        <v>7.67</v>
      </c>
      <c r="M114">
        <f t="shared" si="1"/>
        <v>2019</v>
      </c>
      <c r="N114" t="s">
        <v>9</v>
      </c>
      <c r="O114">
        <v>210</v>
      </c>
      <c r="P114" s="5" t="str">
        <f>LOOKUP(MONTH(A114),{1,3,6,9,12;"Winter","Spring","Summer","Autumn","Winter"})</f>
        <v>Summer</v>
      </c>
      <c r="Q114" t="s">
        <v>29</v>
      </c>
      <c r="Z114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opLeftCell="H1" workbookViewId="0">
      <pane ySplit="1" topLeftCell="A59" activePane="bottomLeft" state="frozen"/>
      <selection pane="bottomLeft" activeCell="Z75" sqref="Z75:Z76"/>
    </sheetView>
  </sheetViews>
  <sheetFormatPr defaultRowHeight="15" x14ac:dyDescent="0.25"/>
  <cols>
    <col min="1" max="1" width="10.7109375" style="1" bestFit="1" customWidth="1"/>
    <col min="3" max="3" width="16.42578125" customWidth="1"/>
    <col min="4" max="4" width="11.5703125" style="2" bestFit="1" customWidth="1"/>
    <col min="5" max="5" width="10.5703125" style="10" bestFit="1" customWidth="1"/>
    <col min="15" max="15" width="13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s="10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61</v>
      </c>
      <c r="C2" t="s">
        <v>47</v>
      </c>
      <c r="D2" s="3">
        <v>0.66319444444444442</v>
      </c>
      <c r="E2" s="10">
        <v>10.39</v>
      </c>
      <c r="F2">
        <v>9.6</v>
      </c>
      <c r="G2">
        <v>122.2</v>
      </c>
      <c r="H2">
        <v>173.3</v>
      </c>
      <c r="I2">
        <v>0.1</v>
      </c>
      <c r="J2">
        <v>7.53</v>
      </c>
      <c r="L2">
        <v>0.5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Q2" t="s">
        <v>29</v>
      </c>
      <c r="Z2" t="s">
        <v>60</v>
      </c>
    </row>
    <row r="3" spans="1:27" x14ac:dyDescent="0.25">
      <c r="A3" s="1">
        <v>40276</v>
      </c>
      <c r="B3" t="s">
        <v>61</v>
      </c>
      <c r="C3" t="s">
        <v>47</v>
      </c>
      <c r="D3" s="3">
        <v>0.6791666666666667</v>
      </c>
      <c r="E3" s="10">
        <v>9.8800000000000008</v>
      </c>
      <c r="F3">
        <v>9.6999999999999993</v>
      </c>
      <c r="G3">
        <v>98.1</v>
      </c>
      <c r="H3">
        <v>138.80000000000001</v>
      </c>
      <c r="I3">
        <v>0.1</v>
      </c>
      <c r="J3">
        <v>7.4</v>
      </c>
      <c r="L3">
        <v>1.5</v>
      </c>
      <c r="M3">
        <f t="shared" ref="M3:M66" si="0">YEAR(A3)</f>
        <v>2010</v>
      </c>
      <c r="N3" t="s">
        <v>10</v>
      </c>
      <c r="P3" t="str">
        <f>LOOKUP(MONTH(A3),{1,3,6,9,12;"Winter","Spring","Summer","Autumn","Winter"})</f>
        <v>Spring</v>
      </c>
      <c r="Q3" t="s">
        <v>29</v>
      </c>
      <c r="Z3" t="s">
        <v>60</v>
      </c>
    </row>
    <row r="4" spans="1:27" x14ac:dyDescent="0.25">
      <c r="A4" s="1">
        <v>40319</v>
      </c>
      <c r="B4" t="s">
        <v>61</v>
      </c>
      <c r="C4" t="s">
        <v>47</v>
      </c>
      <c r="D4" s="3">
        <v>0.45277777777777778</v>
      </c>
      <c r="E4" s="10">
        <v>9.83</v>
      </c>
      <c r="F4">
        <v>11.3</v>
      </c>
      <c r="G4">
        <v>128.6</v>
      </c>
      <c r="H4">
        <v>173.9</v>
      </c>
      <c r="I4">
        <v>0.1</v>
      </c>
      <c r="J4">
        <v>7.07</v>
      </c>
      <c r="K4">
        <v>2.85</v>
      </c>
      <c r="L4">
        <v>7.0000000000000001E-3</v>
      </c>
      <c r="M4">
        <f t="shared" si="0"/>
        <v>2010</v>
      </c>
      <c r="N4" t="s">
        <v>10</v>
      </c>
      <c r="P4" t="str">
        <f>LOOKUP(MONTH(A4),{1,3,6,9,12;"Winter","Spring","Summer","Autumn","Winter"})</f>
        <v>Spring</v>
      </c>
      <c r="Q4" t="s">
        <v>29</v>
      </c>
      <c r="Z4" t="s">
        <v>60</v>
      </c>
    </row>
    <row r="5" spans="1:27" x14ac:dyDescent="0.25">
      <c r="A5" s="9">
        <v>40353</v>
      </c>
      <c r="B5" s="6" t="s">
        <v>61</v>
      </c>
      <c r="C5" t="s">
        <v>47</v>
      </c>
      <c r="D5" s="3">
        <v>0.51041666666666663</v>
      </c>
      <c r="E5" s="14">
        <v>9.02</v>
      </c>
      <c r="F5" s="6">
        <v>15.6</v>
      </c>
      <c r="G5" s="6">
        <v>144</v>
      </c>
      <c r="H5" s="6">
        <v>175.7</v>
      </c>
      <c r="I5" s="6">
        <v>0.1</v>
      </c>
      <c r="J5" s="6">
        <v>8.1199999999999992</v>
      </c>
      <c r="K5" s="6">
        <v>2.76</v>
      </c>
      <c r="L5" s="6">
        <v>0.25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Q5" t="s">
        <v>29</v>
      </c>
      <c r="Z5" t="s">
        <v>60</v>
      </c>
    </row>
    <row r="6" spans="1:27" x14ac:dyDescent="0.25">
      <c r="A6" s="9">
        <v>40375</v>
      </c>
      <c r="B6" s="6" t="s">
        <v>61</v>
      </c>
      <c r="C6" t="s">
        <v>47</v>
      </c>
      <c r="D6" s="3">
        <v>0.54027777777777775</v>
      </c>
      <c r="E6" s="14">
        <v>8.7799999999999994</v>
      </c>
      <c r="F6" s="6">
        <v>15.5</v>
      </c>
      <c r="G6" s="6">
        <v>154.9</v>
      </c>
      <c r="H6" s="6">
        <v>189.4</v>
      </c>
      <c r="I6" s="6">
        <v>0.1</v>
      </c>
      <c r="J6" s="6">
        <v>7.68</v>
      </c>
      <c r="K6" s="6">
        <v>5.29</v>
      </c>
      <c r="L6" s="6">
        <v>0.25</v>
      </c>
      <c r="M6">
        <f t="shared" si="0"/>
        <v>2010</v>
      </c>
      <c r="N6" t="s">
        <v>9</v>
      </c>
      <c r="P6" t="str">
        <f>LOOKUP(MONTH(A6),{1,3,6,9,12;"Winter","Spring","Summer","Autumn","Winter"})</f>
        <v>Summer</v>
      </c>
      <c r="Q6" t="s">
        <v>29</v>
      </c>
      <c r="Z6" t="s">
        <v>60</v>
      </c>
    </row>
    <row r="7" spans="1:27" x14ac:dyDescent="0.25">
      <c r="A7" s="9">
        <v>40409</v>
      </c>
      <c r="B7" s="6" t="s">
        <v>61</v>
      </c>
      <c r="C7" t="s">
        <v>47</v>
      </c>
      <c r="D7" s="3">
        <v>0.60416666666666663</v>
      </c>
      <c r="E7" s="14">
        <v>8.6300000000000008</v>
      </c>
      <c r="F7" s="6">
        <v>16.2</v>
      </c>
      <c r="G7" s="6">
        <v>159.69999999999999</v>
      </c>
      <c r="H7" s="6">
        <v>192</v>
      </c>
      <c r="I7" s="6">
        <v>0.1</v>
      </c>
      <c r="J7" s="6"/>
      <c r="K7" s="6">
        <v>3.08</v>
      </c>
      <c r="L7" s="6">
        <v>0.02</v>
      </c>
      <c r="M7">
        <f t="shared" si="0"/>
        <v>2010</v>
      </c>
      <c r="N7" t="s">
        <v>10</v>
      </c>
      <c r="P7" t="str">
        <f>LOOKUP(MONTH(A7),{1,3,6,9,12;"Winter","Spring","Summer","Autumn","Winter"})</f>
        <v>Summer</v>
      </c>
      <c r="Q7" t="s">
        <v>29</v>
      </c>
      <c r="Z7" t="s">
        <v>60</v>
      </c>
      <c r="AA7">
        <v>14.9</v>
      </c>
    </row>
    <row r="8" spans="1:27" x14ac:dyDescent="0.25">
      <c r="A8" s="9">
        <v>40423</v>
      </c>
      <c r="B8" s="6" t="s">
        <v>61</v>
      </c>
      <c r="C8" t="s">
        <v>47</v>
      </c>
      <c r="D8" s="3">
        <v>0.4375</v>
      </c>
      <c r="E8" s="14">
        <v>9</v>
      </c>
      <c r="F8" s="6">
        <v>14.2</v>
      </c>
      <c r="G8" s="6">
        <v>145.1</v>
      </c>
      <c r="H8" s="6">
        <v>183.5</v>
      </c>
      <c r="I8" s="6">
        <v>0.1</v>
      </c>
      <c r="J8" s="6">
        <v>7.74</v>
      </c>
      <c r="K8" s="6"/>
      <c r="L8" s="6">
        <v>0.15</v>
      </c>
      <c r="M8">
        <f t="shared" si="0"/>
        <v>2010</v>
      </c>
      <c r="N8" t="s">
        <v>9</v>
      </c>
      <c r="P8" t="str">
        <f>LOOKUP(MONTH(A8),{1,3,6,9,12;"Winter","Spring","Summer","Autumn","Winter"})</f>
        <v>Autumn</v>
      </c>
      <c r="Q8" t="s">
        <v>29</v>
      </c>
      <c r="Z8" t="s">
        <v>60</v>
      </c>
    </row>
    <row r="9" spans="1:27" x14ac:dyDescent="0.25">
      <c r="A9" s="9">
        <v>40448</v>
      </c>
      <c r="B9" s="6" t="s">
        <v>61</v>
      </c>
      <c r="C9" t="s">
        <v>47</v>
      </c>
      <c r="D9" s="3">
        <v>0.63194444444444442</v>
      </c>
      <c r="E9" s="14">
        <v>8.3699999999999992</v>
      </c>
      <c r="F9" s="6">
        <v>16.8</v>
      </c>
      <c r="G9" s="6">
        <v>149</v>
      </c>
      <c r="H9" s="6">
        <v>176.6</v>
      </c>
      <c r="I9" s="6">
        <v>0.1</v>
      </c>
      <c r="J9" s="6">
        <v>7.71</v>
      </c>
      <c r="K9" s="6">
        <v>2.56</v>
      </c>
      <c r="L9" s="6">
        <v>0.25</v>
      </c>
      <c r="M9">
        <f t="shared" si="0"/>
        <v>2010</v>
      </c>
      <c r="N9" t="s">
        <v>10</v>
      </c>
      <c r="P9" t="str">
        <f>LOOKUP(MONTH(A9),{1,3,6,9,12;"Winter","Spring","Summer","Autumn","Winter"})</f>
        <v>Autumn</v>
      </c>
      <c r="Q9" t="s">
        <v>29</v>
      </c>
      <c r="Z9" t="s">
        <v>60</v>
      </c>
    </row>
    <row r="10" spans="1:27" x14ac:dyDescent="0.25">
      <c r="A10" s="9">
        <v>40472</v>
      </c>
      <c r="B10" s="6" t="s">
        <v>61</v>
      </c>
      <c r="C10" t="s">
        <v>47</v>
      </c>
      <c r="D10" s="3">
        <v>0.62777777777777777</v>
      </c>
      <c r="E10" s="14">
        <v>9.43</v>
      </c>
      <c r="F10" s="6">
        <v>11.4</v>
      </c>
      <c r="G10" s="6">
        <v>141.6</v>
      </c>
      <c r="H10" s="6">
        <v>191.2</v>
      </c>
      <c r="I10" s="6">
        <v>0.1</v>
      </c>
      <c r="J10" s="6">
        <v>7.72</v>
      </c>
      <c r="K10" s="6">
        <v>1.86</v>
      </c>
      <c r="L10" s="6">
        <v>0.25</v>
      </c>
      <c r="M10">
        <f t="shared" si="0"/>
        <v>2010</v>
      </c>
      <c r="N10" t="s">
        <v>9</v>
      </c>
      <c r="P10" t="str">
        <f>LOOKUP(MONTH(A10),{1,3,6,9,12;"Winter","Spring","Summer","Autumn","Winter"})</f>
        <v>Autumn</v>
      </c>
      <c r="Q10" t="s">
        <v>29</v>
      </c>
      <c r="Z10" t="s">
        <v>60</v>
      </c>
    </row>
    <row r="11" spans="1:27" x14ac:dyDescent="0.25">
      <c r="A11" s="9">
        <v>40511</v>
      </c>
      <c r="B11" s="6" t="s">
        <v>61</v>
      </c>
      <c r="C11" t="s">
        <v>47</v>
      </c>
      <c r="D11" s="3">
        <v>0.59722222222222221</v>
      </c>
      <c r="E11" s="6">
        <v>11.22</v>
      </c>
      <c r="F11" s="6">
        <v>6.8</v>
      </c>
      <c r="G11" s="6">
        <v>152</v>
      </c>
      <c r="H11" s="6">
        <v>232.8</v>
      </c>
      <c r="I11" s="6">
        <v>0.1</v>
      </c>
      <c r="J11" s="6">
        <v>7.42</v>
      </c>
      <c r="K11" s="6">
        <v>1.6</v>
      </c>
      <c r="L11" s="6">
        <v>0.75</v>
      </c>
      <c r="M11">
        <f t="shared" si="0"/>
        <v>2010</v>
      </c>
      <c r="N11" t="s">
        <v>9</v>
      </c>
      <c r="P11" t="str">
        <f>LOOKUP(MONTH(A11),{1,3,6,9,12;"Winter","Spring","Summer","Autumn","Winter"})</f>
        <v>Autumn</v>
      </c>
      <c r="Q11" t="s">
        <v>29</v>
      </c>
      <c r="Z11" t="s">
        <v>60</v>
      </c>
    </row>
    <row r="12" spans="1:27" x14ac:dyDescent="0.25">
      <c r="A12" s="9">
        <v>40529</v>
      </c>
      <c r="B12" s="6" t="s">
        <v>61</v>
      </c>
      <c r="C12" t="s">
        <v>47</v>
      </c>
      <c r="D12" s="3">
        <v>0.45208333333333334</v>
      </c>
      <c r="E12" s="6">
        <v>11.97</v>
      </c>
      <c r="F12" s="6">
        <v>6.4</v>
      </c>
      <c r="G12" s="6">
        <v>107.5</v>
      </c>
      <c r="H12" s="6">
        <v>166.7</v>
      </c>
      <c r="I12" s="6">
        <v>0.1</v>
      </c>
      <c r="J12" s="6">
        <v>7.42</v>
      </c>
      <c r="K12" s="6">
        <v>1.1399999999999999</v>
      </c>
      <c r="L12" s="6">
        <v>1</v>
      </c>
      <c r="M12">
        <f t="shared" si="0"/>
        <v>2010</v>
      </c>
      <c r="N12" t="s">
        <v>9</v>
      </c>
      <c r="P12" t="str">
        <f>LOOKUP(MONTH(A12),{1,3,6,9,12;"Winter","Spring","Summer","Autumn","Winter"})</f>
        <v>Winter</v>
      </c>
      <c r="Q12" t="s">
        <v>29</v>
      </c>
      <c r="Z12" t="s">
        <v>60</v>
      </c>
    </row>
    <row r="13" spans="1:27" x14ac:dyDescent="0.25">
      <c r="A13" s="9">
        <v>40564</v>
      </c>
      <c r="B13" s="6" t="s">
        <v>61</v>
      </c>
      <c r="C13" t="s">
        <v>47</v>
      </c>
      <c r="D13" s="3">
        <v>0.41111111111111115</v>
      </c>
      <c r="E13" s="6">
        <v>11.39</v>
      </c>
      <c r="F13" s="6">
        <v>7</v>
      </c>
      <c r="G13" s="6">
        <v>70</v>
      </c>
      <c r="H13" s="6">
        <v>106.4</v>
      </c>
      <c r="I13" s="6">
        <v>0</v>
      </c>
      <c r="J13" s="6"/>
      <c r="K13" s="6">
        <v>10.57</v>
      </c>
      <c r="L13" s="6">
        <v>3</v>
      </c>
      <c r="M13">
        <f t="shared" si="0"/>
        <v>2011</v>
      </c>
      <c r="N13" t="s">
        <v>10</v>
      </c>
      <c r="P13" t="str">
        <f>LOOKUP(MONTH(A13),{1,3,6,9,12;"Winter","Spring","Summer","Autumn","Winter"})</f>
        <v>Winter</v>
      </c>
      <c r="Q13" t="s">
        <v>29</v>
      </c>
      <c r="Z13" t="s">
        <v>60</v>
      </c>
    </row>
    <row r="14" spans="1:27" x14ac:dyDescent="0.25">
      <c r="A14" s="9">
        <v>40596</v>
      </c>
      <c r="B14" s="6" t="s">
        <v>61</v>
      </c>
      <c r="C14" t="s">
        <v>47</v>
      </c>
      <c r="D14" s="3">
        <v>0.61111111111111105</v>
      </c>
      <c r="E14" s="6">
        <v>11.82</v>
      </c>
      <c r="F14" s="6">
        <v>6.3</v>
      </c>
      <c r="G14" s="6">
        <v>112.3</v>
      </c>
      <c r="H14" s="6">
        <v>174.9</v>
      </c>
      <c r="I14" s="6">
        <v>0.1</v>
      </c>
      <c r="J14" s="6">
        <v>7.72</v>
      </c>
      <c r="K14" s="6">
        <v>1.77</v>
      </c>
      <c r="L14" s="6">
        <v>1</v>
      </c>
      <c r="M14">
        <f t="shared" si="0"/>
        <v>2011</v>
      </c>
      <c r="N14" t="s">
        <v>10</v>
      </c>
      <c r="P14" t="str">
        <f>LOOKUP(MONTH(A14),{1,3,6,9,12;"Winter","Spring","Summer","Autumn","Winter"})</f>
        <v>Winter</v>
      </c>
      <c r="Q14" t="s">
        <v>29</v>
      </c>
      <c r="Z14" t="s">
        <v>60</v>
      </c>
    </row>
    <row r="15" spans="1:27" x14ac:dyDescent="0.25">
      <c r="A15" s="9">
        <v>40625</v>
      </c>
      <c r="B15" s="6" t="s">
        <v>61</v>
      </c>
      <c r="C15" t="s">
        <v>47</v>
      </c>
      <c r="D15" s="3">
        <v>0.60069444444444442</v>
      </c>
      <c r="E15" s="6">
        <v>10.28</v>
      </c>
      <c r="F15" s="6">
        <v>10.199999999999999</v>
      </c>
      <c r="G15" s="6">
        <v>84</v>
      </c>
      <c r="H15" s="6">
        <v>117.7</v>
      </c>
      <c r="I15" s="6">
        <v>0.1</v>
      </c>
      <c r="J15" s="6">
        <v>7.56</v>
      </c>
      <c r="K15" s="6">
        <v>1.39</v>
      </c>
      <c r="L15" s="6">
        <v>0.5</v>
      </c>
      <c r="M15">
        <f t="shared" si="0"/>
        <v>2011</v>
      </c>
      <c r="N15" t="s">
        <v>10</v>
      </c>
      <c r="P15" t="str">
        <f>LOOKUP(MONTH(A15),{1,3,6,9,12;"Winter","Spring","Summer","Autumn","Winter"})</f>
        <v>Spring</v>
      </c>
      <c r="Q15" t="s">
        <v>29</v>
      </c>
      <c r="Z15" t="s">
        <v>60</v>
      </c>
    </row>
    <row r="16" spans="1:27" x14ac:dyDescent="0.25">
      <c r="A16" s="9">
        <v>40653</v>
      </c>
      <c r="B16" s="6" t="s">
        <v>61</v>
      </c>
      <c r="C16" t="s">
        <v>47</v>
      </c>
      <c r="D16" s="3">
        <v>0.61736111111111114</v>
      </c>
      <c r="E16" s="6">
        <v>10.35</v>
      </c>
      <c r="F16" s="6">
        <v>10.7</v>
      </c>
      <c r="G16" s="6">
        <v>78.8</v>
      </c>
      <c r="H16" s="6">
        <v>108.3</v>
      </c>
      <c r="I16" s="6">
        <v>0.1</v>
      </c>
      <c r="J16" s="6"/>
      <c r="K16" s="6">
        <v>1.25</v>
      </c>
      <c r="L16" s="6">
        <v>1</v>
      </c>
      <c r="M16">
        <f t="shared" si="0"/>
        <v>2011</v>
      </c>
      <c r="N16" t="s">
        <v>9</v>
      </c>
      <c r="P16" t="str">
        <f>LOOKUP(MONTH(A16),{1,3,6,9,12;"Winter","Spring","Summer","Autumn","Winter"})</f>
        <v>Spring</v>
      </c>
      <c r="Q16" t="s">
        <v>29</v>
      </c>
      <c r="Z16" t="s">
        <v>60</v>
      </c>
    </row>
    <row r="17" spans="1:26" x14ac:dyDescent="0.25">
      <c r="A17" s="9">
        <v>40683</v>
      </c>
      <c r="B17" s="6" t="s">
        <v>61</v>
      </c>
      <c r="C17" t="s">
        <v>47</v>
      </c>
      <c r="D17" s="3">
        <v>0.64236111111111105</v>
      </c>
      <c r="E17" s="6">
        <v>10.72</v>
      </c>
      <c r="F17" s="6">
        <v>15.1</v>
      </c>
      <c r="G17" s="6">
        <v>84</v>
      </c>
      <c r="H17" s="6">
        <v>103.7</v>
      </c>
      <c r="I17" s="6">
        <v>0.1</v>
      </c>
      <c r="J17" s="6">
        <v>7.78</v>
      </c>
      <c r="K17" s="6">
        <v>1.3</v>
      </c>
      <c r="L17" s="6">
        <v>1</v>
      </c>
      <c r="M17">
        <f t="shared" si="0"/>
        <v>2011</v>
      </c>
      <c r="N17" t="s">
        <v>9</v>
      </c>
      <c r="P17" t="str">
        <f>LOOKUP(MONTH(A17),{1,3,6,9,12;"Winter","Spring","Summer","Autumn","Winter"})</f>
        <v>Spring</v>
      </c>
      <c r="Q17" t="s">
        <v>29</v>
      </c>
      <c r="Z17" t="s">
        <v>60</v>
      </c>
    </row>
    <row r="18" spans="1:26" x14ac:dyDescent="0.25">
      <c r="A18" s="9">
        <v>40709</v>
      </c>
      <c r="B18" s="6" t="s">
        <v>61</v>
      </c>
      <c r="C18" t="s">
        <v>47</v>
      </c>
      <c r="D18" s="3">
        <v>0.50138888888888888</v>
      </c>
      <c r="E18" s="6">
        <v>10.96</v>
      </c>
      <c r="F18" s="6">
        <v>12.7</v>
      </c>
      <c r="G18" s="6">
        <v>148.69999999999999</v>
      </c>
      <c r="H18" s="6">
        <v>194.2</v>
      </c>
      <c r="I18" s="6">
        <v>0.1</v>
      </c>
      <c r="J18" s="6">
        <v>7.88</v>
      </c>
      <c r="K18" s="6">
        <v>2.37</v>
      </c>
      <c r="L18" s="6">
        <v>0.75</v>
      </c>
      <c r="M18">
        <f t="shared" si="0"/>
        <v>2011</v>
      </c>
      <c r="N18" t="s">
        <v>10</v>
      </c>
      <c r="P18" t="str">
        <f>LOOKUP(MONTH(A18),{1,3,6,9,12;"Winter","Spring","Summer","Autumn","Winter"})</f>
        <v>Summer</v>
      </c>
      <c r="Q18" t="s">
        <v>29</v>
      </c>
      <c r="Z18" t="s">
        <v>60</v>
      </c>
    </row>
    <row r="19" spans="1:26" x14ac:dyDescent="0.25">
      <c r="A19" s="9">
        <v>40735</v>
      </c>
      <c r="B19" s="6" t="s">
        <v>61</v>
      </c>
      <c r="C19" t="s">
        <v>47</v>
      </c>
      <c r="D19" s="3">
        <v>0.6069444444444444</v>
      </c>
      <c r="E19" s="6">
        <v>10.82</v>
      </c>
      <c r="F19" s="6">
        <v>15.7</v>
      </c>
      <c r="G19" s="6">
        <v>170.9</v>
      </c>
      <c r="H19" s="6">
        <v>208.1</v>
      </c>
      <c r="I19" s="6">
        <v>0.1</v>
      </c>
      <c r="J19" s="6">
        <v>7.29</v>
      </c>
      <c r="K19" s="6">
        <v>1.65</v>
      </c>
      <c r="L19" s="6">
        <v>0.25</v>
      </c>
      <c r="M19">
        <f t="shared" si="0"/>
        <v>2011</v>
      </c>
      <c r="N19" t="s">
        <v>9</v>
      </c>
      <c r="P19" t="str">
        <f>LOOKUP(MONTH(A19),{1,3,6,9,12;"Winter","Spring","Summer","Autumn","Winter"})</f>
        <v>Summer</v>
      </c>
      <c r="Q19" t="s">
        <v>29</v>
      </c>
      <c r="Z19" t="s">
        <v>60</v>
      </c>
    </row>
    <row r="20" spans="1:26" x14ac:dyDescent="0.25">
      <c r="A20" s="9">
        <v>40763</v>
      </c>
      <c r="B20" s="6" t="s">
        <v>61</v>
      </c>
      <c r="C20" t="s">
        <v>47</v>
      </c>
      <c r="D20" s="3">
        <v>0.625</v>
      </c>
      <c r="E20" s="6">
        <v>9.68</v>
      </c>
      <c r="F20" s="6">
        <v>16</v>
      </c>
      <c r="G20" s="6">
        <v>174.4</v>
      </c>
      <c r="H20" s="6">
        <v>210.9</v>
      </c>
      <c r="I20" s="6">
        <v>0.1</v>
      </c>
      <c r="J20" s="6">
        <v>7.62</v>
      </c>
      <c r="K20" s="6">
        <v>2.0699999999999998</v>
      </c>
      <c r="L20" s="6">
        <v>0.5</v>
      </c>
      <c r="M20">
        <f t="shared" si="0"/>
        <v>2011</v>
      </c>
      <c r="N20" t="s">
        <v>9</v>
      </c>
      <c r="P20" t="str">
        <f>LOOKUP(MONTH(A20),{1,3,6,9,12;"Winter","Spring","Summer","Autumn","Winter"})</f>
        <v>Summer</v>
      </c>
      <c r="Q20" t="s">
        <v>29</v>
      </c>
      <c r="Z20" t="s">
        <v>60</v>
      </c>
    </row>
    <row r="21" spans="1:26" x14ac:dyDescent="0.25">
      <c r="A21" s="9">
        <v>40801</v>
      </c>
      <c r="B21" s="6" t="s">
        <v>61</v>
      </c>
      <c r="C21" t="s">
        <v>47</v>
      </c>
      <c r="D21" s="3">
        <v>0.63750000000000007</v>
      </c>
      <c r="E21" s="14">
        <v>9.0500000000000007</v>
      </c>
      <c r="F21" s="6">
        <v>15.4</v>
      </c>
      <c r="G21" s="6">
        <v>163.6</v>
      </c>
      <c r="H21" s="6">
        <v>200.8</v>
      </c>
      <c r="I21" s="6">
        <v>0.1</v>
      </c>
      <c r="J21" s="6">
        <v>7.92</v>
      </c>
      <c r="K21" s="6">
        <v>1.2</v>
      </c>
      <c r="L21" s="6">
        <v>0.25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Q21" t="s">
        <v>29</v>
      </c>
      <c r="Z21" t="s">
        <v>60</v>
      </c>
    </row>
    <row r="22" spans="1:26" x14ac:dyDescent="0.25">
      <c r="A22" s="9">
        <v>40829</v>
      </c>
      <c r="B22" s="6" t="s">
        <v>61</v>
      </c>
      <c r="C22" t="s">
        <v>47</v>
      </c>
      <c r="D22" s="3">
        <v>0.44444444444444442</v>
      </c>
      <c r="E22" s="6">
        <v>10.98</v>
      </c>
      <c r="F22" s="6">
        <v>11</v>
      </c>
      <c r="G22" s="6">
        <v>147.5</v>
      </c>
      <c r="H22" s="6">
        <v>201.5</v>
      </c>
      <c r="I22" s="6">
        <v>0.1</v>
      </c>
      <c r="J22" s="6">
        <v>7.53</v>
      </c>
      <c r="K22" s="6">
        <v>1.44</v>
      </c>
      <c r="L22" s="6">
        <v>0.2</v>
      </c>
      <c r="M22">
        <f t="shared" si="0"/>
        <v>2011</v>
      </c>
      <c r="N22" t="s">
        <v>10</v>
      </c>
      <c r="P22" t="str">
        <f>LOOKUP(MONTH(A22),{1,3,6,9,12;"Winter","Spring","Summer","Autumn","Winter"})</f>
        <v>Autumn</v>
      </c>
      <c r="Q22" t="s">
        <v>29</v>
      </c>
      <c r="Z22" t="s">
        <v>60</v>
      </c>
    </row>
    <row r="23" spans="1:26" x14ac:dyDescent="0.25">
      <c r="A23" s="9">
        <v>40939</v>
      </c>
      <c r="B23" s="6" t="s">
        <v>61</v>
      </c>
      <c r="C23" t="s">
        <v>47</v>
      </c>
      <c r="D23" s="3">
        <v>0.56944444444444442</v>
      </c>
      <c r="E23" s="6">
        <v>10.35</v>
      </c>
      <c r="F23" s="6">
        <v>7.6</v>
      </c>
      <c r="G23" s="6">
        <v>149.69999999999999</v>
      </c>
      <c r="H23" s="6">
        <v>223.9</v>
      </c>
      <c r="I23" s="6">
        <v>0.1</v>
      </c>
      <c r="J23" s="6">
        <v>7.35</v>
      </c>
      <c r="K23" s="6">
        <v>0.75</v>
      </c>
      <c r="L23" s="6">
        <v>1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Q23" t="s">
        <v>29</v>
      </c>
      <c r="Z23" t="s">
        <v>60</v>
      </c>
    </row>
    <row r="24" spans="1:26" x14ac:dyDescent="0.25">
      <c r="A24" s="9">
        <v>40945</v>
      </c>
      <c r="B24" s="6" t="s">
        <v>61</v>
      </c>
      <c r="C24" t="s">
        <v>47</v>
      </c>
      <c r="D24" s="3">
        <v>0.56319444444444444</v>
      </c>
      <c r="E24" s="6">
        <v>10.02</v>
      </c>
      <c r="F24" s="6">
        <v>6.4</v>
      </c>
      <c r="G24" s="6">
        <v>121.5</v>
      </c>
      <c r="H24" s="6">
        <v>189.3</v>
      </c>
      <c r="I24" s="6">
        <v>0.1</v>
      </c>
      <c r="J24" s="6">
        <v>7.35</v>
      </c>
      <c r="K24" s="6">
        <v>3.12</v>
      </c>
      <c r="L24" s="6">
        <v>0.75</v>
      </c>
      <c r="M24">
        <f t="shared" si="0"/>
        <v>2012</v>
      </c>
      <c r="N24" t="s">
        <v>9</v>
      </c>
      <c r="P24" t="str">
        <f>LOOKUP(MONTH(A24),{1,3,6,9,12;"Winter","Spring","Summer","Autumn","Winter"})</f>
        <v>Winter</v>
      </c>
      <c r="Q24" t="s">
        <v>29</v>
      </c>
      <c r="Z24" t="s">
        <v>60</v>
      </c>
    </row>
    <row r="25" spans="1:26" x14ac:dyDescent="0.25">
      <c r="A25" s="9">
        <v>40974</v>
      </c>
      <c r="B25" s="6" t="s">
        <v>61</v>
      </c>
      <c r="C25" t="s">
        <v>47</v>
      </c>
      <c r="D25" s="3">
        <v>0.56111111111111112</v>
      </c>
      <c r="E25" s="6">
        <v>11.04</v>
      </c>
      <c r="F25" s="6">
        <v>7</v>
      </c>
      <c r="G25" s="6">
        <v>118</v>
      </c>
      <c r="H25" s="6">
        <v>180.1</v>
      </c>
      <c r="I25" s="6">
        <v>0.1</v>
      </c>
      <c r="J25" s="6">
        <v>7.49</v>
      </c>
      <c r="K25" s="6">
        <v>2.04</v>
      </c>
      <c r="L25" s="6">
        <v>0.75</v>
      </c>
      <c r="M25">
        <f t="shared" si="0"/>
        <v>2012</v>
      </c>
      <c r="N25" t="s">
        <v>10</v>
      </c>
      <c r="P25" t="str">
        <f>LOOKUP(MONTH(A25),{1,3,6,9,12;"Winter","Spring","Summer","Autumn","Winter"})</f>
        <v>Spring</v>
      </c>
      <c r="Q25" t="s">
        <v>29</v>
      </c>
      <c r="Z25" t="s">
        <v>60</v>
      </c>
    </row>
    <row r="26" spans="1:26" x14ac:dyDescent="0.25">
      <c r="A26" s="9">
        <v>41008</v>
      </c>
      <c r="B26" s="6" t="s">
        <v>61</v>
      </c>
      <c r="C26" t="s">
        <v>47</v>
      </c>
      <c r="D26" s="3">
        <v>0.67222222222222217</v>
      </c>
      <c r="E26" s="6">
        <v>9.75</v>
      </c>
      <c r="F26" s="6">
        <v>13.6</v>
      </c>
      <c r="G26" s="6">
        <v>151.19999999999999</v>
      </c>
      <c r="H26" s="6">
        <v>193.5</v>
      </c>
      <c r="I26" s="6">
        <v>0.1</v>
      </c>
      <c r="J26" s="7"/>
      <c r="K26" s="6">
        <v>5.12</v>
      </c>
      <c r="L26" s="6">
        <v>0.25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Q26" t="s">
        <v>29</v>
      </c>
      <c r="Z26" t="s">
        <v>60</v>
      </c>
    </row>
    <row r="27" spans="1:26" x14ac:dyDescent="0.25">
      <c r="A27" s="9">
        <v>41036</v>
      </c>
      <c r="B27" s="6" t="s">
        <v>61</v>
      </c>
      <c r="C27" t="s">
        <v>47</v>
      </c>
      <c r="D27" s="3">
        <v>0.58194444444444449</v>
      </c>
      <c r="E27" s="6">
        <v>10</v>
      </c>
      <c r="F27" s="6">
        <v>14</v>
      </c>
      <c r="G27" s="6">
        <v>136.80000000000001</v>
      </c>
      <c r="H27" s="6">
        <v>173.5</v>
      </c>
      <c r="I27" s="6">
        <v>0.1</v>
      </c>
      <c r="J27" s="6">
        <v>7.18</v>
      </c>
      <c r="K27" s="6">
        <v>2.31</v>
      </c>
      <c r="L27" s="6">
        <v>0.5</v>
      </c>
      <c r="M27">
        <f t="shared" si="0"/>
        <v>2012</v>
      </c>
      <c r="N27" t="s">
        <v>9</v>
      </c>
      <c r="P27" t="str">
        <f>LOOKUP(MONTH(A27),{1,3,6,9,12;"Winter","Spring","Summer","Autumn","Winter"})</f>
        <v>Spring</v>
      </c>
      <c r="Q27" t="s">
        <v>29</v>
      </c>
      <c r="Z27" t="s">
        <v>60</v>
      </c>
    </row>
    <row r="28" spans="1:26" x14ac:dyDescent="0.25">
      <c r="A28" s="9">
        <v>41070</v>
      </c>
      <c r="B28" s="6" t="s">
        <v>61</v>
      </c>
      <c r="C28" t="s">
        <v>47</v>
      </c>
      <c r="D28" s="3">
        <v>0.49652777777777773</v>
      </c>
      <c r="E28" s="6">
        <v>10.08</v>
      </c>
      <c r="F28" s="6">
        <v>13.3</v>
      </c>
      <c r="G28" s="6">
        <v>148.9</v>
      </c>
      <c r="H28" s="6">
        <v>192</v>
      </c>
      <c r="I28" s="6">
        <v>0.1</v>
      </c>
      <c r="J28" s="6">
        <v>7.43</v>
      </c>
      <c r="K28" s="6">
        <v>1.38</v>
      </c>
      <c r="L28" s="6">
        <v>0.25</v>
      </c>
      <c r="M28">
        <f t="shared" si="0"/>
        <v>2012</v>
      </c>
      <c r="N28" t="s">
        <v>9</v>
      </c>
      <c r="P28" t="str">
        <f>LOOKUP(MONTH(A28),{1,3,6,9,12;"Winter","Spring","Summer","Autumn","Winter"})</f>
        <v>Summer</v>
      </c>
      <c r="Q28" t="s">
        <v>29</v>
      </c>
      <c r="Z28" t="s">
        <v>60</v>
      </c>
    </row>
    <row r="29" spans="1:26" x14ac:dyDescent="0.25">
      <c r="A29" s="9">
        <v>41093</v>
      </c>
      <c r="B29" s="6" t="s">
        <v>61</v>
      </c>
      <c r="C29" t="s">
        <v>47</v>
      </c>
      <c r="D29" s="3">
        <v>0.59513888888888888</v>
      </c>
      <c r="E29" s="6">
        <v>9.9600000000000009</v>
      </c>
      <c r="F29" s="6">
        <v>15.4</v>
      </c>
      <c r="G29" s="6">
        <v>123.5</v>
      </c>
      <c r="H29" s="6">
        <v>151.1</v>
      </c>
      <c r="I29" s="6">
        <v>0.1</v>
      </c>
      <c r="J29" s="6">
        <v>6.93</v>
      </c>
      <c r="K29" s="6">
        <v>2.6</v>
      </c>
      <c r="L29" s="6">
        <v>1.25</v>
      </c>
      <c r="M29">
        <f t="shared" si="0"/>
        <v>2012</v>
      </c>
      <c r="N29" t="s">
        <v>10</v>
      </c>
      <c r="P29" t="str">
        <f>LOOKUP(MONTH(A29),{1,3,6,9,12;"Winter","Spring","Summer","Autumn","Winter"})</f>
        <v>Summer</v>
      </c>
      <c r="Q29" t="s">
        <v>29</v>
      </c>
      <c r="Z29" t="s">
        <v>60</v>
      </c>
    </row>
    <row r="30" spans="1:26" x14ac:dyDescent="0.25">
      <c r="A30" s="9">
        <v>41131</v>
      </c>
      <c r="B30" s="6" t="s">
        <v>61</v>
      </c>
      <c r="C30" t="s">
        <v>47</v>
      </c>
      <c r="D30" s="3">
        <v>0.61388888888888882</v>
      </c>
      <c r="E30" s="14">
        <v>8.42</v>
      </c>
      <c r="F30" s="6">
        <v>16.8</v>
      </c>
      <c r="G30" s="6">
        <v>162.80000000000001</v>
      </c>
      <c r="H30" s="6">
        <v>193.3</v>
      </c>
      <c r="I30" s="6">
        <v>0.1</v>
      </c>
      <c r="J30" s="6">
        <v>7.12</v>
      </c>
      <c r="K30" s="6">
        <v>0.51</v>
      </c>
      <c r="L30" s="6">
        <v>0.25</v>
      </c>
      <c r="M30">
        <f t="shared" si="0"/>
        <v>2012</v>
      </c>
      <c r="N30" t="s">
        <v>9</v>
      </c>
      <c r="P30" t="str">
        <f>LOOKUP(MONTH(A30),{1,3,6,9,12;"Winter","Spring","Summer","Autumn","Winter"})</f>
        <v>Summer</v>
      </c>
      <c r="Q30" t="s">
        <v>29</v>
      </c>
      <c r="Z30" t="s">
        <v>60</v>
      </c>
    </row>
    <row r="31" spans="1:26" x14ac:dyDescent="0.25">
      <c r="A31" s="9">
        <v>41170</v>
      </c>
      <c r="B31" s="6" t="s">
        <v>61</v>
      </c>
      <c r="C31" t="s">
        <v>47</v>
      </c>
      <c r="D31" s="3">
        <v>0.45208333333333334</v>
      </c>
      <c r="E31" s="14">
        <v>8.44</v>
      </c>
      <c r="F31" s="6">
        <v>14.2</v>
      </c>
      <c r="G31" s="6">
        <v>149.5</v>
      </c>
      <c r="H31" s="6">
        <v>188.3</v>
      </c>
      <c r="I31" s="6">
        <v>0.1</v>
      </c>
      <c r="J31" s="6">
        <v>7.4</v>
      </c>
      <c r="K31" s="6">
        <v>0.16</v>
      </c>
      <c r="L31" s="6">
        <v>0.25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Q31" t="s">
        <v>29</v>
      </c>
      <c r="Z31" t="s">
        <v>60</v>
      </c>
    </row>
    <row r="32" spans="1:26" x14ac:dyDescent="0.25">
      <c r="A32" s="9">
        <v>41192</v>
      </c>
      <c r="B32" s="6" t="s">
        <v>61</v>
      </c>
      <c r="C32" t="s">
        <v>47</v>
      </c>
      <c r="D32" s="3">
        <v>0.57986111111111105</v>
      </c>
      <c r="E32" s="6">
        <v>11.25</v>
      </c>
      <c r="F32" s="6">
        <v>11.6</v>
      </c>
      <c r="G32" s="6">
        <v>139.80000000000001</v>
      </c>
      <c r="H32" s="6">
        <v>188.2</v>
      </c>
      <c r="I32" s="6">
        <v>0.1</v>
      </c>
      <c r="J32" s="6">
        <v>7.5</v>
      </c>
      <c r="K32" s="6">
        <v>0.53</v>
      </c>
      <c r="L32" s="6">
        <v>0.25</v>
      </c>
      <c r="M32">
        <f t="shared" si="0"/>
        <v>2012</v>
      </c>
      <c r="N32" t="s">
        <v>9</v>
      </c>
      <c r="P32" t="str">
        <f>LOOKUP(MONTH(A32),{1,3,6,9,12;"Winter","Spring","Summer","Autumn","Winter"})</f>
        <v>Autumn</v>
      </c>
      <c r="Q32" t="s">
        <v>29</v>
      </c>
      <c r="Z32" t="s">
        <v>60</v>
      </c>
    </row>
    <row r="33" spans="1:27" x14ac:dyDescent="0.25">
      <c r="A33" s="9">
        <v>41218</v>
      </c>
      <c r="B33" s="6" t="s">
        <v>61</v>
      </c>
      <c r="C33" t="s">
        <v>47</v>
      </c>
      <c r="D33" s="3">
        <v>0.42430555555555555</v>
      </c>
      <c r="E33" s="6">
        <v>10.32</v>
      </c>
      <c r="F33" s="6">
        <v>12.3</v>
      </c>
      <c r="G33" s="6">
        <v>122</v>
      </c>
      <c r="H33" s="6">
        <v>159.5</v>
      </c>
      <c r="I33" s="6">
        <v>0.1</v>
      </c>
      <c r="J33" s="6">
        <v>7.08</v>
      </c>
      <c r="K33" s="6">
        <v>1</v>
      </c>
      <c r="L33" s="6">
        <v>1.25</v>
      </c>
      <c r="M33">
        <f t="shared" si="0"/>
        <v>2012</v>
      </c>
      <c r="N33" t="s">
        <v>10</v>
      </c>
      <c r="P33" t="str">
        <f>LOOKUP(MONTH(A33),{1,3,6,9,12;"Winter","Spring","Summer","Autumn","Winter"})</f>
        <v>Autumn</v>
      </c>
      <c r="Q33" t="s">
        <v>29</v>
      </c>
      <c r="Z33" t="s">
        <v>60</v>
      </c>
    </row>
    <row r="34" spans="1:27" x14ac:dyDescent="0.25">
      <c r="A34" s="9">
        <v>41246</v>
      </c>
      <c r="B34" s="6" t="s">
        <v>61</v>
      </c>
      <c r="C34" t="s">
        <v>47</v>
      </c>
      <c r="D34" s="3">
        <v>0.4513888888888889</v>
      </c>
      <c r="E34" s="6">
        <v>11.34</v>
      </c>
      <c r="F34" s="6">
        <v>8.8000000000000007</v>
      </c>
      <c r="G34" s="6">
        <v>76.7</v>
      </c>
      <c r="H34" s="6">
        <v>111.2</v>
      </c>
      <c r="I34" s="6">
        <v>0.1</v>
      </c>
      <c r="J34" s="6">
        <v>6.82</v>
      </c>
      <c r="K34" s="6">
        <v>0.19</v>
      </c>
      <c r="L34" s="6">
        <v>2</v>
      </c>
      <c r="M34">
        <f t="shared" si="0"/>
        <v>2012</v>
      </c>
      <c r="N34" t="s">
        <v>10</v>
      </c>
      <c r="P34" t="str">
        <f>LOOKUP(MONTH(A34),{1,3,6,9,12;"Winter","Spring","Summer","Autumn","Winter"})</f>
        <v>Winter</v>
      </c>
      <c r="Q34" t="s">
        <v>29</v>
      </c>
      <c r="Z34" t="s">
        <v>60</v>
      </c>
    </row>
    <row r="35" spans="1:27" x14ac:dyDescent="0.25">
      <c r="A35" s="9">
        <v>41288</v>
      </c>
      <c r="B35" s="6" t="s">
        <v>61</v>
      </c>
      <c r="C35" t="s">
        <v>47</v>
      </c>
      <c r="D35" s="3">
        <v>0.4465277777777778</v>
      </c>
      <c r="E35" s="6">
        <v>11.56</v>
      </c>
      <c r="F35" s="6">
        <v>4.5999999999999996</v>
      </c>
      <c r="G35" s="6">
        <v>101.1</v>
      </c>
      <c r="H35" s="6">
        <v>165.9</v>
      </c>
      <c r="I35" s="6">
        <v>0.1</v>
      </c>
      <c r="J35" s="6">
        <v>7.03</v>
      </c>
      <c r="K35" s="6">
        <v>3.01</v>
      </c>
      <c r="L35" s="6">
        <v>1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Q35" t="s">
        <v>29</v>
      </c>
      <c r="Z35" t="s">
        <v>60</v>
      </c>
    </row>
    <row r="36" spans="1:27" x14ac:dyDescent="0.25">
      <c r="A36" s="9">
        <v>41320</v>
      </c>
      <c r="B36" s="6" t="s">
        <v>61</v>
      </c>
      <c r="C36" t="s">
        <v>47</v>
      </c>
      <c r="D36" s="3">
        <v>0.45833333333333331</v>
      </c>
      <c r="E36" s="6">
        <v>11.2</v>
      </c>
      <c r="F36" s="6">
        <v>8</v>
      </c>
      <c r="G36" s="6">
        <v>119.9</v>
      </c>
      <c r="H36" s="6">
        <v>177.4</v>
      </c>
      <c r="I36" s="6">
        <v>0.1</v>
      </c>
      <c r="J36" s="6">
        <v>7.1</v>
      </c>
      <c r="K36" s="6">
        <v>2.4700000000000002</v>
      </c>
      <c r="L36" s="6">
        <v>1</v>
      </c>
      <c r="M36">
        <f t="shared" si="0"/>
        <v>2013</v>
      </c>
      <c r="N36" t="s">
        <v>10</v>
      </c>
      <c r="P36" t="str">
        <f>LOOKUP(MONTH(A36),{1,3,6,9,12;"Winter","Spring","Summer","Autumn","Winter"})</f>
        <v>Winter</v>
      </c>
      <c r="Q36" t="s">
        <v>29</v>
      </c>
      <c r="Z36" t="s">
        <v>60</v>
      </c>
    </row>
    <row r="37" spans="1:27" x14ac:dyDescent="0.25">
      <c r="A37" s="9">
        <v>41351</v>
      </c>
      <c r="B37" s="6" t="s">
        <v>61</v>
      </c>
      <c r="C37" t="s">
        <v>47</v>
      </c>
      <c r="D37" s="3">
        <v>0.51736111111111105</v>
      </c>
      <c r="E37" s="6">
        <v>9.6199999999999992</v>
      </c>
      <c r="F37" s="6">
        <v>8.1999999999999993</v>
      </c>
      <c r="G37" s="6">
        <v>97.9</v>
      </c>
      <c r="H37" s="6">
        <v>144.30000000000001</v>
      </c>
      <c r="I37" s="6">
        <v>0.1</v>
      </c>
      <c r="J37" s="6">
        <v>6.47</v>
      </c>
      <c r="K37" s="6">
        <v>4.3099999999999996</v>
      </c>
      <c r="L37" s="6">
        <v>1</v>
      </c>
      <c r="M37">
        <f t="shared" si="0"/>
        <v>2013</v>
      </c>
      <c r="N37" t="s">
        <v>10</v>
      </c>
      <c r="P37" t="str">
        <f>LOOKUP(MONTH(A37),{1,3,6,9,12;"Winter","Spring","Summer","Autumn","Winter"})</f>
        <v>Spring</v>
      </c>
      <c r="Q37" t="s">
        <v>29</v>
      </c>
      <c r="Z37" t="s">
        <v>60</v>
      </c>
    </row>
    <row r="38" spans="1:27" x14ac:dyDescent="0.25">
      <c r="A38" s="9">
        <v>41390</v>
      </c>
      <c r="B38" s="6" t="s">
        <v>61</v>
      </c>
      <c r="C38" t="s">
        <v>47</v>
      </c>
      <c r="D38" s="3">
        <v>0.59513888888888888</v>
      </c>
      <c r="E38" s="14">
        <v>9.0399999999999991</v>
      </c>
      <c r="F38" s="6">
        <v>13.4</v>
      </c>
      <c r="G38" s="6">
        <v>133</v>
      </c>
      <c r="H38" s="6">
        <v>171.1</v>
      </c>
      <c r="I38" s="6">
        <v>0.1</v>
      </c>
      <c r="J38" s="6">
        <v>6.84</v>
      </c>
      <c r="K38" s="6">
        <v>0.73</v>
      </c>
      <c r="L38" s="6">
        <v>1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Q38" t="s">
        <v>29</v>
      </c>
      <c r="Z38" t="s">
        <v>60</v>
      </c>
    </row>
    <row r="39" spans="1:27" x14ac:dyDescent="0.25">
      <c r="A39" s="9">
        <v>41397</v>
      </c>
      <c r="B39" s="6" t="s">
        <v>61</v>
      </c>
      <c r="C39" t="s">
        <v>47</v>
      </c>
      <c r="D39" s="3">
        <v>0.4465277777777778</v>
      </c>
      <c r="E39" s="14">
        <v>8.99</v>
      </c>
      <c r="F39" s="6">
        <v>10.9</v>
      </c>
      <c r="G39" s="6">
        <v>128.1</v>
      </c>
      <c r="H39" s="6">
        <v>175.5</v>
      </c>
      <c r="I39" s="6">
        <v>0.1</v>
      </c>
      <c r="J39" s="6">
        <v>7.29</v>
      </c>
      <c r="K39" s="6">
        <v>0.62</v>
      </c>
      <c r="L39" s="6">
        <v>0.75</v>
      </c>
      <c r="M39">
        <f t="shared" si="0"/>
        <v>2013</v>
      </c>
      <c r="N39" t="s">
        <v>9</v>
      </c>
      <c r="P39" t="str">
        <f>LOOKUP(MONTH(A39),{1,3,6,9,12;"Winter","Spring","Summer","Autumn","Winter"})</f>
        <v>Spring</v>
      </c>
      <c r="Q39" t="s">
        <v>29</v>
      </c>
      <c r="Z39" t="s">
        <v>60</v>
      </c>
    </row>
    <row r="40" spans="1:27" x14ac:dyDescent="0.25">
      <c r="A40" s="9">
        <v>41439</v>
      </c>
      <c r="B40" s="6" t="s">
        <v>61</v>
      </c>
      <c r="C40" t="s">
        <v>47</v>
      </c>
      <c r="D40" s="3">
        <v>0.44861111111111113</v>
      </c>
      <c r="E40" s="6">
        <v>11.06</v>
      </c>
      <c r="F40" s="6">
        <v>13.3</v>
      </c>
      <c r="G40" s="6">
        <v>137.5</v>
      </c>
      <c r="H40" s="6">
        <v>177.2</v>
      </c>
      <c r="I40" s="6">
        <v>0.1</v>
      </c>
      <c r="J40" s="6">
        <v>7.23</v>
      </c>
      <c r="K40" s="6">
        <v>1.28</v>
      </c>
      <c r="L40" s="6">
        <v>1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Q40" t="s">
        <v>29</v>
      </c>
      <c r="Z40" t="s">
        <v>60</v>
      </c>
    </row>
    <row r="41" spans="1:27" x14ac:dyDescent="0.25">
      <c r="A41" s="9">
        <v>41473</v>
      </c>
      <c r="B41" s="6" t="s">
        <v>61</v>
      </c>
      <c r="C41" t="s">
        <v>47</v>
      </c>
      <c r="D41" s="3">
        <v>0.46875</v>
      </c>
      <c r="E41" s="14">
        <v>9.17</v>
      </c>
      <c r="F41" s="6">
        <v>15.8</v>
      </c>
      <c r="G41" s="6">
        <v>141.1</v>
      </c>
      <c r="H41" s="6">
        <v>171.5</v>
      </c>
      <c r="I41" s="6">
        <v>0.1</v>
      </c>
      <c r="J41" s="6">
        <v>7.06</v>
      </c>
      <c r="K41" s="6">
        <v>0.91</v>
      </c>
      <c r="L41" s="6">
        <v>0.25</v>
      </c>
      <c r="M41">
        <f t="shared" si="0"/>
        <v>2013</v>
      </c>
      <c r="N41" t="s">
        <v>9</v>
      </c>
      <c r="P41" t="str">
        <f>LOOKUP(MONTH(A41),{1,3,6,9,12;"Winter","Spring","Summer","Autumn","Winter"})</f>
        <v>Summer</v>
      </c>
      <c r="Q41" t="s">
        <v>29</v>
      </c>
      <c r="Z41" t="s">
        <v>60</v>
      </c>
    </row>
    <row r="42" spans="1:27" x14ac:dyDescent="0.25">
      <c r="A42" s="9">
        <v>74369</v>
      </c>
      <c r="B42" s="6" t="s">
        <v>61</v>
      </c>
      <c r="C42" t="s">
        <v>47</v>
      </c>
      <c r="D42" s="3">
        <v>0.50347222222222221</v>
      </c>
      <c r="E42" s="14">
        <v>8.81</v>
      </c>
      <c r="F42" s="6">
        <v>16.7</v>
      </c>
      <c r="G42" s="6">
        <v>142.9</v>
      </c>
      <c r="H42" s="6">
        <v>170.2</v>
      </c>
      <c r="I42" s="6">
        <v>0.1</v>
      </c>
      <c r="J42" s="6">
        <v>6.96</v>
      </c>
      <c r="K42" s="6">
        <v>0.57999999999999996</v>
      </c>
      <c r="L42" s="6">
        <v>0.5</v>
      </c>
      <c r="M42">
        <f t="shared" si="0"/>
        <v>2103</v>
      </c>
      <c r="N42" t="s">
        <v>10</v>
      </c>
      <c r="P42" t="str">
        <f>LOOKUP(MONTH(A42),{1,3,6,9,12;"Winter","Spring","Summer","Autumn","Winter"})</f>
        <v>Summer</v>
      </c>
      <c r="Q42" t="s">
        <v>29</v>
      </c>
      <c r="Z42" t="s">
        <v>60</v>
      </c>
      <c r="AA42">
        <v>12.6</v>
      </c>
    </row>
    <row r="43" spans="1:27" x14ac:dyDescent="0.25">
      <c r="A43" s="9">
        <v>41527</v>
      </c>
      <c r="B43" s="6" t="s">
        <v>61</v>
      </c>
      <c r="C43" t="s">
        <v>47</v>
      </c>
      <c r="D43" s="3">
        <v>0.60555555555555551</v>
      </c>
      <c r="E43" s="14">
        <v>9.41</v>
      </c>
      <c r="F43" s="6">
        <v>16.600000000000001</v>
      </c>
      <c r="G43" s="6">
        <v>143.1</v>
      </c>
      <c r="H43" s="6">
        <v>170.7</v>
      </c>
      <c r="I43" s="6">
        <v>0.1</v>
      </c>
      <c r="J43" s="6"/>
      <c r="K43" s="6">
        <v>2.25</v>
      </c>
      <c r="L43" s="6">
        <v>0.75</v>
      </c>
      <c r="M43">
        <f t="shared" si="0"/>
        <v>2013</v>
      </c>
      <c r="N43" t="s">
        <v>9</v>
      </c>
      <c r="P43" t="str">
        <f>LOOKUP(MONTH(A43),{1,3,6,9,12;"Winter","Spring","Summer","Autumn","Winter"})</f>
        <v>Autumn</v>
      </c>
      <c r="Q43" t="s">
        <v>29</v>
      </c>
      <c r="Z43" t="s">
        <v>60</v>
      </c>
    </row>
    <row r="44" spans="1:27" x14ac:dyDescent="0.25">
      <c r="A44" s="9">
        <v>41554</v>
      </c>
      <c r="B44" s="6" t="s">
        <v>61</v>
      </c>
      <c r="C44" t="s">
        <v>47</v>
      </c>
      <c r="D44" s="3">
        <v>0.55555555555555558</v>
      </c>
      <c r="E44" s="6">
        <v>9.65</v>
      </c>
      <c r="F44" s="6">
        <v>12.4</v>
      </c>
      <c r="G44" s="6">
        <v>125.7</v>
      </c>
      <c r="H44" s="6">
        <v>165.8</v>
      </c>
      <c r="I44" s="6">
        <v>0.1</v>
      </c>
      <c r="J44" s="6"/>
      <c r="K44" s="6"/>
      <c r="L44" s="6">
        <v>0.6</v>
      </c>
      <c r="M44">
        <f t="shared" si="0"/>
        <v>2013</v>
      </c>
      <c r="N44" t="s">
        <v>10</v>
      </c>
      <c r="P44" t="str">
        <f>LOOKUP(MONTH(A44),{1,3,6,9,12;"Winter","Spring","Summer","Autumn","Winter"})</f>
        <v>Autumn</v>
      </c>
      <c r="Q44" t="s">
        <v>29</v>
      </c>
      <c r="Z44" t="s">
        <v>60</v>
      </c>
    </row>
    <row r="45" spans="1:27" x14ac:dyDescent="0.25">
      <c r="A45" s="9">
        <v>41603</v>
      </c>
      <c r="B45" s="6" t="s">
        <v>61</v>
      </c>
      <c r="C45" t="s">
        <v>47</v>
      </c>
      <c r="D45" s="3">
        <v>0.61527777777777781</v>
      </c>
      <c r="E45" s="6">
        <v>9.91</v>
      </c>
      <c r="F45" s="6">
        <v>7.4</v>
      </c>
      <c r="G45" s="6">
        <v>111</v>
      </c>
      <c r="H45" s="6">
        <v>167.2</v>
      </c>
      <c r="I45" s="6">
        <v>0.1</v>
      </c>
      <c r="J45" s="6">
        <v>7.58</v>
      </c>
      <c r="K45" s="6">
        <v>0.55000000000000004</v>
      </c>
      <c r="L45" s="6">
        <v>0.5</v>
      </c>
      <c r="M45">
        <f t="shared" si="0"/>
        <v>2013</v>
      </c>
      <c r="N45" t="s">
        <v>9</v>
      </c>
      <c r="P45" t="str">
        <f>LOOKUP(MONTH(A45),{1,3,6,9,12;"Winter","Spring","Summer","Autumn","Winter"})</f>
        <v>Autumn</v>
      </c>
      <c r="Q45" t="s">
        <v>29</v>
      </c>
      <c r="Z45" t="s">
        <v>60</v>
      </c>
    </row>
    <row r="46" spans="1:27" x14ac:dyDescent="0.25">
      <c r="A46" s="9">
        <v>41621</v>
      </c>
      <c r="B46" s="6" t="s">
        <v>61</v>
      </c>
      <c r="C46" t="s">
        <v>47</v>
      </c>
      <c r="D46" s="3">
        <v>0.64236111111111105</v>
      </c>
      <c r="E46" s="6">
        <v>11.41</v>
      </c>
      <c r="F46" s="6">
        <v>6.6</v>
      </c>
      <c r="G46" s="6">
        <v>119.9</v>
      </c>
      <c r="H46" s="6">
        <v>185</v>
      </c>
      <c r="I46" s="6">
        <v>0.1</v>
      </c>
      <c r="J46" s="6">
        <v>7.55</v>
      </c>
      <c r="K46" s="6">
        <v>0.27</v>
      </c>
      <c r="L46" s="6">
        <v>0.75</v>
      </c>
      <c r="M46">
        <f t="shared" si="0"/>
        <v>2013</v>
      </c>
      <c r="N46" t="s">
        <v>10</v>
      </c>
      <c r="P46" t="str">
        <f>LOOKUP(MONTH(A46),{1,3,6,9,12;"Winter","Spring","Summer","Autumn","Winter"})</f>
        <v>Winter</v>
      </c>
      <c r="Q46" t="s">
        <v>29</v>
      </c>
      <c r="Z46" t="s">
        <v>60</v>
      </c>
    </row>
    <row r="47" spans="1:27" x14ac:dyDescent="0.25">
      <c r="A47" s="9">
        <v>41652</v>
      </c>
      <c r="B47" s="6" t="s">
        <v>61</v>
      </c>
      <c r="C47" t="s">
        <v>47</v>
      </c>
      <c r="D47" s="3">
        <v>0.47222222222222227</v>
      </c>
      <c r="E47" s="6">
        <v>10.43</v>
      </c>
      <c r="F47" s="6">
        <v>8.1</v>
      </c>
      <c r="G47" s="6">
        <v>90.6</v>
      </c>
      <c r="H47" s="6">
        <v>134.30000000000001</v>
      </c>
      <c r="I47" s="6">
        <v>0.1</v>
      </c>
      <c r="J47" s="6">
        <v>7.81</v>
      </c>
      <c r="K47" s="6">
        <v>0.64</v>
      </c>
      <c r="L47" s="6">
        <v>1.25</v>
      </c>
      <c r="M47">
        <f t="shared" si="0"/>
        <v>2014</v>
      </c>
      <c r="N47" t="s">
        <v>10</v>
      </c>
      <c r="P47" t="str">
        <f>LOOKUP(MONTH(A47),{1,3,6,9,12;"Winter","Spring","Summer","Autumn","Winter"})</f>
        <v>Winter</v>
      </c>
      <c r="Q47" t="s">
        <v>29</v>
      </c>
      <c r="Z47" t="s">
        <v>60</v>
      </c>
    </row>
    <row r="48" spans="1:27" x14ac:dyDescent="0.25">
      <c r="A48" s="9">
        <v>41701</v>
      </c>
      <c r="B48" s="6" t="s">
        <v>61</v>
      </c>
      <c r="C48" t="s">
        <v>47</v>
      </c>
      <c r="D48" s="3">
        <v>0.46597222222222223</v>
      </c>
      <c r="E48" s="14">
        <v>9.4499999999999993</v>
      </c>
      <c r="F48" s="6">
        <v>7.2</v>
      </c>
      <c r="G48" s="6">
        <v>59.9</v>
      </c>
      <c r="H48" s="6">
        <v>90.8</v>
      </c>
      <c r="I48" s="6">
        <v>0</v>
      </c>
      <c r="J48" s="6">
        <v>7.33</v>
      </c>
      <c r="K48" s="6">
        <v>9.0399999999999991</v>
      </c>
      <c r="L48" s="6">
        <v>3</v>
      </c>
      <c r="M48">
        <f t="shared" si="0"/>
        <v>2014</v>
      </c>
      <c r="N48" t="s">
        <v>10</v>
      </c>
      <c r="P48" t="str">
        <f>LOOKUP(MONTH(A48),{1,3,6,9,12;"Winter","Spring","Summer","Autumn","Winter"})</f>
        <v>Spring</v>
      </c>
      <c r="Q48" t="s">
        <v>29</v>
      </c>
      <c r="Z48" t="s">
        <v>60</v>
      </c>
    </row>
    <row r="49" spans="1:26" x14ac:dyDescent="0.25">
      <c r="A49" s="9">
        <v>41722</v>
      </c>
      <c r="B49" s="6" t="s">
        <v>61</v>
      </c>
      <c r="C49" t="s">
        <v>47</v>
      </c>
      <c r="D49" s="3">
        <v>0.50972222222222219</v>
      </c>
      <c r="E49" s="6">
        <v>10.210000000000001</v>
      </c>
      <c r="F49" s="6">
        <v>9.4</v>
      </c>
      <c r="G49" s="6">
        <v>104.1</v>
      </c>
      <c r="H49" s="6">
        <v>148.4</v>
      </c>
      <c r="I49" s="6">
        <v>0.1</v>
      </c>
      <c r="J49" s="6">
        <v>7.55</v>
      </c>
      <c r="K49" s="6">
        <v>0.15</v>
      </c>
      <c r="L49" s="6">
        <v>1</v>
      </c>
      <c r="M49">
        <f t="shared" si="0"/>
        <v>2014</v>
      </c>
      <c r="N49" t="s">
        <v>9</v>
      </c>
      <c r="P49" t="str">
        <f>LOOKUP(MONTH(A49),{1,3,6,9,12;"Winter","Spring","Summer","Autumn","Winter"})</f>
        <v>Spring</v>
      </c>
      <c r="Q49" t="s">
        <v>29</v>
      </c>
      <c r="Z49" t="s">
        <v>60</v>
      </c>
    </row>
    <row r="50" spans="1:26" x14ac:dyDescent="0.25">
      <c r="A50" s="1">
        <v>41743</v>
      </c>
      <c r="B50" s="6" t="s">
        <v>61</v>
      </c>
      <c r="C50" t="s">
        <v>47</v>
      </c>
      <c r="D50" s="3">
        <v>0.59375</v>
      </c>
      <c r="E50" s="6">
        <v>9.69</v>
      </c>
      <c r="F50" s="6">
        <v>12.3</v>
      </c>
      <c r="G50" s="6">
        <v>119.8</v>
      </c>
      <c r="H50" s="6">
        <v>158.19999999999999</v>
      </c>
      <c r="I50" s="6">
        <v>0.1</v>
      </c>
      <c r="J50" s="6">
        <v>7.6</v>
      </c>
      <c r="K50" s="6">
        <v>0.95</v>
      </c>
      <c r="L50" s="6">
        <v>1</v>
      </c>
      <c r="M50">
        <f t="shared" si="0"/>
        <v>2014</v>
      </c>
      <c r="N50" t="s">
        <v>9</v>
      </c>
      <c r="P50" t="str">
        <f>LOOKUP(MONTH(A50),{1,3,6,9,12;"Winter","Spring","Summer","Autumn","Winter"})</f>
        <v>Spring</v>
      </c>
      <c r="Q50" t="s">
        <v>29</v>
      </c>
      <c r="Z50" t="s">
        <v>60</v>
      </c>
    </row>
    <row r="51" spans="1:26" x14ac:dyDescent="0.25">
      <c r="A51" s="16">
        <v>41771</v>
      </c>
      <c r="B51" s="6" t="s">
        <v>61</v>
      </c>
      <c r="C51" t="s">
        <v>47</v>
      </c>
      <c r="D51" s="17">
        <v>0.47500000000000003</v>
      </c>
      <c r="E51" s="6">
        <v>9.77</v>
      </c>
      <c r="F51" s="6">
        <v>12.5</v>
      </c>
      <c r="G51" s="6">
        <v>116.9</v>
      </c>
      <c r="H51" s="6">
        <v>153.80000000000001</v>
      </c>
      <c r="I51" s="6">
        <v>0.1</v>
      </c>
      <c r="J51" s="6">
        <v>7.48</v>
      </c>
      <c r="K51" s="6">
        <v>1.64</v>
      </c>
      <c r="L51" s="6">
        <v>1.5</v>
      </c>
      <c r="M51">
        <f t="shared" si="0"/>
        <v>2014</v>
      </c>
      <c r="N51" t="s">
        <v>9</v>
      </c>
      <c r="P51" t="str">
        <f>LOOKUP(MONTH(A51),{1,3,6,9,12;"Winter","Spring","Summer","Autumn","Winter"})</f>
        <v>Spring</v>
      </c>
      <c r="Q51" t="s">
        <v>29</v>
      </c>
      <c r="Z51" t="s">
        <v>60</v>
      </c>
    </row>
    <row r="52" spans="1:26" x14ac:dyDescent="0.25">
      <c r="A52" s="1">
        <v>41813</v>
      </c>
      <c r="B52" s="6" t="s">
        <v>61</v>
      </c>
      <c r="C52" t="s">
        <v>47</v>
      </c>
      <c r="D52" s="3">
        <v>0.48749999999999999</v>
      </c>
      <c r="E52" s="14">
        <v>7.98</v>
      </c>
      <c r="F52" s="6">
        <v>15.2</v>
      </c>
      <c r="G52" s="6">
        <v>133.69999999999999</v>
      </c>
      <c r="H52" s="6">
        <v>164.5</v>
      </c>
      <c r="I52" s="6">
        <v>0.1</v>
      </c>
      <c r="J52" s="6">
        <v>7.18</v>
      </c>
      <c r="K52" s="6">
        <v>0.47</v>
      </c>
      <c r="L52" s="6">
        <v>0.5</v>
      </c>
      <c r="M52">
        <f t="shared" si="0"/>
        <v>2014</v>
      </c>
      <c r="N52" t="s">
        <v>9</v>
      </c>
      <c r="P52" t="str">
        <f>LOOKUP(MONTH(A52),{1,3,6,9,12;"Winter","Spring","Summer","Autumn","Winter"})</f>
        <v>Summer</v>
      </c>
      <c r="Q52" t="s">
        <v>29</v>
      </c>
      <c r="Z52" t="s">
        <v>60</v>
      </c>
    </row>
    <row r="53" spans="1:26" x14ac:dyDescent="0.25">
      <c r="A53" s="1">
        <v>41834</v>
      </c>
      <c r="B53" s="6" t="s">
        <v>61</v>
      </c>
      <c r="C53" t="s">
        <v>47</v>
      </c>
      <c r="D53" s="3">
        <v>0.48125000000000001</v>
      </c>
      <c r="E53" s="14">
        <v>6.11</v>
      </c>
      <c r="F53" s="6">
        <v>18</v>
      </c>
      <c r="G53" s="6">
        <v>144.30000000000001</v>
      </c>
      <c r="H53" s="6">
        <v>166.5</v>
      </c>
      <c r="I53" s="6">
        <v>0.1</v>
      </c>
      <c r="J53" s="6">
        <v>7.21</v>
      </c>
      <c r="K53" s="6">
        <v>1.07</v>
      </c>
      <c r="L53" s="6">
        <v>0.13</v>
      </c>
      <c r="M53">
        <f t="shared" si="0"/>
        <v>2014</v>
      </c>
      <c r="N53" t="s">
        <v>9</v>
      </c>
      <c r="P53" t="str">
        <f>LOOKUP(MONTH(A53),{1,3,6,9,12;"Winter","Spring","Summer","Autumn","Winter"})</f>
        <v>Summer</v>
      </c>
      <c r="Q53" t="s">
        <v>29</v>
      </c>
      <c r="Z53" t="s">
        <v>60</v>
      </c>
    </row>
    <row r="54" spans="1:26" x14ac:dyDescent="0.25">
      <c r="A54" s="1">
        <v>41855</v>
      </c>
      <c r="B54" s="6" t="s">
        <v>61</v>
      </c>
      <c r="C54" t="s">
        <v>47</v>
      </c>
      <c r="D54" s="2">
        <v>0.53611111111111109</v>
      </c>
      <c r="E54" s="14">
        <v>8.15</v>
      </c>
      <c r="F54" s="6">
        <v>18</v>
      </c>
      <c r="G54" s="6">
        <v>143</v>
      </c>
      <c r="H54" s="6">
        <v>165.1</v>
      </c>
      <c r="I54" s="6">
        <v>0.1</v>
      </c>
      <c r="J54" s="6">
        <v>7.59</v>
      </c>
      <c r="K54" s="6">
        <v>0.65</v>
      </c>
      <c r="L54" s="15">
        <v>0.5</v>
      </c>
      <c r="M54">
        <f t="shared" si="0"/>
        <v>2014</v>
      </c>
      <c r="N54" t="s">
        <v>10</v>
      </c>
      <c r="P54" t="str">
        <f>LOOKUP(MONTH(A54),{1,3,6,9,12;"Winter","Spring","Summer","Autumn","Winter"})</f>
        <v>Summer</v>
      </c>
      <c r="Q54" t="s">
        <v>29</v>
      </c>
      <c r="Z54" t="s">
        <v>60</v>
      </c>
    </row>
    <row r="55" spans="1:26" x14ac:dyDescent="0.25">
      <c r="A55" s="1">
        <v>41899</v>
      </c>
      <c r="B55" s="6" t="s">
        <v>61</v>
      </c>
      <c r="C55" t="s">
        <v>47</v>
      </c>
      <c r="D55" s="3">
        <v>0.46388888888888885</v>
      </c>
      <c r="E55" s="14">
        <v>8.7100000000000009</v>
      </c>
      <c r="F55" s="6">
        <v>16.2</v>
      </c>
      <c r="G55" s="6">
        <v>81.3</v>
      </c>
      <c r="H55" s="6">
        <v>97.4</v>
      </c>
      <c r="I55" s="6">
        <v>0</v>
      </c>
      <c r="J55" s="6">
        <v>7.58</v>
      </c>
      <c r="K55" s="6">
        <v>1.3</v>
      </c>
      <c r="L55" s="6">
        <v>0.25</v>
      </c>
      <c r="M55">
        <f t="shared" si="0"/>
        <v>2014</v>
      </c>
      <c r="N55" t="s">
        <v>10</v>
      </c>
      <c r="P55" t="str">
        <f>LOOKUP(MONTH(A55),{1,3,6,9,12;"Winter","Spring","Summer","Autumn","Winter"})</f>
        <v>Autumn</v>
      </c>
      <c r="Q55" t="s">
        <v>29</v>
      </c>
      <c r="Z55" t="s">
        <v>60</v>
      </c>
    </row>
    <row r="56" spans="1:26" x14ac:dyDescent="0.25">
      <c r="A56" s="1">
        <v>41929</v>
      </c>
      <c r="B56" s="6" t="s">
        <v>61</v>
      </c>
      <c r="C56" t="s">
        <v>47</v>
      </c>
      <c r="D56" s="2">
        <v>0.42708333333333331</v>
      </c>
      <c r="E56" s="14">
        <v>9.25</v>
      </c>
      <c r="F56" s="6">
        <v>13.1</v>
      </c>
      <c r="G56" s="6">
        <v>131.5</v>
      </c>
      <c r="H56" s="6">
        <v>170</v>
      </c>
      <c r="I56" s="6">
        <v>0.1</v>
      </c>
      <c r="J56" s="6">
        <v>7.39</v>
      </c>
      <c r="K56" s="6">
        <v>1.62</v>
      </c>
      <c r="L56" s="6">
        <v>0.75</v>
      </c>
      <c r="M56">
        <f t="shared" si="0"/>
        <v>2014</v>
      </c>
      <c r="N56" t="s">
        <v>10</v>
      </c>
      <c r="P56" t="str">
        <f>LOOKUP(MONTH(A56),{1,3,6,9,12;"Winter","Spring","Summer","Autumn","Winter"})</f>
        <v>Autumn</v>
      </c>
      <c r="Q56" t="s">
        <v>29</v>
      </c>
      <c r="Z56" t="s">
        <v>60</v>
      </c>
    </row>
    <row r="57" spans="1:26" x14ac:dyDescent="0.25">
      <c r="A57" s="1">
        <v>41962</v>
      </c>
      <c r="B57" s="6" t="s">
        <v>61</v>
      </c>
      <c r="C57" t="s">
        <v>47</v>
      </c>
      <c r="D57" s="2">
        <v>0.56944444444444442</v>
      </c>
      <c r="E57" s="6">
        <v>9.94</v>
      </c>
      <c r="F57" s="6">
        <v>7.7</v>
      </c>
      <c r="G57" s="6">
        <v>16.100000000000001</v>
      </c>
      <c r="H57" s="6">
        <v>73.7</v>
      </c>
      <c r="I57" s="6">
        <v>0.1</v>
      </c>
      <c r="J57" s="6">
        <v>7.76</v>
      </c>
      <c r="K57" s="6">
        <v>2.0699999999999998</v>
      </c>
      <c r="L57" s="6">
        <v>0.3</v>
      </c>
      <c r="M57">
        <f t="shared" si="0"/>
        <v>2014</v>
      </c>
      <c r="N57" t="s">
        <v>10</v>
      </c>
      <c r="P57" t="str">
        <f>LOOKUP(MONTH(A57),{1,3,6,9,12;"Winter","Spring","Summer","Autumn","Winter"})</f>
        <v>Autumn</v>
      </c>
      <c r="Q57" t="s">
        <v>29</v>
      </c>
      <c r="Z57" t="s">
        <v>60</v>
      </c>
    </row>
    <row r="58" spans="1:26" x14ac:dyDescent="0.25">
      <c r="A58" s="1">
        <v>41990</v>
      </c>
      <c r="B58" s="6" t="s">
        <v>61</v>
      </c>
      <c r="C58" t="s">
        <v>47</v>
      </c>
      <c r="D58" s="2">
        <v>0.5444444444444444</v>
      </c>
      <c r="E58" s="6">
        <v>9.14</v>
      </c>
      <c r="F58" s="6">
        <v>8.5</v>
      </c>
      <c r="G58" s="6">
        <v>110.7</v>
      </c>
      <c r="H58" s="6">
        <v>161.69999999999999</v>
      </c>
      <c r="I58" s="6">
        <v>0.1</v>
      </c>
      <c r="J58" s="6">
        <v>7.47</v>
      </c>
      <c r="K58" s="6">
        <v>1.85</v>
      </c>
      <c r="L58" s="6">
        <v>1</v>
      </c>
      <c r="M58">
        <f t="shared" si="0"/>
        <v>2014</v>
      </c>
      <c r="N58" t="s">
        <v>10</v>
      </c>
      <c r="P58" t="str">
        <f>LOOKUP(MONTH(A58),{1,3,6,9,12;"Winter","Spring","Summer","Autumn","Winter"})</f>
        <v>Winter</v>
      </c>
      <c r="Q58" t="s">
        <v>29</v>
      </c>
      <c r="Z58" t="s">
        <v>60</v>
      </c>
    </row>
    <row r="59" spans="1:26" x14ac:dyDescent="0.25">
      <c r="A59" s="9">
        <v>42027</v>
      </c>
      <c r="B59" s="6" t="s">
        <v>61</v>
      </c>
      <c r="C59" t="s">
        <v>47</v>
      </c>
      <c r="D59" s="3" t="s">
        <v>62</v>
      </c>
      <c r="E59" s="6">
        <v>9.6</v>
      </c>
      <c r="F59" s="6">
        <v>8.8000000000000007</v>
      </c>
      <c r="G59" s="6">
        <v>102.9</v>
      </c>
      <c r="H59" s="6">
        <v>149.19999999999999</v>
      </c>
      <c r="I59" s="6">
        <v>0.1</v>
      </c>
      <c r="J59" s="6">
        <v>7.2</v>
      </c>
      <c r="K59" s="6">
        <v>3.9</v>
      </c>
      <c r="L59" s="6">
        <v>2</v>
      </c>
      <c r="M59">
        <f t="shared" si="0"/>
        <v>2015</v>
      </c>
      <c r="N59" t="s">
        <v>10</v>
      </c>
      <c r="P59" t="str">
        <f>LOOKUP(MONTH(A59),{1,3,6,9,12;"Winter","Spring","Summer","Autumn","Winter"})</f>
        <v>Winter</v>
      </c>
      <c r="Q59" t="s">
        <v>29</v>
      </c>
      <c r="Z59" t="s">
        <v>60</v>
      </c>
    </row>
    <row r="60" spans="1:26" x14ac:dyDescent="0.25">
      <c r="A60" s="9">
        <v>42053</v>
      </c>
      <c r="B60" s="6" t="s">
        <v>61</v>
      </c>
      <c r="C60" t="s">
        <v>47</v>
      </c>
      <c r="D60" s="3" t="s">
        <v>63</v>
      </c>
      <c r="E60" s="6">
        <v>9.65</v>
      </c>
      <c r="F60" s="6">
        <v>8.6</v>
      </c>
      <c r="G60" s="6">
        <v>111.7</v>
      </c>
      <c r="H60" s="6">
        <v>162.5</v>
      </c>
      <c r="I60" s="6">
        <v>0.1</v>
      </c>
      <c r="J60" s="6">
        <v>7.29</v>
      </c>
      <c r="K60" s="6">
        <v>2.99</v>
      </c>
      <c r="L60" s="6">
        <v>0.75</v>
      </c>
      <c r="M60">
        <f t="shared" si="0"/>
        <v>2015</v>
      </c>
      <c r="N60" t="s">
        <v>10</v>
      </c>
      <c r="P60" t="str">
        <f>LOOKUP(MONTH(A60),{1,3,6,9,12;"Winter","Spring","Summer","Autumn","Winter"})</f>
        <v>Winter</v>
      </c>
      <c r="Q60" t="s">
        <v>29</v>
      </c>
      <c r="Z60" t="s">
        <v>60</v>
      </c>
    </row>
    <row r="61" spans="1:26" x14ac:dyDescent="0.25">
      <c r="A61" s="9">
        <v>42100</v>
      </c>
      <c r="B61" s="6" t="s">
        <v>61</v>
      </c>
      <c r="C61" t="s">
        <v>47</v>
      </c>
      <c r="D61" s="3" t="s">
        <v>64</v>
      </c>
      <c r="E61" s="6">
        <v>10.19</v>
      </c>
      <c r="F61" s="6">
        <v>9.8000000000000007</v>
      </c>
      <c r="G61" s="6">
        <v>110.6</v>
      </c>
      <c r="H61" s="6">
        <v>155.69999999999999</v>
      </c>
      <c r="I61" s="6">
        <v>0.1</v>
      </c>
      <c r="J61" s="6">
        <v>7.53</v>
      </c>
      <c r="K61" s="6">
        <v>0.78</v>
      </c>
      <c r="L61" s="6">
        <v>1</v>
      </c>
      <c r="M61">
        <f t="shared" si="0"/>
        <v>2015</v>
      </c>
      <c r="N61" t="s">
        <v>10</v>
      </c>
      <c r="P61" t="str">
        <f>LOOKUP(MONTH(A61),{1,3,6,9,12;"Winter","Spring","Summer","Autumn","Winter"})</f>
        <v>Spring</v>
      </c>
      <c r="Q61" t="s">
        <v>29</v>
      </c>
      <c r="Z61" t="s">
        <v>60</v>
      </c>
    </row>
    <row r="62" spans="1:26" x14ac:dyDescent="0.25">
      <c r="A62" s="1">
        <v>42115</v>
      </c>
      <c r="B62" s="6" t="s">
        <v>61</v>
      </c>
      <c r="C62" t="s">
        <v>47</v>
      </c>
      <c r="D62" s="3" t="s">
        <v>65</v>
      </c>
      <c r="E62" s="6">
        <v>10.050000000000001</v>
      </c>
      <c r="F62" s="6">
        <v>12.5</v>
      </c>
      <c r="G62" s="6">
        <v>107.5</v>
      </c>
      <c r="H62" s="6">
        <v>141.19999999999999</v>
      </c>
      <c r="I62" s="6">
        <v>0.1</v>
      </c>
      <c r="J62" s="6">
        <v>6.99</v>
      </c>
      <c r="K62" s="6">
        <v>1.43</v>
      </c>
      <c r="L62" s="6">
        <v>1.75</v>
      </c>
      <c r="M62">
        <f t="shared" si="0"/>
        <v>2015</v>
      </c>
      <c r="N62" t="s">
        <v>9</v>
      </c>
      <c r="P62" t="str">
        <f>LOOKUP(MONTH(A62),{1,3,6,9,12;"Winter","Spring","Summer","Autumn","Winter"})</f>
        <v>Spring</v>
      </c>
      <c r="Q62" t="s">
        <v>29</v>
      </c>
      <c r="Z62" t="s">
        <v>60</v>
      </c>
    </row>
    <row r="63" spans="1:26" x14ac:dyDescent="0.25">
      <c r="A63" s="1">
        <v>42150</v>
      </c>
      <c r="B63" s="6" t="s">
        <v>61</v>
      </c>
      <c r="C63" t="s">
        <v>47</v>
      </c>
      <c r="D63" s="3">
        <v>0.46597222222222223</v>
      </c>
      <c r="E63" s="14">
        <v>9.3800000000000008</v>
      </c>
      <c r="F63" s="6">
        <v>13.8</v>
      </c>
      <c r="G63" s="6">
        <v>128.5</v>
      </c>
      <c r="H63" s="6">
        <v>163.69999999999999</v>
      </c>
      <c r="I63" s="6">
        <v>0.1</v>
      </c>
      <c r="J63" s="6">
        <v>6.98</v>
      </c>
      <c r="K63" s="6">
        <v>1.02</v>
      </c>
      <c r="L63" s="6">
        <v>1.25</v>
      </c>
      <c r="M63">
        <f t="shared" si="0"/>
        <v>2015</v>
      </c>
      <c r="N63" t="s">
        <v>9</v>
      </c>
      <c r="P63" t="str">
        <f>LOOKUP(MONTH(A63),{1,3,6,9,12;"Winter","Spring","Summer","Autumn","Winter"})</f>
        <v>Spring</v>
      </c>
      <c r="Q63" t="s">
        <v>29</v>
      </c>
      <c r="Z63" t="s">
        <v>60</v>
      </c>
    </row>
    <row r="64" spans="1:26" x14ac:dyDescent="0.25">
      <c r="A64" s="1">
        <v>42177</v>
      </c>
      <c r="B64" s="6" t="s">
        <v>61</v>
      </c>
      <c r="C64" t="s">
        <v>47</v>
      </c>
      <c r="D64" s="2">
        <v>0.51111111111111118</v>
      </c>
      <c r="E64" s="14">
        <v>9.32</v>
      </c>
      <c r="F64" s="6">
        <v>15.6</v>
      </c>
      <c r="G64" s="6">
        <v>131.69999999999999</v>
      </c>
      <c r="H64" s="6">
        <v>160.4</v>
      </c>
      <c r="I64" s="6">
        <v>0.1</v>
      </c>
      <c r="J64" s="6">
        <v>7.13</v>
      </c>
      <c r="K64" s="6">
        <v>0.79</v>
      </c>
      <c r="L64" s="6">
        <v>0.25</v>
      </c>
      <c r="M64">
        <f t="shared" si="0"/>
        <v>2015</v>
      </c>
      <c r="N64" t="s">
        <v>9</v>
      </c>
      <c r="P64" t="str">
        <f>LOOKUP(MONTH(A64),{1,3,6,9,12;"Winter","Spring","Summer","Autumn","Winter"})</f>
        <v>Summer</v>
      </c>
      <c r="Q64" t="s">
        <v>29</v>
      </c>
      <c r="Z64" t="s">
        <v>60</v>
      </c>
    </row>
    <row r="65" spans="1:27" x14ac:dyDescent="0.25">
      <c r="A65" s="1">
        <v>42200</v>
      </c>
      <c r="B65" s="6" t="s">
        <v>61</v>
      </c>
      <c r="C65" t="s">
        <v>47</v>
      </c>
      <c r="D65" s="2">
        <v>0.58333333333333337</v>
      </c>
      <c r="E65" s="14">
        <v>9.2100000000000009</v>
      </c>
      <c r="F65" s="6">
        <v>17.7</v>
      </c>
      <c r="G65" s="6">
        <v>120</v>
      </c>
      <c r="H65" s="6">
        <v>139.80000000000001</v>
      </c>
      <c r="I65" s="6">
        <v>0.1</v>
      </c>
      <c r="J65" s="6">
        <v>7.28</v>
      </c>
      <c r="K65" s="6">
        <v>0.21</v>
      </c>
      <c r="L65" s="6">
        <v>0.2</v>
      </c>
      <c r="M65">
        <f t="shared" si="0"/>
        <v>2015</v>
      </c>
      <c r="N65" t="s">
        <v>9</v>
      </c>
      <c r="P65" t="str">
        <f>LOOKUP(MONTH(A65),{1,3,6,9,12;"Winter","Spring","Summer","Autumn","Winter"})</f>
        <v>Summer</v>
      </c>
      <c r="Q65" t="s">
        <v>29</v>
      </c>
      <c r="Z65" t="s">
        <v>60</v>
      </c>
    </row>
    <row r="66" spans="1:27" x14ac:dyDescent="0.25">
      <c r="A66" s="1">
        <v>42234</v>
      </c>
      <c r="B66" s="6" t="s">
        <v>61</v>
      </c>
      <c r="C66" t="s">
        <v>47</v>
      </c>
      <c r="D66" s="2">
        <v>0.47013888888888888</v>
      </c>
      <c r="E66" s="14">
        <v>8.1999999999999993</v>
      </c>
      <c r="F66" s="6">
        <v>16.8</v>
      </c>
      <c r="G66" s="6">
        <v>135.4</v>
      </c>
      <c r="H66" s="6">
        <v>160.30000000000001</v>
      </c>
      <c r="I66" s="6">
        <v>0.1</v>
      </c>
      <c r="J66" s="6">
        <v>7.45</v>
      </c>
      <c r="K66" s="6">
        <v>1.19</v>
      </c>
      <c r="L66" s="6">
        <v>1</v>
      </c>
      <c r="M66">
        <f t="shared" si="0"/>
        <v>2015</v>
      </c>
      <c r="N66" t="s">
        <v>9</v>
      </c>
      <c r="P66" t="str">
        <f>LOOKUP(MONTH(A66),{1,3,6,9,12;"Winter","Spring","Summer","Autumn","Winter"})</f>
        <v>Summer</v>
      </c>
      <c r="Q66" t="s">
        <v>29</v>
      </c>
      <c r="Z66" t="s">
        <v>60</v>
      </c>
    </row>
    <row r="67" spans="1:27" x14ac:dyDescent="0.25">
      <c r="A67" s="1">
        <v>42262</v>
      </c>
      <c r="B67" s="6" t="s">
        <v>61</v>
      </c>
      <c r="C67" t="s">
        <v>47</v>
      </c>
      <c r="D67" s="2">
        <v>0.44930555555555557</v>
      </c>
      <c r="E67" s="14">
        <v>8.27</v>
      </c>
      <c r="F67" s="6">
        <v>13.9</v>
      </c>
      <c r="G67" s="6">
        <v>121.6</v>
      </c>
      <c r="H67" s="6">
        <v>155.30000000000001</v>
      </c>
      <c r="I67" s="6">
        <v>0.1</v>
      </c>
      <c r="J67" s="6">
        <v>7.41</v>
      </c>
      <c r="K67" s="6">
        <v>0.99</v>
      </c>
      <c r="L67" s="6">
        <v>0.25</v>
      </c>
      <c r="M67">
        <f t="shared" ref="M67:M71" si="1">YEAR(A67)</f>
        <v>2015</v>
      </c>
      <c r="N67" t="s">
        <v>9</v>
      </c>
      <c r="P67" t="str">
        <f>LOOKUP(MONTH(A67),{1,3,6,9,12;"Winter","Spring","Summer","Autumn","Winter"})</f>
        <v>Autumn</v>
      </c>
      <c r="Q67" t="s">
        <v>29</v>
      </c>
      <c r="Z67" t="s">
        <v>60</v>
      </c>
    </row>
    <row r="68" spans="1:27" x14ac:dyDescent="0.25">
      <c r="A68" s="1">
        <v>42292</v>
      </c>
      <c r="B68" s="13" t="s">
        <v>61</v>
      </c>
      <c r="C68" t="s">
        <v>47</v>
      </c>
      <c r="D68" s="2">
        <v>0.46319444444444446</v>
      </c>
      <c r="E68" s="14">
        <v>8.17</v>
      </c>
      <c r="F68" s="6">
        <v>12.9</v>
      </c>
      <c r="G68" s="6">
        <v>126.9</v>
      </c>
      <c r="H68" s="6">
        <v>165</v>
      </c>
      <c r="I68" s="6">
        <v>0.1</v>
      </c>
      <c r="J68" s="6">
        <v>7.35</v>
      </c>
      <c r="K68" s="6">
        <v>3.09</v>
      </c>
      <c r="L68" s="6">
        <v>1</v>
      </c>
      <c r="M68">
        <f t="shared" si="1"/>
        <v>2015</v>
      </c>
      <c r="N68" t="s">
        <v>9</v>
      </c>
      <c r="P68" t="str">
        <f>LOOKUP(MONTH(A68),{1,3,6,9,12;"Winter","Spring","Summer","Autumn","Winter"})</f>
        <v>Autumn</v>
      </c>
      <c r="Q68" t="s">
        <v>29</v>
      </c>
      <c r="Z68" t="s">
        <v>60</v>
      </c>
    </row>
    <row r="69" spans="1:27" x14ac:dyDescent="0.25">
      <c r="A69" s="1">
        <v>42317</v>
      </c>
      <c r="B69" s="6" t="s">
        <v>61</v>
      </c>
      <c r="C69" t="s">
        <v>47</v>
      </c>
      <c r="D69" s="2">
        <v>0.4381944444444445</v>
      </c>
      <c r="E69" s="14">
        <v>8.2100000000000009</v>
      </c>
      <c r="F69" s="6">
        <v>10.199999999999999</v>
      </c>
      <c r="G69" s="6">
        <v>70.5</v>
      </c>
      <c r="H69" s="6">
        <v>98.2</v>
      </c>
      <c r="I69" s="6">
        <v>0</v>
      </c>
      <c r="J69" s="6">
        <v>6.81</v>
      </c>
      <c r="K69" s="6">
        <v>1.36</v>
      </c>
      <c r="L69" s="6">
        <v>2</v>
      </c>
      <c r="M69">
        <f t="shared" si="1"/>
        <v>2015</v>
      </c>
      <c r="N69" t="s">
        <v>10</v>
      </c>
      <c r="P69" t="str">
        <f>LOOKUP(MONTH(A69),{1,3,6,9,12;"Winter","Spring","Summer","Autumn","Winter"})</f>
        <v>Autumn</v>
      </c>
      <c r="Q69" t="s">
        <v>29</v>
      </c>
      <c r="Z69" t="s">
        <v>60</v>
      </c>
    </row>
    <row r="70" spans="1:27" x14ac:dyDescent="0.25">
      <c r="A70" s="1">
        <v>42360</v>
      </c>
      <c r="B70" s="6" t="s">
        <v>61</v>
      </c>
      <c r="C70" t="s">
        <v>47</v>
      </c>
      <c r="D70" s="2">
        <v>0.44027777777777777</v>
      </c>
      <c r="E70" s="8">
        <v>10.26</v>
      </c>
      <c r="F70" s="6">
        <v>6.9</v>
      </c>
      <c r="G70" s="6">
        <v>82.8</v>
      </c>
      <c r="H70" s="6">
        <v>126.4</v>
      </c>
      <c r="I70" s="6">
        <v>0.1</v>
      </c>
      <c r="J70" s="6">
        <v>7.05</v>
      </c>
      <c r="K70" s="6">
        <v>0.48</v>
      </c>
      <c r="L70" s="6">
        <v>2</v>
      </c>
      <c r="M70">
        <f t="shared" si="1"/>
        <v>2015</v>
      </c>
      <c r="N70" t="s">
        <v>10</v>
      </c>
      <c r="P70" t="str">
        <f>LOOKUP(MONTH(A70),{1,3,6,9,12;"Winter","Spring","Summer","Autumn","Winter"})</f>
        <v>Winter</v>
      </c>
      <c r="Q70" t="s">
        <v>29</v>
      </c>
      <c r="Z70" t="s">
        <v>60</v>
      </c>
    </row>
    <row r="71" spans="1:27" x14ac:dyDescent="0.25">
      <c r="A71" s="1">
        <v>42598</v>
      </c>
      <c r="B71" s="6" t="s">
        <v>61</v>
      </c>
      <c r="C71" t="s">
        <v>47</v>
      </c>
      <c r="D71" s="2">
        <v>0.48194444444444401</v>
      </c>
      <c r="E71" s="8"/>
      <c r="F71" s="6"/>
      <c r="G71" s="6"/>
      <c r="H71" s="6"/>
      <c r="I71" s="6"/>
      <c r="J71" s="6"/>
      <c r="K71" s="6"/>
      <c r="L71" s="6"/>
      <c r="M71">
        <f t="shared" si="1"/>
        <v>2016</v>
      </c>
      <c r="N71" t="s">
        <v>9</v>
      </c>
      <c r="P71" t="str">
        <f>LOOKUP(MONTH(A71),{1,3,6,9,12;"Winter","Spring","Summer","Autumn","Winter"})</f>
        <v>Summer</v>
      </c>
      <c r="Q71" t="s">
        <v>29</v>
      </c>
      <c r="Z71" t="s">
        <v>60</v>
      </c>
      <c r="AA71">
        <v>15.6</v>
      </c>
    </row>
    <row r="72" spans="1:27" x14ac:dyDescent="0.25">
      <c r="A72" s="1">
        <v>43552</v>
      </c>
      <c r="B72" t="s">
        <v>46</v>
      </c>
      <c r="C72" t="s">
        <v>47</v>
      </c>
      <c r="D72" s="2">
        <v>0.53819444444444442</v>
      </c>
      <c r="E72" s="10">
        <v>12.18</v>
      </c>
      <c r="F72">
        <v>11.7</v>
      </c>
      <c r="H72">
        <v>198</v>
      </c>
      <c r="J72">
        <v>7.39</v>
      </c>
      <c r="K72">
        <v>1.03</v>
      </c>
      <c r="M72">
        <f>YEAR(A72)</f>
        <v>2019</v>
      </c>
      <c r="N72" t="s">
        <v>9</v>
      </c>
      <c r="P72" t="str">
        <f>LOOKUP(MONTH(A72),{1,3,6,9,12;"Winter","Spring","Summer","Autumn","Winter"})</f>
        <v>Spring</v>
      </c>
      <c r="Q72" t="s">
        <v>29</v>
      </c>
      <c r="Z72" t="s">
        <v>60</v>
      </c>
    </row>
    <row r="73" spans="1:27" x14ac:dyDescent="0.25">
      <c r="A73" s="1">
        <v>43558</v>
      </c>
      <c r="B73" t="s">
        <v>46</v>
      </c>
      <c r="C73" t="s">
        <v>47</v>
      </c>
      <c r="D73" s="2">
        <v>0.56944444444444442</v>
      </c>
      <c r="E73" s="10">
        <v>11.57</v>
      </c>
      <c r="F73">
        <v>11.85</v>
      </c>
      <c r="H73">
        <v>181</v>
      </c>
      <c r="J73">
        <v>6.95</v>
      </c>
      <c r="M73">
        <f t="shared" ref="M73:M76" si="2">YEAR(A73)</f>
        <v>2019</v>
      </c>
      <c r="N73" t="s">
        <v>9</v>
      </c>
      <c r="P73" t="str">
        <f>LOOKUP(MONTH(A73),{1,3,6,9,12;"Winter","Spring","Summer","Autumn","Winter"})</f>
        <v>Spring</v>
      </c>
      <c r="Q73" t="s">
        <v>29</v>
      </c>
      <c r="Z73" t="s">
        <v>60</v>
      </c>
    </row>
    <row r="74" spans="1:27" x14ac:dyDescent="0.25">
      <c r="A74" s="1">
        <v>43608</v>
      </c>
      <c r="B74" t="s">
        <v>46</v>
      </c>
      <c r="C74" t="s">
        <v>47</v>
      </c>
      <c r="D74" s="2">
        <v>0.4375</v>
      </c>
      <c r="E74" s="10">
        <v>9.1300000000000008</v>
      </c>
      <c r="F74">
        <v>15.14</v>
      </c>
      <c r="H74">
        <v>219</v>
      </c>
      <c r="J74">
        <v>6.76</v>
      </c>
      <c r="K74">
        <v>1.35</v>
      </c>
      <c r="M74">
        <f t="shared" si="2"/>
        <v>2019</v>
      </c>
      <c r="N74" t="s">
        <v>10</v>
      </c>
      <c r="P74" t="str">
        <f>LOOKUP(MONTH(A74),{1,3,6,9,12;"Winter","Spring","Summer","Autumn","Winter"})</f>
        <v>Spring</v>
      </c>
      <c r="Q74" t="s">
        <v>29</v>
      </c>
      <c r="Z74" t="s">
        <v>60</v>
      </c>
    </row>
    <row r="75" spans="1:27" x14ac:dyDescent="0.25">
      <c r="A75" s="1">
        <v>43634</v>
      </c>
      <c r="B75" t="s">
        <v>46</v>
      </c>
      <c r="C75" t="s">
        <v>47</v>
      </c>
      <c r="D75" s="2">
        <v>0.57291666666666663</v>
      </c>
      <c r="E75" s="10">
        <v>9.35</v>
      </c>
      <c r="F75">
        <v>14.5</v>
      </c>
      <c r="H75">
        <v>208</v>
      </c>
      <c r="J75">
        <v>7.36</v>
      </c>
      <c r="K75">
        <v>1.68</v>
      </c>
      <c r="M75">
        <f t="shared" si="2"/>
        <v>2019</v>
      </c>
      <c r="N75" t="s">
        <v>10</v>
      </c>
      <c r="O75">
        <v>140</v>
      </c>
      <c r="P75" t="str">
        <f>LOOKUP(MONTH(A75),{1,3,6,9,12;"Winter","Spring","Summer","Autumn","Winter"})</f>
        <v>Summer</v>
      </c>
      <c r="Q75" t="s">
        <v>29</v>
      </c>
      <c r="R75">
        <f>0.97*0.3</f>
        <v>0.29099999999999998</v>
      </c>
      <c r="S75">
        <f>3.92*0.3</f>
        <v>1.1759999999999999</v>
      </c>
      <c r="T75">
        <f>0.131*0.3</f>
        <v>3.9300000000000002E-2</v>
      </c>
      <c r="U75">
        <v>0.38600000000000001</v>
      </c>
      <c r="V75">
        <v>0.46</v>
      </c>
      <c r="W75">
        <f>SUM(U75:V75)</f>
        <v>0.84600000000000009</v>
      </c>
      <c r="X75">
        <v>5.2999999999999999E-2</v>
      </c>
      <c r="Y75">
        <v>4</v>
      </c>
      <c r="Z75" t="s">
        <v>60</v>
      </c>
    </row>
    <row r="76" spans="1:27" x14ac:dyDescent="0.25">
      <c r="A76" s="1">
        <v>43690</v>
      </c>
      <c r="B76" t="s">
        <v>46</v>
      </c>
      <c r="C76" t="s">
        <v>47</v>
      </c>
      <c r="D76" s="2">
        <v>0.61458333333333337</v>
      </c>
      <c r="E76" s="10">
        <v>7.51</v>
      </c>
      <c r="F76">
        <v>16.79</v>
      </c>
      <c r="H76">
        <v>211</v>
      </c>
      <c r="J76">
        <v>7.89</v>
      </c>
      <c r="M76">
        <f t="shared" si="2"/>
        <v>2019</v>
      </c>
      <c r="N76" t="s">
        <v>9</v>
      </c>
      <c r="P76" t="str">
        <f>LOOKUP(MONTH(A76),{1,3,6,9,12;"Winter","Spring","Summer","Autumn","Winter"})</f>
        <v>Summer</v>
      </c>
      <c r="Q76" t="s">
        <v>29</v>
      </c>
      <c r="Z76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pane ySplit="1" topLeftCell="A11" activePane="bottomLeft" state="frozen"/>
      <selection pane="bottomLeft" activeCell="Z29" sqref="Z29:Z30"/>
    </sheetView>
  </sheetViews>
  <sheetFormatPr defaultRowHeight="15" x14ac:dyDescent="0.25"/>
  <cols>
    <col min="1" max="1" width="10.7109375" style="1" bestFit="1" customWidth="1"/>
    <col min="2" max="2" width="10.85546875" style="18" customWidth="1"/>
    <col min="3" max="3" width="11.7109375" bestFit="1" customWidth="1"/>
    <col min="4" max="4" width="11.42578125" style="2" bestFit="1" customWidth="1"/>
    <col min="7" max="7" width="12.42578125" customWidth="1"/>
    <col min="8" max="8" width="14" customWidth="1"/>
    <col min="14" max="14" width="12.5703125" customWidth="1"/>
    <col min="15" max="15" width="13.5703125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40939</v>
      </c>
      <c r="B2" s="18" t="s">
        <v>48</v>
      </c>
      <c r="C2" t="s">
        <v>29</v>
      </c>
      <c r="D2" s="3">
        <v>0.59722222222222221</v>
      </c>
      <c r="E2" s="6">
        <v>11.04</v>
      </c>
      <c r="F2" s="6">
        <v>6.5</v>
      </c>
      <c r="G2" s="6">
        <v>84.6</v>
      </c>
      <c r="H2" s="6">
        <v>131.1</v>
      </c>
      <c r="I2" s="6">
        <v>0.1</v>
      </c>
      <c r="J2" s="6">
        <v>7.46</v>
      </c>
      <c r="K2" s="6">
        <v>0.35</v>
      </c>
      <c r="L2" s="6">
        <v>30</v>
      </c>
      <c r="M2">
        <f>YEAR(A2)</f>
        <v>2012</v>
      </c>
      <c r="N2" t="s">
        <v>9</v>
      </c>
      <c r="P2" t="str">
        <f>LOOKUP(MONTH(A2),{1,3,6,9,12;"Winter","Spring","Summer","Autumn","Winter"})</f>
        <v>Winter</v>
      </c>
      <c r="Q2" t="s">
        <v>29</v>
      </c>
      <c r="Z2" t="s">
        <v>60</v>
      </c>
    </row>
    <row r="3" spans="1:27" x14ac:dyDescent="0.25">
      <c r="A3" s="9">
        <v>40945</v>
      </c>
      <c r="B3" s="18" t="s">
        <v>48</v>
      </c>
      <c r="C3" t="s">
        <v>29</v>
      </c>
      <c r="D3" s="3">
        <v>0.58333333333333337</v>
      </c>
      <c r="E3" s="6">
        <v>11.28</v>
      </c>
      <c r="F3" s="6">
        <v>4.5999999999999996</v>
      </c>
      <c r="G3" s="6">
        <v>90.6</v>
      </c>
      <c r="H3" s="6">
        <v>148.69999999999999</v>
      </c>
      <c r="I3" s="6">
        <v>0.1</v>
      </c>
      <c r="J3" s="6">
        <v>7.34</v>
      </c>
      <c r="K3" s="6">
        <v>1.98</v>
      </c>
      <c r="L3" s="6">
        <v>20</v>
      </c>
      <c r="M3">
        <f t="shared" ref="M3:M13" si="0">YEAR(A3)</f>
        <v>2012</v>
      </c>
      <c r="N3" t="s">
        <v>9</v>
      </c>
      <c r="P3" t="str">
        <f>LOOKUP(MONTH(A3),{1,3,6,9,12;"Winter","Spring","Summer","Autumn","Winter"})</f>
        <v>Winter</v>
      </c>
      <c r="Q3" t="s">
        <v>29</v>
      </c>
      <c r="Z3" t="s">
        <v>60</v>
      </c>
    </row>
    <row r="4" spans="1:27" x14ac:dyDescent="0.25">
      <c r="A4" s="9">
        <v>40974</v>
      </c>
      <c r="B4" s="18" t="s">
        <v>48</v>
      </c>
      <c r="C4" t="s">
        <v>29</v>
      </c>
      <c r="D4" s="3">
        <v>0.58333333333333337</v>
      </c>
      <c r="E4" s="6">
        <v>11.78</v>
      </c>
      <c r="F4" s="6">
        <v>5.8</v>
      </c>
      <c r="G4" s="6">
        <v>74.900000000000006</v>
      </c>
      <c r="H4" s="6">
        <v>118.3</v>
      </c>
      <c r="I4" s="6">
        <v>0.1</v>
      </c>
      <c r="J4" s="6">
        <v>7.68</v>
      </c>
      <c r="K4" s="6">
        <v>0.26</v>
      </c>
      <c r="L4" s="6">
        <v>40</v>
      </c>
      <c r="M4">
        <f t="shared" si="0"/>
        <v>2012</v>
      </c>
      <c r="N4" t="s">
        <v>10</v>
      </c>
      <c r="P4" t="str">
        <f>LOOKUP(MONTH(A4),{1,3,6,9,12;"Winter","Spring","Summer","Autumn","Winter"})</f>
        <v>Spring</v>
      </c>
      <c r="Q4" t="s">
        <v>29</v>
      </c>
      <c r="Z4" t="s">
        <v>60</v>
      </c>
    </row>
    <row r="5" spans="1:27" x14ac:dyDescent="0.25">
      <c r="A5" s="9">
        <v>41008</v>
      </c>
      <c r="B5" s="18" t="s">
        <v>48</v>
      </c>
      <c r="C5" t="s">
        <v>29</v>
      </c>
      <c r="D5" s="3">
        <v>0.65277777777777779</v>
      </c>
      <c r="E5" s="6">
        <v>10.32</v>
      </c>
      <c r="F5" s="6">
        <v>12.7</v>
      </c>
      <c r="G5" s="6">
        <v>106.2</v>
      </c>
      <c r="H5" s="6">
        <v>138.5</v>
      </c>
      <c r="I5" s="6">
        <v>0.1</v>
      </c>
      <c r="J5" s="7"/>
      <c r="K5" s="6">
        <v>1.89</v>
      </c>
      <c r="L5" s="6">
        <v>20</v>
      </c>
      <c r="M5">
        <f t="shared" si="0"/>
        <v>2012</v>
      </c>
      <c r="N5" t="s">
        <v>9</v>
      </c>
      <c r="P5" t="str">
        <f>LOOKUP(MONTH(A5),{1,3,6,9,12;"Winter","Spring","Summer","Autumn","Winter"})</f>
        <v>Spring</v>
      </c>
      <c r="Q5" t="s">
        <v>29</v>
      </c>
      <c r="Z5" t="s">
        <v>60</v>
      </c>
    </row>
    <row r="6" spans="1:27" x14ac:dyDescent="0.25">
      <c r="A6" s="9">
        <v>41036</v>
      </c>
      <c r="B6" s="18" t="s">
        <v>48</v>
      </c>
      <c r="C6" t="s">
        <v>29</v>
      </c>
      <c r="D6" s="3">
        <v>0.60555555555555551</v>
      </c>
      <c r="E6" s="6">
        <v>10.63</v>
      </c>
      <c r="F6" s="6">
        <v>13.4</v>
      </c>
      <c r="G6" s="6">
        <v>98.7</v>
      </c>
      <c r="H6" s="6">
        <v>126.8</v>
      </c>
      <c r="I6" s="6">
        <v>0.1</v>
      </c>
      <c r="J6" s="6">
        <v>7.33</v>
      </c>
      <c r="K6" s="6">
        <v>2</v>
      </c>
      <c r="L6" s="6">
        <v>25</v>
      </c>
      <c r="M6">
        <f t="shared" si="0"/>
        <v>2012</v>
      </c>
      <c r="N6" t="s">
        <v>9</v>
      </c>
      <c r="P6" t="str">
        <f>LOOKUP(MONTH(A6),{1,3,6,9,12;"Winter","Spring","Summer","Autumn","Winter"})</f>
        <v>Spring</v>
      </c>
      <c r="Q6" t="s">
        <v>29</v>
      </c>
      <c r="Z6" t="s">
        <v>60</v>
      </c>
    </row>
    <row r="7" spans="1:27" x14ac:dyDescent="0.25">
      <c r="A7" s="9">
        <v>41070</v>
      </c>
      <c r="B7" s="18" t="s">
        <v>48</v>
      </c>
      <c r="C7" t="s">
        <v>29</v>
      </c>
      <c r="D7" s="3">
        <v>0.64583333333333337</v>
      </c>
      <c r="E7" s="6">
        <v>10.029999999999999</v>
      </c>
      <c r="F7" s="6">
        <v>15.1</v>
      </c>
      <c r="G7" s="6">
        <v>125.1</v>
      </c>
      <c r="H7" s="6">
        <v>154.6</v>
      </c>
      <c r="I7" s="6">
        <v>0.1</v>
      </c>
      <c r="J7" s="6">
        <v>7.12</v>
      </c>
      <c r="K7" s="6">
        <v>1.21</v>
      </c>
      <c r="L7" s="6">
        <v>20</v>
      </c>
      <c r="M7">
        <f t="shared" si="0"/>
        <v>2012</v>
      </c>
      <c r="N7" t="s">
        <v>9</v>
      </c>
      <c r="P7" t="str">
        <f>LOOKUP(MONTH(A7),{1,3,6,9,12;"Winter","Spring","Summer","Autumn","Winter"})</f>
        <v>Summer</v>
      </c>
      <c r="Q7" t="s">
        <v>29</v>
      </c>
      <c r="Z7" t="s">
        <v>60</v>
      </c>
    </row>
    <row r="8" spans="1:27" x14ac:dyDescent="0.25">
      <c r="A8" s="9">
        <v>41093</v>
      </c>
      <c r="B8" s="18" t="s">
        <v>48</v>
      </c>
      <c r="C8" t="s">
        <v>29</v>
      </c>
      <c r="D8" s="3">
        <v>0.62152777777777779</v>
      </c>
      <c r="E8" s="6">
        <v>9.7200000000000006</v>
      </c>
      <c r="F8" s="6">
        <v>14.3</v>
      </c>
      <c r="G8" s="6">
        <v>103.9</v>
      </c>
      <c r="H8" s="6">
        <v>130.6</v>
      </c>
      <c r="I8" s="6">
        <v>0.1</v>
      </c>
      <c r="J8" s="6">
        <v>6.95</v>
      </c>
      <c r="K8" s="6">
        <v>2.66</v>
      </c>
      <c r="L8" s="6">
        <v>30</v>
      </c>
      <c r="M8">
        <f t="shared" si="0"/>
        <v>2012</v>
      </c>
      <c r="N8" t="s">
        <v>10</v>
      </c>
      <c r="P8" t="str">
        <f>LOOKUP(MONTH(A8),{1,3,6,9,12;"Winter","Spring","Summer","Autumn","Winter"})</f>
        <v>Summer</v>
      </c>
      <c r="Q8" t="s">
        <v>29</v>
      </c>
      <c r="Z8" t="s">
        <v>60</v>
      </c>
    </row>
    <row r="9" spans="1:27" x14ac:dyDescent="0.25">
      <c r="A9" s="9">
        <v>41129</v>
      </c>
      <c r="B9" s="18" t="s">
        <v>48</v>
      </c>
      <c r="C9" t="s">
        <v>29</v>
      </c>
      <c r="D9" s="3">
        <v>0.62152777777777779</v>
      </c>
      <c r="E9" s="14">
        <v>9.31</v>
      </c>
      <c r="F9" s="6">
        <v>16.100000000000001</v>
      </c>
      <c r="G9" s="6">
        <v>163.6</v>
      </c>
      <c r="H9" s="6">
        <v>196.6</v>
      </c>
      <c r="I9" s="6">
        <v>0.1</v>
      </c>
      <c r="J9" s="6">
        <v>7.3</v>
      </c>
      <c r="K9" s="6">
        <v>0.91</v>
      </c>
      <c r="L9" s="6">
        <v>12</v>
      </c>
      <c r="M9">
        <f t="shared" si="0"/>
        <v>2012</v>
      </c>
      <c r="N9" t="s">
        <v>9</v>
      </c>
      <c r="P9" t="str">
        <f>LOOKUP(MONTH(A9),{1,3,6,9,12;"Winter","Spring","Summer","Autumn","Winter"})</f>
        <v>Summer</v>
      </c>
      <c r="Q9" t="s">
        <v>29</v>
      </c>
      <c r="Z9" t="s">
        <v>60</v>
      </c>
    </row>
    <row r="10" spans="1:27" x14ac:dyDescent="0.25">
      <c r="A10" s="9">
        <v>41170</v>
      </c>
      <c r="B10" s="18" t="s">
        <v>48</v>
      </c>
      <c r="C10" t="s">
        <v>29</v>
      </c>
      <c r="D10" s="3">
        <v>0.4826388888888889</v>
      </c>
      <c r="E10" s="14">
        <v>9.0299999999999994</v>
      </c>
      <c r="F10" s="6">
        <v>12.6</v>
      </c>
      <c r="G10" s="6">
        <v>155.5</v>
      </c>
      <c r="H10" s="6">
        <v>203.7</v>
      </c>
      <c r="I10" s="6">
        <v>0.1</v>
      </c>
      <c r="J10" s="6">
        <v>7.28</v>
      </c>
      <c r="K10" s="6">
        <v>0</v>
      </c>
      <c r="L10" s="6">
        <v>10</v>
      </c>
      <c r="M10">
        <f t="shared" si="0"/>
        <v>2012</v>
      </c>
      <c r="N10" t="s">
        <v>9</v>
      </c>
      <c r="P10" t="str">
        <f>LOOKUP(MONTH(A10),{1,3,6,9,12;"Winter","Spring","Summer","Autumn","Winter"})</f>
        <v>Autumn</v>
      </c>
      <c r="Q10" t="s">
        <v>29</v>
      </c>
      <c r="Z10" t="s">
        <v>60</v>
      </c>
    </row>
    <row r="11" spans="1:27" x14ac:dyDescent="0.25">
      <c r="A11" s="9">
        <v>41190</v>
      </c>
      <c r="B11" s="18" t="s">
        <v>48</v>
      </c>
      <c r="C11" t="s">
        <v>29</v>
      </c>
      <c r="D11" s="3">
        <v>0.60416666666666663</v>
      </c>
      <c r="E11" s="6">
        <v>9.56</v>
      </c>
      <c r="F11" s="6">
        <v>10.199999999999999</v>
      </c>
      <c r="G11" s="6">
        <v>146.69999999999999</v>
      </c>
      <c r="H11" s="6">
        <v>204.7</v>
      </c>
      <c r="I11" s="6">
        <v>0.1</v>
      </c>
      <c r="J11" s="6">
        <v>7.15</v>
      </c>
      <c r="K11" s="6">
        <v>0.47</v>
      </c>
      <c r="L11" s="6">
        <v>10</v>
      </c>
      <c r="M11">
        <f t="shared" si="0"/>
        <v>2012</v>
      </c>
      <c r="N11" t="s">
        <v>9</v>
      </c>
      <c r="P11" t="str">
        <f>LOOKUP(MONTH(A11),{1,3,6,9,12;"Winter","Spring","Summer","Autumn","Winter"})</f>
        <v>Autumn</v>
      </c>
      <c r="Q11" t="s">
        <v>29</v>
      </c>
      <c r="Z11" t="s">
        <v>60</v>
      </c>
    </row>
    <row r="12" spans="1:27" x14ac:dyDescent="0.25">
      <c r="A12" s="9">
        <v>41218</v>
      </c>
      <c r="B12" s="18" t="s">
        <v>48</v>
      </c>
      <c r="C12" t="s">
        <v>29</v>
      </c>
      <c r="D12" s="3">
        <v>0.63541666666666663</v>
      </c>
      <c r="E12" s="6">
        <v>9.8699999999999992</v>
      </c>
      <c r="F12" s="6">
        <v>12.5</v>
      </c>
      <c r="G12" s="6">
        <v>101.1</v>
      </c>
      <c r="H12" s="6">
        <v>132.9</v>
      </c>
      <c r="I12" s="6">
        <v>0.1</v>
      </c>
      <c r="J12" s="6">
        <v>6.83</v>
      </c>
      <c r="K12" s="6">
        <v>0.41</v>
      </c>
      <c r="L12" s="6">
        <v>25</v>
      </c>
      <c r="M12">
        <f t="shared" si="0"/>
        <v>2012</v>
      </c>
      <c r="N12" t="s">
        <v>10</v>
      </c>
      <c r="P12" t="str">
        <f>LOOKUP(MONTH(A12),{1,3,6,9,12;"Winter","Spring","Summer","Autumn","Winter"})</f>
        <v>Autumn</v>
      </c>
      <c r="Q12" t="s">
        <v>29</v>
      </c>
      <c r="Z12" t="s">
        <v>60</v>
      </c>
    </row>
    <row r="13" spans="1:27" x14ac:dyDescent="0.25">
      <c r="A13" s="9">
        <v>41247</v>
      </c>
      <c r="B13" s="18" t="s">
        <v>48</v>
      </c>
      <c r="C13" t="s">
        <v>29</v>
      </c>
      <c r="D13" s="3">
        <v>0.64236111111111105</v>
      </c>
      <c r="E13" s="6">
        <v>10.43</v>
      </c>
      <c r="F13" s="6">
        <v>8.6999999999999993</v>
      </c>
      <c r="G13" s="6">
        <v>62</v>
      </c>
      <c r="H13" s="6">
        <v>90.1</v>
      </c>
      <c r="I13" s="6">
        <v>0</v>
      </c>
      <c r="J13" s="6">
        <v>6.62</v>
      </c>
      <c r="K13" s="6"/>
      <c r="L13" s="6">
        <v>50</v>
      </c>
      <c r="M13">
        <f t="shared" si="0"/>
        <v>2012</v>
      </c>
      <c r="N13" t="s">
        <v>10</v>
      </c>
      <c r="P13" t="str">
        <f>LOOKUP(MONTH(A13),{1,3,6,9,12;"Winter","Spring","Summer","Autumn","Winter"})</f>
        <v>Winter</v>
      </c>
      <c r="Q13" t="s">
        <v>29</v>
      </c>
      <c r="Z13" t="s">
        <v>60</v>
      </c>
    </row>
    <row r="14" spans="1:27" x14ac:dyDescent="0.25">
      <c r="A14" s="9">
        <v>41288</v>
      </c>
      <c r="B14" s="18" t="s">
        <v>48</v>
      </c>
      <c r="C14" t="s">
        <v>29</v>
      </c>
      <c r="D14" s="3">
        <v>0.55555555555555558</v>
      </c>
      <c r="E14" s="6">
        <v>11.85</v>
      </c>
      <c r="F14" s="6">
        <v>3.1</v>
      </c>
      <c r="G14" s="6">
        <v>68.5</v>
      </c>
      <c r="H14" s="6">
        <v>117.8</v>
      </c>
      <c r="I14" s="6">
        <v>0.1</v>
      </c>
      <c r="J14" s="6">
        <v>6.97</v>
      </c>
      <c r="K14" s="6">
        <v>1.77</v>
      </c>
      <c r="L14" s="6">
        <v>35</v>
      </c>
      <c r="M14">
        <f t="shared" ref="M14:M27" si="1">YEAR(A14)</f>
        <v>2013</v>
      </c>
      <c r="N14" t="s">
        <v>10</v>
      </c>
      <c r="P14" t="str">
        <f>LOOKUP(MONTH(A14),{1,3,6,9,12;"Winter","Spring","Summer","Autumn","Winter"})</f>
        <v>Winter</v>
      </c>
      <c r="Q14" t="s">
        <v>29</v>
      </c>
      <c r="Z14" t="s">
        <v>60</v>
      </c>
    </row>
    <row r="15" spans="1:27" x14ac:dyDescent="0.25">
      <c r="A15" s="9">
        <v>41320</v>
      </c>
      <c r="B15" s="18" t="s">
        <v>48</v>
      </c>
      <c r="C15" t="s">
        <v>29</v>
      </c>
      <c r="D15" s="3">
        <v>0.6069444444444444</v>
      </c>
      <c r="E15" s="6">
        <v>10.32</v>
      </c>
      <c r="F15" s="6">
        <v>8.1999999999999993</v>
      </c>
      <c r="G15" s="6">
        <v>96.5</v>
      </c>
      <c r="H15" s="6">
        <v>142.1</v>
      </c>
      <c r="I15" s="6">
        <v>0.1</v>
      </c>
      <c r="J15" s="6">
        <v>7.18</v>
      </c>
      <c r="K15" s="6">
        <v>0.44</v>
      </c>
      <c r="L15" s="6">
        <v>28</v>
      </c>
      <c r="M15">
        <f t="shared" si="1"/>
        <v>2013</v>
      </c>
      <c r="N15" t="s">
        <v>10</v>
      </c>
      <c r="P15" t="str">
        <f>LOOKUP(MONTH(A15),{1,3,6,9,12;"Winter","Spring","Summer","Autumn","Winter"})</f>
        <v>Winter</v>
      </c>
      <c r="Q15" t="s">
        <v>29</v>
      </c>
      <c r="Z15" t="s">
        <v>60</v>
      </c>
    </row>
    <row r="16" spans="1:27" x14ac:dyDescent="0.25">
      <c r="A16" s="9">
        <v>41355</v>
      </c>
      <c r="B16" s="18" t="s">
        <v>48</v>
      </c>
      <c r="C16" t="s">
        <v>29</v>
      </c>
      <c r="D16" s="3">
        <v>0.53680555555555554</v>
      </c>
      <c r="E16" s="6">
        <v>12.09</v>
      </c>
      <c r="F16" s="6">
        <v>6</v>
      </c>
      <c r="G16" s="6">
        <v>69.8</v>
      </c>
      <c r="H16" s="6">
        <v>109.4</v>
      </c>
      <c r="I16" s="6">
        <v>0.1</v>
      </c>
      <c r="J16" s="6">
        <v>6.98</v>
      </c>
      <c r="K16" s="6">
        <v>2.58</v>
      </c>
      <c r="L16" s="6">
        <v>45</v>
      </c>
      <c r="M16">
        <f t="shared" si="1"/>
        <v>2013</v>
      </c>
      <c r="N16" t="s">
        <v>10</v>
      </c>
      <c r="P16" t="str">
        <f>LOOKUP(MONTH(A16),{1,3,6,9,12;"Winter","Spring","Summer","Autumn","Winter"})</f>
        <v>Spring</v>
      </c>
      <c r="Q16" t="s">
        <v>29</v>
      </c>
      <c r="Z16" t="s">
        <v>60</v>
      </c>
    </row>
    <row r="17" spans="1:26" x14ac:dyDescent="0.25">
      <c r="A17" s="9">
        <v>43216</v>
      </c>
      <c r="B17" s="18" t="s">
        <v>48</v>
      </c>
      <c r="C17" t="s">
        <v>29</v>
      </c>
      <c r="D17" s="3">
        <v>0.61388888888888882</v>
      </c>
      <c r="E17" s="6">
        <v>9.6</v>
      </c>
      <c r="F17" s="6">
        <v>13.3</v>
      </c>
      <c r="G17" s="6">
        <v>111.3</v>
      </c>
      <c r="H17" s="6">
        <v>143.5</v>
      </c>
      <c r="I17" s="6">
        <v>0.1</v>
      </c>
      <c r="J17" s="6">
        <v>7.21</v>
      </c>
      <c r="K17" s="6">
        <v>0.2</v>
      </c>
      <c r="L17" s="6">
        <v>40</v>
      </c>
      <c r="M17">
        <f t="shared" si="1"/>
        <v>2018</v>
      </c>
      <c r="N17" t="s">
        <v>9</v>
      </c>
      <c r="P17" t="str">
        <f>LOOKUP(MONTH(A17),{1,3,6,9,12;"Winter","Spring","Summer","Autumn","Winter"})</f>
        <v>Spring</v>
      </c>
      <c r="Q17" t="s">
        <v>29</v>
      </c>
      <c r="Z17" t="s">
        <v>60</v>
      </c>
    </row>
    <row r="18" spans="1:26" x14ac:dyDescent="0.25">
      <c r="A18" s="9">
        <v>41414</v>
      </c>
      <c r="B18" s="18" t="s">
        <v>48</v>
      </c>
      <c r="C18" t="s">
        <v>29</v>
      </c>
      <c r="D18" s="3">
        <v>0.63541666666666663</v>
      </c>
      <c r="E18" s="6">
        <v>9.73</v>
      </c>
      <c r="F18" s="6">
        <v>13.8</v>
      </c>
      <c r="G18" s="6">
        <v>148.69999999999999</v>
      </c>
      <c r="H18" s="6">
        <v>189.4</v>
      </c>
      <c r="I18" s="6">
        <v>0.1</v>
      </c>
      <c r="J18" s="6">
        <v>7.76</v>
      </c>
      <c r="K18" s="6">
        <v>0.56999999999999995</v>
      </c>
      <c r="L18" s="6">
        <v>25</v>
      </c>
      <c r="M18">
        <f t="shared" si="1"/>
        <v>2013</v>
      </c>
      <c r="N18" t="s">
        <v>9</v>
      </c>
      <c r="P18" t="str">
        <f>LOOKUP(MONTH(A18),{1,3,6,9,12;"Winter","Spring","Summer","Autumn","Winter"})</f>
        <v>Spring</v>
      </c>
      <c r="Q18" t="s">
        <v>29</v>
      </c>
      <c r="Z18" t="s">
        <v>60</v>
      </c>
    </row>
    <row r="19" spans="1:26" x14ac:dyDescent="0.25">
      <c r="A19" s="9">
        <v>41439</v>
      </c>
      <c r="B19" s="18" t="s">
        <v>48</v>
      </c>
      <c r="C19" t="s">
        <v>29</v>
      </c>
      <c r="D19" s="3">
        <v>0.46388888888888885</v>
      </c>
      <c r="E19" s="6">
        <v>10.96</v>
      </c>
      <c r="F19" s="6">
        <v>13</v>
      </c>
      <c r="G19" s="6">
        <v>145.5</v>
      </c>
      <c r="H19" s="6">
        <v>188.8</v>
      </c>
      <c r="I19" s="6">
        <v>0.1</v>
      </c>
      <c r="J19" s="6">
        <v>7.45</v>
      </c>
      <c r="K19" s="6">
        <v>0.98</v>
      </c>
      <c r="L19" s="6">
        <v>20</v>
      </c>
      <c r="M19">
        <f t="shared" si="1"/>
        <v>2013</v>
      </c>
      <c r="N19" t="s">
        <v>9</v>
      </c>
      <c r="P19" t="str">
        <f>LOOKUP(MONTH(A19),{1,3,6,9,12;"Winter","Spring","Summer","Autumn","Winter"})</f>
        <v>Summer</v>
      </c>
      <c r="Q19" t="s">
        <v>29</v>
      </c>
      <c r="Z19" t="s">
        <v>60</v>
      </c>
    </row>
    <row r="20" spans="1:26" x14ac:dyDescent="0.25">
      <c r="A20" s="9">
        <v>41473</v>
      </c>
      <c r="B20" s="18" t="s">
        <v>48</v>
      </c>
      <c r="C20" t="s">
        <v>29</v>
      </c>
      <c r="D20" s="3">
        <v>0.48472222222222222</v>
      </c>
      <c r="E20" s="6">
        <v>9.89</v>
      </c>
      <c r="F20" s="6">
        <v>15.2</v>
      </c>
      <c r="G20" s="6">
        <v>162.4</v>
      </c>
      <c r="H20" s="6">
        <v>199.7</v>
      </c>
      <c r="I20" s="6">
        <v>0.1</v>
      </c>
      <c r="J20" s="6">
        <v>7.41</v>
      </c>
      <c r="K20" s="6">
        <v>1.49</v>
      </c>
      <c r="L20" s="6">
        <v>15</v>
      </c>
      <c r="M20">
        <f t="shared" si="1"/>
        <v>2013</v>
      </c>
      <c r="N20" t="s">
        <v>9</v>
      </c>
      <c r="P20" t="str">
        <f>LOOKUP(MONTH(A20),{1,3,6,9,12;"Winter","Spring","Summer","Autumn","Winter"})</f>
        <v>Summer</v>
      </c>
      <c r="Q20" t="s">
        <v>29</v>
      </c>
      <c r="Z20" t="s">
        <v>60</v>
      </c>
    </row>
    <row r="21" spans="1:26" x14ac:dyDescent="0.25">
      <c r="A21" s="9">
        <v>41498</v>
      </c>
      <c r="B21" s="18" t="s">
        <v>48</v>
      </c>
      <c r="C21" t="s">
        <v>29</v>
      </c>
      <c r="D21" s="3">
        <v>0.64583333333333337</v>
      </c>
      <c r="E21" s="14">
        <v>8.9499999999999993</v>
      </c>
      <c r="F21" s="6">
        <v>17.399999999999999</v>
      </c>
      <c r="G21" s="6">
        <v>175</v>
      </c>
      <c r="H21" s="6">
        <v>204.9</v>
      </c>
      <c r="I21" s="6">
        <v>0.1</v>
      </c>
      <c r="J21" s="6">
        <v>7.65</v>
      </c>
      <c r="K21" s="6">
        <v>0.99</v>
      </c>
      <c r="L21" s="6"/>
      <c r="M21">
        <f t="shared" si="1"/>
        <v>2013</v>
      </c>
      <c r="N21" t="s">
        <v>10</v>
      </c>
      <c r="P21" t="str">
        <f>LOOKUP(MONTH(A21),{1,3,6,9,12;"Winter","Spring","Summer","Autumn","Winter"})</f>
        <v>Summer</v>
      </c>
      <c r="Q21" t="s">
        <v>29</v>
      </c>
      <c r="Z21" t="s">
        <v>60</v>
      </c>
    </row>
    <row r="22" spans="1:26" x14ac:dyDescent="0.25">
      <c r="A22" s="9">
        <v>41527</v>
      </c>
      <c r="B22" s="18" t="s">
        <v>48</v>
      </c>
      <c r="C22" t="s">
        <v>29</v>
      </c>
      <c r="D22" s="3">
        <v>0.59027777777777779</v>
      </c>
      <c r="E22" s="6">
        <v>9.8800000000000008</v>
      </c>
      <c r="F22" s="6">
        <v>15.5</v>
      </c>
      <c r="G22" s="6">
        <v>150.9</v>
      </c>
      <c r="H22" s="6">
        <v>184.6</v>
      </c>
      <c r="I22" s="6">
        <v>0.1</v>
      </c>
      <c r="J22" s="6"/>
      <c r="K22" s="6">
        <v>0.53</v>
      </c>
      <c r="L22" s="6">
        <v>18</v>
      </c>
      <c r="M22">
        <f t="shared" si="1"/>
        <v>2013</v>
      </c>
      <c r="N22" t="s">
        <v>9</v>
      </c>
      <c r="P22" t="str">
        <f>LOOKUP(MONTH(A22),{1,3,6,9,12;"Winter","Spring","Summer","Autumn","Winter"})</f>
        <v>Autumn</v>
      </c>
      <c r="Q22" t="s">
        <v>29</v>
      </c>
      <c r="Z22" t="s">
        <v>60</v>
      </c>
    </row>
    <row r="23" spans="1:26" x14ac:dyDescent="0.25">
      <c r="A23" s="9">
        <v>41554</v>
      </c>
      <c r="B23" s="18" t="s">
        <v>48</v>
      </c>
      <c r="C23" t="s">
        <v>29</v>
      </c>
      <c r="D23" s="3">
        <v>0.57638888888888895</v>
      </c>
      <c r="E23" s="6">
        <v>9.6999999999999993</v>
      </c>
      <c r="F23" s="6">
        <v>11.6</v>
      </c>
      <c r="G23" s="6">
        <v>94.3</v>
      </c>
      <c r="H23" s="6">
        <v>126.6</v>
      </c>
      <c r="I23" s="6">
        <v>0.1</v>
      </c>
      <c r="J23" s="6"/>
      <c r="K23" s="6"/>
      <c r="L23" s="6">
        <v>25</v>
      </c>
      <c r="M23">
        <f t="shared" si="1"/>
        <v>2013</v>
      </c>
      <c r="N23" t="s">
        <v>10</v>
      </c>
      <c r="P23" t="str">
        <f>LOOKUP(MONTH(A23),{1,3,6,9,12;"Winter","Spring","Summer","Autumn","Winter"})</f>
        <v>Autumn</v>
      </c>
      <c r="Q23" t="s">
        <v>29</v>
      </c>
      <c r="Z23" t="s">
        <v>60</v>
      </c>
    </row>
    <row r="24" spans="1:26" x14ac:dyDescent="0.25">
      <c r="A24" s="9">
        <v>41604</v>
      </c>
      <c r="B24" s="18" t="s">
        <v>48</v>
      </c>
      <c r="C24" t="s">
        <v>29</v>
      </c>
      <c r="D24" s="3">
        <v>0.61805555555555558</v>
      </c>
      <c r="E24" s="6">
        <v>11.37</v>
      </c>
      <c r="F24" s="6">
        <v>4.9000000000000004</v>
      </c>
      <c r="G24" s="6">
        <v>99.3</v>
      </c>
      <c r="H24" s="6">
        <v>161.4</v>
      </c>
      <c r="I24" s="6">
        <v>0.1</v>
      </c>
      <c r="J24" s="6">
        <v>7.69</v>
      </c>
      <c r="K24" s="6">
        <v>0.39</v>
      </c>
      <c r="L24" s="6">
        <v>20</v>
      </c>
      <c r="M24">
        <f t="shared" si="1"/>
        <v>2013</v>
      </c>
      <c r="N24" t="s">
        <v>9</v>
      </c>
      <c r="P24" t="str">
        <f>LOOKUP(MONTH(A24),{1,3,6,9,12;"Winter","Spring","Summer","Autumn","Winter"})</f>
        <v>Autumn</v>
      </c>
      <c r="Q24" t="s">
        <v>29</v>
      </c>
      <c r="Z24" t="s">
        <v>60</v>
      </c>
    </row>
    <row r="25" spans="1:26" x14ac:dyDescent="0.25">
      <c r="A25" s="9">
        <v>41631</v>
      </c>
      <c r="B25" s="18" t="s">
        <v>48</v>
      </c>
      <c r="C25" t="s">
        <v>29</v>
      </c>
      <c r="D25" s="3" t="s">
        <v>66</v>
      </c>
      <c r="E25" s="6"/>
      <c r="F25" s="6">
        <v>6.3</v>
      </c>
      <c r="G25" s="6">
        <v>85</v>
      </c>
      <c r="H25" s="6">
        <v>132.5</v>
      </c>
      <c r="I25" s="6">
        <v>0.1</v>
      </c>
      <c r="J25" s="6">
        <v>7.43</v>
      </c>
      <c r="K25" s="6">
        <v>1.0900000000000001</v>
      </c>
      <c r="L25" s="6">
        <v>40</v>
      </c>
      <c r="M25">
        <f t="shared" si="1"/>
        <v>2013</v>
      </c>
      <c r="N25" t="s">
        <v>10</v>
      </c>
      <c r="P25" t="str">
        <f>LOOKUP(MONTH(A25),{1,3,6,9,12;"Winter","Spring","Summer","Autumn","Winter"})</f>
        <v>Winter</v>
      </c>
      <c r="Q25" t="s">
        <v>29</v>
      </c>
      <c r="Z25" t="s">
        <v>60</v>
      </c>
    </row>
    <row r="26" spans="1:26" x14ac:dyDescent="0.25">
      <c r="A26" s="1">
        <v>43558</v>
      </c>
      <c r="B26" s="18" t="s">
        <v>48</v>
      </c>
      <c r="C26" t="s">
        <v>29</v>
      </c>
      <c r="D26" s="2">
        <v>0.60069444444444442</v>
      </c>
      <c r="E26">
        <v>11.48</v>
      </c>
      <c r="F26">
        <v>11.02</v>
      </c>
      <c r="H26">
        <v>194</v>
      </c>
      <c r="J26">
        <v>7.68</v>
      </c>
      <c r="M26">
        <f t="shared" si="1"/>
        <v>2019</v>
      </c>
      <c r="N26" t="s">
        <v>9</v>
      </c>
      <c r="P26" t="str">
        <f>LOOKUP(MONTH(A26),{1,3,6,9,12;"Winter","Spring","Summer","Autumn","Winter"})</f>
        <v>Spring</v>
      </c>
      <c r="Q26" t="s">
        <v>29</v>
      </c>
      <c r="Z26" t="s">
        <v>60</v>
      </c>
    </row>
    <row r="27" spans="1:26" x14ac:dyDescent="0.25">
      <c r="A27" s="1">
        <v>43608</v>
      </c>
      <c r="B27" s="18" t="s">
        <v>48</v>
      </c>
      <c r="C27" t="s">
        <v>29</v>
      </c>
      <c r="D27" s="2">
        <v>0.4826388888888889</v>
      </c>
      <c r="E27">
        <v>9.1</v>
      </c>
      <c r="F27">
        <v>16.149999999999999</v>
      </c>
      <c r="H27">
        <v>220</v>
      </c>
      <c r="J27">
        <v>7.81</v>
      </c>
      <c r="K27">
        <v>3.21</v>
      </c>
      <c r="M27">
        <f t="shared" si="1"/>
        <v>2019</v>
      </c>
      <c r="N27" t="s">
        <v>9</v>
      </c>
      <c r="P27" t="str">
        <f>LOOKUP(MONTH(A27),{1,3,6,9,12;"Winter","Spring","Summer","Autumn","Winter"})</f>
        <v>Spring</v>
      </c>
      <c r="Q27" t="s">
        <v>29</v>
      </c>
      <c r="Z27" t="s">
        <v>60</v>
      </c>
    </row>
    <row r="28" spans="1:26" x14ac:dyDescent="0.25">
      <c r="A28" s="1">
        <v>43634</v>
      </c>
      <c r="B28" s="18" t="s">
        <v>48</v>
      </c>
      <c r="C28" t="s">
        <v>29</v>
      </c>
      <c r="D28" s="2">
        <v>0.52777777777777779</v>
      </c>
      <c r="E28">
        <v>10.28</v>
      </c>
      <c r="F28">
        <v>14.37</v>
      </c>
      <c r="H28">
        <v>218</v>
      </c>
      <c r="J28">
        <v>7.78</v>
      </c>
      <c r="K28">
        <v>1.98</v>
      </c>
      <c r="L28">
        <v>22.077999999999999</v>
      </c>
      <c r="M28">
        <v>2019</v>
      </c>
      <c r="N28" t="s">
        <v>10</v>
      </c>
      <c r="O28">
        <v>110</v>
      </c>
      <c r="P28" t="str">
        <f>LOOKUP(MONTH(A28),{1,3,6,9,12;"Winter","Spring","Summer","Autumn","Winter"})</f>
        <v>Summer</v>
      </c>
      <c r="Q28" t="s">
        <v>29</v>
      </c>
      <c r="R28">
        <f>0.52*0.3</f>
        <v>0.156</v>
      </c>
      <c r="S28">
        <f>2.29*0.3</f>
        <v>0.68699999999999994</v>
      </c>
      <c r="T28">
        <f>0.102*0.3</f>
        <v>3.0599999999999995E-2</v>
      </c>
      <c r="U28">
        <v>0.41199999999999998</v>
      </c>
      <c r="V28">
        <v>0.79</v>
      </c>
      <c r="W28">
        <f>SUM(U28:V28)</f>
        <v>1.202</v>
      </c>
      <c r="X28">
        <v>0.08</v>
      </c>
      <c r="Y28">
        <v>2</v>
      </c>
      <c r="Z28" t="s">
        <v>60</v>
      </c>
    </row>
    <row r="29" spans="1:26" x14ac:dyDescent="0.25">
      <c r="A29" s="1">
        <v>43657</v>
      </c>
      <c r="B29" s="18" t="s">
        <v>48</v>
      </c>
      <c r="C29" t="s">
        <v>29</v>
      </c>
      <c r="D29" s="2">
        <v>0.54166666666666663</v>
      </c>
      <c r="E29">
        <v>10.26</v>
      </c>
      <c r="F29">
        <v>15.29</v>
      </c>
      <c r="H29">
        <v>203</v>
      </c>
      <c r="J29">
        <v>7.03</v>
      </c>
      <c r="K29">
        <v>2.27</v>
      </c>
      <c r="M29">
        <v>2019</v>
      </c>
      <c r="N29" t="s">
        <v>10</v>
      </c>
      <c r="P29" t="str">
        <f>LOOKUP(MONTH(A29),{1,3,6,9,12;"Winter","Spring","Summer","Autumn","Winter"})</f>
        <v>Summer</v>
      </c>
      <c r="Q29" t="s">
        <v>29</v>
      </c>
      <c r="Z29" t="s">
        <v>60</v>
      </c>
    </row>
    <row r="30" spans="1:26" x14ac:dyDescent="0.25">
      <c r="A30" s="1">
        <v>43690</v>
      </c>
      <c r="B30" s="18" t="s">
        <v>48</v>
      </c>
      <c r="C30" t="s">
        <v>29</v>
      </c>
      <c r="D30" s="2">
        <v>0.59861111111111109</v>
      </c>
      <c r="E30">
        <v>8.7100000000000009</v>
      </c>
      <c r="F30">
        <v>16.420000000000002</v>
      </c>
      <c r="H30">
        <v>221</v>
      </c>
      <c r="J30">
        <v>8.4</v>
      </c>
      <c r="M30">
        <v>2019</v>
      </c>
      <c r="N30" t="s">
        <v>9</v>
      </c>
      <c r="P30" t="str">
        <f>LOOKUP(MONTH(A30),{1,3,6,9,12;"Winter","Spring","Summer","Autumn","Winter"})</f>
        <v>Summer</v>
      </c>
      <c r="Q30" t="s">
        <v>29</v>
      </c>
      <c r="Z30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AB9" sqref="AB9"/>
    </sheetView>
  </sheetViews>
  <sheetFormatPr defaultRowHeight="15" x14ac:dyDescent="0.25"/>
  <cols>
    <col min="1" max="1" width="10.7109375" style="1" bestFit="1" customWidth="1"/>
    <col min="3" max="3" width="11.28515625" bestFit="1" customWidth="1"/>
    <col min="4" max="4" width="11.5703125" style="2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40255</v>
      </c>
      <c r="B2" s="6" t="s">
        <v>70</v>
      </c>
      <c r="C2" s="6" t="s">
        <v>21</v>
      </c>
      <c r="D2" s="3">
        <v>0.39583333333333331</v>
      </c>
      <c r="E2" s="6">
        <v>12.26</v>
      </c>
      <c r="F2" s="6">
        <v>6.4</v>
      </c>
      <c r="G2" s="6">
        <v>88.6</v>
      </c>
      <c r="H2" s="6">
        <v>137.6</v>
      </c>
      <c r="I2" s="6">
        <v>0.1</v>
      </c>
      <c r="J2" s="6">
        <v>8.41</v>
      </c>
      <c r="K2" s="6">
        <v>2.44</v>
      </c>
      <c r="L2" s="6">
        <v>1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Z2" t="s">
        <v>21</v>
      </c>
    </row>
    <row r="3" spans="1:27" x14ac:dyDescent="0.25">
      <c r="A3" s="9">
        <v>40319</v>
      </c>
      <c r="B3" s="6" t="s">
        <v>70</v>
      </c>
      <c r="C3" s="6" t="s">
        <v>21</v>
      </c>
      <c r="D3" s="3">
        <v>0.4375</v>
      </c>
      <c r="E3" s="6">
        <v>10.58</v>
      </c>
      <c r="F3" s="6">
        <v>11.3</v>
      </c>
      <c r="G3" s="6">
        <v>90.6</v>
      </c>
      <c r="H3" s="6">
        <v>122.7</v>
      </c>
      <c r="I3" s="6">
        <v>0.1</v>
      </c>
      <c r="J3" s="6">
        <v>7.5</v>
      </c>
      <c r="K3" s="6">
        <v>2.04</v>
      </c>
      <c r="L3" s="6">
        <v>0.25</v>
      </c>
      <c r="M3">
        <f t="shared" ref="M3:M45" si="0">YEAR(A3)</f>
        <v>2010</v>
      </c>
      <c r="N3" t="s">
        <v>10</v>
      </c>
      <c r="P3" t="str">
        <f>LOOKUP(MONTH(A3),{1,3,6,9,12;"Winter","Spring","Summer","Autumn","Winter"})</f>
        <v>Spring</v>
      </c>
      <c r="Z3" t="s">
        <v>21</v>
      </c>
    </row>
    <row r="4" spans="1:27" x14ac:dyDescent="0.25">
      <c r="A4" s="9">
        <v>40353</v>
      </c>
      <c r="B4" s="6" t="s">
        <v>70</v>
      </c>
      <c r="C4" s="6" t="s">
        <v>21</v>
      </c>
      <c r="D4" s="3">
        <v>0.59375</v>
      </c>
      <c r="E4" s="14">
        <v>9.4499999999999993</v>
      </c>
      <c r="F4" s="6">
        <v>15.9</v>
      </c>
      <c r="G4" s="6">
        <v>141.19999999999999</v>
      </c>
      <c r="H4" s="6">
        <v>170.9</v>
      </c>
      <c r="I4" s="6">
        <v>0.1</v>
      </c>
      <c r="J4" s="6">
        <v>8.23</v>
      </c>
      <c r="K4" s="6">
        <v>7.3</v>
      </c>
      <c r="L4" s="6">
        <v>0.25</v>
      </c>
      <c r="M4">
        <f t="shared" si="0"/>
        <v>2010</v>
      </c>
      <c r="N4" t="s">
        <v>9</v>
      </c>
      <c r="P4" t="str">
        <f>LOOKUP(MONTH(A4),{1,3,6,9,12;"Winter","Spring","Summer","Autumn","Winter"})</f>
        <v>Summer</v>
      </c>
      <c r="Z4" t="s">
        <v>21</v>
      </c>
    </row>
    <row r="5" spans="1:27" x14ac:dyDescent="0.25">
      <c r="A5" s="9">
        <v>40375</v>
      </c>
      <c r="B5" s="6" t="s">
        <v>70</v>
      </c>
      <c r="C5" s="6" t="s">
        <v>21</v>
      </c>
      <c r="D5" s="3">
        <v>0.59513888888888888</v>
      </c>
      <c r="E5" s="14">
        <v>8.3699999999999992</v>
      </c>
      <c r="F5" s="6">
        <v>15.1</v>
      </c>
      <c r="G5" s="6">
        <v>150.9</v>
      </c>
      <c r="H5" s="6">
        <v>186</v>
      </c>
      <c r="I5" s="6">
        <v>0.1</v>
      </c>
      <c r="J5" s="6">
        <v>7.66</v>
      </c>
      <c r="K5" s="6">
        <v>8.68</v>
      </c>
      <c r="L5" s="6">
        <v>0.02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Z5" t="s">
        <v>21</v>
      </c>
    </row>
    <row r="6" spans="1:27" x14ac:dyDescent="0.25">
      <c r="A6" s="9">
        <v>40409</v>
      </c>
      <c r="B6" s="6" t="s">
        <v>70</v>
      </c>
      <c r="C6" s="6" t="s">
        <v>21</v>
      </c>
      <c r="D6" s="3">
        <v>0.54166666666666663</v>
      </c>
      <c r="E6" s="14">
        <v>7.16</v>
      </c>
      <c r="F6" s="6">
        <v>15.7</v>
      </c>
      <c r="G6" s="6">
        <v>163.9</v>
      </c>
      <c r="H6" s="6">
        <v>199.2</v>
      </c>
      <c r="I6" s="6">
        <v>0.1</v>
      </c>
      <c r="J6" s="6" t="s">
        <v>17</v>
      </c>
      <c r="K6" s="6">
        <v>1.33</v>
      </c>
      <c r="L6" s="6">
        <v>0.01</v>
      </c>
      <c r="M6">
        <f t="shared" si="0"/>
        <v>2010</v>
      </c>
      <c r="N6" t="s">
        <v>10</v>
      </c>
      <c r="P6" t="str">
        <f>LOOKUP(MONTH(A6),{1,3,6,9,12;"Winter","Spring","Summer","Autumn","Winter"})</f>
        <v>Summer</v>
      </c>
      <c r="Z6" t="s">
        <v>21</v>
      </c>
    </row>
    <row r="7" spans="1:27" x14ac:dyDescent="0.25">
      <c r="A7" s="9">
        <v>40449</v>
      </c>
      <c r="B7" s="6" t="s">
        <v>70</v>
      </c>
      <c r="C7" s="6" t="s">
        <v>21</v>
      </c>
      <c r="D7" s="3">
        <v>0.46180555555555558</v>
      </c>
      <c r="E7" s="14">
        <v>8.31</v>
      </c>
      <c r="F7" s="6">
        <v>16.600000000000001</v>
      </c>
      <c r="G7" s="6">
        <v>157.19999999999999</v>
      </c>
      <c r="H7" s="6">
        <v>187.5</v>
      </c>
      <c r="I7" s="6">
        <v>0.1</v>
      </c>
      <c r="J7" s="6">
        <v>7.94</v>
      </c>
      <c r="K7" s="6">
        <v>0.61</v>
      </c>
      <c r="L7" s="6">
        <v>0.1</v>
      </c>
      <c r="M7">
        <f t="shared" si="0"/>
        <v>2010</v>
      </c>
      <c r="N7" t="s">
        <v>9</v>
      </c>
      <c r="P7" t="str">
        <f>LOOKUP(MONTH(A7),{1,3,6,9,12;"Winter","Spring","Summer","Autumn","Winter"})</f>
        <v>Autumn</v>
      </c>
      <c r="Z7" t="s">
        <v>21</v>
      </c>
    </row>
    <row r="8" spans="1:27" x14ac:dyDescent="0.25">
      <c r="A8" s="9">
        <v>40472</v>
      </c>
      <c r="B8" s="6" t="s">
        <v>70</v>
      </c>
      <c r="C8" s="6" t="s">
        <v>21</v>
      </c>
      <c r="D8" s="3">
        <v>0.63680555555555551</v>
      </c>
      <c r="E8" s="6">
        <v>9.76</v>
      </c>
      <c r="F8" s="6">
        <v>10.9</v>
      </c>
      <c r="G8" s="6">
        <v>138</v>
      </c>
      <c r="H8" s="6">
        <v>188.5</v>
      </c>
      <c r="I8" s="6">
        <v>0.1</v>
      </c>
      <c r="J8" s="6">
        <v>7.82</v>
      </c>
      <c r="K8" s="6">
        <v>50.7</v>
      </c>
      <c r="L8" s="6">
        <v>7.0000000000000007E-2</v>
      </c>
      <c r="M8">
        <f t="shared" si="0"/>
        <v>2010</v>
      </c>
      <c r="N8" t="s">
        <v>10</v>
      </c>
      <c r="P8" t="str">
        <f>LOOKUP(MONTH(A8),{1,3,6,9,12;"Winter","Spring","Summer","Autumn","Winter"})</f>
        <v>Autumn</v>
      </c>
      <c r="Z8" t="s">
        <v>21</v>
      </c>
    </row>
    <row r="9" spans="1:27" x14ac:dyDescent="0.25">
      <c r="A9" s="9">
        <v>40511</v>
      </c>
      <c r="B9" s="6" t="s">
        <v>70</v>
      </c>
      <c r="C9" s="6" t="s">
        <v>21</v>
      </c>
      <c r="D9" s="3">
        <v>0.48194444444444445</v>
      </c>
      <c r="E9" s="6">
        <v>13.26</v>
      </c>
      <c r="F9" s="6">
        <v>5.6</v>
      </c>
      <c r="G9" s="6">
        <v>107.3</v>
      </c>
      <c r="H9" s="6">
        <v>170.6</v>
      </c>
      <c r="I9" s="6">
        <v>0.1</v>
      </c>
      <c r="J9" s="6">
        <v>7.64</v>
      </c>
      <c r="K9" s="6">
        <v>0.61</v>
      </c>
      <c r="L9" s="6">
        <v>0.75</v>
      </c>
      <c r="M9">
        <f t="shared" si="0"/>
        <v>2010</v>
      </c>
      <c r="N9" t="s">
        <v>9</v>
      </c>
      <c r="P9" t="str">
        <f>LOOKUP(MONTH(A9),{1,3,6,9,12;"Winter","Spring","Summer","Autumn","Winter"})</f>
        <v>Autumn</v>
      </c>
      <c r="Z9" t="s">
        <v>21</v>
      </c>
    </row>
    <row r="10" spans="1:27" x14ac:dyDescent="0.25">
      <c r="A10" s="9">
        <v>40541</v>
      </c>
      <c r="B10" s="6" t="s">
        <v>70</v>
      </c>
      <c r="C10" s="6" t="s">
        <v>21</v>
      </c>
      <c r="D10" s="3">
        <v>0.46319444444444446</v>
      </c>
      <c r="E10" s="6">
        <v>13.11</v>
      </c>
      <c r="F10" s="6">
        <v>4.9000000000000004</v>
      </c>
      <c r="G10" s="6">
        <v>92.3</v>
      </c>
      <c r="H10" s="6">
        <v>149.69999999999999</v>
      </c>
      <c r="I10" s="6">
        <v>0.1</v>
      </c>
      <c r="J10" s="6">
        <v>7.79</v>
      </c>
      <c r="K10" s="6">
        <v>1.44</v>
      </c>
      <c r="L10" s="6">
        <v>1</v>
      </c>
      <c r="M10">
        <f t="shared" si="0"/>
        <v>2010</v>
      </c>
      <c r="N10" t="s">
        <v>9</v>
      </c>
      <c r="P10" t="str">
        <f>LOOKUP(MONTH(A10),{1,3,6,9,12;"Winter","Spring","Summer","Autumn","Winter"})</f>
        <v>Winter</v>
      </c>
      <c r="Z10" t="s">
        <v>21</v>
      </c>
    </row>
    <row r="11" spans="1:27" x14ac:dyDescent="0.25">
      <c r="A11" s="9">
        <v>40564</v>
      </c>
      <c r="B11" s="6" t="s">
        <v>70</v>
      </c>
      <c r="C11" s="6" t="s">
        <v>21</v>
      </c>
      <c r="D11" s="3">
        <v>0.4458333333333333</v>
      </c>
      <c r="E11" s="6">
        <v>11.69</v>
      </c>
      <c r="F11" s="6">
        <v>6.9</v>
      </c>
      <c r="G11" s="6">
        <v>74.2</v>
      </c>
      <c r="H11" s="6">
        <v>113.5</v>
      </c>
      <c r="I11" s="6">
        <v>0.1</v>
      </c>
      <c r="J11" s="6"/>
      <c r="K11" s="6">
        <v>12.4</v>
      </c>
      <c r="L11" s="6">
        <v>2</v>
      </c>
      <c r="M11">
        <f t="shared" si="0"/>
        <v>2011</v>
      </c>
      <c r="N11" t="s">
        <v>9</v>
      </c>
      <c r="P11" t="str">
        <f>LOOKUP(MONTH(A11),{1,3,6,9,12;"Winter","Spring","Summer","Autumn","Winter"})</f>
        <v>Winter</v>
      </c>
      <c r="Z11" t="s">
        <v>21</v>
      </c>
    </row>
    <row r="12" spans="1:27" x14ac:dyDescent="0.25">
      <c r="A12" s="9">
        <v>40596</v>
      </c>
      <c r="B12" s="6" t="s">
        <v>70</v>
      </c>
      <c r="C12" s="6" t="s">
        <v>21</v>
      </c>
      <c r="D12" s="3">
        <v>0.48680555555555555</v>
      </c>
      <c r="E12" s="6">
        <v>13.12</v>
      </c>
      <c r="F12" s="6">
        <v>5.2</v>
      </c>
      <c r="G12" s="6">
        <v>98.7</v>
      </c>
      <c r="H12" s="6">
        <v>158.69999999999999</v>
      </c>
      <c r="I12" s="6">
        <v>0.1</v>
      </c>
      <c r="J12" s="6">
        <v>7.92</v>
      </c>
      <c r="K12" s="6">
        <v>0.71</v>
      </c>
      <c r="L12" s="6">
        <v>0.75</v>
      </c>
      <c r="M12">
        <f t="shared" si="0"/>
        <v>2011</v>
      </c>
      <c r="N12" t="s">
        <v>10</v>
      </c>
      <c r="P12" t="str">
        <f>LOOKUP(MONTH(A12),{1,3,6,9,12;"Winter","Spring","Summer","Autumn","Winter"})</f>
        <v>Winter</v>
      </c>
      <c r="Z12" t="s">
        <v>21</v>
      </c>
    </row>
    <row r="13" spans="1:27" x14ac:dyDescent="0.25">
      <c r="A13" s="9">
        <v>40624</v>
      </c>
      <c r="B13" s="6" t="s">
        <v>70</v>
      </c>
      <c r="C13" s="6" t="s">
        <v>21</v>
      </c>
      <c r="D13" s="3">
        <v>0.625</v>
      </c>
      <c r="E13" s="6">
        <v>11.03</v>
      </c>
      <c r="F13" s="6">
        <v>9.1999999999999993</v>
      </c>
      <c r="G13" s="6">
        <v>97.6</v>
      </c>
      <c r="H13" s="6">
        <v>139.80000000000001</v>
      </c>
      <c r="I13" s="6">
        <v>0.1</v>
      </c>
      <c r="J13" s="6">
        <v>7.92</v>
      </c>
      <c r="K13" s="6">
        <v>1.96</v>
      </c>
      <c r="L13" s="6">
        <v>1</v>
      </c>
      <c r="M13">
        <f t="shared" si="0"/>
        <v>2011</v>
      </c>
      <c r="N13" t="s">
        <v>10</v>
      </c>
      <c r="P13" t="str">
        <f>LOOKUP(MONTH(A13),{1,3,6,9,12;"Winter","Spring","Summer","Autumn","Winter"})</f>
        <v>Spring</v>
      </c>
      <c r="Z13" t="s">
        <v>21</v>
      </c>
    </row>
    <row r="14" spans="1:27" x14ac:dyDescent="0.25">
      <c r="A14" s="9">
        <v>40653</v>
      </c>
      <c r="B14" s="6" t="s">
        <v>70</v>
      </c>
      <c r="C14" s="6" t="s">
        <v>21</v>
      </c>
      <c r="D14" s="3">
        <v>0.63194444444444442</v>
      </c>
      <c r="E14" s="6">
        <v>10.58</v>
      </c>
      <c r="F14" s="6">
        <v>10.4</v>
      </c>
      <c r="G14" s="6">
        <v>111.1</v>
      </c>
      <c r="H14" s="6">
        <v>154</v>
      </c>
      <c r="I14" s="6">
        <v>0.1</v>
      </c>
      <c r="J14" s="6"/>
      <c r="K14" s="6">
        <v>5.77</v>
      </c>
      <c r="L14" s="6">
        <v>0.6</v>
      </c>
      <c r="M14">
        <f t="shared" si="0"/>
        <v>2011</v>
      </c>
      <c r="N14" t="s">
        <v>10</v>
      </c>
      <c r="P14" t="str">
        <f>LOOKUP(MONTH(A14),{1,3,6,9,12;"Winter","Spring","Summer","Autumn","Winter"})</f>
        <v>Spring</v>
      </c>
      <c r="Z14" t="s">
        <v>21</v>
      </c>
    </row>
    <row r="15" spans="1:27" x14ac:dyDescent="0.25">
      <c r="A15" s="9">
        <v>40682</v>
      </c>
      <c r="B15" s="6" t="s">
        <v>70</v>
      </c>
      <c r="C15" s="6" t="s">
        <v>21</v>
      </c>
      <c r="D15" s="3">
        <v>0.67361111111111116</v>
      </c>
      <c r="E15" s="6">
        <v>10.050000000000001</v>
      </c>
      <c r="F15" s="6">
        <v>14</v>
      </c>
      <c r="G15" s="6">
        <v>126.7</v>
      </c>
      <c r="H15" s="6">
        <v>159.80000000000001</v>
      </c>
      <c r="I15" s="6">
        <v>0.1</v>
      </c>
      <c r="J15" s="6">
        <v>7.72</v>
      </c>
      <c r="K15" s="6">
        <v>1.74</v>
      </c>
      <c r="L15" s="6">
        <v>1.5</v>
      </c>
      <c r="M15">
        <f t="shared" si="0"/>
        <v>2011</v>
      </c>
      <c r="N15" t="s">
        <v>9</v>
      </c>
      <c r="P15" t="str">
        <f>LOOKUP(MONTH(A15),{1,3,6,9,12;"Winter","Spring","Summer","Autumn","Winter"})</f>
        <v>Spring</v>
      </c>
      <c r="Z15" t="s">
        <v>21</v>
      </c>
    </row>
    <row r="16" spans="1:27" x14ac:dyDescent="0.25">
      <c r="A16" s="9">
        <v>40709</v>
      </c>
      <c r="B16" s="6" t="s">
        <v>70</v>
      </c>
      <c r="C16" s="6" t="s">
        <v>21</v>
      </c>
      <c r="D16" s="3">
        <v>0.6166666666666667</v>
      </c>
      <c r="E16" s="6">
        <v>11.19</v>
      </c>
      <c r="F16" s="6">
        <v>14</v>
      </c>
      <c r="G16" s="6">
        <v>133.1</v>
      </c>
      <c r="H16" s="6">
        <v>168.3</v>
      </c>
      <c r="I16" s="6">
        <v>0.1</v>
      </c>
      <c r="J16" s="6">
        <v>7.97</v>
      </c>
      <c r="K16" s="6">
        <v>2.0299999999999998</v>
      </c>
      <c r="L16" s="6">
        <v>1</v>
      </c>
      <c r="M16">
        <f t="shared" si="0"/>
        <v>2011</v>
      </c>
      <c r="N16" t="s">
        <v>9</v>
      </c>
      <c r="P16" t="str">
        <f>LOOKUP(MONTH(A16),{1,3,6,9,12;"Winter","Spring","Summer","Autumn","Winter"})</f>
        <v>Summer</v>
      </c>
      <c r="Z16" t="s">
        <v>21</v>
      </c>
    </row>
    <row r="17" spans="1:26" x14ac:dyDescent="0.25">
      <c r="A17" s="9">
        <v>40735</v>
      </c>
      <c r="B17" s="6" t="s">
        <v>70</v>
      </c>
      <c r="C17" s="6" t="s">
        <v>21</v>
      </c>
      <c r="D17" s="3">
        <v>0.59027777777777779</v>
      </c>
      <c r="E17" s="6">
        <v>10.55</v>
      </c>
      <c r="F17" s="6">
        <v>16.100000000000001</v>
      </c>
      <c r="G17" s="6">
        <v>158.6</v>
      </c>
      <c r="H17" s="6">
        <v>190.9</v>
      </c>
      <c r="I17" s="6">
        <v>0.1</v>
      </c>
      <c r="J17" s="6">
        <v>7.39</v>
      </c>
      <c r="K17" s="6">
        <v>1.4</v>
      </c>
      <c r="L17" s="6">
        <v>0.04</v>
      </c>
      <c r="M17">
        <f t="shared" si="0"/>
        <v>2011</v>
      </c>
      <c r="N17" t="s">
        <v>10</v>
      </c>
      <c r="P17" t="str">
        <f>LOOKUP(MONTH(A17),{1,3,6,9,12;"Winter","Spring","Summer","Autumn","Winter"})</f>
        <v>Summer</v>
      </c>
      <c r="Z17" t="s">
        <v>21</v>
      </c>
    </row>
    <row r="18" spans="1:26" x14ac:dyDescent="0.25">
      <c r="A18" s="9">
        <v>40763</v>
      </c>
      <c r="B18" s="6" t="s">
        <v>70</v>
      </c>
      <c r="C18" s="6" t="s">
        <v>21</v>
      </c>
      <c r="D18" s="3">
        <v>0.48680555555555555</v>
      </c>
      <c r="E18" s="6">
        <v>9.85</v>
      </c>
      <c r="F18" s="6">
        <v>15.3</v>
      </c>
      <c r="G18" s="6">
        <v>155.30000000000001</v>
      </c>
      <c r="H18" s="6">
        <v>190.8</v>
      </c>
      <c r="I18" s="6">
        <v>0.1</v>
      </c>
      <c r="J18" s="6">
        <v>7.53</v>
      </c>
      <c r="K18" s="6">
        <v>0.45</v>
      </c>
      <c r="L18" s="6">
        <v>0.25</v>
      </c>
      <c r="M18">
        <f t="shared" si="0"/>
        <v>2011</v>
      </c>
      <c r="N18" t="s">
        <v>9</v>
      </c>
      <c r="P18" t="str">
        <f>LOOKUP(MONTH(A18),{1,3,6,9,12;"Winter","Spring","Summer","Autumn","Winter"})</f>
        <v>Summer</v>
      </c>
      <c r="Z18" t="s">
        <v>21</v>
      </c>
    </row>
    <row r="19" spans="1:26" x14ac:dyDescent="0.25">
      <c r="A19" s="9">
        <v>40801</v>
      </c>
      <c r="B19" s="6" t="s">
        <v>70</v>
      </c>
      <c r="C19" s="6" t="s">
        <v>21</v>
      </c>
      <c r="D19" s="3">
        <v>0.66736111111111107</v>
      </c>
      <c r="E19" s="14">
        <v>8.89</v>
      </c>
      <c r="F19" s="6">
        <v>15.1</v>
      </c>
      <c r="G19" s="6">
        <v>165.6</v>
      </c>
      <c r="H19" s="6">
        <v>204.7</v>
      </c>
      <c r="I19" s="6">
        <v>0.1</v>
      </c>
      <c r="J19" s="6">
        <v>7.78</v>
      </c>
      <c r="K19" s="6">
        <v>0.31</v>
      </c>
      <c r="L19" s="6">
        <v>0.04</v>
      </c>
      <c r="M19">
        <f t="shared" si="0"/>
        <v>2011</v>
      </c>
      <c r="N19" t="s">
        <v>9</v>
      </c>
      <c r="P19" t="str">
        <f>LOOKUP(MONTH(A19),{1,3,6,9,12;"Winter","Spring","Summer","Autumn","Winter"})</f>
        <v>Autumn</v>
      </c>
      <c r="Z19" t="s">
        <v>21</v>
      </c>
    </row>
    <row r="20" spans="1:26" x14ac:dyDescent="0.25">
      <c r="A20" s="9">
        <v>40841</v>
      </c>
      <c r="B20" s="6" t="s">
        <v>70</v>
      </c>
      <c r="C20" s="6" t="s">
        <v>21</v>
      </c>
      <c r="D20" s="3">
        <v>0.57152777777777775</v>
      </c>
      <c r="E20" s="6">
        <v>10.68</v>
      </c>
      <c r="F20" s="6">
        <v>10.199999999999999</v>
      </c>
      <c r="G20" s="6">
        <v>136</v>
      </c>
      <c r="H20" s="6">
        <v>189.7</v>
      </c>
      <c r="I20" s="6">
        <v>0.1</v>
      </c>
      <c r="J20" s="6">
        <v>7.5</v>
      </c>
      <c r="K20" s="6">
        <v>1.33</v>
      </c>
      <c r="L20" s="6">
        <v>0.5</v>
      </c>
      <c r="M20">
        <f t="shared" si="0"/>
        <v>2011</v>
      </c>
      <c r="N20" t="s">
        <v>10</v>
      </c>
      <c r="P20" t="str">
        <f>LOOKUP(MONTH(A20),{1,3,6,9,12;"Winter","Spring","Summer","Autumn","Winter"})</f>
        <v>Autumn</v>
      </c>
      <c r="Z20" t="s">
        <v>21</v>
      </c>
    </row>
    <row r="21" spans="1:26" x14ac:dyDescent="0.25">
      <c r="A21" s="9">
        <v>40861</v>
      </c>
      <c r="B21" s="6" t="s">
        <v>70</v>
      </c>
      <c r="C21" s="6" t="s">
        <v>21</v>
      </c>
      <c r="D21" s="3">
        <v>0.44375000000000003</v>
      </c>
      <c r="E21" s="6">
        <v>11.3</v>
      </c>
      <c r="F21" s="6">
        <v>7.3</v>
      </c>
      <c r="G21" s="6">
        <v>122.5</v>
      </c>
      <c r="H21" s="6">
        <v>185.5</v>
      </c>
      <c r="I21" s="6">
        <v>0.1</v>
      </c>
      <c r="J21" s="6">
        <v>7.13</v>
      </c>
      <c r="K21" s="6">
        <v>2.99</v>
      </c>
      <c r="L21" s="6">
        <v>0.75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Z21" t="s">
        <v>21</v>
      </c>
    </row>
    <row r="22" spans="1:26" x14ac:dyDescent="0.25">
      <c r="A22" s="9">
        <v>40939</v>
      </c>
      <c r="B22" s="6" t="s">
        <v>70</v>
      </c>
      <c r="C22" s="6" t="s">
        <v>21</v>
      </c>
      <c r="D22" s="3">
        <v>0.49374999999999997</v>
      </c>
      <c r="E22" s="6">
        <v>10.9</v>
      </c>
      <c r="F22" s="6">
        <v>6.7</v>
      </c>
      <c r="G22" s="6">
        <v>93.5</v>
      </c>
      <c r="H22" s="6">
        <v>143.9</v>
      </c>
      <c r="I22" s="6">
        <v>0.1</v>
      </c>
      <c r="J22" s="6">
        <v>7.85</v>
      </c>
      <c r="K22" s="6">
        <v>2.63</v>
      </c>
      <c r="L22" s="6">
        <v>1</v>
      </c>
      <c r="M22">
        <f t="shared" si="0"/>
        <v>2012</v>
      </c>
      <c r="N22" t="s">
        <v>9</v>
      </c>
      <c r="P22" t="str">
        <f>LOOKUP(MONTH(A22),{1,3,6,9,12;"Winter","Spring","Summer","Autumn","Winter"})</f>
        <v>Winter</v>
      </c>
      <c r="Z22" t="s">
        <v>21</v>
      </c>
    </row>
    <row r="23" spans="1:26" x14ac:dyDescent="0.25">
      <c r="A23" s="9">
        <v>40945</v>
      </c>
      <c r="B23" s="6" t="s">
        <v>70</v>
      </c>
      <c r="C23" s="6" t="s">
        <v>21</v>
      </c>
      <c r="D23" s="3">
        <v>0.40277777777777773</v>
      </c>
      <c r="E23" s="6">
        <v>11.87</v>
      </c>
      <c r="F23" s="6">
        <v>4</v>
      </c>
      <c r="G23" s="6">
        <v>92.9</v>
      </c>
      <c r="H23" s="6">
        <v>155.19999999999999</v>
      </c>
      <c r="I23" s="6">
        <v>0.1</v>
      </c>
      <c r="J23" s="6">
        <v>7.43</v>
      </c>
      <c r="K23" s="6">
        <v>0.01</v>
      </c>
      <c r="L23" s="6">
        <v>1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Z23" t="s">
        <v>21</v>
      </c>
    </row>
    <row r="24" spans="1:26" x14ac:dyDescent="0.25">
      <c r="A24" s="9">
        <v>40974</v>
      </c>
      <c r="B24" s="6" t="s">
        <v>70</v>
      </c>
      <c r="C24" s="6" t="s">
        <v>21</v>
      </c>
      <c r="D24" s="3">
        <v>0.54861111111111105</v>
      </c>
      <c r="E24" s="6">
        <v>11.21</v>
      </c>
      <c r="F24" s="6">
        <v>6.4</v>
      </c>
      <c r="G24" s="6">
        <v>84.5</v>
      </c>
      <c r="H24" s="6">
        <v>131.1</v>
      </c>
      <c r="I24" s="6">
        <v>0.1</v>
      </c>
      <c r="J24" s="6">
        <v>7.3</v>
      </c>
      <c r="K24" s="6">
        <v>2.84</v>
      </c>
      <c r="L24" s="6">
        <v>2</v>
      </c>
      <c r="M24">
        <f t="shared" si="0"/>
        <v>2012</v>
      </c>
      <c r="N24" t="s">
        <v>10</v>
      </c>
      <c r="P24" t="str">
        <f>LOOKUP(MONTH(A24),{1,3,6,9,12;"Winter","Spring","Summer","Autumn","Winter"})</f>
        <v>Spring</v>
      </c>
      <c r="Z24" t="s">
        <v>21</v>
      </c>
    </row>
    <row r="25" spans="1:26" x14ac:dyDescent="0.25">
      <c r="A25" s="9">
        <v>41008</v>
      </c>
      <c r="B25" s="6" t="s">
        <v>70</v>
      </c>
      <c r="C25" s="6" t="s">
        <v>21</v>
      </c>
      <c r="D25" s="2">
        <v>0.48055555555555557</v>
      </c>
      <c r="E25" s="6">
        <v>10.46</v>
      </c>
      <c r="F25" s="6">
        <v>10.9</v>
      </c>
      <c r="G25" s="6">
        <v>105.7</v>
      </c>
      <c r="H25" s="6">
        <v>144.9</v>
      </c>
      <c r="I25" s="6">
        <v>0.1</v>
      </c>
      <c r="J25" s="6">
        <v>7.47</v>
      </c>
      <c r="K25" s="6">
        <v>0.86</v>
      </c>
      <c r="L25" s="6">
        <v>1</v>
      </c>
      <c r="M25">
        <f t="shared" si="0"/>
        <v>2012</v>
      </c>
      <c r="N25" t="s">
        <v>9</v>
      </c>
      <c r="P25" t="str">
        <f>LOOKUP(MONTH(A25),{1,3,6,9,12;"Winter","Spring","Summer","Autumn","Winter"})</f>
        <v>Spring</v>
      </c>
      <c r="Z25" t="s">
        <v>21</v>
      </c>
    </row>
    <row r="26" spans="1:26" x14ac:dyDescent="0.25">
      <c r="A26" s="9">
        <v>41036</v>
      </c>
      <c r="B26" s="6" t="s">
        <v>70</v>
      </c>
      <c r="C26" s="6" t="s">
        <v>21</v>
      </c>
      <c r="D26" s="3">
        <v>0.43124999999999997</v>
      </c>
      <c r="E26" s="6">
        <v>10.53</v>
      </c>
      <c r="F26" s="6">
        <v>11.7</v>
      </c>
      <c r="G26" s="6">
        <v>109.8</v>
      </c>
      <c r="H26" s="6">
        <v>147.1</v>
      </c>
      <c r="I26" s="6">
        <v>0.1</v>
      </c>
      <c r="J26" s="6">
        <v>7.49</v>
      </c>
      <c r="K26" s="6">
        <v>2.56</v>
      </c>
      <c r="L26" s="6">
        <v>1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Z26" t="s">
        <v>21</v>
      </c>
    </row>
    <row r="27" spans="1:26" x14ac:dyDescent="0.25">
      <c r="A27" s="9">
        <v>41070</v>
      </c>
      <c r="B27" s="6" t="s">
        <v>70</v>
      </c>
      <c r="C27" s="6" t="s">
        <v>21</v>
      </c>
      <c r="D27" s="3">
        <v>0.46736111111111112</v>
      </c>
      <c r="E27" s="6">
        <v>9.98</v>
      </c>
      <c r="F27" s="6">
        <v>13.7</v>
      </c>
      <c r="G27" s="6">
        <v>120.6</v>
      </c>
      <c r="H27" s="6">
        <v>154.1</v>
      </c>
      <c r="I27" s="6">
        <v>0.1</v>
      </c>
      <c r="J27" s="6">
        <v>8.07</v>
      </c>
      <c r="K27" s="6">
        <v>1.02</v>
      </c>
      <c r="L27" s="6">
        <v>0.5</v>
      </c>
      <c r="M27">
        <f t="shared" si="0"/>
        <v>2012</v>
      </c>
      <c r="N27" t="s">
        <v>9</v>
      </c>
      <c r="P27" t="str">
        <f>LOOKUP(MONTH(A27),{1,3,6,9,12;"Winter","Spring","Summer","Autumn","Winter"})</f>
        <v>Summer</v>
      </c>
      <c r="Z27" t="s">
        <v>21</v>
      </c>
    </row>
    <row r="28" spans="1:26" x14ac:dyDescent="0.25">
      <c r="A28" s="9">
        <v>41093</v>
      </c>
      <c r="B28" s="6" t="s">
        <v>70</v>
      </c>
      <c r="C28" s="6" t="s">
        <v>21</v>
      </c>
      <c r="D28" s="3">
        <v>0.41736111111111113</v>
      </c>
      <c r="E28" s="6">
        <v>10.56</v>
      </c>
      <c r="F28" s="6">
        <v>15.2</v>
      </c>
      <c r="G28" s="6">
        <v>111.2</v>
      </c>
      <c r="H28" s="6">
        <v>136.69999999999999</v>
      </c>
      <c r="I28" s="6">
        <v>0.1</v>
      </c>
      <c r="J28" s="6">
        <v>7.45</v>
      </c>
      <c r="K28" s="6">
        <v>5.13</v>
      </c>
      <c r="L28" s="6">
        <v>1.5</v>
      </c>
      <c r="M28">
        <f t="shared" si="0"/>
        <v>2012</v>
      </c>
      <c r="N28" t="s">
        <v>10</v>
      </c>
      <c r="P28" t="str">
        <f>LOOKUP(MONTH(A28),{1,3,6,9,12;"Winter","Spring","Summer","Autumn","Winter"})</f>
        <v>Summer</v>
      </c>
      <c r="Z28" t="s">
        <v>21</v>
      </c>
    </row>
    <row r="29" spans="1:26" x14ac:dyDescent="0.25">
      <c r="A29" s="9">
        <v>41129</v>
      </c>
      <c r="B29" s="6" t="s">
        <v>70</v>
      </c>
      <c r="C29" s="6" t="s">
        <v>21</v>
      </c>
      <c r="D29" s="3">
        <v>0.59652777777777777</v>
      </c>
      <c r="E29" s="14">
        <v>7.27</v>
      </c>
      <c r="F29" s="6">
        <v>17.2</v>
      </c>
      <c r="G29" s="6">
        <v>145.4</v>
      </c>
      <c r="H29" s="6">
        <v>170.9</v>
      </c>
      <c r="I29" s="6">
        <v>0.1</v>
      </c>
      <c r="J29" s="6">
        <v>7.16</v>
      </c>
      <c r="K29" s="6">
        <v>0.04</v>
      </c>
      <c r="L29" s="6">
        <v>7.0000000000000007E-2</v>
      </c>
      <c r="M29">
        <f t="shared" si="0"/>
        <v>2012</v>
      </c>
      <c r="N29" t="s">
        <v>9</v>
      </c>
      <c r="P29" t="str">
        <f>LOOKUP(MONTH(A29),{1,3,6,9,12;"Winter","Spring","Summer","Autumn","Winter"})</f>
        <v>Summer</v>
      </c>
      <c r="Z29" t="s">
        <v>21</v>
      </c>
    </row>
    <row r="30" spans="1:26" x14ac:dyDescent="0.25">
      <c r="A30" s="9">
        <v>41169</v>
      </c>
      <c r="B30" s="6" t="s">
        <v>70</v>
      </c>
      <c r="C30" s="6" t="s">
        <v>21</v>
      </c>
      <c r="D30" s="3">
        <v>0.41597222222222219</v>
      </c>
      <c r="E30" s="14">
        <v>8.5500000000000007</v>
      </c>
      <c r="F30" s="6">
        <v>12.9</v>
      </c>
      <c r="G30" s="6">
        <v>137.4</v>
      </c>
      <c r="H30" s="6">
        <v>178.5</v>
      </c>
      <c r="I30" s="6">
        <v>0.1</v>
      </c>
      <c r="J30" s="6">
        <v>8.32</v>
      </c>
      <c r="K30" s="6">
        <v>0.35</v>
      </c>
      <c r="L30" s="6">
        <v>7.0000000000000007E-2</v>
      </c>
      <c r="M30">
        <f t="shared" si="0"/>
        <v>2012</v>
      </c>
      <c r="N30" t="s">
        <v>9</v>
      </c>
      <c r="P30" t="str">
        <f>LOOKUP(MONTH(A30),{1,3,6,9,12;"Winter","Spring","Summer","Autumn","Winter"})</f>
        <v>Autumn</v>
      </c>
      <c r="Z30" t="s">
        <v>21</v>
      </c>
    </row>
    <row r="31" spans="1:26" x14ac:dyDescent="0.25">
      <c r="A31" s="9">
        <v>41191</v>
      </c>
      <c r="B31" s="6" t="s">
        <v>70</v>
      </c>
      <c r="C31" s="6" t="s">
        <v>21</v>
      </c>
      <c r="D31" s="3">
        <v>0.42777777777777781</v>
      </c>
      <c r="E31" s="14">
        <v>7.41</v>
      </c>
      <c r="F31" s="6">
        <v>10.8</v>
      </c>
      <c r="G31" s="6">
        <v>138.6</v>
      </c>
      <c r="H31" s="6">
        <v>190.1</v>
      </c>
      <c r="I31" s="6">
        <v>0.1</v>
      </c>
      <c r="J31" s="6">
        <v>6.96</v>
      </c>
      <c r="K31" s="6">
        <v>1.73</v>
      </c>
      <c r="L31" s="6">
        <v>0.04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Z31" t="s">
        <v>21</v>
      </c>
    </row>
    <row r="32" spans="1:26" x14ac:dyDescent="0.25">
      <c r="A32" s="9">
        <v>41218</v>
      </c>
      <c r="B32" s="6" t="s">
        <v>70</v>
      </c>
      <c r="C32" s="6" t="s">
        <v>21</v>
      </c>
      <c r="D32" s="3">
        <v>0.3972222222222222</v>
      </c>
      <c r="E32" s="6">
        <v>11.08</v>
      </c>
      <c r="F32" s="6">
        <v>12.7</v>
      </c>
      <c r="G32" s="6">
        <v>97.2</v>
      </c>
      <c r="H32" s="6">
        <v>127.2</v>
      </c>
      <c r="I32" s="6">
        <v>0.1</v>
      </c>
      <c r="J32" s="6">
        <v>7.58</v>
      </c>
      <c r="K32" s="6">
        <v>4.6100000000000003</v>
      </c>
      <c r="L32" s="6">
        <v>1.25</v>
      </c>
      <c r="M32">
        <f t="shared" si="0"/>
        <v>2012</v>
      </c>
      <c r="N32" t="s">
        <v>10</v>
      </c>
      <c r="P32" t="str">
        <f>LOOKUP(MONTH(A32),{1,3,6,9,12;"Winter","Spring","Summer","Autumn","Winter"})</f>
        <v>Autumn</v>
      </c>
      <c r="Z32" t="s">
        <v>21</v>
      </c>
    </row>
    <row r="33" spans="1:26" x14ac:dyDescent="0.25">
      <c r="A33" s="9">
        <v>41246</v>
      </c>
      <c r="B33" s="6" t="s">
        <v>70</v>
      </c>
      <c r="C33" s="6" t="s">
        <v>21</v>
      </c>
      <c r="D33" s="3">
        <v>0.4236111111111111</v>
      </c>
      <c r="E33" s="6">
        <v>11.41</v>
      </c>
      <c r="F33" s="6">
        <v>8.4</v>
      </c>
      <c r="G33" s="6">
        <v>75.5</v>
      </c>
      <c r="H33" s="6">
        <v>110.8</v>
      </c>
      <c r="I33" s="6">
        <v>0.1</v>
      </c>
      <c r="J33" s="6">
        <v>7.29</v>
      </c>
      <c r="K33" s="6">
        <v>4.58</v>
      </c>
      <c r="L33" s="6">
        <v>2</v>
      </c>
      <c r="M33">
        <f t="shared" si="0"/>
        <v>2012</v>
      </c>
      <c r="N33" t="s">
        <v>10</v>
      </c>
      <c r="P33" t="str">
        <f>LOOKUP(MONTH(A33),{1,3,6,9,12;"Winter","Spring","Summer","Autumn","Winter"})</f>
        <v>Winter</v>
      </c>
      <c r="Z33" t="s">
        <v>21</v>
      </c>
    </row>
    <row r="34" spans="1:26" x14ac:dyDescent="0.25">
      <c r="A34" s="9">
        <v>41288</v>
      </c>
      <c r="B34" s="6" t="s">
        <v>70</v>
      </c>
      <c r="C34" s="6" t="s">
        <v>21</v>
      </c>
      <c r="D34" s="3">
        <v>0.42222222222222222</v>
      </c>
      <c r="E34" s="6">
        <v>12.37</v>
      </c>
      <c r="F34" s="6">
        <v>3.9</v>
      </c>
      <c r="G34" s="6">
        <v>76.900000000000006</v>
      </c>
      <c r="H34" s="6">
        <v>129.1</v>
      </c>
      <c r="I34" s="6">
        <v>0.1</v>
      </c>
      <c r="J34" s="6">
        <v>7.7</v>
      </c>
      <c r="K34" s="6">
        <v>1.01</v>
      </c>
      <c r="L34" s="6">
        <v>1.5</v>
      </c>
      <c r="M34">
        <f t="shared" si="0"/>
        <v>2013</v>
      </c>
      <c r="N34" t="s">
        <v>10</v>
      </c>
      <c r="P34" t="str">
        <f>LOOKUP(MONTH(A34),{1,3,6,9,12;"Winter","Spring","Summer","Autumn","Winter"})</f>
        <v>Winter</v>
      </c>
      <c r="Z34" t="s">
        <v>21</v>
      </c>
    </row>
    <row r="35" spans="1:26" x14ac:dyDescent="0.25">
      <c r="A35" s="9">
        <v>41316</v>
      </c>
      <c r="B35" s="6" t="s">
        <v>70</v>
      </c>
      <c r="C35" s="6" t="s">
        <v>21</v>
      </c>
      <c r="D35" s="3">
        <v>0.46666666666666662</v>
      </c>
      <c r="E35" s="6">
        <v>9.57</v>
      </c>
      <c r="F35" s="6">
        <v>6.4</v>
      </c>
      <c r="G35" s="6">
        <v>95.1</v>
      </c>
      <c r="H35" s="6">
        <v>147.9</v>
      </c>
      <c r="I35" s="6">
        <v>0.1</v>
      </c>
      <c r="J35" s="6">
        <v>7.92</v>
      </c>
      <c r="K35" s="6">
        <v>3.28</v>
      </c>
      <c r="L35" s="6">
        <v>1.5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Z35" t="s">
        <v>21</v>
      </c>
    </row>
    <row r="36" spans="1:26" x14ac:dyDescent="0.25">
      <c r="A36" s="9">
        <v>41351</v>
      </c>
      <c r="B36" s="6" t="s">
        <v>70</v>
      </c>
      <c r="C36" s="6" t="s">
        <v>21</v>
      </c>
      <c r="D36" s="3">
        <v>0.4861111111111111</v>
      </c>
      <c r="E36" s="6">
        <v>9.9600000000000009</v>
      </c>
      <c r="F36" s="6">
        <v>8.1</v>
      </c>
      <c r="G36" s="6">
        <v>84.3</v>
      </c>
      <c r="H36" s="6">
        <v>124.3</v>
      </c>
      <c r="I36" s="6">
        <v>0.1</v>
      </c>
      <c r="J36" s="6">
        <v>7.58</v>
      </c>
      <c r="K36" s="6">
        <v>3.32</v>
      </c>
      <c r="L36" s="6">
        <v>1</v>
      </c>
      <c r="M36">
        <f t="shared" si="0"/>
        <v>2013</v>
      </c>
      <c r="N36" t="s">
        <v>10</v>
      </c>
      <c r="P36" t="str">
        <f>LOOKUP(MONTH(A36),{1,3,6,9,12;"Winter","Spring","Summer","Autumn","Winter"})</f>
        <v>Spring</v>
      </c>
      <c r="Z36" t="s">
        <v>21</v>
      </c>
    </row>
    <row r="37" spans="1:26" x14ac:dyDescent="0.25">
      <c r="A37" s="9">
        <v>41387</v>
      </c>
      <c r="B37" s="6" t="s">
        <v>70</v>
      </c>
      <c r="C37" s="6" t="s">
        <v>21</v>
      </c>
      <c r="D37" s="3">
        <v>0.43888888888888888</v>
      </c>
      <c r="E37" s="6">
        <v>11.67</v>
      </c>
      <c r="F37" s="6">
        <v>9.5</v>
      </c>
      <c r="G37" s="6">
        <v>100.1</v>
      </c>
      <c r="H37" s="6">
        <v>142.30000000000001</v>
      </c>
      <c r="I37" s="6">
        <v>0.1</v>
      </c>
      <c r="J37" s="6">
        <v>7.48</v>
      </c>
      <c r="K37" s="6">
        <v>0.88</v>
      </c>
      <c r="L37" s="6">
        <v>1</v>
      </c>
      <c r="M37">
        <f t="shared" si="0"/>
        <v>2013</v>
      </c>
      <c r="N37" t="s">
        <v>9</v>
      </c>
      <c r="P37" t="str">
        <f>LOOKUP(MONTH(A37),{1,3,6,9,12;"Winter","Spring","Summer","Autumn","Winter"})</f>
        <v>Spring</v>
      </c>
      <c r="Z37" t="s">
        <v>21</v>
      </c>
    </row>
    <row r="38" spans="1:26" x14ac:dyDescent="0.25">
      <c r="A38" s="9">
        <v>41414</v>
      </c>
      <c r="B38" s="6" t="s">
        <v>70</v>
      </c>
      <c r="C38" s="6" t="s">
        <v>21</v>
      </c>
      <c r="D38" s="3">
        <v>0.48958333333333331</v>
      </c>
      <c r="E38" s="6">
        <v>9.66</v>
      </c>
      <c r="F38" s="6">
        <v>12.6</v>
      </c>
      <c r="G38" s="6">
        <v>127.3</v>
      </c>
      <c r="H38" s="6">
        <v>166.9</v>
      </c>
      <c r="I38" s="6">
        <v>0.1</v>
      </c>
      <c r="J38" s="6">
        <v>7.76</v>
      </c>
      <c r="K38" s="6">
        <v>0.17</v>
      </c>
      <c r="L38" s="6">
        <v>0.5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Z38" t="s">
        <v>21</v>
      </c>
    </row>
    <row r="39" spans="1:26" x14ac:dyDescent="0.25">
      <c r="A39" s="9">
        <v>41429</v>
      </c>
      <c r="B39" s="6" t="s">
        <v>70</v>
      </c>
      <c r="C39" s="6" t="s">
        <v>21</v>
      </c>
      <c r="D39" s="3">
        <v>0.42222222222222222</v>
      </c>
      <c r="E39" s="14">
        <v>9.1199999999999992</v>
      </c>
      <c r="F39" s="6">
        <v>13.8</v>
      </c>
      <c r="G39" s="6">
        <v>129.9</v>
      </c>
      <c r="H39" s="6">
        <v>165.4</v>
      </c>
      <c r="I39" s="6">
        <v>0.1</v>
      </c>
      <c r="J39" s="6">
        <v>7.83</v>
      </c>
      <c r="K39" s="6">
        <v>1.39</v>
      </c>
      <c r="L39" s="6">
        <v>0.5</v>
      </c>
      <c r="M39">
        <f t="shared" si="0"/>
        <v>2013</v>
      </c>
      <c r="N39" t="s">
        <v>9</v>
      </c>
      <c r="P39" t="str">
        <f>LOOKUP(MONTH(A39),{1,3,6,9,12;"Winter","Spring","Summer","Autumn","Winter"})</f>
        <v>Summer</v>
      </c>
      <c r="Z39" t="s">
        <v>21</v>
      </c>
    </row>
    <row r="40" spans="1:26" x14ac:dyDescent="0.25">
      <c r="A40" s="9">
        <v>41471</v>
      </c>
      <c r="B40" s="6" t="s">
        <v>70</v>
      </c>
      <c r="C40" s="6" t="s">
        <v>21</v>
      </c>
      <c r="D40" s="3">
        <v>0.58124999999999993</v>
      </c>
      <c r="E40" s="14">
        <v>7.55</v>
      </c>
      <c r="F40" s="6">
        <v>17.399999999999999</v>
      </c>
      <c r="G40" s="6">
        <v>153.30000000000001</v>
      </c>
      <c r="H40" s="6">
        <v>179.6</v>
      </c>
      <c r="I40" s="6">
        <v>0.1</v>
      </c>
      <c r="J40" s="6">
        <v>7.84</v>
      </c>
      <c r="K40" s="6">
        <v>0.46</v>
      </c>
      <c r="L40" s="6">
        <v>0.03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Z40" t="s">
        <v>21</v>
      </c>
    </row>
    <row r="41" spans="1:26" x14ac:dyDescent="0.25">
      <c r="A41" s="9">
        <v>41498</v>
      </c>
      <c r="B41" s="6" t="s">
        <v>70</v>
      </c>
      <c r="C41" s="6" t="s">
        <v>21</v>
      </c>
      <c r="D41" s="3">
        <v>0.47430555555555554</v>
      </c>
      <c r="E41" s="14">
        <v>8.34</v>
      </c>
      <c r="F41" s="6">
        <v>16.600000000000001</v>
      </c>
      <c r="G41" s="6">
        <v>146.69999999999999</v>
      </c>
      <c r="H41" s="6">
        <v>174.8</v>
      </c>
      <c r="I41" s="6">
        <v>0.1</v>
      </c>
      <c r="J41" s="6">
        <v>7.78</v>
      </c>
      <c r="K41" s="6">
        <v>0.6</v>
      </c>
      <c r="L41" s="6">
        <v>7.0000000000000007E-2</v>
      </c>
      <c r="M41">
        <f t="shared" si="0"/>
        <v>2013</v>
      </c>
      <c r="N41" t="s">
        <v>10</v>
      </c>
      <c r="P41" t="str">
        <f>LOOKUP(MONTH(A41),{1,3,6,9,12;"Winter","Spring","Summer","Autumn","Winter"})</f>
        <v>Summer</v>
      </c>
      <c r="Z41" t="s">
        <v>21</v>
      </c>
    </row>
    <row r="42" spans="1:26" x14ac:dyDescent="0.25">
      <c r="A42" s="9">
        <v>41527</v>
      </c>
      <c r="B42" s="6" t="s">
        <v>70</v>
      </c>
      <c r="C42" s="6" t="s">
        <v>21</v>
      </c>
      <c r="D42" s="3">
        <v>0.52152777777777781</v>
      </c>
      <c r="E42" s="14">
        <v>8.44</v>
      </c>
      <c r="F42" s="6">
        <v>16.7</v>
      </c>
      <c r="G42" s="6">
        <v>139.4</v>
      </c>
      <c r="H42" s="6">
        <v>165.6</v>
      </c>
      <c r="I42" s="6">
        <v>0.1</v>
      </c>
      <c r="J42" s="6">
        <v>7.7</v>
      </c>
      <c r="K42" s="6">
        <v>0.2</v>
      </c>
      <c r="L42" s="6">
        <v>0.5</v>
      </c>
      <c r="M42">
        <f t="shared" si="0"/>
        <v>2013</v>
      </c>
      <c r="N42" t="s">
        <v>9</v>
      </c>
      <c r="P42" t="str">
        <f>LOOKUP(MONTH(A42),{1,3,6,9,12;"Winter","Spring","Summer","Autumn","Winter"})</f>
        <v>Autumn</v>
      </c>
      <c r="Z42" t="s">
        <v>21</v>
      </c>
    </row>
    <row r="43" spans="1:26" x14ac:dyDescent="0.25">
      <c r="A43" s="9">
        <v>41554</v>
      </c>
      <c r="B43" s="6" t="s">
        <v>70</v>
      </c>
      <c r="C43" s="6" t="s">
        <v>21</v>
      </c>
      <c r="D43" s="3">
        <v>0.4916666666666667</v>
      </c>
      <c r="E43" s="14">
        <v>9.1199999999999992</v>
      </c>
      <c r="F43" s="6">
        <v>12.5</v>
      </c>
      <c r="G43" s="6">
        <v>116.2</v>
      </c>
      <c r="H43" s="6">
        <v>152.5</v>
      </c>
      <c r="I43" s="6">
        <v>0.1</v>
      </c>
      <c r="J43" s="6">
        <v>7.62</v>
      </c>
      <c r="K43" s="6">
        <v>0.49</v>
      </c>
      <c r="L43" s="6">
        <v>0.25</v>
      </c>
      <c r="M43">
        <f t="shared" si="0"/>
        <v>2013</v>
      </c>
      <c r="N43" t="s">
        <v>10</v>
      </c>
      <c r="P43" t="str">
        <f>LOOKUP(MONTH(A43),{1,3,6,9,12;"Winter","Spring","Summer","Autumn","Winter"})</f>
        <v>Autumn</v>
      </c>
      <c r="Z43" t="s">
        <v>21</v>
      </c>
    </row>
    <row r="44" spans="1:26" x14ac:dyDescent="0.25">
      <c r="A44" s="9">
        <v>41603</v>
      </c>
      <c r="B44" s="6" t="s">
        <v>70</v>
      </c>
      <c r="C44" s="6" t="s">
        <v>21</v>
      </c>
      <c r="D44" s="3">
        <v>0.50069444444444444</v>
      </c>
      <c r="E44" s="6">
        <v>10.65</v>
      </c>
      <c r="F44" s="6">
        <v>4.5999999999999996</v>
      </c>
      <c r="G44" s="6">
        <v>98.2</v>
      </c>
      <c r="H44" s="6">
        <v>160.69999999999999</v>
      </c>
      <c r="I44" s="6">
        <v>0.1</v>
      </c>
      <c r="J44" s="6">
        <v>7.9</v>
      </c>
      <c r="K44" s="6">
        <v>0.32</v>
      </c>
      <c r="L44" s="6">
        <v>0.75</v>
      </c>
      <c r="M44">
        <f t="shared" si="0"/>
        <v>2013</v>
      </c>
      <c r="N44" t="s">
        <v>9</v>
      </c>
      <c r="P44" t="str">
        <f>LOOKUP(MONTH(A44),{1,3,6,9,12;"Winter","Spring","Summer","Autumn","Winter"})</f>
        <v>Autumn</v>
      </c>
      <c r="Z44" t="s">
        <v>21</v>
      </c>
    </row>
    <row r="45" spans="1:26" x14ac:dyDescent="0.25">
      <c r="A45" s="9">
        <v>41631</v>
      </c>
      <c r="B45" s="6" t="s">
        <v>70</v>
      </c>
      <c r="C45" s="6" t="s">
        <v>21</v>
      </c>
      <c r="D45" s="3">
        <v>0.60763888888888895</v>
      </c>
      <c r="E45" s="6">
        <v>11.42</v>
      </c>
      <c r="F45" s="6">
        <v>6.8</v>
      </c>
      <c r="G45" s="6">
        <v>92.9</v>
      </c>
      <c r="H45" s="6">
        <v>142.6</v>
      </c>
      <c r="I45" s="6">
        <v>0.1</v>
      </c>
      <c r="J45" s="6">
        <v>7.61</v>
      </c>
      <c r="K45" s="6">
        <v>0.87</v>
      </c>
      <c r="L45" s="6">
        <v>1</v>
      </c>
      <c r="M45">
        <f t="shared" si="0"/>
        <v>2013</v>
      </c>
      <c r="N45" t="s">
        <v>10</v>
      </c>
      <c r="P45" t="str">
        <f>LOOKUP(MONTH(A45),{1,3,6,9,12;"Winter","Spring","Summer","Autumn","Winter"})</f>
        <v>Winter</v>
      </c>
      <c r="Z45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activeCell="Z2" sqref="Z2:Z70"/>
    </sheetView>
  </sheetViews>
  <sheetFormatPr defaultRowHeight="15" x14ac:dyDescent="0.25"/>
  <cols>
    <col min="1" max="1" width="10.7109375" style="1" bestFit="1" customWidth="1"/>
    <col min="3" max="3" width="12.85546875" bestFit="1" customWidth="1"/>
    <col min="4" max="4" width="11.5703125" style="2" bestFit="1" customWidth="1"/>
    <col min="5" max="5" width="9.140625" style="25"/>
    <col min="17" max="17" width="10.7109375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40255</v>
      </c>
      <c r="B2" s="6" t="s">
        <v>68</v>
      </c>
      <c r="C2" s="6" t="s">
        <v>69</v>
      </c>
      <c r="D2" s="3">
        <v>0.4375</v>
      </c>
      <c r="E2" s="8">
        <v>10.73</v>
      </c>
      <c r="F2" s="6">
        <v>7.9</v>
      </c>
      <c r="G2" s="6">
        <v>138</v>
      </c>
      <c r="H2" s="6">
        <v>204.7</v>
      </c>
      <c r="I2" s="6">
        <v>0.1</v>
      </c>
      <c r="J2" s="6">
        <v>7.77</v>
      </c>
      <c r="K2" s="6">
        <v>4.1500000000000004</v>
      </c>
      <c r="L2" s="6">
        <v>0.75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58</v>
      </c>
    </row>
    <row r="3" spans="1:27" x14ac:dyDescent="0.25">
      <c r="A3" s="9">
        <v>40276</v>
      </c>
      <c r="B3" s="6" t="s">
        <v>68</v>
      </c>
      <c r="C3" s="6" t="s">
        <v>69</v>
      </c>
      <c r="D3" s="3">
        <v>0.65277777777777779</v>
      </c>
      <c r="E3" s="8">
        <v>9.7899999999999991</v>
      </c>
      <c r="F3" s="6">
        <v>11.4</v>
      </c>
      <c r="G3" s="6">
        <v>115.3</v>
      </c>
      <c r="H3" s="6">
        <v>155.69999999999999</v>
      </c>
      <c r="I3" s="6">
        <v>0.1</v>
      </c>
      <c r="J3" s="6">
        <v>7.45</v>
      </c>
      <c r="K3" s="6"/>
      <c r="L3" s="6">
        <v>1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58</v>
      </c>
    </row>
    <row r="4" spans="1:27" x14ac:dyDescent="0.25">
      <c r="A4" s="9">
        <v>40319</v>
      </c>
      <c r="B4" s="6" t="s">
        <v>68</v>
      </c>
      <c r="C4" s="6" t="s">
        <v>69</v>
      </c>
      <c r="D4" s="3">
        <v>0.47430555555555554</v>
      </c>
      <c r="E4" s="8">
        <v>9.02</v>
      </c>
      <c r="F4" s="6">
        <v>12.9</v>
      </c>
      <c r="G4" s="6">
        <v>133.6</v>
      </c>
      <c r="H4" s="6">
        <v>173.9</v>
      </c>
      <c r="I4" s="6">
        <v>0.1</v>
      </c>
      <c r="J4" s="6">
        <v>7.27</v>
      </c>
      <c r="K4" s="6">
        <v>5.93</v>
      </c>
      <c r="L4" s="6">
        <v>0.25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58</v>
      </c>
    </row>
    <row r="5" spans="1:27" x14ac:dyDescent="0.25">
      <c r="A5" s="9">
        <v>40353</v>
      </c>
      <c r="B5" s="6" t="s">
        <v>68</v>
      </c>
      <c r="C5" s="6" t="s">
        <v>69</v>
      </c>
      <c r="D5" s="3">
        <v>0.4916666666666667</v>
      </c>
      <c r="E5" s="8">
        <v>8.57</v>
      </c>
      <c r="F5" s="6">
        <v>16.3</v>
      </c>
      <c r="G5" s="6">
        <v>174.4</v>
      </c>
      <c r="H5" s="6">
        <v>209</v>
      </c>
      <c r="I5" s="6">
        <v>0.1</v>
      </c>
      <c r="J5" s="6">
        <v>7.77</v>
      </c>
      <c r="K5" s="6">
        <v>6.05</v>
      </c>
      <c r="L5" s="6">
        <v>0.3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58</v>
      </c>
    </row>
    <row r="6" spans="1:27" x14ac:dyDescent="0.25">
      <c r="A6" s="9">
        <v>40375</v>
      </c>
      <c r="B6" s="6" t="s">
        <v>68</v>
      </c>
      <c r="C6" s="6" t="s">
        <v>69</v>
      </c>
      <c r="D6" s="3">
        <v>0.53333333333333333</v>
      </c>
      <c r="E6" s="8">
        <v>7.84</v>
      </c>
      <c r="F6" s="6">
        <v>16.399999999999999</v>
      </c>
      <c r="G6" s="6">
        <v>179.6</v>
      </c>
      <c r="H6" s="6">
        <v>214.8</v>
      </c>
      <c r="I6" s="6">
        <v>0.1</v>
      </c>
      <c r="J6" s="6">
        <v>7.68</v>
      </c>
      <c r="K6" s="6">
        <v>5.29</v>
      </c>
      <c r="L6" s="6">
        <v>0.5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58</v>
      </c>
    </row>
    <row r="7" spans="1:27" x14ac:dyDescent="0.25">
      <c r="A7" s="9">
        <v>40409</v>
      </c>
      <c r="B7" s="6" t="s">
        <v>68</v>
      </c>
      <c r="C7" s="6" t="s">
        <v>69</v>
      </c>
      <c r="D7" s="3">
        <v>0.66875000000000007</v>
      </c>
      <c r="E7" s="8">
        <v>6.93</v>
      </c>
      <c r="F7" s="6">
        <v>17.600000000000001</v>
      </c>
      <c r="G7" s="6">
        <v>190.7</v>
      </c>
      <c r="H7" s="6">
        <v>222.2</v>
      </c>
      <c r="I7" s="6">
        <v>0.1</v>
      </c>
      <c r="J7" s="6" t="s">
        <v>17</v>
      </c>
      <c r="K7" s="6">
        <v>2.16</v>
      </c>
      <c r="L7" s="6">
        <v>0.25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58</v>
      </c>
      <c r="AA7">
        <v>16.5</v>
      </c>
    </row>
    <row r="8" spans="1:27" x14ac:dyDescent="0.25">
      <c r="A8" s="9">
        <v>40415</v>
      </c>
      <c r="B8" s="6" t="s">
        <v>68</v>
      </c>
      <c r="C8" s="6" t="s">
        <v>69</v>
      </c>
      <c r="D8" s="3">
        <v>0.5625</v>
      </c>
      <c r="E8" s="28">
        <v>3.23</v>
      </c>
      <c r="F8" s="6">
        <v>19.5</v>
      </c>
      <c r="G8" s="6">
        <v>200.4</v>
      </c>
      <c r="H8" s="6">
        <v>223.8</v>
      </c>
      <c r="I8" s="6">
        <v>0.1</v>
      </c>
      <c r="J8" s="6">
        <v>6.99</v>
      </c>
      <c r="K8" s="6"/>
      <c r="L8" s="6">
        <v>0.72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Summer</v>
      </c>
      <c r="Z8" t="s">
        <v>58</v>
      </c>
    </row>
    <row r="9" spans="1:27" x14ac:dyDescent="0.25">
      <c r="A9" s="9">
        <v>40448</v>
      </c>
      <c r="B9" s="6" t="s">
        <v>68</v>
      </c>
      <c r="C9" s="6" t="s">
        <v>69</v>
      </c>
      <c r="D9" s="3">
        <v>0.59583333333333333</v>
      </c>
      <c r="E9" s="8">
        <v>7.69</v>
      </c>
      <c r="F9" s="6">
        <v>17.399999999999999</v>
      </c>
      <c r="G9" s="6">
        <v>168.2</v>
      </c>
      <c r="H9" s="6">
        <v>196.6</v>
      </c>
      <c r="I9" s="6">
        <v>0.1</v>
      </c>
      <c r="J9" s="6">
        <v>7.56</v>
      </c>
      <c r="K9" s="6">
        <v>2.63</v>
      </c>
      <c r="L9" s="6">
        <v>0.5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58</v>
      </c>
    </row>
    <row r="10" spans="1:27" x14ac:dyDescent="0.25">
      <c r="A10" s="9">
        <v>40472</v>
      </c>
      <c r="B10" s="6" t="s">
        <v>68</v>
      </c>
      <c r="C10" s="6" t="s">
        <v>69</v>
      </c>
      <c r="D10" s="3">
        <v>0.60069444444444442</v>
      </c>
      <c r="E10" s="8">
        <v>8.26</v>
      </c>
      <c r="F10" s="6">
        <v>13</v>
      </c>
      <c r="G10" s="6">
        <v>170.6</v>
      </c>
      <c r="H10" s="6">
        <v>221</v>
      </c>
      <c r="I10" s="6">
        <v>0.1</v>
      </c>
      <c r="J10" s="6">
        <v>7.51</v>
      </c>
      <c r="K10" s="6"/>
      <c r="L10" s="6">
        <v>0.25</v>
      </c>
      <c r="M10">
        <f t="shared" si="0"/>
        <v>2010</v>
      </c>
      <c r="N10" t="s">
        <v>9</v>
      </c>
      <c r="P10" s="5" t="str">
        <f>LOOKUP(MONTH(A10),{1,3,6,9,12;"Winter","Spring","Summer","Autumn","Winter"})</f>
        <v>Autumn</v>
      </c>
      <c r="Z10" t="s">
        <v>58</v>
      </c>
    </row>
    <row r="11" spans="1:27" x14ac:dyDescent="0.25">
      <c r="A11" s="9">
        <v>40511</v>
      </c>
      <c r="B11" s="6" t="s">
        <v>68</v>
      </c>
      <c r="C11" s="6" t="s">
        <v>69</v>
      </c>
      <c r="D11" s="3">
        <v>0.57222222222222219</v>
      </c>
      <c r="E11" s="8">
        <v>11.95</v>
      </c>
      <c r="F11" s="6">
        <v>8.1999999999999993</v>
      </c>
      <c r="G11" s="6">
        <v>164.3</v>
      </c>
      <c r="H11" s="6">
        <v>242.2</v>
      </c>
      <c r="I11" s="6">
        <v>0.1</v>
      </c>
      <c r="J11" s="6">
        <v>7.36</v>
      </c>
      <c r="K11" s="6">
        <v>1.22</v>
      </c>
      <c r="L11" s="6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Z11" t="s">
        <v>58</v>
      </c>
    </row>
    <row r="12" spans="1:27" x14ac:dyDescent="0.25">
      <c r="A12" s="9">
        <v>40529</v>
      </c>
      <c r="B12" s="6" t="s">
        <v>68</v>
      </c>
      <c r="C12" s="6" t="s">
        <v>69</v>
      </c>
      <c r="D12" s="3">
        <v>0.4826388888888889</v>
      </c>
      <c r="E12" s="8">
        <v>11.26</v>
      </c>
      <c r="F12" s="6">
        <v>7.9</v>
      </c>
      <c r="G12" s="6">
        <v>150.4</v>
      </c>
      <c r="H12" s="6">
        <v>223.3</v>
      </c>
      <c r="I12" s="6">
        <v>0.1</v>
      </c>
      <c r="J12" s="6">
        <v>7.32</v>
      </c>
      <c r="K12" s="6">
        <v>2.86</v>
      </c>
      <c r="L12" s="6">
        <v>0.4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Z12" t="s">
        <v>58</v>
      </c>
    </row>
    <row r="13" spans="1:27" x14ac:dyDescent="0.25">
      <c r="A13" s="9">
        <v>40564</v>
      </c>
      <c r="B13" s="6" t="s">
        <v>68</v>
      </c>
      <c r="C13" s="6" t="s">
        <v>69</v>
      </c>
      <c r="D13" s="3">
        <v>0.4201388888888889</v>
      </c>
      <c r="E13" s="8">
        <v>10.78</v>
      </c>
      <c r="F13" s="6">
        <v>7.5</v>
      </c>
      <c r="G13" s="6">
        <v>59.5</v>
      </c>
      <c r="H13" s="6">
        <v>89.4</v>
      </c>
      <c r="I13" s="6">
        <v>0</v>
      </c>
      <c r="J13" s="6"/>
      <c r="K13" s="6">
        <v>6.2</v>
      </c>
      <c r="L13" s="6">
        <v>1.5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Z13" t="s">
        <v>58</v>
      </c>
    </row>
    <row r="14" spans="1:27" x14ac:dyDescent="0.25">
      <c r="A14" s="9">
        <v>40596</v>
      </c>
      <c r="B14" s="6" t="s">
        <v>68</v>
      </c>
      <c r="C14" s="6" t="s">
        <v>69</v>
      </c>
      <c r="D14" s="3">
        <v>0.60416666666666663</v>
      </c>
      <c r="E14" s="8">
        <v>11.77</v>
      </c>
      <c r="F14" s="6">
        <v>7</v>
      </c>
      <c r="G14" s="6">
        <v>124.2</v>
      </c>
      <c r="H14" s="6">
        <v>189.3</v>
      </c>
      <c r="I14" s="6">
        <v>0.1</v>
      </c>
      <c r="J14" s="6">
        <v>7.65</v>
      </c>
      <c r="K14" s="6">
        <v>0.6</v>
      </c>
      <c r="L14" s="6">
        <v>0.75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Winter</v>
      </c>
      <c r="Z14" t="s">
        <v>58</v>
      </c>
    </row>
    <row r="15" spans="1:27" x14ac:dyDescent="0.25">
      <c r="A15" s="9">
        <v>40624</v>
      </c>
      <c r="B15" s="6" t="s">
        <v>68</v>
      </c>
      <c r="C15" s="6" t="s">
        <v>69</v>
      </c>
      <c r="D15" s="3">
        <v>0.59305555555555556</v>
      </c>
      <c r="E15" s="8">
        <v>9.89</v>
      </c>
      <c r="F15" s="6">
        <v>12</v>
      </c>
      <c r="G15" s="6">
        <v>168.6</v>
      </c>
      <c r="H15" s="6">
        <v>224.8</v>
      </c>
      <c r="I15" s="6">
        <v>0.1</v>
      </c>
      <c r="J15" s="6">
        <v>7.6</v>
      </c>
      <c r="K15" s="6">
        <v>1.47</v>
      </c>
      <c r="L15" s="6">
        <v>0.75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58</v>
      </c>
    </row>
    <row r="16" spans="1:27" x14ac:dyDescent="0.25">
      <c r="A16" s="9">
        <v>40653</v>
      </c>
      <c r="B16" s="6" t="s">
        <v>68</v>
      </c>
      <c r="C16" s="6" t="s">
        <v>69</v>
      </c>
      <c r="D16" s="3">
        <v>0.60416666666666663</v>
      </c>
      <c r="E16" s="8">
        <v>10.32</v>
      </c>
      <c r="F16" s="6">
        <v>11.8</v>
      </c>
      <c r="G16" s="6">
        <v>156.6</v>
      </c>
      <c r="H16" s="6">
        <v>209.3</v>
      </c>
      <c r="I16" s="6">
        <v>0.1</v>
      </c>
      <c r="J16" s="6"/>
      <c r="K16" s="6">
        <v>2.52</v>
      </c>
      <c r="L16" s="6">
        <v>1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Z16" t="s">
        <v>58</v>
      </c>
    </row>
    <row r="17" spans="1:26" x14ac:dyDescent="0.25">
      <c r="A17" s="9">
        <v>40683</v>
      </c>
      <c r="B17" s="6" t="s">
        <v>68</v>
      </c>
      <c r="C17" s="6" t="s">
        <v>69</v>
      </c>
      <c r="D17" s="3">
        <v>0.63472222222222219</v>
      </c>
      <c r="E17" s="8">
        <v>10.87</v>
      </c>
      <c r="F17" s="6">
        <v>15.5</v>
      </c>
      <c r="G17" s="6">
        <v>179.5</v>
      </c>
      <c r="H17" s="6">
        <v>219.1</v>
      </c>
      <c r="I17" s="6">
        <v>0.1</v>
      </c>
      <c r="J17" s="6">
        <v>7.68</v>
      </c>
      <c r="K17" s="6">
        <v>3.31</v>
      </c>
      <c r="L17" s="6">
        <v>1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Spring</v>
      </c>
      <c r="Z17" t="s">
        <v>58</v>
      </c>
    </row>
    <row r="18" spans="1:26" x14ac:dyDescent="0.25">
      <c r="A18" s="9">
        <v>40709</v>
      </c>
      <c r="B18" s="6" t="s">
        <v>68</v>
      </c>
      <c r="C18" s="6" t="s">
        <v>69</v>
      </c>
      <c r="D18" s="3">
        <v>0.48680555555555555</v>
      </c>
      <c r="E18" s="8">
        <v>10.18</v>
      </c>
      <c r="F18" s="6">
        <v>13.6</v>
      </c>
      <c r="G18" s="6">
        <v>143.69999999999999</v>
      </c>
      <c r="H18" s="6">
        <v>183.8</v>
      </c>
      <c r="I18" s="6">
        <v>0.1</v>
      </c>
      <c r="J18" s="6">
        <v>7.69</v>
      </c>
      <c r="K18" s="6">
        <v>2.1</v>
      </c>
      <c r="L18" s="6">
        <v>0.25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58</v>
      </c>
    </row>
    <row r="19" spans="1:26" x14ac:dyDescent="0.25">
      <c r="A19" s="9">
        <v>40735</v>
      </c>
      <c r="B19" s="6" t="s">
        <v>68</v>
      </c>
      <c r="C19" s="6" t="s">
        <v>69</v>
      </c>
      <c r="D19" s="3">
        <v>0.60138888888888886</v>
      </c>
      <c r="E19" s="8">
        <v>10.119999999999999</v>
      </c>
      <c r="F19" s="6">
        <v>16.7</v>
      </c>
      <c r="G19" s="6">
        <v>189.6</v>
      </c>
      <c r="H19" s="6">
        <v>225.7</v>
      </c>
      <c r="I19" s="6">
        <v>0.1</v>
      </c>
      <c r="J19" s="6">
        <v>7.3</v>
      </c>
      <c r="K19" s="6">
        <v>3.31</v>
      </c>
      <c r="L19" s="6">
        <v>7.0000000000000007E-2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Z19" t="s">
        <v>58</v>
      </c>
    </row>
    <row r="20" spans="1:26" x14ac:dyDescent="0.25">
      <c r="A20" s="9">
        <v>40763</v>
      </c>
      <c r="B20" s="6" t="s">
        <v>68</v>
      </c>
      <c r="C20" s="6" t="s">
        <v>69</v>
      </c>
      <c r="D20" s="3">
        <v>0.63194444444444442</v>
      </c>
      <c r="E20" s="8">
        <v>8.59</v>
      </c>
      <c r="F20" s="6">
        <v>16.899999999999999</v>
      </c>
      <c r="G20" s="6">
        <v>185.4</v>
      </c>
      <c r="H20" s="6">
        <v>219.1</v>
      </c>
      <c r="I20" s="6">
        <v>0.1</v>
      </c>
      <c r="J20" s="6">
        <v>7.33</v>
      </c>
      <c r="K20" s="6">
        <v>1.21</v>
      </c>
      <c r="L20" s="6">
        <v>0.25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Summer</v>
      </c>
      <c r="Z20" t="s">
        <v>58</v>
      </c>
    </row>
    <row r="21" spans="1:26" x14ac:dyDescent="0.25">
      <c r="A21" s="9">
        <v>40801</v>
      </c>
      <c r="B21" s="6" t="s">
        <v>68</v>
      </c>
      <c r="C21" s="6" t="s">
        <v>69</v>
      </c>
      <c r="D21" s="3">
        <v>0.61805555555555558</v>
      </c>
      <c r="E21" s="8">
        <v>7.41</v>
      </c>
      <c r="F21" s="6">
        <v>16.2</v>
      </c>
      <c r="G21" s="6">
        <v>184</v>
      </c>
      <c r="H21" s="6">
        <v>221.1</v>
      </c>
      <c r="I21" s="6">
        <v>0.1</v>
      </c>
      <c r="J21" s="6">
        <v>7.6</v>
      </c>
      <c r="K21" s="6">
        <v>0.62</v>
      </c>
      <c r="L21" s="6">
        <v>0.25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58</v>
      </c>
    </row>
    <row r="22" spans="1:26" x14ac:dyDescent="0.25">
      <c r="A22" s="9">
        <v>40829</v>
      </c>
      <c r="B22" s="6" t="s">
        <v>68</v>
      </c>
      <c r="C22" s="6" t="s">
        <v>69</v>
      </c>
      <c r="D22" s="3">
        <v>0.47569444444444442</v>
      </c>
      <c r="E22" s="8">
        <v>9.44</v>
      </c>
      <c r="F22" s="6">
        <v>13.3</v>
      </c>
      <c r="G22" s="6">
        <v>167.6</v>
      </c>
      <c r="H22" s="6">
        <v>215.5</v>
      </c>
      <c r="I22" s="6">
        <v>0.1</v>
      </c>
      <c r="J22" s="6">
        <v>7.18</v>
      </c>
      <c r="K22" s="6">
        <v>0.38</v>
      </c>
      <c r="L22" s="6">
        <v>0.3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Z22" t="s">
        <v>58</v>
      </c>
    </row>
    <row r="23" spans="1:26" x14ac:dyDescent="0.25">
      <c r="A23" s="9">
        <v>40939</v>
      </c>
      <c r="B23" s="6" t="s">
        <v>68</v>
      </c>
      <c r="C23" s="6" t="s">
        <v>69</v>
      </c>
      <c r="D23" s="3">
        <v>0.5625</v>
      </c>
      <c r="E23" s="8">
        <v>9.82</v>
      </c>
      <c r="F23" s="6">
        <v>8.3000000000000007</v>
      </c>
      <c r="G23" s="6">
        <v>156.30000000000001</v>
      </c>
      <c r="H23" s="6">
        <v>229.7</v>
      </c>
      <c r="I23" s="6">
        <v>0.1</v>
      </c>
      <c r="J23" s="6">
        <v>7.43</v>
      </c>
      <c r="K23" s="6">
        <v>1.5</v>
      </c>
      <c r="L23" s="6">
        <v>0.5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Z23" t="s">
        <v>58</v>
      </c>
    </row>
    <row r="24" spans="1:26" x14ac:dyDescent="0.25">
      <c r="A24" s="9">
        <v>40945</v>
      </c>
      <c r="B24" s="6" t="s">
        <v>68</v>
      </c>
      <c r="C24" s="6" t="s">
        <v>69</v>
      </c>
      <c r="D24" s="3">
        <v>0.55763888888888891</v>
      </c>
      <c r="E24" s="8">
        <v>9.5</v>
      </c>
      <c r="F24" s="6">
        <v>8.4</v>
      </c>
      <c r="G24" s="6">
        <v>155.69999999999999</v>
      </c>
      <c r="H24" s="6">
        <v>228.4</v>
      </c>
      <c r="I24" s="6">
        <v>0.1</v>
      </c>
      <c r="J24" s="6">
        <v>7.21</v>
      </c>
      <c r="K24" s="6">
        <v>3.68</v>
      </c>
      <c r="L24" s="6">
        <v>0.75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Z24" t="s">
        <v>58</v>
      </c>
    </row>
    <row r="25" spans="1:26" x14ac:dyDescent="0.25">
      <c r="A25" s="9">
        <v>40974</v>
      </c>
      <c r="B25" s="6" t="s">
        <v>68</v>
      </c>
      <c r="C25" s="6" t="s">
        <v>69</v>
      </c>
      <c r="D25" s="3">
        <v>0.55555555555555558</v>
      </c>
      <c r="E25" s="8">
        <v>10.5</v>
      </c>
      <c r="F25" s="6">
        <v>8</v>
      </c>
      <c r="G25" s="6">
        <v>102.4</v>
      </c>
      <c r="H25" s="6">
        <v>151.30000000000001</v>
      </c>
      <c r="I25" s="6">
        <v>0.1</v>
      </c>
      <c r="J25" s="6">
        <v>6.79</v>
      </c>
      <c r="K25" s="6">
        <v>1.31</v>
      </c>
      <c r="L25" s="6">
        <v>1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Z25" t="s">
        <v>58</v>
      </c>
    </row>
    <row r="26" spans="1:26" x14ac:dyDescent="0.25">
      <c r="A26" s="9">
        <v>41008</v>
      </c>
      <c r="B26" s="6" t="s">
        <v>68</v>
      </c>
      <c r="C26" s="6" t="s">
        <v>69</v>
      </c>
      <c r="D26" s="3">
        <v>0.46180555555555558</v>
      </c>
      <c r="E26" s="8">
        <v>10.73</v>
      </c>
      <c r="F26" s="6">
        <v>11.6</v>
      </c>
      <c r="G26" s="6">
        <v>164.7</v>
      </c>
      <c r="H26" s="6">
        <v>221.6</v>
      </c>
      <c r="I26" s="6">
        <v>0.1</v>
      </c>
      <c r="J26" s="6">
        <v>8.31</v>
      </c>
      <c r="K26" s="6">
        <v>2.4300000000000002</v>
      </c>
      <c r="L26" s="6">
        <v>0.75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58</v>
      </c>
    </row>
    <row r="27" spans="1:26" x14ac:dyDescent="0.25">
      <c r="A27" s="1">
        <v>41036</v>
      </c>
      <c r="B27" s="6" t="s">
        <v>68</v>
      </c>
      <c r="C27" s="6" t="s">
        <v>69</v>
      </c>
      <c r="D27" s="2">
        <v>0.57638888888888895</v>
      </c>
      <c r="E27" s="8">
        <v>10.15</v>
      </c>
      <c r="F27" s="6">
        <v>14.7</v>
      </c>
      <c r="G27" s="6">
        <v>172.3</v>
      </c>
      <c r="H27" s="6">
        <v>214.5</v>
      </c>
      <c r="I27" s="6">
        <v>0.1</v>
      </c>
      <c r="J27" s="6">
        <v>7.18</v>
      </c>
      <c r="K27" s="6">
        <v>2.4900000000000002</v>
      </c>
      <c r="L27" s="6">
        <v>0.11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Z27" t="s">
        <v>58</v>
      </c>
    </row>
    <row r="28" spans="1:26" x14ac:dyDescent="0.25">
      <c r="A28" s="1">
        <v>41070</v>
      </c>
      <c r="B28" s="6" t="s">
        <v>68</v>
      </c>
      <c r="C28" s="6" t="s">
        <v>69</v>
      </c>
      <c r="D28" s="2">
        <v>0.48958333333333331</v>
      </c>
      <c r="E28" s="8">
        <v>8.8800000000000008</v>
      </c>
      <c r="F28" s="6">
        <v>15.9</v>
      </c>
      <c r="G28" s="6">
        <v>180.3</v>
      </c>
      <c r="H28" s="6">
        <v>218.2</v>
      </c>
      <c r="I28" s="6">
        <v>0.1</v>
      </c>
      <c r="J28" s="6">
        <v>7.41</v>
      </c>
      <c r="K28" s="6">
        <v>1.96</v>
      </c>
      <c r="L28" s="6">
        <v>0.25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58</v>
      </c>
    </row>
    <row r="29" spans="1:26" x14ac:dyDescent="0.25">
      <c r="A29" s="1">
        <v>41093</v>
      </c>
      <c r="B29" s="6" t="s">
        <v>68</v>
      </c>
      <c r="C29" s="6" t="s">
        <v>69</v>
      </c>
      <c r="D29" s="2">
        <v>0.58958333333333335</v>
      </c>
      <c r="E29" s="8">
        <v>9.36</v>
      </c>
      <c r="F29" s="6">
        <v>15</v>
      </c>
      <c r="G29" s="6">
        <v>142.1</v>
      </c>
      <c r="H29" s="6">
        <v>176.1</v>
      </c>
      <c r="I29" s="6">
        <v>0.1</v>
      </c>
      <c r="J29" s="6">
        <v>6.86</v>
      </c>
      <c r="K29" s="6">
        <v>1.68</v>
      </c>
      <c r="L29" s="6">
        <v>1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Z29" t="s">
        <v>58</v>
      </c>
    </row>
    <row r="30" spans="1:26" x14ac:dyDescent="0.25">
      <c r="A30" s="1">
        <v>41131</v>
      </c>
      <c r="B30" s="6" t="s">
        <v>68</v>
      </c>
      <c r="C30" s="6" t="s">
        <v>69</v>
      </c>
      <c r="D30" s="2">
        <v>0.62083333333333335</v>
      </c>
      <c r="E30" s="8">
        <v>6.96</v>
      </c>
      <c r="F30" s="6">
        <v>18</v>
      </c>
      <c r="G30" s="6">
        <v>181</v>
      </c>
      <c r="H30" s="6">
        <v>209</v>
      </c>
      <c r="I30" s="6">
        <v>0.1</v>
      </c>
      <c r="J30" s="6">
        <v>6.83</v>
      </c>
      <c r="K30" s="6">
        <v>1.08</v>
      </c>
      <c r="L30" s="6">
        <v>0.25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Z30" t="s">
        <v>58</v>
      </c>
    </row>
    <row r="31" spans="1:26" x14ac:dyDescent="0.25">
      <c r="A31" s="1">
        <v>41170</v>
      </c>
      <c r="B31" s="6" t="s">
        <v>68</v>
      </c>
      <c r="C31" s="6" t="s">
        <v>69</v>
      </c>
      <c r="D31" s="2">
        <v>0.45902777777777781</v>
      </c>
      <c r="E31" s="8">
        <v>6.95</v>
      </c>
      <c r="F31" s="6">
        <v>16.100000000000001</v>
      </c>
      <c r="G31" s="6">
        <v>178.8</v>
      </c>
      <c r="H31" s="6">
        <v>215.5</v>
      </c>
      <c r="I31" s="6">
        <v>0.1</v>
      </c>
      <c r="J31" s="6">
        <v>6.9</v>
      </c>
      <c r="K31" s="6">
        <v>0.2</v>
      </c>
      <c r="L31" s="6">
        <v>0.3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58</v>
      </c>
    </row>
    <row r="32" spans="1:26" x14ac:dyDescent="0.25">
      <c r="A32" s="1">
        <v>41191</v>
      </c>
      <c r="B32" s="6" t="s">
        <v>68</v>
      </c>
      <c r="C32" s="6" t="s">
        <v>69</v>
      </c>
      <c r="D32" s="2">
        <v>0.45555555555555555</v>
      </c>
      <c r="E32" s="8">
        <v>5.65</v>
      </c>
      <c r="F32" s="6">
        <v>13.7</v>
      </c>
      <c r="G32" s="6">
        <v>165.5</v>
      </c>
      <c r="H32" s="6">
        <v>211.2</v>
      </c>
      <c r="I32" s="6">
        <v>0.1</v>
      </c>
      <c r="J32" s="6">
        <v>6.9</v>
      </c>
      <c r="K32" s="6">
        <v>1.27</v>
      </c>
      <c r="L32" s="6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Z32" t="s">
        <v>58</v>
      </c>
    </row>
    <row r="33" spans="1:27" x14ac:dyDescent="0.25">
      <c r="A33" s="1">
        <v>41218</v>
      </c>
      <c r="B33" s="6" t="s">
        <v>68</v>
      </c>
      <c r="C33" s="6" t="s">
        <v>69</v>
      </c>
      <c r="D33" s="2">
        <v>0.41875000000000001</v>
      </c>
      <c r="E33" s="8">
        <v>9.65</v>
      </c>
      <c r="F33" s="6">
        <v>13.5</v>
      </c>
      <c r="G33" s="6">
        <v>144.30000000000001</v>
      </c>
      <c r="H33" s="6">
        <v>184.7</v>
      </c>
      <c r="I33" s="6">
        <v>0.1</v>
      </c>
      <c r="J33" s="6">
        <v>7.08</v>
      </c>
      <c r="K33" s="6">
        <v>1.47</v>
      </c>
      <c r="L33" s="6">
        <v>0.75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Z33" t="s">
        <v>58</v>
      </c>
    </row>
    <row r="34" spans="1:27" x14ac:dyDescent="0.25">
      <c r="A34" s="1">
        <v>41246</v>
      </c>
      <c r="B34" s="6" t="s">
        <v>68</v>
      </c>
      <c r="C34" s="6" t="s">
        <v>69</v>
      </c>
      <c r="D34" s="2">
        <v>0.44444444444444442</v>
      </c>
      <c r="E34" s="8">
        <v>10.62</v>
      </c>
      <c r="F34" s="6">
        <v>9.4</v>
      </c>
      <c r="G34" s="6">
        <v>96.7</v>
      </c>
      <c r="H34" s="6">
        <v>137.80000000000001</v>
      </c>
      <c r="I34" s="6">
        <v>0.1</v>
      </c>
      <c r="J34" s="6">
        <v>6.95</v>
      </c>
      <c r="K34" s="6">
        <v>0.99</v>
      </c>
      <c r="L34" s="6">
        <v>1.25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Z34" t="s">
        <v>58</v>
      </c>
    </row>
    <row r="35" spans="1:27" x14ac:dyDescent="0.25">
      <c r="A35" s="9">
        <v>41288</v>
      </c>
      <c r="B35" s="6" t="s">
        <v>68</v>
      </c>
      <c r="C35" s="6" t="s">
        <v>69</v>
      </c>
      <c r="D35" s="3">
        <v>0.44097222222222227</v>
      </c>
      <c r="E35" s="8">
        <v>10.44</v>
      </c>
      <c r="F35" s="6">
        <v>5.9</v>
      </c>
      <c r="G35" s="6">
        <v>103.3</v>
      </c>
      <c r="H35" s="6">
        <v>162.80000000000001</v>
      </c>
      <c r="I35" s="6">
        <v>0.1</v>
      </c>
      <c r="J35" s="6">
        <v>7.13</v>
      </c>
      <c r="K35" s="6">
        <v>3.09</v>
      </c>
      <c r="L35" s="6">
        <v>1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58</v>
      </c>
    </row>
    <row r="36" spans="1:27" x14ac:dyDescent="0.25">
      <c r="A36" s="9">
        <v>41320</v>
      </c>
      <c r="B36" s="6" t="s">
        <v>68</v>
      </c>
      <c r="C36" s="6" t="s">
        <v>69</v>
      </c>
      <c r="D36" s="3">
        <v>0.46388888888888885</v>
      </c>
      <c r="E36" s="8">
        <v>10.06</v>
      </c>
      <c r="F36" s="6">
        <v>9.5</v>
      </c>
      <c r="G36" s="6">
        <v>145.80000000000001</v>
      </c>
      <c r="H36" s="6">
        <v>207.1</v>
      </c>
      <c r="I36" s="6">
        <v>0.1</v>
      </c>
      <c r="J36" s="6">
        <v>6.99</v>
      </c>
      <c r="K36" s="6">
        <v>2.65</v>
      </c>
      <c r="L36" s="6">
        <v>0.5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Z36" t="s">
        <v>58</v>
      </c>
    </row>
    <row r="37" spans="1:27" x14ac:dyDescent="0.25">
      <c r="A37" s="9">
        <v>41351</v>
      </c>
      <c r="B37" s="6" t="s">
        <v>68</v>
      </c>
      <c r="C37" s="6" t="s">
        <v>69</v>
      </c>
      <c r="D37" s="3">
        <v>0.50416666666666665</v>
      </c>
      <c r="E37" s="8">
        <v>9.26</v>
      </c>
      <c r="F37" s="6">
        <v>9.6</v>
      </c>
      <c r="G37" s="6">
        <v>101.1</v>
      </c>
      <c r="H37" s="6">
        <v>143.30000000000001</v>
      </c>
      <c r="I37" s="6">
        <v>0.1</v>
      </c>
      <c r="J37" s="6">
        <v>7.11</v>
      </c>
      <c r="K37" s="6">
        <v>2.35</v>
      </c>
      <c r="L37" s="6">
        <v>0.75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Z37" t="s">
        <v>58</v>
      </c>
    </row>
    <row r="38" spans="1:27" x14ac:dyDescent="0.25">
      <c r="A38" s="9">
        <v>41390</v>
      </c>
      <c r="B38" s="6" t="s">
        <v>68</v>
      </c>
      <c r="C38" s="6" t="s">
        <v>69</v>
      </c>
      <c r="D38" s="3">
        <v>0.58680555555555558</v>
      </c>
      <c r="E38" s="8">
        <v>9.5500000000000007</v>
      </c>
      <c r="F38" s="6">
        <v>14.9</v>
      </c>
      <c r="G38" s="6">
        <v>96.4</v>
      </c>
      <c r="H38" s="6">
        <v>119.5</v>
      </c>
      <c r="I38" s="6">
        <v>0.1</v>
      </c>
      <c r="J38" s="6">
        <v>7.09</v>
      </c>
      <c r="K38" s="6">
        <v>3.48</v>
      </c>
      <c r="L38" s="6">
        <v>1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58</v>
      </c>
    </row>
    <row r="39" spans="1:27" x14ac:dyDescent="0.25">
      <c r="A39" s="9">
        <v>73903</v>
      </c>
      <c r="B39" s="6" t="s">
        <v>68</v>
      </c>
      <c r="C39" s="6" t="s">
        <v>69</v>
      </c>
      <c r="D39" s="3">
        <v>0.42986111111111108</v>
      </c>
      <c r="E39" s="8">
        <v>8.9600000000000009</v>
      </c>
      <c r="F39" s="6">
        <v>12.7</v>
      </c>
      <c r="G39" s="6">
        <v>159.69999999999999</v>
      </c>
      <c r="H39" s="6">
        <v>208.3</v>
      </c>
      <c r="I39" s="6">
        <v>0.1</v>
      </c>
      <c r="J39" s="6">
        <v>7.26</v>
      </c>
      <c r="K39" s="6">
        <v>1.75</v>
      </c>
      <c r="L39" s="6">
        <v>0.5</v>
      </c>
      <c r="M39">
        <f t="shared" si="0"/>
        <v>2102</v>
      </c>
      <c r="N39" t="s">
        <v>9</v>
      </c>
      <c r="P39" s="5" t="str">
        <f>LOOKUP(MONTH(A39),{1,3,6,9,12;"Winter","Spring","Summer","Autumn","Winter"})</f>
        <v>Spring</v>
      </c>
      <c r="Z39" t="s">
        <v>58</v>
      </c>
    </row>
    <row r="40" spans="1:27" x14ac:dyDescent="0.25">
      <c r="A40" s="9">
        <v>41429</v>
      </c>
      <c r="B40" s="6" t="s">
        <v>68</v>
      </c>
      <c r="C40" s="6" t="s">
        <v>69</v>
      </c>
      <c r="D40" s="3">
        <v>0.44513888888888892</v>
      </c>
      <c r="E40" s="8">
        <v>8.85</v>
      </c>
      <c r="F40" s="6">
        <v>16.399999999999999</v>
      </c>
      <c r="G40" s="6">
        <v>177.1</v>
      </c>
      <c r="H40" s="6">
        <v>211.4</v>
      </c>
      <c r="I40" s="6">
        <v>0.1</v>
      </c>
      <c r="J40" s="6">
        <v>7.38</v>
      </c>
      <c r="K40" s="6">
        <v>0.32</v>
      </c>
      <c r="L40" s="6">
        <v>7.0000000000000007E-2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58</v>
      </c>
    </row>
    <row r="41" spans="1:27" x14ac:dyDescent="0.25">
      <c r="A41" s="9">
        <v>41473</v>
      </c>
      <c r="B41" s="6" t="s">
        <v>68</v>
      </c>
      <c r="C41" s="6" t="s">
        <v>69</v>
      </c>
      <c r="D41" s="3">
        <v>0.46249999999999997</v>
      </c>
      <c r="E41" s="8">
        <v>8.2799999999999994</v>
      </c>
      <c r="F41" s="6">
        <v>17.399999999999999</v>
      </c>
      <c r="G41" s="6">
        <v>176.5</v>
      </c>
      <c r="H41" s="6">
        <v>206.7</v>
      </c>
      <c r="I41" s="6">
        <v>0.1</v>
      </c>
      <c r="J41" s="6">
        <v>6.83</v>
      </c>
      <c r="K41" s="6">
        <v>0.68</v>
      </c>
      <c r="L41" s="6">
        <v>0.09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Z41" t="s">
        <v>58</v>
      </c>
    </row>
    <row r="42" spans="1:27" x14ac:dyDescent="0.25">
      <c r="A42" s="9">
        <v>41498</v>
      </c>
      <c r="B42" s="6" t="s">
        <v>68</v>
      </c>
      <c r="C42" s="6" t="s">
        <v>69</v>
      </c>
      <c r="D42" s="3">
        <v>0.49652777777777773</v>
      </c>
      <c r="E42" s="8">
        <v>8.11</v>
      </c>
      <c r="F42" s="6">
        <v>18.7</v>
      </c>
      <c r="G42" s="6">
        <v>182.6</v>
      </c>
      <c r="H42" s="6">
        <v>207.2</v>
      </c>
      <c r="I42" s="6">
        <v>0.1</v>
      </c>
      <c r="J42" s="6">
        <v>7.37</v>
      </c>
      <c r="K42" s="6">
        <v>0.5</v>
      </c>
      <c r="L42" s="6">
        <v>0.75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Z42" t="s">
        <v>58</v>
      </c>
      <c r="AA42">
        <v>1.4</v>
      </c>
    </row>
    <row r="43" spans="1:27" x14ac:dyDescent="0.25">
      <c r="A43" s="9">
        <v>41527</v>
      </c>
      <c r="B43" s="6" t="s">
        <v>68</v>
      </c>
      <c r="C43" s="6" t="s">
        <v>69</v>
      </c>
      <c r="D43" s="3">
        <v>0.54583333333333328</v>
      </c>
      <c r="E43" s="8">
        <v>7.08</v>
      </c>
      <c r="F43" s="6">
        <v>19.7</v>
      </c>
      <c r="G43" s="6">
        <v>185.9</v>
      </c>
      <c r="H43" s="6">
        <v>207</v>
      </c>
      <c r="I43" s="6">
        <v>0.1</v>
      </c>
      <c r="J43" s="6">
        <v>6.64</v>
      </c>
      <c r="K43" s="6">
        <v>0.85</v>
      </c>
      <c r="L43" s="6">
        <v>0.5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Z43" t="s">
        <v>58</v>
      </c>
    </row>
    <row r="44" spans="1:27" x14ac:dyDescent="0.25">
      <c r="A44" s="9">
        <v>41554</v>
      </c>
      <c r="B44" s="6" t="s">
        <v>68</v>
      </c>
      <c r="C44" s="6" t="s">
        <v>69</v>
      </c>
      <c r="D44" s="3">
        <v>0.59375</v>
      </c>
      <c r="E44" s="8">
        <v>7.36</v>
      </c>
      <c r="F44" s="6">
        <v>14.8</v>
      </c>
      <c r="G44" s="6">
        <v>158.5</v>
      </c>
      <c r="H44" s="6">
        <v>196.6</v>
      </c>
      <c r="I44" s="6">
        <v>0.1</v>
      </c>
      <c r="J44" s="6">
        <v>6.7</v>
      </c>
      <c r="K44" s="6">
        <v>0.08</v>
      </c>
      <c r="L44" s="6">
        <v>0.75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58</v>
      </c>
    </row>
    <row r="45" spans="1:27" x14ac:dyDescent="0.25">
      <c r="A45" s="9">
        <v>41603</v>
      </c>
      <c r="B45" s="6" t="s">
        <v>68</v>
      </c>
      <c r="C45" s="6" t="s">
        <v>69</v>
      </c>
      <c r="D45" s="3">
        <v>0.63055555555555554</v>
      </c>
      <c r="E45" s="8">
        <v>8.14</v>
      </c>
      <c r="F45" s="6">
        <v>9.5</v>
      </c>
      <c r="G45" s="6">
        <v>144.69999999999999</v>
      </c>
      <c r="H45" s="6">
        <v>205.4</v>
      </c>
      <c r="I45" s="6">
        <v>0.1</v>
      </c>
      <c r="J45" s="6">
        <v>7.41</v>
      </c>
      <c r="K45" s="6">
        <v>1.06</v>
      </c>
      <c r="L45" s="6">
        <v>0.5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Z45" t="s">
        <v>58</v>
      </c>
    </row>
    <row r="46" spans="1:27" x14ac:dyDescent="0.25">
      <c r="A46" s="9">
        <v>41621</v>
      </c>
      <c r="B46" s="6" t="s">
        <v>68</v>
      </c>
      <c r="C46" s="6" t="s">
        <v>69</v>
      </c>
      <c r="D46" s="3">
        <v>0.62986111111111109</v>
      </c>
      <c r="E46" s="8">
        <v>9.6199999999999992</v>
      </c>
      <c r="F46" s="6">
        <v>7.8</v>
      </c>
      <c r="G46" s="6">
        <v>148.30000000000001</v>
      </c>
      <c r="H46" s="6">
        <v>220.9</v>
      </c>
      <c r="I46" s="6">
        <v>0.1</v>
      </c>
      <c r="J46" s="6">
        <v>7.37</v>
      </c>
      <c r="K46" s="6">
        <v>0.88</v>
      </c>
      <c r="L46" s="6">
        <v>0.5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Z46" t="s">
        <v>58</v>
      </c>
    </row>
    <row r="47" spans="1:27" x14ac:dyDescent="0.25">
      <c r="A47" s="9">
        <v>41652</v>
      </c>
      <c r="B47" s="6" t="s">
        <v>68</v>
      </c>
      <c r="C47" s="6" t="s">
        <v>69</v>
      </c>
      <c r="D47" s="3">
        <v>0.46527777777777773</v>
      </c>
      <c r="E47" s="8">
        <v>9.2799999999999994</v>
      </c>
      <c r="F47" s="6">
        <v>9</v>
      </c>
      <c r="G47" s="6">
        <v>140.5</v>
      </c>
      <c r="H47" s="6">
        <v>202.4</v>
      </c>
      <c r="I47" s="6">
        <v>0.1</v>
      </c>
      <c r="J47" s="6">
        <v>7.71</v>
      </c>
      <c r="K47" s="6">
        <v>0.18</v>
      </c>
      <c r="L47" s="6">
        <v>1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Z47" t="s">
        <v>58</v>
      </c>
    </row>
    <row r="48" spans="1:27" x14ac:dyDescent="0.25">
      <c r="A48" s="9">
        <v>41701</v>
      </c>
      <c r="B48" s="6" t="s">
        <v>68</v>
      </c>
      <c r="C48" s="6" t="s">
        <v>69</v>
      </c>
      <c r="D48" s="3">
        <v>0.4548611111111111</v>
      </c>
      <c r="E48" s="8">
        <v>9.08</v>
      </c>
      <c r="F48" s="6">
        <v>8.1</v>
      </c>
      <c r="G48" s="6">
        <v>68.5</v>
      </c>
      <c r="H48" s="6">
        <v>101.2</v>
      </c>
      <c r="I48" s="6">
        <v>0</v>
      </c>
      <c r="J48" s="6">
        <v>6.96</v>
      </c>
      <c r="K48" s="6">
        <v>1.27</v>
      </c>
      <c r="L48" s="6">
        <v>2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Z48" t="s">
        <v>58</v>
      </c>
    </row>
    <row r="49" spans="1:26" x14ac:dyDescent="0.25">
      <c r="A49" s="9">
        <v>41722</v>
      </c>
      <c r="B49" s="6" t="s">
        <v>68</v>
      </c>
      <c r="C49" s="6" t="s">
        <v>69</v>
      </c>
      <c r="D49" s="3">
        <v>0.50347222222222221</v>
      </c>
      <c r="E49" s="8">
        <v>10.119999999999999</v>
      </c>
      <c r="F49" s="6">
        <v>11</v>
      </c>
      <c r="G49" s="6">
        <v>149.9</v>
      </c>
      <c r="H49" s="6">
        <v>205.2</v>
      </c>
      <c r="I49" s="6">
        <v>0.1</v>
      </c>
      <c r="J49" s="6">
        <v>7.63</v>
      </c>
      <c r="K49" s="6">
        <v>2.46</v>
      </c>
      <c r="L49" s="6">
        <v>1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Z49" t="s">
        <v>58</v>
      </c>
    </row>
    <row r="50" spans="1:26" x14ac:dyDescent="0.25">
      <c r="A50" s="9">
        <v>41743</v>
      </c>
      <c r="B50" s="6" t="s">
        <v>68</v>
      </c>
      <c r="C50" s="6" t="s">
        <v>69</v>
      </c>
      <c r="D50" s="3">
        <v>0.58819444444444446</v>
      </c>
      <c r="E50" s="8">
        <v>10.59</v>
      </c>
      <c r="F50" s="6">
        <v>13.7</v>
      </c>
      <c r="G50" s="6">
        <v>161.1</v>
      </c>
      <c r="H50" s="6">
        <v>205.4</v>
      </c>
      <c r="I50" s="6">
        <v>0.1</v>
      </c>
      <c r="J50" s="6">
        <v>7.89</v>
      </c>
      <c r="K50" s="6">
        <v>1.56</v>
      </c>
      <c r="L50" s="6">
        <v>0.75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Z50" t="s">
        <v>58</v>
      </c>
    </row>
    <row r="51" spans="1:26" x14ac:dyDescent="0.25">
      <c r="A51" s="9">
        <v>41771</v>
      </c>
      <c r="B51" s="6" t="s">
        <v>68</v>
      </c>
      <c r="C51" s="6" t="s">
        <v>69</v>
      </c>
      <c r="D51" s="3">
        <v>0.4680555555555555</v>
      </c>
      <c r="E51" s="8">
        <v>9.36</v>
      </c>
      <c r="F51" s="6">
        <v>14.6</v>
      </c>
      <c r="G51" s="6">
        <v>166.8</v>
      </c>
      <c r="H51" s="6">
        <v>208.1</v>
      </c>
      <c r="I51" s="6">
        <v>0.1</v>
      </c>
      <c r="J51" s="6">
        <v>7.48</v>
      </c>
      <c r="K51" s="6">
        <v>3.16</v>
      </c>
      <c r="L51" s="6">
        <v>0.5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Z51" t="s">
        <v>58</v>
      </c>
    </row>
    <row r="52" spans="1:26" x14ac:dyDescent="0.25">
      <c r="A52" s="9">
        <v>41813</v>
      </c>
      <c r="B52" s="6" t="s">
        <v>68</v>
      </c>
      <c r="C52" s="6" t="s">
        <v>69</v>
      </c>
      <c r="D52" s="3">
        <v>0.48055555555555557</v>
      </c>
      <c r="E52" s="8">
        <v>6.77</v>
      </c>
      <c r="F52" s="8">
        <v>17.3</v>
      </c>
      <c r="G52" s="6">
        <v>174.7</v>
      </c>
      <c r="H52" s="6">
        <v>204.9</v>
      </c>
      <c r="I52" s="6">
        <v>0.1</v>
      </c>
      <c r="J52" s="6">
        <v>7.03</v>
      </c>
      <c r="K52" s="6">
        <v>1.92</v>
      </c>
      <c r="L52" s="6">
        <v>0.25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Z52" t="s">
        <v>58</v>
      </c>
    </row>
    <row r="53" spans="1:26" x14ac:dyDescent="0.25">
      <c r="A53" s="9">
        <v>41834</v>
      </c>
      <c r="B53" s="6" t="s">
        <v>68</v>
      </c>
      <c r="C53" s="6" t="s">
        <v>69</v>
      </c>
      <c r="D53" s="3">
        <v>0.46597222222222223</v>
      </c>
      <c r="E53" s="8">
        <v>5.24</v>
      </c>
      <c r="F53" s="8">
        <v>19.7</v>
      </c>
      <c r="G53" s="6">
        <v>182</v>
      </c>
      <c r="H53" s="6">
        <v>202.2</v>
      </c>
      <c r="I53" s="6">
        <v>0.1</v>
      </c>
      <c r="J53" s="6">
        <v>7.32</v>
      </c>
      <c r="K53" s="6">
        <v>4.3099999999999996</v>
      </c>
      <c r="L53" s="6">
        <v>0.03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Z53" t="s">
        <v>58</v>
      </c>
    </row>
    <row r="54" spans="1:26" x14ac:dyDescent="0.25">
      <c r="A54" s="9">
        <v>41855</v>
      </c>
      <c r="B54" s="6" t="s">
        <v>68</v>
      </c>
      <c r="C54" s="6" t="s">
        <v>69</v>
      </c>
      <c r="D54" s="3">
        <v>0.52916666666666667</v>
      </c>
      <c r="E54" s="8">
        <v>6.72</v>
      </c>
      <c r="F54" s="8">
        <v>20.7</v>
      </c>
      <c r="G54" s="6">
        <v>176</v>
      </c>
      <c r="H54" s="6">
        <v>190.5</v>
      </c>
      <c r="I54" s="6">
        <v>0.1</v>
      </c>
      <c r="J54" s="6">
        <v>7.56</v>
      </c>
      <c r="K54" s="6">
        <v>1.48</v>
      </c>
      <c r="L54" s="6">
        <v>0.02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Z54" t="s">
        <v>58</v>
      </c>
    </row>
    <row r="55" spans="1:26" x14ac:dyDescent="0.25">
      <c r="A55" s="9">
        <v>41899</v>
      </c>
      <c r="B55" s="6" t="s">
        <v>68</v>
      </c>
      <c r="C55" s="6" t="s">
        <v>69</v>
      </c>
      <c r="D55" s="3">
        <v>0.4694444444444445</v>
      </c>
      <c r="E55" s="8">
        <v>7.15</v>
      </c>
      <c r="F55" s="8">
        <v>17.7</v>
      </c>
      <c r="G55" s="6">
        <v>174.2</v>
      </c>
      <c r="H55" s="6">
        <v>202.7</v>
      </c>
      <c r="I55" s="6">
        <v>0.1</v>
      </c>
      <c r="J55" s="6">
        <v>7.08</v>
      </c>
      <c r="K55" s="6">
        <v>2.86</v>
      </c>
      <c r="L55" s="6">
        <v>0.25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Z55" t="s">
        <v>58</v>
      </c>
    </row>
    <row r="56" spans="1:26" x14ac:dyDescent="0.25">
      <c r="A56" s="1">
        <v>41929</v>
      </c>
      <c r="B56" s="6" t="s">
        <v>68</v>
      </c>
      <c r="C56" s="6" t="s">
        <v>69</v>
      </c>
      <c r="D56" s="3">
        <v>0.43402777777777773</v>
      </c>
      <c r="E56" s="8">
        <v>7.6</v>
      </c>
      <c r="F56" s="6">
        <v>15</v>
      </c>
      <c r="G56" s="6">
        <v>165.4</v>
      </c>
      <c r="H56" s="6">
        <v>204.3</v>
      </c>
      <c r="I56" s="6">
        <v>0.1</v>
      </c>
      <c r="J56" s="6">
        <v>7.03</v>
      </c>
      <c r="K56" s="6">
        <v>1.93</v>
      </c>
      <c r="L56" s="6">
        <v>0.25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Z56" t="s">
        <v>58</v>
      </c>
    </row>
    <row r="57" spans="1:26" x14ac:dyDescent="0.25">
      <c r="A57" s="1">
        <v>41962</v>
      </c>
      <c r="B57" s="6" t="s">
        <v>68</v>
      </c>
      <c r="C57" s="6" t="s">
        <v>69</v>
      </c>
      <c r="D57" s="3">
        <v>0.5625</v>
      </c>
      <c r="E57" s="8">
        <v>8.68</v>
      </c>
      <c r="F57" s="6">
        <v>9.6</v>
      </c>
      <c r="G57" s="6">
        <v>148.9</v>
      </c>
      <c r="H57" s="6">
        <v>211.2</v>
      </c>
      <c r="I57" s="6">
        <v>0.1</v>
      </c>
      <c r="J57" s="6">
        <v>7.44</v>
      </c>
      <c r="K57" s="6">
        <v>1.82</v>
      </c>
      <c r="L57">
        <v>0.11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Z57" t="s">
        <v>58</v>
      </c>
    </row>
    <row r="58" spans="1:26" x14ac:dyDescent="0.25">
      <c r="A58" s="1">
        <v>41990</v>
      </c>
      <c r="B58" s="6" t="s">
        <v>68</v>
      </c>
      <c r="C58" s="6" t="s">
        <v>69</v>
      </c>
      <c r="D58" s="3">
        <v>0.5541666666666667</v>
      </c>
      <c r="E58" s="8">
        <v>7.85</v>
      </c>
      <c r="F58" s="6">
        <v>9.8000000000000007</v>
      </c>
      <c r="G58" s="6">
        <v>126.5</v>
      </c>
      <c r="H58" s="6">
        <v>178.6</v>
      </c>
      <c r="I58" s="6">
        <v>0.1</v>
      </c>
      <c r="J58" s="6">
        <v>7.37</v>
      </c>
      <c r="K58" s="6">
        <v>6</v>
      </c>
      <c r="L58" s="6">
        <v>1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Z58" t="s">
        <v>58</v>
      </c>
    </row>
    <row r="59" spans="1:26" x14ac:dyDescent="0.25">
      <c r="A59" s="9">
        <v>42027</v>
      </c>
      <c r="B59" s="6" t="s">
        <v>68</v>
      </c>
      <c r="C59" s="6" t="s">
        <v>69</v>
      </c>
      <c r="D59" s="3">
        <v>0.4548611111111111</v>
      </c>
      <c r="E59" s="8">
        <v>8.86</v>
      </c>
      <c r="F59" s="6">
        <v>9.6</v>
      </c>
      <c r="G59" s="6">
        <v>91.3</v>
      </c>
      <c r="H59" s="6">
        <v>129.30000000000001</v>
      </c>
      <c r="I59" s="6">
        <v>0.1</v>
      </c>
      <c r="J59" s="6">
        <v>7.21</v>
      </c>
      <c r="K59" s="6">
        <v>6.91</v>
      </c>
      <c r="L59" s="6">
        <v>1.5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Z59" t="s">
        <v>58</v>
      </c>
    </row>
    <row r="60" spans="1:26" x14ac:dyDescent="0.25">
      <c r="A60" s="9">
        <v>42053</v>
      </c>
      <c r="B60" s="6" t="s">
        <v>68</v>
      </c>
      <c r="C60" s="6" t="s">
        <v>69</v>
      </c>
      <c r="D60" s="3">
        <v>0.52569444444444446</v>
      </c>
      <c r="E60" s="8">
        <v>9.3000000000000007</v>
      </c>
      <c r="F60" s="6">
        <v>9.6</v>
      </c>
      <c r="G60" s="6">
        <v>144.80000000000001</v>
      </c>
      <c r="H60" s="6">
        <v>204.9</v>
      </c>
      <c r="I60" s="6">
        <v>0.1</v>
      </c>
      <c r="J60" s="6">
        <v>7.63</v>
      </c>
      <c r="K60" s="6">
        <v>2.7</v>
      </c>
      <c r="L60" s="6">
        <v>1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Z60" t="s">
        <v>58</v>
      </c>
    </row>
    <row r="61" spans="1:26" x14ac:dyDescent="0.25">
      <c r="A61" s="9">
        <v>42100</v>
      </c>
      <c r="B61" s="6" t="s">
        <v>68</v>
      </c>
      <c r="C61" s="6" t="s">
        <v>69</v>
      </c>
      <c r="D61" s="3">
        <v>0.41041666666666665</v>
      </c>
      <c r="E61" s="8">
        <v>9.58</v>
      </c>
      <c r="F61" s="6">
        <v>10.5</v>
      </c>
      <c r="G61" s="6">
        <v>149.69999999999999</v>
      </c>
      <c r="H61" s="6">
        <v>207.1</v>
      </c>
      <c r="I61" s="6">
        <v>0.1</v>
      </c>
      <c r="J61" s="6">
        <v>7.51</v>
      </c>
      <c r="K61" s="6">
        <v>1.45</v>
      </c>
      <c r="L61" s="6">
        <v>1.2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Z61" t="s">
        <v>58</v>
      </c>
    </row>
    <row r="62" spans="1:26" x14ac:dyDescent="0.25">
      <c r="A62" s="1">
        <v>42115</v>
      </c>
      <c r="B62" s="6" t="s">
        <v>68</v>
      </c>
      <c r="C62" s="6" t="s">
        <v>69</v>
      </c>
      <c r="D62" s="3">
        <v>0.4375</v>
      </c>
      <c r="E62" s="8">
        <v>10.59</v>
      </c>
      <c r="F62" s="6">
        <v>13.3</v>
      </c>
      <c r="G62" s="6">
        <v>159.69999999999999</v>
      </c>
      <c r="H62" s="6">
        <v>205.6</v>
      </c>
      <c r="I62" s="6">
        <v>0.1</v>
      </c>
      <c r="J62" s="6">
        <v>7.51</v>
      </c>
      <c r="K62" s="6">
        <v>1.7</v>
      </c>
      <c r="L62" s="6">
        <v>1.5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Z62" t="s">
        <v>58</v>
      </c>
    </row>
    <row r="63" spans="1:26" x14ac:dyDescent="0.25">
      <c r="A63" s="1">
        <v>42150</v>
      </c>
      <c r="B63" s="6" t="s">
        <v>68</v>
      </c>
      <c r="C63" s="6" t="s">
        <v>69</v>
      </c>
      <c r="D63" s="2">
        <v>0.45833333333333331</v>
      </c>
      <c r="E63" s="8">
        <v>8.52</v>
      </c>
      <c r="F63" s="6">
        <v>15.4</v>
      </c>
      <c r="G63" s="6">
        <v>168.1</v>
      </c>
      <c r="H63" s="6">
        <v>205.7</v>
      </c>
      <c r="I63" s="6">
        <v>0.1</v>
      </c>
      <c r="J63" s="6">
        <v>7.18</v>
      </c>
      <c r="K63" s="6">
        <v>1.22</v>
      </c>
      <c r="L63" s="6">
        <v>0.5</v>
      </c>
      <c r="M63">
        <f t="shared" si="0"/>
        <v>2015</v>
      </c>
      <c r="N63" t="s">
        <v>10</v>
      </c>
      <c r="P63" s="5" t="str">
        <f>LOOKUP(MONTH(A63),{1,3,6,9,12;"Winter","Spring","Summer","Autumn","Winter"})</f>
        <v>Spring</v>
      </c>
      <c r="Z63" t="s">
        <v>58</v>
      </c>
    </row>
    <row r="64" spans="1:26" x14ac:dyDescent="0.25">
      <c r="A64" s="1">
        <v>42177</v>
      </c>
      <c r="B64" s="6" t="s">
        <v>68</v>
      </c>
      <c r="C64" s="6" t="s">
        <v>69</v>
      </c>
      <c r="D64" s="2">
        <v>0.50486111111111109</v>
      </c>
      <c r="E64" s="8">
        <v>8.16</v>
      </c>
      <c r="F64" s="8">
        <v>19.600000000000001</v>
      </c>
      <c r="G64" s="6">
        <v>164.5</v>
      </c>
      <c r="H64" s="6">
        <v>183.3</v>
      </c>
      <c r="I64" s="6">
        <v>0.1</v>
      </c>
      <c r="J64" s="6">
        <v>7.24</v>
      </c>
      <c r="K64" s="6">
        <v>1.53</v>
      </c>
      <c r="L64" s="6">
        <v>7.0000000000000007E-2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Z64" t="s">
        <v>58</v>
      </c>
    </row>
    <row r="65" spans="1:26" x14ac:dyDescent="0.25">
      <c r="A65" s="1">
        <v>42199</v>
      </c>
      <c r="B65" s="6" t="s">
        <v>68</v>
      </c>
      <c r="C65" s="6" t="s">
        <v>69</v>
      </c>
      <c r="D65" s="2">
        <v>0.46666666666666662</v>
      </c>
      <c r="E65" s="8">
        <v>6.09</v>
      </c>
      <c r="F65" s="6">
        <v>19.5</v>
      </c>
      <c r="G65" s="6">
        <v>155.1</v>
      </c>
      <c r="H65" s="6">
        <v>173.5</v>
      </c>
      <c r="I65" s="6">
        <v>0.1</v>
      </c>
      <c r="J65" s="6">
        <v>6.72</v>
      </c>
      <c r="K65" s="6">
        <v>0.92</v>
      </c>
      <c r="L65" s="6">
        <v>0.1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Z65" t="s">
        <v>58</v>
      </c>
    </row>
    <row r="66" spans="1:26" x14ac:dyDescent="0.25">
      <c r="A66" s="1">
        <v>42234</v>
      </c>
      <c r="B66" s="6" t="s">
        <v>68</v>
      </c>
      <c r="C66" s="6" t="s">
        <v>69</v>
      </c>
      <c r="D66" s="2">
        <v>0.46180555555555558</v>
      </c>
      <c r="E66" s="8">
        <v>6.35</v>
      </c>
      <c r="F66" s="6">
        <v>19.5</v>
      </c>
      <c r="G66" s="6">
        <v>138</v>
      </c>
      <c r="H66" s="6">
        <v>153.6</v>
      </c>
      <c r="I66" s="6">
        <v>0.1</v>
      </c>
      <c r="J66" s="6">
        <v>7.34</v>
      </c>
      <c r="K66" s="6">
        <v>3.56</v>
      </c>
      <c r="L66" s="6">
        <v>0.11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Z66" t="s">
        <v>58</v>
      </c>
    </row>
    <row r="67" spans="1:26" x14ac:dyDescent="0.25">
      <c r="A67" s="1">
        <v>42262</v>
      </c>
      <c r="B67" s="6" t="s">
        <v>68</v>
      </c>
      <c r="C67" s="6" t="s">
        <v>69</v>
      </c>
      <c r="D67" s="2">
        <v>0.44305555555555554</v>
      </c>
      <c r="E67" s="8">
        <v>5.81</v>
      </c>
      <c r="F67" s="6">
        <v>17.3</v>
      </c>
      <c r="G67" s="6">
        <v>140.9</v>
      </c>
      <c r="H67" s="6">
        <v>165.1</v>
      </c>
      <c r="I67" s="6">
        <v>0.1</v>
      </c>
      <c r="J67" s="6">
        <v>7.32</v>
      </c>
      <c r="K67" s="6">
        <v>0.74</v>
      </c>
      <c r="L67" s="6">
        <v>0.08</v>
      </c>
      <c r="M67">
        <f t="shared" ref="M67:M70" si="1">YEAR(A67)</f>
        <v>2015</v>
      </c>
      <c r="N67" t="s">
        <v>9</v>
      </c>
      <c r="P67" s="5" t="str">
        <f>LOOKUP(MONTH(A67),{1,3,6,9,12;"Winter","Spring","Summer","Autumn","Winter"})</f>
        <v>Autumn</v>
      </c>
      <c r="Z67" t="s">
        <v>58</v>
      </c>
    </row>
    <row r="68" spans="1:26" x14ac:dyDescent="0.25">
      <c r="A68" s="1">
        <v>42292</v>
      </c>
      <c r="B68" s="6" t="s">
        <v>68</v>
      </c>
      <c r="C68" s="6" t="s">
        <v>69</v>
      </c>
      <c r="D68" s="2">
        <v>0.45624999999999999</v>
      </c>
      <c r="E68" s="8">
        <v>6.41</v>
      </c>
      <c r="F68" s="6">
        <v>15.2</v>
      </c>
      <c r="G68" s="6">
        <v>158.9</v>
      </c>
      <c r="H68" s="6">
        <v>195.4</v>
      </c>
      <c r="I68" s="6">
        <v>0.1</v>
      </c>
      <c r="J68" s="6">
        <v>6.76</v>
      </c>
      <c r="K68" s="6">
        <v>0.15</v>
      </c>
      <c r="L68" s="6">
        <v>0.25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Z68" t="s">
        <v>58</v>
      </c>
    </row>
    <row r="69" spans="1:26" x14ac:dyDescent="0.25">
      <c r="A69" s="1">
        <v>42317</v>
      </c>
      <c r="B69" s="6" t="s">
        <v>68</v>
      </c>
      <c r="C69" s="6" t="s">
        <v>69</v>
      </c>
      <c r="D69" s="2">
        <v>0.43194444444444446</v>
      </c>
      <c r="E69" s="8">
        <v>7.39</v>
      </c>
      <c r="F69" s="6">
        <v>10.9</v>
      </c>
      <c r="G69" s="6">
        <v>89.4</v>
      </c>
      <c r="H69" s="6">
        <v>122.3</v>
      </c>
      <c r="I69" s="6">
        <v>0.1</v>
      </c>
      <c r="J69" s="6">
        <v>6.74</v>
      </c>
      <c r="K69" s="6">
        <v>1.41</v>
      </c>
      <c r="L69" s="6">
        <v>2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Z69" t="s">
        <v>58</v>
      </c>
    </row>
    <row r="70" spans="1:26" x14ac:dyDescent="0.25">
      <c r="A70" s="1">
        <v>42360</v>
      </c>
      <c r="B70" s="6" t="s">
        <v>68</v>
      </c>
      <c r="C70" s="6" t="s">
        <v>69</v>
      </c>
      <c r="D70" s="2">
        <v>0.43472222222222223</v>
      </c>
      <c r="E70" s="8">
        <v>9.11</v>
      </c>
      <c r="F70" s="6">
        <v>8.5</v>
      </c>
      <c r="G70" s="6">
        <v>123.8</v>
      </c>
      <c r="H70" s="6">
        <v>180.9</v>
      </c>
      <c r="I70" s="6">
        <v>0.1</v>
      </c>
      <c r="J70" s="6">
        <v>7.26</v>
      </c>
      <c r="K70" s="6">
        <v>0.16</v>
      </c>
      <c r="L70" s="6">
        <v>1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Z70" t="s">
        <v>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Z2" sqref="Z2:Z44"/>
    </sheetView>
  </sheetViews>
  <sheetFormatPr defaultRowHeight="15" x14ac:dyDescent="0.25"/>
  <cols>
    <col min="1" max="1" width="10.7109375" style="1" bestFit="1" customWidth="1"/>
    <col min="3" max="3" width="17.7109375" bestFit="1" customWidth="1"/>
    <col min="4" max="4" width="11.5703125" style="2" bestFit="1" customWidth="1"/>
    <col min="5" max="6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s="25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s="6" t="s">
        <v>71</v>
      </c>
      <c r="C2" s="6" t="s">
        <v>72</v>
      </c>
      <c r="D2" s="3">
        <v>0.63194444444444442</v>
      </c>
      <c r="E2" s="8">
        <v>10.5</v>
      </c>
      <c r="F2" s="8">
        <v>10.199999999999999</v>
      </c>
      <c r="G2" s="6">
        <v>93.2</v>
      </c>
      <c r="H2" s="6">
        <v>130.1</v>
      </c>
      <c r="I2" s="6">
        <v>0.1</v>
      </c>
      <c r="J2" s="6">
        <v>7.58</v>
      </c>
      <c r="K2" s="6"/>
      <c r="L2" s="6">
        <v>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58</v>
      </c>
    </row>
    <row r="3" spans="1:27" x14ac:dyDescent="0.25">
      <c r="A3" s="1">
        <v>40319</v>
      </c>
      <c r="B3" s="6" t="s">
        <v>71</v>
      </c>
      <c r="C3" s="6" t="s">
        <v>72</v>
      </c>
      <c r="D3" s="3">
        <v>0.50972222222222219</v>
      </c>
      <c r="E3" s="8">
        <v>10.130000000000001</v>
      </c>
      <c r="F3" s="8">
        <v>11.8</v>
      </c>
      <c r="G3" s="6">
        <v>117.6</v>
      </c>
      <c r="H3" s="6">
        <v>157.4</v>
      </c>
      <c r="I3" s="6">
        <v>0.1</v>
      </c>
      <c r="J3" s="6">
        <v>7.74</v>
      </c>
      <c r="K3" s="6">
        <v>5.88</v>
      </c>
      <c r="L3" s="6">
        <v>1</v>
      </c>
      <c r="M3">
        <f t="shared" ref="M3:M44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58</v>
      </c>
    </row>
    <row r="4" spans="1:27" x14ac:dyDescent="0.25">
      <c r="A4" s="1">
        <v>40353</v>
      </c>
      <c r="B4" s="6" t="s">
        <v>71</v>
      </c>
      <c r="C4" s="6" t="s">
        <v>72</v>
      </c>
      <c r="D4" s="3">
        <v>0.4680555555555555</v>
      </c>
      <c r="E4" s="8">
        <v>9.9</v>
      </c>
      <c r="F4" s="8">
        <v>14.7</v>
      </c>
      <c r="G4" s="6">
        <v>131.1</v>
      </c>
      <c r="H4" s="6">
        <v>163.4</v>
      </c>
      <c r="I4" s="6">
        <v>0.1</v>
      </c>
      <c r="J4" s="6">
        <v>8.14</v>
      </c>
      <c r="K4" s="6">
        <v>3</v>
      </c>
      <c r="L4" s="6">
        <v>0.5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Summer</v>
      </c>
      <c r="Z4" t="s">
        <v>58</v>
      </c>
    </row>
    <row r="5" spans="1:27" x14ac:dyDescent="0.25">
      <c r="A5" s="1">
        <v>40375</v>
      </c>
      <c r="B5" s="6" t="s">
        <v>71</v>
      </c>
      <c r="C5" s="6" t="s">
        <v>72</v>
      </c>
      <c r="D5" s="3">
        <v>0.5083333333333333</v>
      </c>
      <c r="E5" s="8">
        <v>9.68</v>
      </c>
      <c r="F5" s="8">
        <v>14.8</v>
      </c>
      <c r="G5" s="6">
        <v>137.4</v>
      </c>
      <c r="H5" s="6">
        <v>170.7</v>
      </c>
      <c r="I5" s="6">
        <v>0.1</v>
      </c>
      <c r="J5" s="6">
        <v>7.86</v>
      </c>
      <c r="K5" s="6">
        <v>2.73</v>
      </c>
      <c r="L5" s="6">
        <v>0.5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Z5" t="s">
        <v>58</v>
      </c>
    </row>
    <row r="6" spans="1:27" x14ac:dyDescent="0.25">
      <c r="A6" s="1">
        <v>40410</v>
      </c>
      <c r="B6" s="6" t="s">
        <v>71</v>
      </c>
      <c r="C6" s="6" t="s">
        <v>72</v>
      </c>
      <c r="D6" s="3">
        <v>0.41666666666666669</v>
      </c>
      <c r="E6" s="8">
        <v>10.25</v>
      </c>
      <c r="F6" s="8">
        <v>13.9</v>
      </c>
      <c r="G6" s="6">
        <v>139</v>
      </c>
      <c r="H6" s="6">
        <v>176.6</v>
      </c>
      <c r="I6" s="6">
        <v>0.1</v>
      </c>
      <c r="J6" s="6"/>
      <c r="K6" s="6">
        <v>2.23</v>
      </c>
      <c r="L6" s="6">
        <v>0.75</v>
      </c>
      <c r="M6">
        <f t="shared" si="0"/>
        <v>2010</v>
      </c>
      <c r="N6" t="s">
        <v>10</v>
      </c>
      <c r="P6" s="5" t="str">
        <f>LOOKUP(MONTH(A6),{1,3,6,9,12;"Winter","Spring","Summer","Autumn","Winter"})</f>
        <v>Summer</v>
      </c>
      <c r="Z6" t="s">
        <v>58</v>
      </c>
    </row>
    <row r="7" spans="1:27" x14ac:dyDescent="0.25">
      <c r="A7" s="1">
        <v>40448</v>
      </c>
      <c r="B7" s="6" t="s">
        <v>71</v>
      </c>
      <c r="C7" s="6" t="s">
        <v>72</v>
      </c>
      <c r="D7" s="3">
        <v>7.2916666666666671E-2</v>
      </c>
      <c r="E7" s="8">
        <v>9.26</v>
      </c>
      <c r="F7" s="8">
        <v>16.2</v>
      </c>
      <c r="G7" s="6">
        <v>136.30000000000001</v>
      </c>
      <c r="H7" s="6">
        <v>163.69999999999999</v>
      </c>
      <c r="I7" s="6">
        <v>0.1</v>
      </c>
      <c r="J7" s="6">
        <v>7.88</v>
      </c>
      <c r="K7" s="6">
        <v>2.37</v>
      </c>
      <c r="L7" s="6">
        <v>0.5</v>
      </c>
      <c r="M7">
        <f t="shared" si="0"/>
        <v>2010</v>
      </c>
      <c r="N7" t="s">
        <v>9</v>
      </c>
      <c r="P7" s="5" t="str">
        <f>LOOKUP(MONTH(A7),{1,3,6,9,12;"Winter","Spring","Summer","Autumn","Winter"})</f>
        <v>Autumn</v>
      </c>
      <c r="Z7" t="s">
        <v>58</v>
      </c>
    </row>
    <row r="8" spans="1:27" x14ac:dyDescent="0.25">
      <c r="A8" s="1">
        <v>40473</v>
      </c>
      <c r="B8" s="6" t="s">
        <v>71</v>
      </c>
      <c r="C8" s="6" t="s">
        <v>72</v>
      </c>
      <c r="D8" s="3">
        <v>0.44097222222222227</v>
      </c>
      <c r="E8" s="8">
        <v>10.77</v>
      </c>
      <c r="F8" s="8">
        <v>11.3</v>
      </c>
      <c r="G8" s="6">
        <v>124.7</v>
      </c>
      <c r="H8" s="6">
        <v>169.2</v>
      </c>
      <c r="I8" s="6">
        <v>0.1</v>
      </c>
      <c r="J8" s="6">
        <v>7.95</v>
      </c>
      <c r="K8" s="6">
        <v>2.65</v>
      </c>
      <c r="L8" s="6">
        <v>1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Z8" t="s">
        <v>58</v>
      </c>
    </row>
    <row r="9" spans="1:27" x14ac:dyDescent="0.25">
      <c r="A9" s="1">
        <v>40506</v>
      </c>
      <c r="B9" s="6" t="s">
        <v>71</v>
      </c>
      <c r="C9" s="6" t="s">
        <v>72</v>
      </c>
      <c r="D9" s="3">
        <v>0.56388888888888888</v>
      </c>
      <c r="E9" s="8">
        <v>13.7</v>
      </c>
      <c r="F9" s="8">
        <v>2.5</v>
      </c>
      <c r="G9" s="6">
        <v>98.1</v>
      </c>
      <c r="H9" s="6">
        <v>172.4</v>
      </c>
      <c r="I9" s="6">
        <v>0.1</v>
      </c>
      <c r="J9" s="6">
        <v>7.76</v>
      </c>
      <c r="K9" s="6">
        <v>1.1100000000000001</v>
      </c>
      <c r="L9" s="6">
        <v>0.25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Z9" t="s">
        <v>58</v>
      </c>
    </row>
    <row r="10" spans="1:27" x14ac:dyDescent="0.25">
      <c r="A10" s="1">
        <v>40529</v>
      </c>
      <c r="B10" s="6" t="s">
        <v>71</v>
      </c>
      <c r="C10" s="6" t="s">
        <v>72</v>
      </c>
      <c r="D10" s="3">
        <v>0.5854166666666667</v>
      </c>
      <c r="E10" s="8">
        <v>12.36</v>
      </c>
      <c r="F10" s="8">
        <v>6.9</v>
      </c>
      <c r="G10" s="6">
        <v>82.7</v>
      </c>
      <c r="H10" s="6">
        <v>126.6</v>
      </c>
      <c r="I10" s="6">
        <v>0.1</v>
      </c>
      <c r="J10" s="6">
        <v>7.66</v>
      </c>
      <c r="K10" s="6">
        <v>4.41</v>
      </c>
      <c r="L10" s="6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Winter</v>
      </c>
      <c r="Z10" t="s">
        <v>58</v>
      </c>
    </row>
    <row r="11" spans="1:27" x14ac:dyDescent="0.25">
      <c r="A11" s="1">
        <v>40564</v>
      </c>
      <c r="B11" s="6" t="s">
        <v>71</v>
      </c>
      <c r="C11" s="6" t="s">
        <v>72</v>
      </c>
      <c r="D11" s="3">
        <v>0.43402777777777773</v>
      </c>
      <c r="E11" s="8">
        <v>11.84</v>
      </c>
      <c r="F11" s="8">
        <v>7</v>
      </c>
      <c r="G11" s="6">
        <v>67.400000000000006</v>
      </c>
      <c r="H11" s="6">
        <v>102.8</v>
      </c>
      <c r="I11" s="6">
        <v>0</v>
      </c>
      <c r="J11" s="6"/>
      <c r="K11" s="6">
        <v>9.19</v>
      </c>
      <c r="L11" s="6">
        <v>2.5</v>
      </c>
      <c r="M11">
        <f t="shared" si="0"/>
        <v>2011</v>
      </c>
      <c r="N11" t="s">
        <v>10</v>
      </c>
      <c r="P11" s="5" t="str">
        <f>LOOKUP(MONTH(A11),{1,3,6,9,12;"Winter","Spring","Summer","Autumn","Winter"})</f>
        <v>Winter</v>
      </c>
      <c r="Z11" t="s">
        <v>58</v>
      </c>
    </row>
    <row r="12" spans="1:27" x14ac:dyDescent="0.25">
      <c r="A12" s="1">
        <v>40596</v>
      </c>
      <c r="B12" s="6" t="s">
        <v>71</v>
      </c>
      <c r="C12" s="6" t="s">
        <v>72</v>
      </c>
      <c r="D12" s="3">
        <v>0.58680555555555558</v>
      </c>
      <c r="E12" s="8">
        <v>12.93</v>
      </c>
      <c r="F12" s="8">
        <v>5</v>
      </c>
      <c r="G12" s="6">
        <v>96.2</v>
      </c>
      <c r="H12" s="6">
        <v>151.1</v>
      </c>
      <c r="I12" s="6">
        <v>0.1</v>
      </c>
      <c r="J12" s="6">
        <v>7.97</v>
      </c>
      <c r="K12" s="6">
        <v>2.14</v>
      </c>
      <c r="L12" s="6">
        <v>1</v>
      </c>
      <c r="M12">
        <f t="shared" si="0"/>
        <v>2011</v>
      </c>
      <c r="N12" t="s">
        <v>9</v>
      </c>
      <c r="P12" s="5" t="str">
        <f>LOOKUP(MONTH(A12),{1,3,6,9,12;"Winter","Spring","Summer","Autumn","Winter"})</f>
        <v>Winter</v>
      </c>
      <c r="Z12" t="s">
        <v>58</v>
      </c>
    </row>
    <row r="13" spans="1:27" x14ac:dyDescent="0.25">
      <c r="A13" s="1">
        <v>40625</v>
      </c>
      <c r="B13" s="6" t="s">
        <v>71</v>
      </c>
      <c r="C13" s="6" t="s">
        <v>72</v>
      </c>
      <c r="D13" s="3">
        <v>0.56874999999999998</v>
      </c>
      <c r="E13" s="8">
        <v>11.16</v>
      </c>
      <c r="F13" s="8">
        <v>10.199999999999999</v>
      </c>
      <c r="G13" s="6">
        <v>106.3</v>
      </c>
      <c r="H13" s="6">
        <v>148.6</v>
      </c>
      <c r="I13" s="6">
        <v>0.1</v>
      </c>
      <c r="J13" s="6">
        <v>7.73</v>
      </c>
      <c r="K13" s="6">
        <v>2.52</v>
      </c>
      <c r="L13" s="6">
        <v>1.25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Spring</v>
      </c>
      <c r="Z13" t="s">
        <v>58</v>
      </c>
    </row>
    <row r="14" spans="1:27" x14ac:dyDescent="0.25">
      <c r="A14" s="1">
        <v>40653</v>
      </c>
      <c r="B14" s="6" t="s">
        <v>71</v>
      </c>
      <c r="C14" s="6" t="s">
        <v>72</v>
      </c>
      <c r="D14" s="3">
        <v>0.59513888888888888</v>
      </c>
      <c r="E14" s="8">
        <v>11.43</v>
      </c>
      <c r="F14" s="8">
        <v>11.1</v>
      </c>
      <c r="G14" s="6">
        <v>115.4</v>
      </c>
      <c r="H14" s="6">
        <v>157</v>
      </c>
      <c r="I14" s="6">
        <v>0.1</v>
      </c>
      <c r="J14" s="6"/>
      <c r="K14" s="6">
        <v>1.36</v>
      </c>
      <c r="L14" s="6">
        <v>0.75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Spring</v>
      </c>
      <c r="Z14" t="s">
        <v>58</v>
      </c>
    </row>
    <row r="15" spans="1:27" x14ac:dyDescent="0.25">
      <c r="A15" s="1">
        <v>40683</v>
      </c>
      <c r="B15" s="6" t="s">
        <v>71</v>
      </c>
      <c r="C15" s="6" t="s">
        <v>72</v>
      </c>
      <c r="D15" s="3">
        <v>0.61805555555555558</v>
      </c>
      <c r="E15" s="8">
        <v>10.63</v>
      </c>
      <c r="F15" s="8">
        <v>16.2</v>
      </c>
      <c r="G15" s="6">
        <v>66.8</v>
      </c>
      <c r="H15" s="6">
        <v>79.900000000000006</v>
      </c>
      <c r="I15" s="6">
        <v>0</v>
      </c>
      <c r="J15" s="6">
        <v>7.95</v>
      </c>
      <c r="K15" s="6">
        <v>2.1800000000000002</v>
      </c>
      <c r="L15" s="6">
        <v>1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58</v>
      </c>
    </row>
    <row r="16" spans="1:27" x14ac:dyDescent="0.25">
      <c r="A16" s="1">
        <v>40709</v>
      </c>
      <c r="B16" s="6" t="s">
        <v>71</v>
      </c>
      <c r="C16" s="6" t="s">
        <v>72</v>
      </c>
      <c r="D16" s="3">
        <v>0.47083333333333338</v>
      </c>
      <c r="E16" s="8">
        <v>11.36</v>
      </c>
      <c r="F16" s="8">
        <v>12.3</v>
      </c>
      <c r="G16" s="6">
        <v>120.9</v>
      </c>
      <c r="H16" s="6">
        <v>159.69999999999999</v>
      </c>
      <c r="I16" s="6">
        <v>0.1</v>
      </c>
      <c r="J16" s="6">
        <v>8.19</v>
      </c>
      <c r="K16" s="6">
        <v>3.03</v>
      </c>
      <c r="L16" s="6">
        <v>1.25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Summer</v>
      </c>
      <c r="Z16" t="s">
        <v>58</v>
      </c>
    </row>
    <row r="17" spans="1:26" x14ac:dyDescent="0.25">
      <c r="A17" s="1">
        <v>40735</v>
      </c>
      <c r="B17" s="6" t="s">
        <v>71</v>
      </c>
      <c r="C17" s="6" t="s">
        <v>72</v>
      </c>
      <c r="D17" s="3">
        <v>0.64583333333333337</v>
      </c>
      <c r="E17" s="8">
        <v>11.24</v>
      </c>
      <c r="F17" s="8">
        <v>17.3</v>
      </c>
      <c r="G17" s="6">
        <v>145.9</v>
      </c>
      <c r="H17" s="6">
        <v>171</v>
      </c>
      <c r="I17" s="6">
        <v>0.1</v>
      </c>
      <c r="J17" s="6">
        <v>7.42</v>
      </c>
      <c r="K17" s="6">
        <v>1.8</v>
      </c>
      <c r="L17" s="6">
        <v>1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58</v>
      </c>
    </row>
    <row r="18" spans="1:26" x14ac:dyDescent="0.25">
      <c r="A18" s="1">
        <v>40763</v>
      </c>
      <c r="B18" s="6" t="s">
        <v>71</v>
      </c>
      <c r="C18" s="6" t="s">
        <v>72</v>
      </c>
      <c r="D18" s="2">
        <v>0.52083333333333337</v>
      </c>
      <c r="E18" s="8">
        <v>10.61</v>
      </c>
      <c r="F18" s="8">
        <v>15</v>
      </c>
      <c r="G18" s="6">
        <v>133.9</v>
      </c>
      <c r="H18" s="6">
        <v>165.5</v>
      </c>
      <c r="I18" s="6">
        <v>0.1</v>
      </c>
      <c r="J18" s="6">
        <v>7.96</v>
      </c>
      <c r="K18" s="6">
        <v>6.65</v>
      </c>
      <c r="L18" s="6">
        <v>1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Z18" t="s">
        <v>58</v>
      </c>
    </row>
    <row r="19" spans="1:26" x14ac:dyDescent="0.25">
      <c r="A19" s="1">
        <v>40802</v>
      </c>
      <c r="B19" s="6" t="s">
        <v>71</v>
      </c>
      <c r="C19" s="6" t="s">
        <v>72</v>
      </c>
      <c r="D19" s="2">
        <v>0.57013888888888886</v>
      </c>
      <c r="E19" s="8">
        <v>9.43</v>
      </c>
      <c r="F19" s="8">
        <v>14.8</v>
      </c>
      <c r="G19" s="6">
        <v>141.30000000000001</v>
      </c>
      <c r="H19" s="6">
        <v>175.7</v>
      </c>
      <c r="I19" s="6">
        <v>0.1</v>
      </c>
      <c r="J19" s="6">
        <v>8.64</v>
      </c>
      <c r="K19" s="6">
        <v>0.37</v>
      </c>
      <c r="L19" s="6">
        <v>1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Autumn</v>
      </c>
      <c r="Z19" t="s">
        <v>58</v>
      </c>
    </row>
    <row r="20" spans="1:26" x14ac:dyDescent="0.25">
      <c r="A20" s="1">
        <v>40829</v>
      </c>
      <c r="B20" s="6" t="s">
        <v>71</v>
      </c>
      <c r="C20" s="6" t="s">
        <v>72</v>
      </c>
      <c r="D20" s="2">
        <v>0.50694444444444442</v>
      </c>
      <c r="E20" s="8">
        <v>11.78</v>
      </c>
      <c r="F20" s="8">
        <v>11.5</v>
      </c>
      <c r="G20" s="6">
        <v>124.9</v>
      </c>
      <c r="H20" s="6">
        <v>168.4</v>
      </c>
      <c r="I20" s="6">
        <v>0.1</v>
      </c>
      <c r="J20" s="6">
        <v>7.51</v>
      </c>
      <c r="K20" s="6">
        <v>6.57</v>
      </c>
      <c r="L20" s="6">
        <v>0.75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58</v>
      </c>
    </row>
    <row r="21" spans="1:26" x14ac:dyDescent="0.25">
      <c r="A21" s="1">
        <v>40931</v>
      </c>
      <c r="B21" s="6" t="s">
        <v>71</v>
      </c>
      <c r="C21" s="6" t="s">
        <v>72</v>
      </c>
      <c r="D21" s="3">
        <v>0.56944444444444442</v>
      </c>
      <c r="E21" s="8">
        <v>12.21</v>
      </c>
      <c r="F21" s="8">
        <v>5.4</v>
      </c>
      <c r="G21" s="6">
        <v>80.400000000000006</v>
      </c>
      <c r="H21" s="6">
        <v>128.5</v>
      </c>
      <c r="I21" s="6">
        <v>0.1</v>
      </c>
      <c r="J21" s="6">
        <v>7.41</v>
      </c>
      <c r="K21" s="6">
        <v>4.8</v>
      </c>
      <c r="L21" s="6">
        <v>1.2</v>
      </c>
      <c r="M21">
        <f t="shared" si="0"/>
        <v>2012</v>
      </c>
      <c r="N21" t="s">
        <v>10</v>
      </c>
      <c r="P21" s="5" t="str">
        <f>LOOKUP(MONTH(A21),{1,3,6,9,12;"Winter","Spring","Summer","Autumn","Winter"})</f>
        <v>Winter</v>
      </c>
      <c r="Z21" t="s">
        <v>58</v>
      </c>
    </row>
    <row r="22" spans="1:26" x14ac:dyDescent="0.25">
      <c r="A22" s="1">
        <v>40945</v>
      </c>
      <c r="B22" s="6" t="s">
        <v>71</v>
      </c>
      <c r="C22" s="6" t="s">
        <v>72</v>
      </c>
      <c r="D22" s="3">
        <v>0.42499999999999999</v>
      </c>
      <c r="E22" s="8">
        <v>12.08</v>
      </c>
      <c r="F22" s="8">
        <v>4.5</v>
      </c>
      <c r="G22" s="6">
        <v>93.9</v>
      </c>
      <c r="H22" s="6">
        <v>154.4</v>
      </c>
      <c r="I22" s="6">
        <v>0.1</v>
      </c>
      <c r="J22" s="6">
        <v>7.4</v>
      </c>
      <c r="K22" s="6">
        <v>3.95</v>
      </c>
      <c r="L22" s="6">
        <v>1</v>
      </c>
      <c r="M22">
        <f t="shared" si="0"/>
        <v>2012</v>
      </c>
      <c r="N22" t="s">
        <v>9</v>
      </c>
      <c r="P22" s="5" t="str">
        <f>LOOKUP(MONTH(A22),{1,3,6,9,12;"Winter","Spring","Summer","Autumn","Winter"})</f>
        <v>Winter</v>
      </c>
      <c r="Z22" t="s">
        <v>58</v>
      </c>
    </row>
    <row r="23" spans="1:26" x14ac:dyDescent="0.25">
      <c r="A23" s="1">
        <v>40973</v>
      </c>
      <c r="B23" s="6" t="s">
        <v>71</v>
      </c>
      <c r="C23" s="6" t="s">
        <v>72</v>
      </c>
      <c r="D23" s="3">
        <v>0.4291666666666667</v>
      </c>
      <c r="E23" s="8">
        <v>11.58</v>
      </c>
      <c r="F23" s="8">
        <v>7.4</v>
      </c>
      <c r="G23" s="6">
        <v>91.4</v>
      </c>
      <c r="H23" s="6">
        <v>137.80000000000001</v>
      </c>
      <c r="I23" s="6">
        <v>0.1</v>
      </c>
      <c r="J23" s="7"/>
      <c r="K23" s="6">
        <v>2.0699999999999998</v>
      </c>
      <c r="L23" s="6">
        <v>1.25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Spring</v>
      </c>
      <c r="Z23" t="s">
        <v>58</v>
      </c>
    </row>
    <row r="24" spans="1:26" x14ac:dyDescent="0.25">
      <c r="A24" s="1">
        <v>41008</v>
      </c>
      <c r="B24" s="6" t="s">
        <v>71</v>
      </c>
      <c r="C24" s="6" t="s">
        <v>72</v>
      </c>
      <c r="D24" s="3">
        <v>0.4381944444444445</v>
      </c>
      <c r="E24" s="8">
        <v>11.25</v>
      </c>
      <c r="F24" s="8">
        <v>9.6999999999999993</v>
      </c>
      <c r="G24" s="6">
        <v>107.9</v>
      </c>
      <c r="H24" s="6">
        <v>152.6</v>
      </c>
      <c r="I24" s="6">
        <v>0.1</v>
      </c>
      <c r="J24" s="6">
        <v>7.79</v>
      </c>
      <c r="K24" s="6">
        <v>0.9</v>
      </c>
      <c r="L24" s="6">
        <v>0.75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Spring</v>
      </c>
      <c r="Z24" t="s">
        <v>58</v>
      </c>
    </row>
    <row r="25" spans="1:26" x14ac:dyDescent="0.25">
      <c r="A25" s="1">
        <v>41036</v>
      </c>
      <c r="B25" s="6" t="s">
        <v>71</v>
      </c>
      <c r="C25" s="6" t="s">
        <v>72</v>
      </c>
      <c r="D25" s="3">
        <v>0.45624999999999999</v>
      </c>
      <c r="E25" s="8">
        <v>11.13</v>
      </c>
      <c r="F25" s="8">
        <v>11.3</v>
      </c>
      <c r="G25" s="6">
        <v>110.1</v>
      </c>
      <c r="H25" s="6">
        <v>149.1</v>
      </c>
      <c r="I25" s="6">
        <v>0.1</v>
      </c>
      <c r="J25" s="6">
        <v>7.35</v>
      </c>
      <c r="K25" s="6">
        <v>1.42</v>
      </c>
      <c r="L25" s="6">
        <v>1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58</v>
      </c>
    </row>
    <row r="26" spans="1:26" x14ac:dyDescent="0.25">
      <c r="A26" s="1">
        <v>41070</v>
      </c>
      <c r="B26" s="6" t="s">
        <v>71</v>
      </c>
      <c r="C26" s="6" t="s">
        <v>72</v>
      </c>
      <c r="D26" s="3">
        <v>0.51180555555555551</v>
      </c>
      <c r="E26" s="8">
        <v>9.65</v>
      </c>
      <c r="F26" s="8">
        <v>14.9</v>
      </c>
      <c r="G26" s="6">
        <v>122.3</v>
      </c>
      <c r="H26" s="6">
        <v>151.5</v>
      </c>
      <c r="I26" s="6">
        <v>0.1</v>
      </c>
      <c r="J26" s="6">
        <v>7.35</v>
      </c>
      <c r="K26" s="6">
        <v>2.4500000000000002</v>
      </c>
      <c r="L26" s="6">
        <v>1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Summer</v>
      </c>
      <c r="Z26" t="s">
        <v>58</v>
      </c>
    </row>
    <row r="27" spans="1:26" x14ac:dyDescent="0.25">
      <c r="A27" s="1">
        <v>41093</v>
      </c>
      <c r="B27" s="6" t="s">
        <v>71</v>
      </c>
      <c r="C27" s="6" t="s">
        <v>72</v>
      </c>
      <c r="D27" s="3">
        <v>0.44027777777777777</v>
      </c>
      <c r="E27" s="8">
        <v>10.77</v>
      </c>
      <c r="F27" s="8">
        <v>14.1</v>
      </c>
      <c r="G27" s="6">
        <v>102.6</v>
      </c>
      <c r="H27" s="6">
        <v>129.6</v>
      </c>
      <c r="I27" s="6">
        <v>0.1</v>
      </c>
      <c r="J27" s="6">
        <v>7.35</v>
      </c>
      <c r="K27" s="6">
        <v>11.4</v>
      </c>
      <c r="L27" s="6">
        <v>2</v>
      </c>
      <c r="M27">
        <f t="shared" si="0"/>
        <v>2012</v>
      </c>
      <c r="N27" t="s">
        <v>10</v>
      </c>
      <c r="P27" s="5" t="str">
        <f>LOOKUP(MONTH(A27),{1,3,6,9,12;"Winter","Spring","Summer","Autumn","Winter"})</f>
        <v>Summer</v>
      </c>
      <c r="Z27" t="s">
        <v>58</v>
      </c>
    </row>
    <row r="28" spans="1:26" x14ac:dyDescent="0.25">
      <c r="A28" s="1">
        <v>41129</v>
      </c>
      <c r="B28" s="6" t="s">
        <v>71</v>
      </c>
      <c r="C28" s="6" t="s">
        <v>72</v>
      </c>
      <c r="D28" s="3">
        <v>0.58888888888888891</v>
      </c>
      <c r="E28" s="8">
        <v>8.7799999999999994</v>
      </c>
      <c r="F28" s="8">
        <v>17.399999999999999</v>
      </c>
      <c r="G28" s="6">
        <v>145.1</v>
      </c>
      <c r="H28" s="6">
        <v>169.8</v>
      </c>
      <c r="I28" s="6">
        <v>0.1</v>
      </c>
      <c r="J28" s="6">
        <v>7.73</v>
      </c>
      <c r="K28" s="6">
        <v>2.4</v>
      </c>
      <c r="L28" s="6">
        <v>0.5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58</v>
      </c>
    </row>
    <row r="29" spans="1:26" x14ac:dyDescent="0.25">
      <c r="A29" s="1">
        <v>41169</v>
      </c>
      <c r="B29" s="6" t="s">
        <v>71</v>
      </c>
      <c r="C29" s="6" t="s">
        <v>72</v>
      </c>
      <c r="D29" s="3">
        <v>0.44444444444444442</v>
      </c>
      <c r="E29" s="8">
        <v>8.83</v>
      </c>
      <c r="F29" s="8">
        <v>13</v>
      </c>
      <c r="G29" s="6">
        <v>172.2</v>
      </c>
      <c r="H29" s="6">
        <v>171.6</v>
      </c>
      <c r="I29" s="6">
        <v>0.1</v>
      </c>
      <c r="J29" s="6">
        <v>7.71</v>
      </c>
      <c r="K29" s="6">
        <v>2.04</v>
      </c>
      <c r="L29" s="6">
        <v>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Autumn</v>
      </c>
      <c r="Z29" t="s">
        <v>58</v>
      </c>
    </row>
    <row r="30" spans="1:26" x14ac:dyDescent="0.25">
      <c r="A30" s="1">
        <v>41190</v>
      </c>
      <c r="B30" s="6" t="s">
        <v>71</v>
      </c>
      <c r="C30" s="6" t="s">
        <v>72</v>
      </c>
      <c r="D30" s="3">
        <v>0.46527777777777773</v>
      </c>
      <c r="E30" s="8">
        <v>11.51</v>
      </c>
      <c r="F30" s="8">
        <v>9.9</v>
      </c>
      <c r="G30" s="6">
        <v>122.8</v>
      </c>
      <c r="H30" s="6">
        <v>172.5</v>
      </c>
      <c r="I30" s="6">
        <v>0.1</v>
      </c>
      <c r="J30" s="6">
        <v>7.44</v>
      </c>
      <c r="K30" s="6">
        <v>0.8</v>
      </c>
      <c r="L30" s="6">
        <v>0.75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58</v>
      </c>
    </row>
    <row r="31" spans="1:26" x14ac:dyDescent="0.25">
      <c r="A31" s="1">
        <v>41218</v>
      </c>
      <c r="B31" s="6" t="s">
        <v>71</v>
      </c>
      <c r="C31" s="6" t="s">
        <v>72</v>
      </c>
      <c r="D31" s="3">
        <v>0.4381944444444445</v>
      </c>
      <c r="E31" s="8">
        <v>11.03</v>
      </c>
      <c r="F31" s="8">
        <v>12.5</v>
      </c>
      <c r="G31" s="6">
        <v>108.2</v>
      </c>
      <c r="H31" s="6">
        <v>142.4</v>
      </c>
      <c r="I31" s="6">
        <v>0.1</v>
      </c>
      <c r="J31" s="6">
        <v>7.13</v>
      </c>
      <c r="K31" s="6">
        <v>3.03</v>
      </c>
      <c r="L31" s="6">
        <v>1.25</v>
      </c>
      <c r="M31">
        <f t="shared" si="0"/>
        <v>2012</v>
      </c>
      <c r="N31" t="s">
        <v>10</v>
      </c>
      <c r="P31" s="5" t="str">
        <f>LOOKUP(MONTH(A31),{1,3,6,9,12;"Winter","Spring","Summer","Autumn","Winter"})</f>
        <v>Autumn</v>
      </c>
      <c r="Z31" t="s">
        <v>58</v>
      </c>
    </row>
    <row r="32" spans="1:26" x14ac:dyDescent="0.25">
      <c r="A32" s="1">
        <v>41246</v>
      </c>
      <c r="B32" s="6" t="s">
        <v>71</v>
      </c>
      <c r="C32" s="6" t="s">
        <v>72</v>
      </c>
      <c r="D32" s="3">
        <v>0.46597222222222223</v>
      </c>
      <c r="E32" s="8">
        <v>11.37</v>
      </c>
      <c r="F32" s="8">
        <v>8.9</v>
      </c>
      <c r="G32" s="6">
        <v>70.7</v>
      </c>
      <c r="H32" s="6">
        <v>102.3</v>
      </c>
      <c r="I32" s="6">
        <v>0</v>
      </c>
      <c r="J32" s="6">
        <v>7.1</v>
      </c>
      <c r="K32" s="6">
        <v>7.52</v>
      </c>
      <c r="L32" s="6">
        <v>2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Winter</v>
      </c>
      <c r="Z32" t="s">
        <v>58</v>
      </c>
    </row>
    <row r="33" spans="1:26" x14ac:dyDescent="0.25">
      <c r="A33" s="1">
        <v>41288</v>
      </c>
      <c r="B33" s="6" t="s">
        <v>71</v>
      </c>
      <c r="C33" s="6" t="s">
        <v>72</v>
      </c>
      <c r="D33" s="3">
        <v>0.46180555555555558</v>
      </c>
      <c r="E33" s="8">
        <v>12.04</v>
      </c>
      <c r="F33" s="8">
        <v>4.7</v>
      </c>
      <c r="G33" s="6">
        <v>79.400000000000006</v>
      </c>
      <c r="H33" s="6">
        <v>129.9</v>
      </c>
      <c r="I33" s="6">
        <v>0.1</v>
      </c>
      <c r="J33" s="6">
        <v>7.07</v>
      </c>
      <c r="K33" s="6">
        <v>4.1399999999999997</v>
      </c>
      <c r="L33" s="6">
        <v>1.5</v>
      </c>
      <c r="M33">
        <f t="shared" si="0"/>
        <v>2013</v>
      </c>
      <c r="N33" t="s">
        <v>10</v>
      </c>
      <c r="P33" s="5" t="str">
        <f>LOOKUP(MONTH(A33),{1,3,6,9,12;"Winter","Spring","Summer","Autumn","Winter"})</f>
        <v>Winter</v>
      </c>
      <c r="Z33" t="s">
        <v>58</v>
      </c>
    </row>
    <row r="34" spans="1:26" x14ac:dyDescent="0.25">
      <c r="A34" s="1">
        <v>41316</v>
      </c>
      <c r="B34" s="6" t="s">
        <v>71</v>
      </c>
      <c r="C34" s="6" t="s">
        <v>72</v>
      </c>
      <c r="D34" s="3">
        <v>0.49513888888888885</v>
      </c>
      <c r="E34" s="8">
        <v>11.66</v>
      </c>
      <c r="F34" s="8">
        <v>6.8</v>
      </c>
      <c r="G34" s="6">
        <v>97.6</v>
      </c>
      <c r="H34" s="6">
        <v>149.69999999999999</v>
      </c>
      <c r="I34" s="6">
        <v>0.1</v>
      </c>
      <c r="J34" s="6">
        <v>7.31</v>
      </c>
      <c r="K34" s="6">
        <v>2.08</v>
      </c>
      <c r="L34" s="6">
        <v>1.25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58</v>
      </c>
    </row>
    <row r="35" spans="1:26" x14ac:dyDescent="0.25">
      <c r="A35" s="1">
        <v>41351</v>
      </c>
      <c r="B35" s="6" t="s">
        <v>71</v>
      </c>
      <c r="C35" s="6" t="s">
        <v>72</v>
      </c>
      <c r="D35" s="3">
        <v>0.54375000000000007</v>
      </c>
      <c r="E35" s="8">
        <v>9.65</v>
      </c>
      <c r="F35" s="8">
        <v>9.3000000000000007</v>
      </c>
      <c r="G35" s="6">
        <v>101.7</v>
      </c>
      <c r="H35" s="6">
        <v>145.30000000000001</v>
      </c>
      <c r="I35" s="6">
        <v>0.1</v>
      </c>
      <c r="J35" s="6">
        <v>6.68</v>
      </c>
      <c r="K35" s="6">
        <v>2.56</v>
      </c>
      <c r="L35" s="6">
        <v>1.25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Spring</v>
      </c>
      <c r="Z35" t="s">
        <v>58</v>
      </c>
    </row>
    <row r="36" spans="1:26" x14ac:dyDescent="0.25">
      <c r="A36" s="1">
        <v>41387</v>
      </c>
      <c r="B36" s="6" t="s">
        <v>71</v>
      </c>
      <c r="C36" s="6" t="s">
        <v>72</v>
      </c>
      <c r="D36" s="3">
        <v>0.40972222222222227</v>
      </c>
      <c r="E36" s="8">
        <v>12.47</v>
      </c>
      <c r="F36" s="8">
        <v>8.5</v>
      </c>
      <c r="G36" s="6">
        <v>94.4</v>
      </c>
      <c r="H36" s="6">
        <v>137.80000000000001</v>
      </c>
      <c r="I36" s="6">
        <v>0.1</v>
      </c>
      <c r="J36" s="6">
        <v>7.38</v>
      </c>
      <c r="K36" s="6">
        <v>1.75</v>
      </c>
      <c r="L36" s="6">
        <v>1.25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Spring</v>
      </c>
      <c r="Z36" t="s">
        <v>58</v>
      </c>
    </row>
    <row r="37" spans="1:26" x14ac:dyDescent="0.25">
      <c r="A37" s="1">
        <v>41397</v>
      </c>
      <c r="B37" s="6" t="s">
        <v>71</v>
      </c>
      <c r="C37" s="6" t="s">
        <v>72</v>
      </c>
      <c r="D37" s="3">
        <v>0.47013888888888888</v>
      </c>
      <c r="E37" s="8">
        <v>9.2100000000000009</v>
      </c>
      <c r="F37" s="8">
        <v>11.9</v>
      </c>
      <c r="G37" s="6">
        <v>59.1</v>
      </c>
      <c r="H37" s="6">
        <v>78.7</v>
      </c>
      <c r="I37" s="6">
        <v>0</v>
      </c>
      <c r="J37" s="6">
        <v>7.2</v>
      </c>
      <c r="K37" s="6">
        <v>0.43</v>
      </c>
      <c r="L37" s="6">
        <v>1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58</v>
      </c>
    </row>
    <row r="38" spans="1:26" x14ac:dyDescent="0.25">
      <c r="A38" s="1">
        <v>41429</v>
      </c>
      <c r="B38" s="6" t="s">
        <v>71</v>
      </c>
      <c r="C38" s="6" t="s">
        <v>72</v>
      </c>
      <c r="D38" s="3">
        <v>0.45833333333333331</v>
      </c>
      <c r="E38" s="8">
        <v>9.83</v>
      </c>
      <c r="F38" s="8">
        <v>14.2</v>
      </c>
      <c r="G38" s="6">
        <v>126.5</v>
      </c>
      <c r="H38" s="6">
        <v>159.6</v>
      </c>
      <c r="I38" s="6">
        <v>0.1</v>
      </c>
      <c r="J38" s="6">
        <v>7.64</v>
      </c>
      <c r="K38" s="6">
        <v>1.54</v>
      </c>
      <c r="L38" s="6">
        <v>1.25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Summer</v>
      </c>
      <c r="Z38" t="s">
        <v>58</v>
      </c>
    </row>
    <row r="39" spans="1:26" x14ac:dyDescent="0.25">
      <c r="A39" s="1">
        <v>41471</v>
      </c>
      <c r="B39" s="6" t="s">
        <v>71</v>
      </c>
      <c r="C39" s="6" t="s">
        <v>72</v>
      </c>
      <c r="D39" s="3">
        <v>0.60763888888888895</v>
      </c>
      <c r="E39" s="8">
        <v>8.84</v>
      </c>
      <c r="F39" s="8">
        <v>18.600000000000001</v>
      </c>
      <c r="G39" s="6">
        <v>146.9</v>
      </c>
      <c r="H39" s="6">
        <v>167.5</v>
      </c>
      <c r="I39" s="6">
        <v>0.1</v>
      </c>
      <c r="J39" s="6">
        <v>8.1300000000000008</v>
      </c>
      <c r="K39" s="6">
        <v>0.97</v>
      </c>
      <c r="L39" s="6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58</v>
      </c>
    </row>
    <row r="40" spans="1:26" x14ac:dyDescent="0.25">
      <c r="A40" s="1">
        <v>41498</v>
      </c>
      <c r="B40" s="6" t="s">
        <v>71</v>
      </c>
      <c r="C40" s="6" t="s">
        <v>72</v>
      </c>
      <c r="D40" s="3">
        <v>0.52430555555555558</v>
      </c>
      <c r="E40" s="8">
        <v>8.5399999999999991</v>
      </c>
      <c r="F40" s="8">
        <v>17.600000000000001</v>
      </c>
      <c r="G40" s="6">
        <v>144.9</v>
      </c>
      <c r="H40" s="6">
        <v>168.6</v>
      </c>
      <c r="I40" s="6">
        <v>0.1</v>
      </c>
      <c r="J40" s="6">
        <v>7.19</v>
      </c>
      <c r="K40" s="6">
        <v>0.74</v>
      </c>
      <c r="L40" s="6">
        <v>0.75</v>
      </c>
      <c r="M40">
        <f t="shared" si="0"/>
        <v>2013</v>
      </c>
      <c r="N40" t="s">
        <v>10</v>
      </c>
      <c r="P40" s="5" t="str">
        <f>LOOKUP(MONTH(A40),{1,3,6,9,12;"Winter","Spring","Summer","Autumn","Winter"})</f>
        <v>Summer</v>
      </c>
      <c r="Z40" t="s">
        <v>58</v>
      </c>
    </row>
    <row r="41" spans="1:26" x14ac:dyDescent="0.25">
      <c r="A41" s="1">
        <v>41527</v>
      </c>
      <c r="B41" s="6" t="s">
        <v>71</v>
      </c>
      <c r="C41" s="6" t="s">
        <v>72</v>
      </c>
      <c r="D41" s="3">
        <v>0.56736111111111109</v>
      </c>
      <c r="E41" s="8">
        <v>8.8000000000000007</v>
      </c>
      <c r="F41" s="8">
        <v>17.899999999999999</v>
      </c>
      <c r="G41" s="6">
        <v>106</v>
      </c>
      <c r="H41" s="6">
        <v>124.6</v>
      </c>
      <c r="I41" s="6">
        <v>0.1</v>
      </c>
      <c r="J41" s="6">
        <v>7.03</v>
      </c>
      <c r="K41" s="6">
        <v>1.85</v>
      </c>
      <c r="L41" s="6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Autumn</v>
      </c>
      <c r="Z41" t="s">
        <v>58</v>
      </c>
    </row>
    <row r="42" spans="1:26" x14ac:dyDescent="0.25">
      <c r="A42" s="1">
        <v>41554</v>
      </c>
      <c r="B42" s="6" t="s">
        <v>71</v>
      </c>
      <c r="C42" s="6" t="s">
        <v>72</v>
      </c>
      <c r="D42" s="3">
        <v>0.57638888888888895</v>
      </c>
      <c r="E42" s="8">
        <v>9.39</v>
      </c>
      <c r="F42" s="8">
        <v>12.9</v>
      </c>
      <c r="G42" s="6">
        <v>119.5</v>
      </c>
      <c r="H42" s="6">
        <v>155.5</v>
      </c>
      <c r="I42" s="6">
        <v>0.1</v>
      </c>
      <c r="J42" s="6">
        <v>7.24</v>
      </c>
      <c r="K42" s="6">
        <v>0.6</v>
      </c>
      <c r="L42" s="6">
        <v>0.75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Autumn</v>
      </c>
      <c r="Z42" t="s">
        <v>58</v>
      </c>
    </row>
    <row r="43" spans="1:26" x14ac:dyDescent="0.25">
      <c r="A43" s="1">
        <v>41603</v>
      </c>
      <c r="B43" s="6" t="s">
        <v>71</v>
      </c>
      <c r="C43" s="6" t="s">
        <v>72</v>
      </c>
      <c r="D43" s="2">
        <v>0.53125</v>
      </c>
      <c r="E43" s="8">
        <v>10.76</v>
      </c>
      <c r="F43" s="8">
        <v>6.4</v>
      </c>
      <c r="G43" s="6">
        <v>95.2</v>
      </c>
      <c r="H43" s="6">
        <v>147.80000000000001</v>
      </c>
      <c r="I43" s="6">
        <v>0.1</v>
      </c>
      <c r="J43" s="6">
        <v>7.77</v>
      </c>
      <c r="K43" s="6">
        <v>1.25</v>
      </c>
      <c r="L43" s="6">
        <v>0.75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58</v>
      </c>
    </row>
    <row r="44" spans="1:26" x14ac:dyDescent="0.25">
      <c r="A44" s="1">
        <v>41621</v>
      </c>
      <c r="B44" s="6" t="s">
        <v>71</v>
      </c>
      <c r="C44" s="6" t="s">
        <v>72</v>
      </c>
      <c r="D44" s="2">
        <v>0.58333333333333337</v>
      </c>
      <c r="E44" s="8">
        <v>12.13</v>
      </c>
      <c r="F44" s="8">
        <v>5.9</v>
      </c>
      <c r="G44" s="6">
        <v>102.7</v>
      </c>
      <c r="H44" s="6">
        <v>161.9</v>
      </c>
      <c r="I44" s="6">
        <v>0.1</v>
      </c>
      <c r="J44" s="6">
        <v>7.81</v>
      </c>
      <c r="K44" s="6">
        <v>0.09</v>
      </c>
      <c r="L44" s="6">
        <v>1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Winter</v>
      </c>
      <c r="Z44" t="s">
        <v>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activeCell="Z2" sqref="Z2:Z70"/>
    </sheetView>
  </sheetViews>
  <sheetFormatPr defaultRowHeight="15" x14ac:dyDescent="0.25"/>
  <cols>
    <col min="1" max="1" width="10.7109375" style="1" bestFit="1" customWidth="1"/>
    <col min="4" max="4" width="11.5703125" style="21" bestFit="1" customWidth="1"/>
    <col min="5" max="5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1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40256</v>
      </c>
      <c r="B2" s="6" t="s">
        <v>73</v>
      </c>
      <c r="C2" s="6" t="s">
        <v>75</v>
      </c>
      <c r="D2" s="3">
        <v>0.57291666666666663</v>
      </c>
      <c r="E2" s="22">
        <v>7.1</v>
      </c>
      <c r="F2" s="6">
        <v>10.8</v>
      </c>
      <c r="G2" s="6">
        <v>180.4</v>
      </c>
      <c r="H2" s="6">
        <v>248.1</v>
      </c>
      <c r="I2" s="6">
        <v>0.1</v>
      </c>
      <c r="J2" s="6">
        <v>7.16</v>
      </c>
      <c r="K2" s="6"/>
      <c r="L2" s="6">
        <v>1.5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75</v>
      </c>
    </row>
    <row r="3" spans="1:27" x14ac:dyDescent="0.25">
      <c r="A3" s="9">
        <v>40276</v>
      </c>
      <c r="B3" s="6" t="s">
        <v>73</v>
      </c>
      <c r="C3" s="6" t="s">
        <v>75</v>
      </c>
      <c r="D3" s="3">
        <v>0.58333333333333337</v>
      </c>
      <c r="E3" s="22">
        <v>8.2100000000000009</v>
      </c>
      <c r="F3" s="6">
        <v>9.3000000000000007</v>
      </c>
      <c r="G3" s="6">
        <v>110.7</v>
      </c>
      <c r="H3" s="6">
        <v>158</v>
      </c>
      <c r="I3" s="6">
        <v>0.1</v>
      </c>
      <c r="J3" s="6">
        <v>6.65</v>
      </c>
      <c r="K3" s="6"/>
      <c r="L3" s="6">
        <v>2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75</v>
      </c>
    </row>
    <row r="4" spans="1:27" x14ac:dyDescent="0.25">
      <c r="A4" s="9">
        <v>40319</v>
      </c>
      <c r="B4" s="6" t="s">
        <v>73</v>
      </c>
      <c r="C4" s="6" t="s">
        <v>75</v>
      </c>
      <c r="D4" s="3">
        <v>0.52847222222222223</v>
      </c>
      <c r="E4" s="23">
        <v>3.27</v>
      </c>
      <c r="F4" s="6">
        <v>13.3</v>
      </c>
      <c r="G4" s="6">
        <v>175.5</v>
      </c>
      <c r="H4" s="6">
        <v>226.3</v>
      </c>
      <c r="I4" s="6">
        <v>0.1</v>
      </c>
      <c r="J4" s="6">
        <v>7.07</v>
      </c>
      <c r="K4" s="6">
        <v>10.71</v>
      </c>
      <c r="L4" s="6">
        <v>0.25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75</v>
      </c>
    </row>
    <row r="5" spans="1:27" x14ac:dyDescent="0.25">
      <c r="A5" s="9">
        <v>40353</v>
      </c>
      <c r="B5" s="6" t="s">
        <v>73</v>
      </c>
      <c r="C5" s="6" t="s">
        <v>75</v>
      </c>
      <c r="D5" s="3">
        <v>0.44236111111111115</v>
      </c>
      <c r="E5" s="23">
        <v>4.12</v>
      </c>
      <c r="F5" s="6">
        <v>16.100000000000001</v>
      </c>
      <c r="G5" s="6">
        <v>216.3</v>
      </c>
      <c r="H5" s="6">
        <v>261.3</v>
      </c>
      <c r="I5" s="6">
        <v>0.1</v>
      </c>
      <c r="J5" s="6">
        <v>7.73</v>
      </c>
      <c r="K5" s="6">
        <v>9.5399999999999991</v>
      </c>
      <c r="L5" s="6">
        <v>1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75</v>
      </c>
    </row>
    <row r="6" spans="1:27" x14ac:dyDescent="0.25">
      <c r="A6" s="9">
        <v>40374</v>
      </c>
      <c r="B6" s="6" t="s">
        <v>73</v>
      </c>
      <c r="C6" s="6" t="s">
        <v>75</v>
      </c>
      <c r="D6" s="3">
        <v>0.4694444444444445</v>
      </c>
      <c r="E6" s="24">
        <v>3.03</v>
      </c>
      <c r="F6" s="6">
        <v>17.2</v>
      </c>
      <c r="G6" s="6">
        <v>219.7</v>
      </c>
      <c r="H6" s="6">
        <v>259.60000000000002</v>
      </c>
      <c r="I6" s="6">
        <v>0.1</v>
      </c>
      <c r="J6" s="6">
        <v>7.01</v>
      </c>
      <c r="K6" s="6">
        <v>5.2</v>
      </c>
      <c r="L6" s="6">
        <v>1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75</v>
      </c>
    </row>
    <row r="7" spans="1:27" x14ac:dyDescent="0.25">
      <c r="A7" s="9">
        <v>40410</v>
      </c>
      <c r="B7" s="6" t="s">
        <v>73</v>
      </c>
      <c r="C7" s="6" t="s">
        <v>75</v>
      </c>
      <c r="D7" s="3">
        <v>0.4291666666666667</v>
      </c>
      <c r="E7" s="24">
        <v>2.27</v>
      </c>
      <c r="F7" s="6">
        <v>15.6</v>
      </c>
      <c r="G7" s="6">
        <v>237.9</v>
      </c>
      <c r="H7" s="6">
        <v>290.2</v>
      </c>
      <c r="I7" s="6">
        <v>0.1</v>
      </c>
      <c r="J7" s="6"/>
      <c r="K7" s="6">
        <v>7.45</v>
      </c>
      <c r="L7" s="6">
        <v>0.7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75</v>
      </c>
    </row>
    <row r="8" spans="1:27" x14ac:dyDescent="0.25">
      <c r="A8" s="9">
        <v>40448</v>
      </c>
      <c r="B8" s="6" t="s">
        <v>73</v>
      </c>
      <c r="C8" s="6" t="s">
        <v>75</v>
      </c>
      <c r="D8" s="3">
        <v>0.55902777777777779</v>
      </c>
      <c r="E8" s="24">
        <v>2.06</v>
      </c>
      <c r="F8" s="6">
        <v>17</v>
      </c>
      <c r="G8" s="6">
        <v>197.8</v>
      </c>
      <c r="H8" s="6">
        <v>233.7</v>
      </c>
      <c r="I8" s="6">
        <v>0.1</v>
      </c>
      <c r="J8" s="6">
        <v>7.29</v>
      </c>
      <c r="K8" s="6">
        <v>5.56</v>
      </c>
      <c r="L8" s="6">
        <v>1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75</v>
      </c>
    </row>
    <row r="9" spans="1:27" x14ac:dyDescent="0.25">
      <c r="A9" s="9">
        <v>40472</v>
      </c>
      <c r="B9" s="6" t="s">
        <v>73</v>
      </c>
      <c r="C9" s="6" t="s">
        <v>75</v>
      </c>
      <c r="D9" s="3">
        <v>0.67569444444444438</v>
      </c>
      <c r="E9" s="24">
        <v>2.79</v>
      </c>
      <c r="F9" s="6">
        <v>12.3</v>
      </c>
      <c r="G9" s="6">
        <v>215.6</v>
      </c>
      <c r="H9" s="6">
        <v>284.89999999999998</v>
      </c>
      <c r="I9" s="6">
        <v>0.1</v>
      </c>
      <c r="J9" s="6">
        <v>7.41</v>
      </c>
      <c r="K9" s="6">
        <v>10.69</v>
      </c>
      <c r="L9" s="6">
        <v>0.25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75</v>
      </c>
    </row>
    <row r="10" spans="1:27" x14ac:dyDescent="0.25">
      <c r="A10" s="9">
        <v>40473</v>
      </c>
      <c r="B10" s="6" t="s">
        <v>73</v>
      </c>
      <c r="C10" s="6" t="s">
        <v>75</v>
      </c>
      <c r="D10" s="3">
        <v>0.4513888888888889</v>
      </c>
      <c r="E10" s="24">
        <v>3.22</v>
      </c>
      <c r="F10" s="6">
        <v>12.6</v>
      </c>
      <c r="G10" s="6">
        <v>202.4</v>
      </c>
      <c r="H10" s="6">
        <v>265.3</v>
      </c>
      <c r="I10" s="6">
        <v>0.1</v>
      </c>
      <c r="J10" s="6">
        <v>7.16</v>
      </c>
      <c r="K10" s="6">
        <v>10.7</v>
      </c>
      <c r="L10" s="6">
        <v>1</v>
      </c>
      <c r="M10">
        <f t="shared" si="0"/>
        <v>2010</v>
      </c>
      <c r="N10" t="s">
        <v>9</v>
      </c>
      <c r="P10" s="5" t="str">
        <f>LOOKUP(MONTH(A10),{1,3,6,9,12;"Winter","Spring","Summer","Autumn","Winter"})</f>
        <v>Autumn</v>
      </c>
      <c r="Z10" t="s">
        <v>75</v>
      </c>
    </row>
    <row r="11" spans="1:27" x14ac:dyDescent="0.25">
      <c r="A11" s="9">
        <v>40506</v>
      </c>
      <c r="B11" s="6" t="s">
        <v>73</v>
      </c>
      <c r="C11" s="6" t="s">
        <v>75</v>
      </c>
      <c r="D11" s="3">
        <v>0.47222222222222227</v>
      </c>
      <c r="E11" s="23">
        <v>5.04</v>
      </c>
      <c r="F11" s="6">
        <v>4</v>
      </c>
      <c r="G11" s="6">
        <v>184.5</v>
      </c>
      <c r="H11" s="6">
        <v>307.8</v>
      </c>
      <c r="I11" s="6">
        <v>0.1</v>
      </c>
      <c r="J11" s="6">
        <v>7.48</v>
      </c>
      <c r="K11" s="6">
        <v>8.2899999999999991</v>
      </c>
      <c r="L11" s="6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Z11" t="s">
        <v>75</v>
      </c>
    </row>
    <row r="12" spans="1:27" x14ac:dyDescent="0.25">
      <c r="A12" s="9">
        <v>40529</v>
      </c>
      <c r="B12" s="6" t="s">
        <v>73</v>
      </c>
      <c r="C12" s="6" t="s">
        <v>75</v>
      </c>
      <c r="D12" s="3">
        <v>0.57013888888888886</v>
      </c>
      <c r="E12" s="22">
        <v>7.23</v>
      </c>
      <c r="F12" s="6">
        <v>7.9</v>
      </c>
      <c r="G12" s="6">
        <v>190.5</v>
      </c>
      <c r="H12" s="6">
        <v>283.10000000000002</v>
      </c>
      <c r="I12" s="6">
        <v>0.1</v>
      </c>
      <c r="J12" s="6">
        <v>7.13</v>
      </c>
      <c r="K12" s="6">
        <v>6.54</v>
      </c>
      <c r="L12" s="6">
        <v>2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Z12" t="s">
        <v>75</v>
      </c>
    </row>
    <row r="13" spans="1:27" x14ac:dyDescent="0.25">
      <c r="A13" s="9">
        <v>40564</v>
      </c>
      <c r="B13" s="6" t="s">
        <v>73</v>
      </c>
      <c r="C13" s="6" t="s">
        <v>75</v>
      </c>
      <c r="D13" s="3">
        <v>0.46527777777777773</v>
      </c>
      <c r="E13" s="8">
        <v>9.31</v>
      </c>
      <c r="F13" s="6">
        <v>7.3</v>
      </c>
      <c r="G13" s="6">
        <v>76.8</v>
      </c>
      <c r="H13" s="6">
        <v>116.3</v>
      </c>
      <c r="I13" s="6">
        <v>0.1</v>
      </c>
      <c r="J13" s="6"/>
      <c r="K13" s="6">
        <v>9.64</v>
      </c>
      <c r="L13" s="6">
        <v>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Z13" t="s">
        <v>75</v>
      </c>
    </row>
    <row r="14" spans="1:27" x14ac:dyDescent="0.25">
      <c r="A14" s="9">
        <v>40596</v>
      </c>
      <c r="B14" s="6" t="s">
        <v>73</v>
      </c>
      <c r="C14" s="6" t="s">
        <v>75</v>
      </c>
      <c r="D14" s="3">
        <v>0.56944444444444442</v>
      </c>
      <c r="E14" s="8">
        <v>6.36</v>
      </c>
      <c r="F14" s="6">
        <v>7.4</v>
      </c>
      <c r="G14" s="6">
        <v>191.6</v>
      </c>
      <c r="H14" s="6">
        <v>288.3</v>
      </c>
      <c r="I14" s="6">
        <v>0.1</v>
      </c>
      <c r="J14" s="6">
        <v>7.54</v>
      </c>
      <c r="K14" s="6">
        <v>9.98</v>
      </c>
      <c r="L14" s="6">
        <v>1.5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Winter</v>
      </c>
      <c r="Z14" t="s">
        <v>75</v>
      </c>
    </row>
    <row r="15" spans="1:27" x14ac:dyDescent="0.25">
      <c r="A15" s="9">
        <v>40625</v>
      </c>
      <c r="B15" s="6" t="s">
        <v>73</v>
      </c>
      <c r="C15" s="6" t="s">
        <v>75</v>
      </c>
      <c r="D15" s="3">
        <v>0.48888888888888887</v>
      </c>
      <c r="E15" s="8">
        <v>6.12</v>
      </c>
      <c r="F15" s="6">
        <v>9.1999999999999993</v>
      </c>
      <c r="G15" s="6">
        <v>214.5</v>
      </c>
      <c r="H15" s="6">
        <v>307.60000000000002</v>
      </c>
      <c r="I15" s="6">
        <v>0.1</v>
      </c>
      <c r="J15" s="6">
        <v>6.88</v>
      </c>
      <c r="K15" s="6">
        <v>7.84</v>
      </c>
      <c r="L15" s="6">
        <v>2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75</v>
      </c>
    </row>
    <row r="16" spans="1:27" x14ac:dyDescent="0.25">
      <c r="A16" s="9">
        <v>40653</v>
      </c>
      <c r="B16" s="6" t="s">
        <v>73</v>
      </c>
      <c r="C16" s="6" t="s">
        <v>75</v>
      </c>
      <c r="D16" s="3">
        <v>0.57361111111111118</v>
      </c>
      <c r="E16" s="8">
        <v>8.3699999999999992</v>
      </c>
      <c r="F16" s="6">
        <v>11.6</v>
      </c>
      <c r="G16" s="6">
        <v>219.6</v>
      </c>
      <c r="H16" s="6">
        <v>295.60000000000002</v>
      </c>
      <c r="I16" s="6">
        <v>0.1</v>
      </c>
      <c r="J16" s="6"/>
      <c r="K16" s="6">
        <v>6.87</v>
      </c>
      <c r="L16" s="6">
        <v>0.75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Z16" t="s">
        <v>75</v>
      </c>
    </row>
    <row r="17" spans="1:26" x14ac:dyDescent="0.25">
      <c r="A17" s="9">
        <v>40682</v>
      </c>
      <c r="B17" s="6" t="s">
        <v>73</v>
      </c>
      <c r="C17" s="6" t="s">
        <v>75</v>
      </c>
      <c r="D17" s="3">
        <v>0.57291666666666663</v>
      </c>
      <c r="E17" s="8">
        <v>4.8899999999999997</v>
      </c>
      <c r="F17" s="6">
        <v>14.7</v>
      </c>
      <c r="G17" s="6">
        <v>218.2</v>
      </c>
      <c r="H17" s="6">
        <v>272</v>
      </c>
      <c r="I17" s="6">
        <v>0.1</v>
      </c>
      <c r="J17" s="6">
        <v>6.89</v>
      </c>
      <c r="K17" s="6">
        <v>7.11</v>
      </c>
      <c r="L17" s="6">
        <v>2.5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Spring</v>
      </c>
      <c r="Z17" t="s">
        <v>75</v>
      </c>
    </row>
    <row r="18" spans="1:26" x14ac:dyDescent="0.25">
      <c r="A18" s="9">
        <v>40709</v>
      </c>
      <c r="B18" s="6" t="s">
        <v>73</v>
      </c>
      <c r="C18" s="6" t="s">
        <v>75</v>
      </c>
      <c r="D18" s="3">
        <v>0.45347222222222222</v>
      </c>
      <c r="E18" s="8">
        <v>6.06</v>
      </c>
      <c r="F18" s="6">
        <v>13.5</v>
      </c>
      <c r="G18" s="6">
        <v>175.4</v>
      </c>
      <c r="H18" s="6">
        <v>224.5</v>
      </c>
      <c r="I18" s="6">
        <v>0.1</v>
      </c>
      <c r="J18" s="6">
        <v>7.55</v>
      </c>
      <c r="K18" s="6">
        <v>7.12</v>
      </c>
      <c r="L18" s="6">
        <v>1.5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75</v>
      </c>
    </row>
    <row r="19" spans="1:26" x14ac:dyDescent="0.25">
      <c r="A19" s="9">
        <v>40735</v>
      </c>
      <c r="B19" s="6" t="s">
        <v>73</v>
      </c>
      <c r="C19" s="6" t="s">
        <v>75</v>
      </c>
      <c r="D19" s="3">
        <v>0.65833333333333333</v>
      </c>
      <c r="E19" s="8">
        <v>5.66</v>
      </c>
      <c r="F19" s="6">
        <v>17.100000000000001</v>
      </c>
      <c r="G19" s="6">
        <v>249.9</v>
      </c>
      <c r="H19" s="6">
        <v>294.2</v>
      </c>
      <c r="I19" s="6">
        <v>0.1</v>
      </c>
      <c r="J19" s="6">
        <v>7.1</v>
      </c>
      <c r="K19" s="6">
        <v>8.17</v>
      </c>
      <c r="L19" s="6">
        <v>1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Z19" t="s">
        <v>75</v>
      </c>
    </row>
    <row r="20" spans="1:26" x14ac:dyDescent="0.25">
      <c r="A20" s="9">
        <v>40763</v>
      </c>
      <c r="B20" s="6" t="s">
        <v>73</v>
      </c>
      <c r="C20" s="6" t="s">
        <v>75</v>
      </c>
      <c r="D20" s="3">
        <v>0.53541666666666665</v>
      </c>
      <c r="E20" s="8">
        <v>4.2</v>
      </c>
      <c r="F20" s="6">
        <v>16.2</v>
      </c>
      <c r="G20" s="6">
        <v>238.4</v>
      </c>
      <c r="H20" s="6">
        <v>286.8</v>
      </c>
      <c r="I20" s="6">
        <v>0.1</v>
      </c>
      <c r="J20" s="6">
        <v>7.17</v>
      </c>
      <c r="K20" s="6">
        <v>4.54</v>
      </c>
      <c r="L20" s="6">
        <v>1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Summer</v>
      </c>
      <c r="Z20" t="s">
        <v>75</v>
      </c>
    </row>
    <row r="21" spans="1:26" x14ac:dyDescent="0.25">
      <c r="A21" s="9">
        <v>40802</v>
      </c>
      <c r="B21" s="6" t="s">
        <v>73</v>
      </c>
      <c r="C21" s="6" t="s">
        <v>75</v>
      </c>
      <c r="D21" s="3">
        <v>0.58472222222222225</v>
      </c>
      <c r="E21" s="8">
        <v>2.2999999999999998</v>
      </c>
      <c r="F21" s="6">
        <v>15</v>
      </c>
      <c r="G21" s="6">
        <v>236.4</v>
      </c>
      <c r="H21" s="6">
        <v>292.2</v>
      </c>
      <c r="I21" s="6">
        <v>0.1</v>
      </c>
      <c r="J21" s="6">
        <v>7.27</v>
      </c>
      <c r="K21" s="6">
        <v>6.99</v>
      </c>
      <c r="L21" s="6">
        <v>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75</v>
      </c>
    </row>
    <row r="22" spans="1:26" x14ac:dyDescent="0.25">
      <c r="A22" s="9">
        <v>40829</v>
      </c>
      <c r="B22" s="6" t="s">
        <v>73</v>
      </c>
      <c r="C22" s="6" t="s">
        <v>75</v>
      </c>
      <c r="D22" s="3">
        <v>0.54722222222222217</v>
      </c>
      <c r="E22" s="8">
        <v>2.4700000000000002</v>
      </c>
      <c r="F22" s="6">
        <v>12.6</v>
      </c>
      <c r="G22" s="6">
        <v>186.4</v>
      </c>
      <c r="H22" s="6">
        <v>244.5</v>
      </c>
      <c r="I22" s="6">
        <v>0.1</v>
      </c>
      <c r="J22" s="6">
        <v>6.94</v>
      </c>
      <c r="K22" s="6">
        <v>4.54</v>
      </c>
      <c r="L22" s="6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Z22" t="s">
        <v>75</v>
      </c>
    </row>
    <row r="23" spans="1:26" x14ac:dyDescent="0.25">
      <c r="A23" s="9">
        <v>40931</v>
      </c>
      <c r="B23" s="6" t="s">
        <v>73</v>
      </c>
      <c r="C23" s="6" t="s">
        <v>75</v>
      </c>
      <c r="D23" s="3">
        <v>0.65694444444444444</v>
      </c>
      <c r="E23" s="8">
        <v>7</v>
      </c>
      <c r="F23" s="6">
        <v>6.1</v>
      </c>
      <c r="G23" s="6">
        <v>179</v>
      </c>
      <c r="H23" s="6">
        <v>279.8</v>
      </c>
      <c r="I23" s="6">
        <v>0.1</v>
      </c>
      <c r="J23" s="6">
        <v>6.76</v>
      </c>
      <c r="K23" s="6">
        <v>2.67</v>
      </c>
      <c r="L23" s="6">
        <v>2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Z23" t="s">
        <v>75</v>
      </c>
    </row>
    <row r="24" spans="1:26" x14ac:dyDescent="0.25">
      <c r="A24" s="9">
        <v>40945</v>
      </c>
      <c r="B24" s="6" t="s">
        <v>73</v>
      </c>
      <c r="C24" s="6" t="s">
        <v>75</v>
      </c>
      <c r="D24" s="3">
        <v>0.43541666666666662</v>
      </c>
      <c r="E24" s="8">
        <v>4.71</v>
      </c>
      <c r="F24" s="6">
        <v>5.7</v>
      </c>
      <c r="G24" s="6">
        <v>201.3</v>
      </c>
      <c r="H24" s="6">
        <v>318.5</v>
      </c>
      <c r="I24" s="6">
        <v>0.2</v>
      </c>
      <c r="J24" s="6">
        <v>6.76</v>
      </c>
      <c r="K24" s="6">
        <v>10.07</v>
      </c>
      <c r="L24" s="6">
        <v>1.2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Z24" t="s">
        <v>75</v>
      </c>
    </row>
    <row r="25" spans="1:26" x14ac:dyDescent="0.25">
      <c r="A25" s="9">
        <v>40973</v>
      </c>
      <c r="B25" s="6" t="s">
        <v>73</v>
      </c>
      <c r="C25" s="6" t="s">
        <v>75</v>
      </c>
      <c r="D25" s="3">
        <v>0.44305555555555554</v>
      </c>
      <c r="E25" s="8">
        <v>7.14</v>
      </c>
      <c r="F25" s="6">
        <v>8</v>
      </c>
      <c r="G25" s="6">
        <v>150.5</v>
      </c>
      <c r="H25" s="6">
        <v>223.1</v>
      </c>
      <c r="I25" s="6">
        <v>0.1</v>
      </c>
      <c r="J25" s="7"/>
      <c r="K25" s="6">
        <v>8.86</v>
      </c>
      <c r="L25" s="6">
        <v>1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Z25" t="s">
        <v>75</v>
      </c>
    </row>
    <row r="26" spans="1:26" x14ac:dyDescent="0.25">
      <c r="A26" s="9">
        <v>41008</v>
      </c>
      <c r="B26" s="6" t="s">
        <v>73</v>
      </c>
      <c r="C26" s="6" t="s">
        <v>75</v>
      </c>
      <c r="D26" s="3">
        <v>0.42499999999999999</v>
      </c>
      <c r="E26" s="8">
        <v>5.25</v>
      </c>
      <c r="F26" s="6">
        <v>10.7</v>
      </c>
      <c r="G26" s="6">
        <v>205.1</v>
      </c>
      <c r="H26" s="6">
        <v>282.39999999999998</v>
      </c>
      <c r="I26" s="6">
        <v>0.1</v>
      </c>
      <c r="J26" s="6">
        <v>7.35</v>
      </c>
      <c r="K26" s="6">
        <v>6.91</v>
      </c>
      <c r="L26" s="6">
        <v>0.75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75</v>
      </c>
    </row>
    <row r="27" spans="1:26" x14ac:dyDescent="0.25">
      <c r="A27" s="9">
        <v>41036</v>
      </c>
      <c r="B27" s="6" t="s">
        <v>73</v>
      </c>
      <c r="C27" s="6" t="s">
        <v>75</v>
      </c>
      <c r="D27" s="3">
        <v>0.55902777777777779</v>
      </c>
      <c r="E27" s="8">
        <v>5.38</v>
      </c>
      <c r="F27" s="6">
        <v>14.6</v>
      </c>
      <c r="G27" s="6">
        <v>203.2</v>
      </c>
      <c r="H27" s="6">
        <v>254.1</v>
      </c>
      <c r="I27" s="6">
        <v>0.1</v>
      </c>
      <c r="J27" s="6">
        <v>6.98</v>
      </c>
      <c r="K27" s="6">
        <v>6.35</v>
      </c>
      <c r="L27" s="6">
        <v>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Z27" t="s">
        <v>75</v>
      </c>
    </row>
    <row r="28" spans="1:26" x14ac:dyDescent="0.25">
      <c r="A28" s="9">
        <v>41070</v>
      </c>
      <c r="B28" s="6" t="s">
        <v>73</v>
      </c>
      <c r="C28" s="6" t="s">
        <v>75</v>
      </c>
      <c r="D28" s="3">
        <v>0.52430555555555558</v>
      </c>
      <c r="E28" s="8">
        <v>2.74</v>
      </c>
      <c r="F28" s="6">
        <v>15.4</v>
      </c>
      <c r="G28" s="6">
        <v>201.9</v>
      </c>
      <c r="H28" s="6">
        <v>247.8</v>
      </c>
      <c r="I28" s="6">
        <v>0.1</v>
      </c>
      <c r="J28" s="6">
        <v>6.74</v>
      </c>
      <c r="K28" s="6">
        <v>4.05</v>
      </c>
      <c r="L28" s="6">
        <v>1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75</v>
      </c>
    </row>
    <row r="29" spans="1:26" x14ac:dyDescent="0.25">
      <c r="A29" s="9">
        <v>41093</v>
      </c>
      <c r="B29" s="6" t="s">
        <v>73</v>
      </c>
      <c r="C29" s="6" t="s">
        <v>75</v>
      </c>
      <c r="D29" s="3">
        <v>0.45277777777777778</v>
      </c>
      <c r="E29" s="8">
        <v>5.07</v>
      </c>
      <c r="F29" s="6">
        <v>14.8</v>
      </c>
      <c r="G29" s="6">
        <v>143.5</v>
      </c>
      <c r="H29" s="6">
        <v>178.1</v>
      </c>
      <c r="I29" s="6">
        <v>0.1</v>
      </c>
      <c r="J29" s="6">
        <v>6.44</v>
      </c>
      <c r="K29" s="6">
        <v>7.6</v>
      </c>
      <c r="L29" s="6">
        <v>3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Z29" t="s">
        <v>75</v>
      </c>
    </row>
    <row r="30" spans="1:26" x14ac:dyDescent="0.25">
      <c r="A30" s="9">
        <v>41129</v>
      </c>
      <c r="B30" s="6" t="s">
        <v>73</v>
      </c>
      <c r="C30" s="6" t="s">
        <v>75</v>
      </c>
      <c r="D30" s="3">
        <v>0.57430555555555551</v>
      </c>
      <c r="E30" s="8">
        <v>4.74</v>
      </c>
      <c r="F30" s="6">
        <v>17.399999999999999</v>
      </c>
      <c r="G30" s="6">
        <v>250.1</v>
      </c>
      <c r="H30" s="6">
        <v>292.60000000000002</v>
      </c>
      <c r="I30" s="6">
        <v>0.1</v>
      </c>
      <c r="J30" s="6">
        <v>6.8</v>
      </c>
      <c r="K30" s="6">
        <v>6.45</v>
      </c>
      <c r="L30" s="6">
        <v>0.5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Z30" t="s">
        <v>75</v>
      </c>
    </row>
    <row r="31" spans="1:26" x14ac:dyDescent="0.25">
      <c r="A31" s="9">
        <v>41169</v>
      </c>
      <c r="B31" s="6" t="s">
        <v>73</v>
      </c>
      <c r="C31" s="6" t="s">
        <v>75</v>
      </c>
      <c r="D31" s="3">
        <v>0.65277777777777779</v>
      </c>
      <c r="E31" s="8">
        <v>2.9</v>
      </c>
      <c r="F31" s="6">
        <v>15.9</v>
      </c>
      <c r="G31" s="6">
        <v>231.1</v>
      </c>
      <c r="H31" s="6">
        <v>279.89999999999998</v>
      </c>
      <c r="I31" s="6">
        <v>0.1</v>
      </c>
      <c r="J31" s="6">
        <v>7.06</v>
      </c>
      <c r="K31" s="6">
        <v>6.82</v>
      </c>
      <c r="L31" s="6"/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75</v>
      </c>
    </row>
    <row r="32" spans="1:26" x14ac:dyDescent="0.25">
      <c r="A32" s="1">
        <v>41192</v>
      </c>
      <c r="B32" s="6" t="s">
        <v>73</v>
      </c>
      <c r="C32" s="6" t="s">
        <v>75</v>
      </c>
      <c r="D32" s="2">
        <v>0.5625</v>
      </c>
      <c r="E32" s="8">
        <v>3.55</v>
      </c>
      <c r="F32" s="6">
        <v>11.9</v>
      </c>
      <c r="G32" s="6">
        <v>214.2</v>
      </c>
      <c r="H32" s="6">
        <v>285.89999999999998</v>
      </c>
      <c r="I32" s="6">
        <v>0.1</v>
      </c>
      <c r="J32" s="6">
        <v>7.21</v>
      </c>
      <c r="K32" s="6">
        <v>6.55</v>
      </c>
      <c r="L32" s="6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Z32" t="s">
        <v>75</v>
      </c>
    </row>
    <row r="33" spans="1:26" x14ac:dyDescent="0.25">
      <c r="A33" s="1">
        <v>41218</v>
      </c>
      <c r="B33" s="6" t="s">
        <v>73</v>
      </c>
      <c r="C33" s="6" t="s">
        <v>75</v>
      </c>
      <c r="D33" s="2">
        <v>0.44930555555555557</v>
      </c>
      <c r="E33" s="8">
        <v>3</v>
      </c>
      <c r="F33" s="6">
        <v>13.5</v>
      </c>
      <c r="G33" s="6">
        <v>134.9</v>
      </c>
      <c r="H33" s="6">
        <v>172.6</v>
      </c>
      <c r="I33" s="6">
        <v>0.1</v>
      </c>
      <c r="J33" s="6">
        <v>6.38</v>
      </c>
      <c r="K33" s="6">
        <v>1.86</v>
      </c>
      <c r="L33" s="6">
        <v>2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Z33" t="s">
        <v>75</v>
      </c>
    </row>
    <row r="34" spans="1:26" x14ac:dyDescent="0.25">
      <c r="A34" s="1">
        <v>41246</v>
      </c>
      <c r="B34" s="6" t="s">
        <v>73</v>
      </c>
      <c r="C34" s="6" t="s">
        <v>75</v>
      </c>
      <c r="D34" s="2">
        <v>0.58333333333333337</v>
      </c>
      <c r="E34" s="8">
        <v>7.2</v>
      </c>
      <c r="F34" s="6">
        <v>9.3000000000000007</v>
      </c>
      <c r="G34" s="6">
        <v>100</v>
      </c>
      <c r="H34" s="6">
        <v>142.80000000000001</v>
      </c>
      <c r="I34" s="6">
        <v>0.1</v>
      </c>
      <c r="J34" s="6">
        <v>6.36</v>
      </c>
      <c r="K34" s="6">
        <v>6.32</v>
      </c>
      <c r="L34" s="6">
        <v>2.5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Z34" t="s">
        <v>75</v>
      </c>
    </row>
    <row r="35" spans="1:26" x14ac:dyDescent="0.25">
      <c r="A35" s="9">
        <v>41288</v>
      </c>
      <c r="B35" s="6" t="s">
        <v>73</v>
      </c>
      <c r="C35" s="6" t="s">
        <v>75</v>
      </c>
      <c r="D35" s="3">
        <v>0.47291666666666665</v>
      </c>
      <c r="E35" s="8">
        <v>5.45</v>
      </c>
      <c r="F35" s="6">
        <v>5.5</v>
      </c>
      <c r="G35" s="6">
        <v>169.5</v>
      </c>
      <c r="H35" s="6">
        <v>270.10000000000002</v>
      </c>
      <c r="I35" s="6">
        <v>0.1</v>
      </c>
      <c r="J35" s="6">
        <v>6.32</v>
      </c>
      <c r="K35" s="6">
        <v>7.66</v>
      </c>
      <c r="L35" s="6">
        <v>2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75</v>
      </c>
    </row>
    <row r="36" spans="1:26" x14ac:dyDescent="0.25">
      <c r="A36" s="9">
        <v>41316</v>
      </c>
      <c r="B36" s="6" t="s">
        <v>73</v>
      </c>
      <c r="C36" s="6" t="s">
        <v>75</v>
      </c>
      <c r="D36" s="3">
        <v>0.60833333333333328</v>
      </c>
      <c r="E36" s="8">
        <v>5.57</v>
      </c>
      <c r="F36" s="6">
        <v>8.1999999999999993</v>
      </c>
      <c r="G36" s="6">
        <v>186.2</v>
      </c>
      <c r="H36" s="6">
        <v>274</v>
      </c>
      <c r="I36" s="6">
        <v>0.1</v>
      </c>
      <c r="J36" s="6">
        <v>6.55</v>
      </c>
      <c r="K36" s="6">
        <v>7.87</v>
      </c>
      <c r="L36" s="6">
        <v>1.75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Z36" t="s">
        <v>75</v>
      </c>
    </row>
    <row r="37" spans="1:26" x14ac:dyDescent="0.25">
      <c r="A37" s="9">
        <v>41351</v>
      </c>
      <c r="B37" s="6" t="s">
        <v>73</v>
      </c>
      <c r="C37" s="6" t="s">
        <v>75</v>
      </c>
      <c r="D37" s="3">
        <v>0.55763888888888891</v>
      </c>
      <c r="E37" s="8">
        <v>4.4400000000000004</v>
      </c>
      <c r="F37" s="6">
        <v>9.6</v>
      </c>
      <c r="G37" s="6">
        <v>174</v>
      </c>
      <c r="H37" s="6">
        <v>246.9</v>
      </c>
      <c r="I37" s="6">
        <v>0.1</v>
      </c>
      <c r="J37" s="6">
        <v>6.09</v>
      </c>
      <c r="K37" s="6">
        <v>6.27</v>
      </c>
      <c r="L37" s="6">
        <v>2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Z37" t="s">
        <v>75</v>
      </c>
    </row>
    <row r="38" spans="1:26" x14ac:dyDescent="0.25">
      <c r="A38" s="9">
        <v>41387</v>
      </c>
      <c r="B38" s="6" t="s">
        <v>73</v>
      </c>
      <c r="C38" s="6" t="s">
        <v>75</v>
      </c>
      <c r="D38" s="3">
        <v>0.39583333333333331</v>
      </c>
      <c r="E38" s="8">
        <v>6.88</v>
      </c>
      <c r="F38" s="6">
        <v>9.9</v>
      </c>
      <c r="G38" s="6">
        <v>162.30000000000001</v>
      </c>
      <c r="H38" s="6">
        <v>228.1</v>
      </c>
      <c r="I38" s="6">
        <v>0.1</v>
      </c>
      <c r="J38" s="6">
        <v>6.67</v>
      </c>
      <c r="K38" s="6">
        <v>3.73</v>
      </c>
      <c r="L38" s="6">
        <v>1.5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75</v>
      </c>
    </row>
    <row r="39" spans="1:26" x14ac:dyDescent="0.25">
      <c r="A39" s="9">
        <v>41397</v>
      </c>
      <c r="B39" s="6" t="s">
        <v>73</v>
      </c>
      <c r="C39" s="6" t="s">
        <v>75</v>
      </c>
      <c r="D39" s="3">
        <v>0.47916666666666669</v>
      </c>
      <c r="E39" s="8">
        <v>3.05</v>
      </c>
      <c r="F39" s="6">
        <v>12.7</v>
      </c>
      <c r="G39" s="6">
        <v>203.5</v>
      </c>
      <c r="H39" s="6">
        <v>266.7</v>
      </c>
      <c r="I39" s="6">
        <v>0.1</v>
      </c>
      <c r="J39" s="6">
        <v>6.84</v>
      </c>
      <c r="K39" s="6">
        <v>4</v>
      </c>
      <c r="L39" s="6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Z39" t="s">
        <v>75</v>
      </c>
    </row>
    <row r="40" spans="1:26" x14ac:dyDescent="0.25">
      <c r="A40" s="9">
        <v>41439</v>
      </c>
      <c r="B40" s="6" t="s">
        <v>73</v>
      </c>
      <c r="C40" s="6" t="s">
        <v>75</v>
      </c>
      <c r="D40" s="3">
        <v>0.42777777777777781</v>
      </c>
      <c r="E40" s="8">
        <v>3.7</v>
      </c>
      <c r="F40" s="6">
        <v>14.6</v>
      </c>
      <c r="G40" s="6">
        <v>228.2</v>
      </c>
      <c r="H40" s="6">
        <v>285.60000000000002</v>
      </c>
      <c r="I40" s="6">
        <v>0.1</v>
      </c>
      <c r="J40" s="6">
        <v>6.85</v>
      </c>
      <c r="K40" s="6">
        <v>4.03</v>
      </c>
      <c r="L40" s="6">
        <v>0.5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75</v>
      </c>
    </row>
    <row r="41" spans="1:26" x14ac:dyDescent="0.25">
      <c r="A41" s="9">
        <v>41473</v>
      </c>
      <c r="B41" s="6" t="s">
        <v>73</v>
      </c>
      <c r="C41" s="6" t="s">
        <v>75</v>
      </c>
      <c r="D41" s="3">
        <v>0.56736111111111109</v>
      </c>
      <c r="E41" s="8">
        <v>3.78</v>
      </c>
      <c r="F41" s="6">
        <v>18</v>
      </c>
      <c r="G41" s="6">
        <v>250</v>
      </c>
      <c r="H41" s="6">
        <v>289.39999999999998</v>
      </c>
      <c r="I41" s="6">
        <v>0.1</v>
      </c>
      <c r="J41" s="6">
        <v>6.79</v>
      </c>
      <c r="K41" s="6">
        <v>6.61</v>
      </c>
      <c r="L41" s="6">
        <v>0.25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Z41" t="s">
        <v>75</v>
      </c>
    </row>
    <row r="42" spans="1:26" x14ac:dyDescent="0.25">
      <c r="A42" s="9">
        <v>41498</v>
      </c>
      <c r="B42" s="6" t="s">
        <v>73</v>
      </c>
      <c r="C42" s="6" t="s">
        <v>75</v>
      </c>
      <c r="D42" s="3">
        <v>0.53819444444444442</v>
      </c>
      <c r="E42" s="8">
        <v>2.46</v>
      </c>
      <c r="F42" s="6">
        <v>18.600000000000001</v>
      </c>
      <c r="G42" s="6">
        <v>233.1</v>
      </c>
      <c r="H42" s="6">
        <v>265.60000000000002</v>
      </c>
      <c r="I42" s="6">
        <v>0.1</v>
      </c>
      <c r="J42" s="6">
        <v>6.58</v>
      </c>
      <c r="K42" s="6">
        <v>2.9</v>
      </c>
      <c r="L42" s="6">
        <v>1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Z42" t="s">
        <v>75</v>
      </c>
    </row>
    <row r="43" spans="1:26" x14ac:dyDescent="0.25">
      <c r="A43" s="9">
        <v>41527</v>
      </c>
      <c r="B43" s="6" t="s">
        <v>73</v>
      </c>
      <c r="C43" s="6" t="s">
        <v>75</v>
      </c>
      <c r="D43" s="3">
        <v>0.58333333333333337</v>
      </c>
      <c r="E43" s="8">
        <v>2.1</v>
      </c>
      <c r="F43" s="6">
        <v>18.399999999999999</v>
      </c>
      <c r="G43" s="6">
        <v>220.7</v>
      </c>
      <c r="H43" s="6">
        <v>252.6</v>
      </c>
      <c r="I43" s="6">
        <v>0.1</v>
      </c>
      <c r="J43" s="6">
        <v>6.35</v>
      </c>
      <c r="K43" s="6">
        <v>2.66</v>
      </c>
      <c r="L43" s="6">
        <v>2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Z43" t="s">
        <v>75</v>
      </c>
    </row>
    <row r="44" spans="1:26" x14ac:dyDescent="0.25">
      <c r="A44" s="9">
        <v>41554</v>
      </c>
      <c r="B44" s="6" t="s">
        <v>73</v>
      </c>
      <c r="C44" s="6" t="s">
        <v>75</v>
      </c>
      <c r="D44" s="3">
        <v>0.5625</v>
      </c>
      <c r="E44" s="8">
        <v>1.8</v>
      </c>
      <c r="F44" s="6">
        <v>13.6</v>
      </c>
      <c r="G44" s="6">
        <v>193.6</v>
      </c>
      <c r="H44" s="6">
        <v>248.9</v>
      </c>
      <c r="I44" s="6">
        <v>0.1</v>
      </c>
      <c r="J44" s="6">
        <v>6.58</v>
      </c>
      <c r="K44" s="6">
        <v>4.04</v>
      </c>
      <c r="L44" s="6">
        <v>0.75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75</v>
      </c>
    </row>
    <row r="45" spans="1:26" x14ac:dyDescent="0.25">
      <c r="A45" s="9">
        <v>41604</v>
      </c>
      <c r="B45" s="6" t="s">
        <v>73</v>
      </c>
      <c r="C45" s="6" t="s">
        <v>75</v>
      </c>
      <c r="D45" s="3" t="s">
        <v>74</v>
      </c>
      <c r="E45" s="8">
        <v>4.3499999999999996</v>
      </c>
      <c r="F45" s="6">
        <v>6.8</v>
      </c>
      <c r="G45" s="6">
        <v>174.6</v>
      </c>
      <c r="H45" s="6">
        <v>267.5</v>
      </c>
      <c r="I45" s="6">
        <v>0.1</v>
      </c>
      <c r="J45" s="6">
        <v>7.06</v>
      </c>
      <c r="K45" s="6">
        <v>4.75</v>
      </c>
      <c r="L45" s="6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Z45" t="s">
        <v>75</v>
      </c>
    </row>
    <row r="46" spans="1:26" x14ac:dyDescent="0.25">
      <c r="A46" s="9">
        <v>41621</v>
      </c>
      <c r="B46" s="6" t="s">
        <v>73</v>
      </c>
      <c r="C46" s="6" t="s">
        <v>75</v>
      </c>
      <c r="D46" s="3">
        <v>0.47916666666666669</v>
      </c>
      <c r="E46" s="8">
        <v>4.93</v>
      </c>
      <c r="F46" s="6">
        <v>5.9</v>
      </c>
      <c r="G46" s="6">
        <v>195.4</v>
      </c>
      <c r="H46" s="6">
        <v>307.7</v>
      </c>
      <c r="I46" s="6">
        <v>0.1</v>
      </c>
      <c r="J46" s="6">
        <v>6.96</v>
      </c>
      <c r="K46" s="6">
        <v>5.12</v>
      </c>
      <c r="L46" s="6">
        <v>1.25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Z46" t="s">
        <v>75</v>
      </c>
    </row>
    <row r="47" spans="1:26" x14ac:dyDescent="0.25">
      <c r="A47" s="9">
        <v>41652</v>
      </c>
      <c r="B47" s="6" t="s">
        <v>73</v>
      </c>
      <c r="C47" s="6" t="s">
        <v>75</v>
      </c>
      <c r="D47" s="3">
        <v>0.48958333333333331</v>
      </c>
      <c r="E47" s="8">
        <v>5.66</v>
      </c>
      <c r="F47" s="6">
        <v>8.1999999999999993</v>
      </c>
      <c r="G47" s="6">
        <v>131</v>
      </c>
      <c r="H47" s="6">
        <v>192.7</v>
      </c>
      <c r="I47" s="6">
        <v>0.1</v>
      </c>
      <c r="J47" s="6">
        <v>7.17</v>
      </c>
      <c r="K47" s="6">
        <v>5.45</v>
      </c>
      <c r="L47" s="6">
        <v>2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Z47" t="s">
        <v>75</v>
      </c>
    </row>
    <row r="48" spans="1:26" x14ac:dyDescent="0.25">
      <c r="A48" s="9">
        <v>41701</v>
      </c>
      <c r="B48" s="6" t="s">
        <v>73</v>
      </c>
      <c r="C48" s="6" t="s">
        <v>75</v>
      </c>
      <c r="D48" s="3">
        <v>0.48402777777777778</v>
      </c>
      <c r="E48" s="8">
        <v>7.49</v>
      </c>
      <c r="F48" s="6">
        <v>8</v>
      </c>
      <c r="G48" s="6">
        <v>111.3</v>
      </c>
      <c r="H48" s="6">
        <v>75.3</v>
      </c>
      <c r="I48" s="6">
        <v>0.1</v>
      </c>
      <c r="J48" s="6">
        <v>7.32</v>
      </c>
      <c r="K48" s="6">
        <v>4.5999999999999996</v>
      </c>
      <c r="L48" s="6">
        <v>10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Z48" t="s">
        <v>75</v>
      </c>
    </row>
    <row r="49" spans="1:26" x14ac:dyDescent="0.25">
      <c r="A49" s="9">
        <v>41722</v>
      </c>
      <c r="B49" s="6" t="s">
        <v>73</v>
      </c>
      <c r="C49" s="6" t="s">
        <v>75</v>
      </c>
      <c r="D49" s="3">
        <v>0.52569444444444446</v>
      </c>
      <c r="E49" s="8">
        <v>6.78</v>
      </c>
      <c r="F49" s="6">
        <v>10.6</v>
      </c>
      <c r="G49" s="6">
        <v>187.8</v>
      </c>
      <c r="H49" s="6">
        <v>258.7</v>
      </c>
      <c r="I49" s="6">
        <v>0.1</v>
      </c>
      <c r="J49" s="6">
        <v>7.01</v>
      </c>
      <c r="K49" s="6">
        <v>3.4</v>
      </c>
      <c r="L49" s="6">
        <v>2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Z49" t="s">
        <v>75</v>
      </c>
    </row>
    <row r="50" spans="1:26" x14ac:dyDescent="0.25">
      <c r="A50" s="9">
        <v>41743</v>
      </c>
      <c r="B50" s="6" t="s">
        <v>73</v>
      </c>
      <c r="C50" s="6" t="s">
        <v>75</v>
      </c>
      <c r="D50" s="3">
        <v>0.61041666666666672</v>
      </c>
      <c r="E50" s="8">
        <v>5.68</v>
      </c>
      <c r="F50" s="6">
        <v>13.1</v>
      </c>
      <c r="G50" s="6">
        <v>213</v>
      </c>
      <c r="H50" s="6">
        <v>275.39999999999998</v>
      </c>
      <c r="I50" s="6">
        <v>0.1</v>
      </c>
      <c r="J50" s="6">
        <v>7.15</v>
      </c>
      <c r="K50" s="6">
        <v>7.88</v>
      </c>
      <c r="L50" s="6">
        <v>1.25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Z50" t="s">
        <v>75</v>
      </c>
    </row>
    <row r="51" spans="1:26" x14ac:dyDescent="0.25">
      <c r="A51" s="1">
        <v>41771</v>
      </c>
      <c r="B51" s="6" t="s">
        <v>73</v>
      </c>
      <c r="C51" s="6" t="s">
        <v>75</v>
      </c>
      <c r="D51" s="3">
        <v>0.48958333333333331</v>
      </c>
      <c r="E51" s="8">
        <v>2.31</v>
      </c>
      <c r="F51" s="6">
        <v>14.3</v>
      </c>
      <c r="G51" s="6">
        <v>193.8</v>
      </c>
      <c r="H51" s="6">
        <v>243.4</v>
      </c>
      <c r="I51" s="6">
        <v>0.1</v>
      </c>
      <c r="J51" s="6">
        <v>7.01</v>
      </c>
      <c r="K51" s="6">
        <v>5.66</v>
      </c>
      <c r="L51" s="6">
        <v>2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Z51" t="s">
        <v>75</v>
      </c>
    </row>
    <row r="52" spans="1:26" x14ac:dyDescent="0.25">
      <c r="A52" s="1">
        <v>41813</v>
      </c>
      <c r="B52" s="6" t="s">
        <v>73</v>
      </c>
      <c r="C52" s="6" t="s">
        <v>75</v>
      </c>
      <c r="D52" s="3">
        <v>0.50347222222222221</v>
      </c>
      <c r="E52" s="8">
        <v>2.84</v>
      </c>
      <c r="F52" s="6">
        <v>17.3</v>
      </c>
      <c r="G52" s="6">
        <v>196.3</v>
      </c>
      <c r="H52" s="6">
        <v>227.4</v>
      </c>
      <c r="I52" s="6">
        <v>0.1</v>
      </c>
      <c r="J52" s="6">
        <v>6.76</v>
      </c>
      <c r="K52" s="6">
        <v>5.62</v>
      </c>
      <c r="L52" s="6">
        <v>1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Z52" t="s">
        <v>75</v>
      </c>
    </row>
    <row r="53" spans="1:26" x14ac:dyDescent="0.25">
      <c r="A53" s="1">
        <v>41834</v>
      </c>
      <c r="B53" s="6" t="s">
        <v>73</v>
      </c>
      <c r="C53" s="6" t="s">
        <v>75</v>
      </c>
      <c r="D53" s="3">
        <v>0.50694444444444442</v>
      </c>
      <c r="E53" s="8">
        <v>2.85</v>
      </c>
      <c r="F53" s="6">
        <v>19.7</v>
      </c>
      <c r="G53" s="6">
        <v>254.4</v>
      </c>
      <c r="H53" s="6">
        <v>282.8</v>
      </c>
      <c r="I53" s="6">
        <v>0.1</v>
      </c>
      <c r="J53" s="6">
        <v>6.71</v>
      </c>
      <c r="K53" s="6">
        <v>7.02</v>
      </c>
      <c r="L53" s="6">
        <v>1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Z53" t="s">
        <v>75</v>
      </c>
    </row>
    <row r="54" spans="1:26" x14ac:dyDescent="0.25">
      <c r="A54" s="1">
        <v>41855</v>
      </c>
      <c r="B54" s="6" t="s">
        <v>73</v>
      </c>
      <c r="C54" s="6" t="s">
        <v>75</v>
      </c>
      <c r="D54" s="3">
        <v>0.59305555555555556</v>
      </c>
      <c r="E54" s="8">
        <v>2.13</v>
      </c>
      <c r="F54" s="6">
        <v>20.9</v>
      </c>
      <c r="G54" s="6">
        <v>260.10000000000002</v>
      </c>
      <c r="H54" s="6">
        <v>282.7</v>
      </c>
      <c r="I54" s="6">
        <v>0.1</v>
      </c>
      <c r="J54" s="6">
        <v>6.95</v>
      </c>
      <c r="K54" s="6">
        <v>8.14</v>
      </c>
      <c r="L54" s="6">
        <v>2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Z54" t="s">
        <v>75</v>
      </c>
    </row>
    <row r="55" spans="1:26" x14ac:dyDescent="0.25">
      <c r="A55" s="1">
        <v>41899</v>
      </c>
      <c r="B55" s="6" t="s">
        <v>73</v>
      </c>
      <c r="C55" s="6" t="s">
        <v>75</v>
      </c>
      <c r="D55" s="3">
        <v>0.4861111111111111</v>
      </c>
      <c r="E55" s="8">
        <v>1.63</v>
      </c>
      <c r="F55" s="6">
        <v>16.8</v>
      </c>
      <c r="G55" s="6">
        <v>14.9</v>
      </c>
      <c r="H55" s="6">
        <v>18.2</v>
      </c>
      <c r="I55" s="6">
        <v>0</v>
      </c>
      <c r="J55" s="6">
        <v>6.67</v>
      </c>
      <c r="K55" s="6">
        <v>5.87</v>
      </c>
      <c r="L55" s="6">
        <v>0.5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Z55" t="s">
        <v>75</v>
      </c>
    </row>
    <row r="56" spans="1:26" x14ac:dyDescent="0.25">
      <c r="A56" s="1">
        <v>41929</v>
      </c>
      <c r="B56" s="6" t="s">
        <v>73</v>
      </c>
      <c r="C56" s="6" t="s">
        <v>75</v>
      </c>
      <c r="D56" s="3">
        <v>0.44236111111111115</v>
      </c>
      <c r="E56" s="8">
        <v>3.75</v>
      </c>
      <c r="F56" s="6">
        <v>13.8</v>
      </c>
      <c r="G56" s="6">
        <v>178.8</v>
      </c>
      <c r="H56" s="6">
        <v>227.3</v>
      </c>
      <c r="I56" s="6">
        <v>0.1</v>
      </c>
      <c r="J56" s="6">
        <v>6.83</v>
      </c>
      <c r="K56" s="6">
        <v>7.34</v>
      </c>
      <c r="L56" s="6">
        <v>1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Z56" t="s">
        <v>75</v>
      </c>
    </row>
    <row r="57" spans="1:26" x14ac:dyDescent="0.25">
      <c r="A57" s="1">
        <v>41962</v>
      </c>
      <c r="B57" s="6" t="s">
        <v>73</v>
      </c>
      <c r="C57" s="6" t="s">
        <v>75</v>
      </c>
      <c r="D57" s="3">
        <v>0.59375</v>
      </c>
      <c r="E57" s="8">
        <v>4.1100000000000003</v>
      </c>
      <c r="F57" s="6">
        <v>7.7</v>
      </c>
      <c r="G57" s="6">
        <v>182.3</v>
      </c>
      <c r="H57" s="6">
        <v>272.89999999999998</v>
      </c>
      <c r="I57" s="6">
        <v>0.1</v>
      </c>
      <c r="J57" s="6">
        <v>7.05</v>
      </c>
      <c r="K57" s="6">
        <v>7.56</v>
      </c>
      <c r="L57" s="6">
        <v>2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Z57" t="s">
        <v>75</v>
      </c>
    </row>
    <row r="58" spans="1:26" x14ac:dyDescent="0.25">
      <c r="A58" s="1">
        <v>41990</v>
      </c>
      <c r="B58" s="6" t="s">
        <v>73</v>
      </c>
      <c r="C58" s="6" t="s">
        <v>75</v>
      </c>
      <c r="D58" s="3">
        <v>7.3611111111111113E-2</v>
      </c>
      <c r="E58" s="8">
        <v>4.17</v>
      </c>
      <c r="F58" s="6">
        <v>8.6999999999999993</v>
      </c>
      <c r="G58" s="6">
        <v>174.8</v>
      </c>
      <c r="H58" s="6">
        <v>254</v>
      </c>
      <c r="I58" s="6">
        <v>0.1</v>
      </c>
      <c r="J58" s="6">
        <v>7.08</v>
      </c>
      <c r="K58" s="6">
        <v>6.52</v>
      </c>
      <c r="L58" s="6">
        <v>3.5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Z58" t="s">
        <v>75</v>
      </c>
    </row>
    <row r="59" spans="1:26" x14ac:dyDescent="0.25">
      <c r="A59" s="1">
        <v>42025</v>
      </c>
      <c r="B59" s="6" t="s">
        <v>73</v>
      </c>
      <c r="C59" s="6" t="s">
        <v>75</v>
      </c>
      <c r="D59" s="3">
        <v>0.57847222222222217</v>
      </c>
      <c r="E59" s="8">
        <v>4.42</v>
      </c>
      <c r="F59" s="6">
        <v>7.3</v>
      </c>
      <c r="G59" s="6">
        <v>161.4</v>
      </c>
      <c r="H59" s="6">
        <v>243.7</v>
      </c>
      <c r="I59" s="6">
        <v>0.1</v>
      </c>
      <c r="J59" s="6">
        <v>7.06</v>
      </c>
      <c r="K59" s="6">
        <v>6.58</v>
      </c>
      <c r="L59" s="6">
        <v>7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Z59" t="s">
        <v>75</v>
      </c>
    </row>
    <row r="60" spans="1:26" x14ac:dyDescent="0.25">
      <c r="A60" s="9">
        <v>42054</v>
      </c>
      <c r="B60" s="6" t="s">
        <v>73</v>
      </c>
      <c r="C60" s="6" t="s">
        <v>75</v>
      </c>
      <c r="D60" s="3">
        <v>0.43055555555555558</v>
      </c>
      <c r="E60" s="8">
        <v>4.5599999999999996</v>
      </c>
      <c r="F60" s="6">
        <v>9.3000000000000007</v>
      </c>
      <c r="G60" s="6">
        <v>180.3</v>
      </c>
      <c r="H60" s="6">
        <v>257.7</v>
      </c>
      <c r="I60" s="6">
        <v>0.1</v>
      </c>
      <c r="J60" s="6">
        <v>7.13</v>
      </c>
      <c r="K60" s="6">
        <v>6.4</v>
      </c>
      <c r="L60" s="6">
        <v>3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Z60" t="s">
        <v>75</v>
      </c>
    </row>
    <row r="61" spans="1:26" x14ac:dyDescent="0.25">
      <c r="A61" s="9">
        <v>42100</v>
      </c>
      <c r="B61" s="6" t="s">
        <v>73</v>
      </c>
      <c r="C61" s="6" t="s">
        <v>75</v>
      </c>
      <c r="D61" s="3">
        <v>0.5625</v>
      </c>
      <c r="E61" s="8">
        <v>4.93</v>
      </c>
      <c r="F61" s="6">
        <v>11</v>
      </c>
      <c r="G61" s="6">
        <v>194.4</v>
      </c>
      <c r="H61" s="6">
        <v>266.7</v>
      </c>
      <c r="I61" s="6">
        <v>0.1</v>
      </c>
      <c r="J61" s="6">
        <v>7.18</v>
      </c>
      <c r="K61" s="6">
        <v>5.09</v>
      </c>
      <c r="L61" s="6">
        <v>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Z61" t="s">
        <v>75</v>
      </c>
    </row>
    <row r="62" spans="1:26" x14ac:dyDescent="0.25">
      <c r="A62" s="9">
        <v>42115</v>
      </c>
      <c r="B62" s="6" t="s">
        <v>73</v>
      </c>
      <c r="C62" s="6" t="s">
        <v>75</v>
      </c>
      <c r="D62" s="3">
        <v>0.46388888888888885</v>
      </c>
      <c r="E62" s="8">
        <v>4.9800000000000004</v>
      </c>
      <c r="F62" s="6">
        <v>13.4</v>
      </c>
      <c r="G62" s="6">
        <v>209.9</v>
      </c>
      <c r="H62" s="6">
        <v>270.3</v>
      </c>
      <c r="I62" s="6">
        <v>0.1</v>
      </c>
      <c r="J62" s="6">
        <v>6.99</v>
      </c>
      <c r="K62" s="6">
        <v>3.39</v>
      </c>
      <c r="L62" s="6">
        <v>3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Z62" t="s">
        <v>75</v>
      </c>
    </row>
    <row r="63" spans="1:26" x14ac:dyDescent="0.25">
      <c r="A63" s="1">
        <v>42150</v>
      </c>
      <c r="B63" s="6" t="s">
        <v>73</v>
      </c>
      <c r="C63" s="6" t="s">
        <v>75</v>
      </c>
      <c r="D63" s="3">
        <v>0.42708333333333331</v>
      </c>
      <c r="E63" s="8">
        <v>3.72</v>
      </c>
      <c r="F63" s="6">
        <v>14.9</v>
      </c>
      <c r="G63" s="6">
        <v>118.5</v>
      </c>
      <c r="H63" s="6">
        <v>146.5</v>
      </c>
      <c r="I63" s="6">
        <v>0.1</v>
      </c>
      <c r="J63" s="6">
        <v>6.66</v>
      </c>
      <c r="K63" s="6">
        <v>5.39</v>
      </c>
      <c r="L63" s="6">
        <v>2</v>
      </c>
      <c r="M63">
        <f t="shared" si="0"/>
        <v>2015</v>
      </c>
      <c r="N63" t="s">
        <v>10</v>
      </c>
      <c r="P63" s="5" t="str">
        <f>LOOKUP(MONTH(A63),{1,3,6,9,12;"Winter","Spring","Summer","Autumn","Winter"})</f>
        <v>Spring</v>
      </c>
      <c r="Z63" t="s">
        <v>75</v>
      </c>
    </row>
    <row r="64" spans="1:26" x14ac:dyDescent="0.25">
      <c r="A64" s="1">
        <v>42177</v>
      </c>
      <c r="B64" s="6" t="s">
        <v>73</v>
      </c>
      <c r="C64" s="6" t="s">
        <v>75</v>
      </c>
      <c r="D64" s="3">
        <v>4.5138888888888888E-2</v>
      </c>
      <c r="E64" s="8">
        <v>3.89</v>
      </c>
      <c r="F64" s="8">
        <v>18.399999999999999</v>
      </c>
      <c r="G64" s="6">
        <v>252.5</v>
      </c>
      <c r="H64" s="6">
        <v>288.7</v>
      </c>
      <c r="I64" s="6">
        <v>0.1</v>
      </c>
      <c r="J64" s="6">
        <v>6.57</v>
      </c>
      <c r="K64" s="6">
        <v>5.17</v>
      </c>
      <c r="L64" s="6">
        <v>1.5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Z64" t="s">
        <v>75</v>
      </c>
    </row>
    <row r="65" spans="1:26" x14ac:dyDescent="0.25">
      <c r="A65" s="1">
        <v>42199</v>
      </c>
      <c r="B65" s="6" t="s">
        <v>73</v>
      </c>
      <c r="C65" s="6" t="s">
        <v>75</v>
      </c>
      <c r="D65" s="2">
        <v>0.4513888888888889</v>
      </c>
      <c r="E65" s="8">
        <v>2.27</v>
      </c>
      <c r="F65" s="6">
        <v>17.5</v>
      </c>
      <c r="G65" s="6">
        <v>247.8</v>
      </c>
      <c r="H65" s="6">
        <v>289.3</v>
      </c>
      <c r="I65" s="6">
        <v>0.1</v>
      </c>
      <c r="J65" s="6">
        <v>6.86</v>
      </c>
      <c r="K65" s="6">
        <v>4.16</v>
      </c>
      <c r="L65" s="6">
        <v>1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Z65" t="s">
        <v>75</v>
      </c>
    </row>
    <row r="66" spans="1:26" x14ac:dyDescent="0.25">
      <c r="A66" s="1">
        <v>42234</v>
      </c>
      <c r="B66" s="6" t="s">
        <v>73</v>
      </c>
      <c r="C66" s="6" t="s">
        <v>75</v>
      </c>
      <c r="D66" s="2">
        <v>0.50069444444444444</v>
      </c>
      <c r="E66" s="8">
        <v>1.63</v>
      </c>
      <c r="F66" s="6">
        <v>18.3</v>
      </c>
      <c r="G66" s="6">
        <v>236.4</v>
      </c>
      <c r="H66" s="6">
        <v>271.2</v>
      </c>
      <c r="I66" s="6">
        <v>0.1</v>
      </c>
      <c r="J66" s="6">
        <v>6.96</v>
      </c>
      <c r="K66" s="6">
        <v>2.29</v>
      </c>
      <c r="L66" s="6">
        <v>1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Z66" t="s">
        <v>75</v>
      </c>
    </row>
    <row r="67" spans="1:26" ht="15.75" thickBot="1" x14ac:dyDescent="0.3">
      <c r="A67" s="1">
        <v>42262</v>
      </c>
      <c r="B67" s="6" t="s">
        <v>73</v>
      </c>
      <c r="C67" s="6" t="s">
        <v>75</v>
      </c>
      <c r="D67" s="2">
        <v>0.4916666666666667</v>
      </c>
      <c r="E67" s="8">
        <v>2.4500000000000002</v>
      </c>
      <c r="F67" s="6">
        <v>14.9</v>
      </c>
      <c r="G67" s="6">
        <v>225.3</v>
      </c>
      <c r="H67" s="6">
        <v>278.8</v>
      </c>
      <c r="I67" s="6">
        <v>0.1</v>
      </c>
      <c r="J67" s="6">
        <v>6.41</v>
      </c>
      <c r="K67" s="6">
        <v>3.07</v>
      </c>
      <c r="L67" s="6">
        <v>1.25</v>
      </c>
      <c r="M67">
        <f t="shared" ref="M67:M70" si="1">YEAR(A67)</f>
        <v>2015</v>
      </c>
      <c r="N67" t="s">
        <v>9</v>
      </c>
      <c r="P67" s="5" t="str">
        <f>LOOKUP(MONTH(A67),{1,3,6,9,12;"Winter","Spring","Summer","Autumn","Winter"})</f>
        <v>Autumn</v>
      </c>
      <c r="Z67" t="s">
        <v>75</v>
      </c>
    </row>
    <row r="68" spans="1:26" ht="15.75" thickBot="1" x14ac:dyDescent="0.3">
      <c r="A68" s="1">
        <v>42292</v>
      </c>
      <c r="B68" s="6" t="s">
        <v>73</v>
      </c>
      <c r="C68" s="6" t="s">
        <v>75</v>
      </c>
      <c r="D68" s="2">
        <v>0.4909722222222222</v>
      </c>
      <c r="E68" s="27">
        <v>1.07</v>
      </c>
      <c r="F68" s="6">
        <v>13.9</v>
      </c>
      <c r="G68" s="6">
        <v>210</v>
      </c>
      <c r="H68" s="6">
        <v>266.5</v>
      </c>
      <c r="I68" s="6">
        <v>0.1</v>
      </c>
      <c r="J68" s="6">
        <v>6.4</v>
      </c>
      <c r="K68" s="6">
        <v>5.61</v>
      </c>
      <c r="L68" s="6">
        <v>3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Z68" t="s">
        <v>75</v>
      </c>
    </row>
    <row r="69" spans="1:26" x14ac:dyDescent="0.25">
      <c r="A69" s="1">
        <v>42317</v>
      </c>
      <c r="B69" s="6" t="s">
        <v>73</v>
      </c>
      <c r="C69" s="6" t="s">
        <v>75</v>
      </c>
      <c r="D69" s="2">
        <v>0.46388888888888885</v>
      </c>
      <c r="E69" s="26">
        <v>5.6</v>
      </c>
      <c r="F69" s="26">
        <v>10.7</v>
      </c>
      <c r="G69" s="6">
        <v>89</v>
      </c>
      <c r="H69" s="6">
        <v>122.3</v>
      </c>
      <c r="I69" s="6">
        <v>0.1</v>
      </c>
      <c r="J69" s="6">
        <v>6.67</v>
      </c>
      <c r="K69" s="6">
        <v>0.37</v>
      </c>
      <c r="L69" s="6">
        <v>10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Z69" t="s">
        <v>75</v>
      </c>
    </row>
    <row r="70" spans="1:26" x14ac:dyDescent="0.25">
      <c r="A70" s="1">
        <v>42360</v>
      </c>
      <c r="B70" s="6" t="s">
        <v>73</v>
      </c>
      <c r="C70" s="6" t="s">
        <v>75</v>
      </c>
      <c r="D70" s="2">
        <v>0.56944444444444442</v>
      </c>
      <c r="E70" s="26">
        <v>6.15</v>
      </c>
      <c r="F70" s="26">
        <v>8</v>
      </c>
      <c r="G70" s="6">
        <v>130.69999999999999</v>
      </c>
      <c r="H70" s="6">
        <v>193.4</v>
      </c>
      <c r="I70" s="6">
        <v>0.1</v>
      </c>
      <c r="J70" s="6">
        <v>6.66</v>
      </c>
      <c r="K70" s="6">
        <v>1.1200000000000001</v>
      </c>
      <c r="L70" s="6">
        <v>10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Z70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Z2" sqref="Z2:Z44"/>
    </sheetView>
  </sheetViews>
  <sheetFormatPr defaultRowHeight="15" x14ac:dyDescent="0.25"/>
  <cols>
    <col min="1" max="1" width="10.7109375" style="1" bestFit="1" customWidth="1"/>
    <col min="4" max="4" width="11.5703125" style="2" bestFit="1" customWidth="1"/>
    <col min="5" max="5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s="6" t="s">
        <v>76</v>
      </c>
      <c r="C2" s="6" t="s">
        <v>75</v>
      </c>
      <c r="D2" s="2">
        <v>0.625</v>
      </c>
      <c r="E2" s="8">
        <v>8.6300000000000008</v>
      </c>
      <c r="F2" s="6">
        <v>9</v>
      </c>
      <c r="G2" s="6">
        <v>153.6</v>
      </c>
      <c r="H2" s="6">
        <v>221</v>
      </c>
      <c r="I2" s="6">
        <v>0.1</v>
      </c>
      <c r="J2" s="6">
        <v>7.04</v>
      </c>
      <c r="K2" s="6"/>
      <c r="L2" s="6">
        <v>7.0000000000000007E-2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75</v>
      </c>
    </row>
    <row r="3" spans="1:27" x14ac:dyDescent="0.25">
      <c r="A3" s="1">
        <v>40319</v>
      </c>
      <c r="B3" s="6" t="s">
        <v>76</v>
      </c>
      <c r="C3" s="6" t="s">
        <v>75</v>
      </c>
      <c r="D3" s="2">
        <v>0.52083333333333337</v>
      </c>
      <c r="E3" s="8">
        <v>9.8800000000000008</v>
      </c>
      <c r="F3" s="6">
        <v>11.2</v>
      </c>
      <c r="G3" s="6">
        <v>150.69999999999999</v>
      </c>
      <c r="H3" s="6">
        <v>204.7</v>
      </c>
      <c r="I3" s="6">
        <v>0.1</v>
      </c>
      <c r="J3" s="6">
        <v>7.45</v>
      </c>
      <c r="K3" s="6">
        <v>4.1100000000000003</v>
      </c>
      <c r="L3" s="6">
        <v>0.25</v>
      </c>
      <c r="M3">
        <f t="shared" ref="M3:M44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75</v>
      </c>
    </row>
    <row r="4" spans="1:27" x14ac:dyDescent="0.25">
      <c r="A4" s="1">
        <v>40353</v>
      </c>
      <c r="B4" s="6" t="s">
        <v>76</v>
      </c>
      <c r="C4" s="6" t="s">
        <v>75</v>
      </c>
      <c r="D4" s="2">
        <v>0.45277777777777778</v>
      </c>
      <c r="E4" s="8">
        <v>9.8000000000000007</v>
      </c>
      <c r="F4" s="6">
        <v>12.8</v>
      </c>
      <c r="G4" s="6">
        <v>160.19999999999999</v>
      </c>
      <c r="H4" s="6">
        <v>208.9</v>
      </c>
      <c r="I4" s="6">
        <v>0.1</v>
      </c>
      <c r="J4" s="6">
        <v>8.08</v>
      </c>
      <c r="K4" s="6">
        <v>3.72</v>
      </c>
      <c r="L4" s="6">
        <v>0.3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Summer</v>
      </c>
      <c r="Z4" t="s">
        <v>75</v>
      </c>
    </row>
    <row r="5" spans="1:27" x14ac:dyDescent="0.25">
      <c r="A5" s="1">
        <v>40374</v>
      </c>
      <c r="B5" s="6" t="s">
        <v>76</v>
      </c>
      <c r="C5" s="6" t="s">
        <v>75</v>
      </c>
      <c r="D5" s="2">
        <v>0.48055555555555557</v>
      </c>
      <c r="E5" s="8">
        <v>8.84</v>
      </c>
      <c r="F5" s="6">
        <v>13.5</v>
      </c>
      <c r="G5" s="6">
        <v>168.6</v>
      </c>
      <c r="H5" s="6">
        <v>215.9</v>
      </c>
      <c r="I5" s="6">
        <v>0.1</v>
      </c>
      <c r="J5" s="6">
        <v>7.49</v>
      </c>
      <c r="K5" s="6">
        <v>3.96</v>
      </c>
      <c r="L5" s="6">
        <v>0.03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Z5" t="s">
        <v>75</v>
      </c>
    </row>
    <row r="6" spans="1:27" x14ac:dyDescent="0.25">
      <c r="A6" s="1">
        <v>40410</v>
      </c>
      <c r="B6" s="6" t="s">
        <v>76</v>
      </c>
      <c r="C6" s="6" t="s">
        <v>75</v>
      </c>
      <c r="D6" s="2">
        <v>0.42222222222222222</v>
      </c>
      <c r="E6" s="8">
        <v>9.8800000000000008</v>
      </c>
      <c r="F6" s="6">
        <v>13.1</v>
      </c>
      <c r="G6" s="6">
        <v>168</v>
      </c>
      <c r="H6" s="6">
        <v>217.6</v>
      </c>
      <c r="I6" s="6">
        <v>0.1</v>
      </c>
      <c r="J6" s="6"/>
      <c r="K6" s="6">
        <v>2.14</v>
      </c>
      <c r="L6" s="6">
        <v>0.25</v>
      </c>
      <c r="M6">
        <f t="shared" si="0"/>
        <v>2010</v>
      </c>
      <c r="N6" t="s">
        <v>10</v>
      </c>
      <c r="P6" s="5" t="str">
        <f>LOOKUP(MONTH(A6),{1,3,6,9,12;"Winter","Spring","Summer","Autumn","Winter"})</f>
        <v>Summer</v>
      </c>
      <c r="Z6" t="s">
        <v>75</v>
      </c>
    </row>
    <row r="7" spans="1:27" x14ac:dyDescent="0.25">
      <c r="A7" s="1">
        <v>40448</v>
      </c>
      <c r="B7" s="6" t="s">
        <v>76</v>
      </c>
      <c r="C7" s="6" t="s">
        <v>75</v>
      </c>
      <c r="D7" s="2">
        <v>0.56597222222222221</v>
      </c>
      <c r="E7" s="8">
        <v>8.3699999999999992</v>
      </c>
      <c r="F7" s="6">
        <v>14.7</v>
      </c>
      <c r="G7" s="6">
        <v>169.9</v>
      </c>
      <c r="H7" s="6">
        <v>211.8</v>
      </c>
      <c r="I7" s="6">
        <v>0.1</v>
      </c>
      <c r="J7" s="6">
        <v>7.73</v>
      </c>
      <c r="K7" s="6">
        <v>0.56999999999999995</v>
      </c>
      <c r="L7" s="6">
        <v>0.1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Autumn</v>
      </c>
      <c r="Z7" t="s">
        <v>75</v>
      </c>
    </row>
    <row r="8" spans="1:27" x14ac:dyDescent="0.25">
      <c r="A8" s="1">
        <v>40473</v>
      </c>
      <c r="B8" s="6" t="s">
        <v>76</v>
      </c>
      <c r="C8" s="6" t="s">
        <v>75</v>
      </c>
      <c r="D8" s="2">
        <v>0.44791666666666669</v>
      </c>
      <c r="E8" s="8">
        <v>9.19</v>
      </c>
      <c r="F8" s="6">
        <v>11.5</v>
      </c>
      <c r="G8" s="6">
        <v>160.80000000000001</v>
      </c>
      <c r="H8" s="6">
        <v>216.9</v>
      </c>
      <c r="I8" s="6">
        <v>0.1</v>
      </c>
      <c r="J8" s="6">
        <v>7.69</v>
      </c>
      <c r="K8" s="6">
        <v>1.05</v>
      </c>
      <c r="L8" s="6">
        <v>0.5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Z8" t="s">
        <v>75</v>
      </c>
    </row>
    <row r="9" spans="1:27" x14ac:dyDescent="0.25">
      <c r="A9" s="1">
        <v>40506</v>
      </c>
      <c r="B9" s="6" t="s">
        <v>76</v>
      </c>
      <c r="C9" s="6" t="s">
        <v>75</v>
      </c>
      <c r="D9" s="2">
        <v>0.48055555555555557</v>
      </c>
      <c r="E9" s="8">
        <v>11.61</v>
      </c>
      <c r="F9" s="6">
        <v>4.5999999999999996</v>
      </c>
      <c r="G9" s="6">
        <v>131.80000000000001</v>
      </c>
      <c r="H9" s="6">
        <v>215.8</v>
      </c>
      <c r="I9" s="6">
        <v>0.1</v>
      </c>
      <c r="J9" s="6">
        <v>7.54</v>
      </c>
      <c r="K9" s="6">
        <v>0.79</v>
      </c>
      <c r="L9" s="6">
        <v>0.11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Z9" t="s">
        <v>75</v>
      </c>
    </row>
    <row r="10" spans="1:27" x14ac:dyDescent="0.25">
      <c r="A10" s="1">
        <v>40529</v>
      </c>
      <c r="B10" s="6" t="s">
        <v>76</v>
      </c>
      <c r="C10" s="6" t="s">
        <v>75</v>
      </c>
      <c r="D10" s="2">
        <v>0.57708333333333328</v>
      </c>
      <c r="E10" s="8">
        <v>11.15</v>
      </c>
      <c r="F10" s="6">
        <v>7.9</v>
      </c>
      <c r="G10" s="6">
        <v>128.6</v>
      </c>
      <c r="H10" s="6">
        <v>190.9</v>
      </c>
      <c r="I10" s="6">
        <v>0.1</v>
      </c>
      <c r="J10" s="6">
        <v>7.43</v>
      </c>
      <c r="K10" s="6">
        <v>1.74</v>
      </c>
      <c r="L10" s="6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Winter</v>
      </c>
      <c r="Z10" t="s">
        <v>75</v>
      </c>
    </row>
    <row r="11" spans="1:27" x14ac:dyDescent="0.25">
      <c r="A11" s="9">
        <v>40564</v>
      </c>
      <c r="B11" s="6" t="s">
        <v>76</v>
      </c>
      <c r="C11" s="6" t="s">
        <v>75</v>
      </c>
      <c r="D11" s="3">
        <v>0.45833333333333331</v>
      </c>
      <c r="E11" s="8">
        <v>10.92</v>
      </c>
      <c r="F11" s="6">
        <v>7.6</v>
      </c>
      <c r="G11" s="6">
        <v>95.3</v>
      </c>
      <c r="H11" s="6">
        <v>142.80000000000001</v>
      </c>
      <c r="I11" s="6">
        <v>0.1</v>
      </c>
      <c r="J11" s="6"/>
      <c r="K11" s="6">
        <v>12.1</v>
      </c>
      <c r="L11" s="6">
        <v>1.5</v>
      </c>
      <c r="M11">
        <f t="shared" si="0"/>
        <v>2011</v>
      </c>
      <c r="N11" t="s">
        <v>10</v>
      </c>
      <c r="P11" s="5" t="str">
        <f>LOOKUP(MONTH(A11),{1,3,6,9,12;"Winter","Spring","Summer","Autumn","Winter"})</f>
        <v>Winter</v>
      </c>
      <c r="Z11" t="s">
        <v>75</v>
      </c>
    </row>
    <row r="12" spans="1:27" x14ac:dyDescent="0.25">
      <c r="A12" s="9">
        <v>40596</v>
      </c>
      <c r="B12" s="6" t="s">
        <v>76</v>
      </c>
      <c r="C12" s="6" t="s">
        <v>75</v>
      </c>
      <c r="D12" s="3">
        <v>0.57916666666666672</v>
      </c>
      <c r="E12" s="8">
        <v>11.67</v>
      </c>
      <c r="F12" s="6">
        <v>7</v>
      </c>
      <c r="G12" s="6">
        <v>139.80000000000001</v>
      </c>
      <c r="H12" s="6">
        <v>213</v>
      </c>
      <c r="I12" s="6">
        <v>0.1</v>
      </c>
      <c r="J12" s="6">
        <v>7.67</v>
      </c>
      <c r="K12" s="6">
        <v>0.74</v>
      </c>
      <c r="L12" s="6">
        <v>0.5</v>
      </c>
      <c r="M12">
        <f t="shared" si="0"/>
        <v>2011</v>
      </c>
      <c r="N12" t="s">
        <v>9</v>
      </c>
      <c r="P12" s="5" t="str">
        <f>LOOKUP(MONTH(A12),{1,3,6,9,12;"Winter","Spring","Summer","Autumn","Winter"})</f>
        <v>Winter</v>
      </c>
      <c r="Z12" t="s">
        <v>75</v>
      </c>
    </row>
    <row r="13" spans="1:27" x14ac:dyDescent="0.25">
      <c r="A13" s="9">
        <v>40625</v>
      </c>
      <c r="B13" s="6" t="s">
        <v>76</v>
      </c>
      <c r="C13" s="6" t="s">
        <v>75</v>
      </c>
      <c r="D13" s="3">
        <v>0.56041666666666667</v>
      </c>
      <c r="E13" s="8">
        <v>10.199999999999999</v>
      </c>
      <c r="F13" s="6">
        <v>10.4</v>
      </c>
      <c r="G13" s="6">
        <v>151.5</v>
      </c>
      <c r="H13" s="6">
        <v>210.1</v>
      </c>
      <c r="I13" s="6">
        <v>0.1</v>
      </c>
      <c r="J13" s="6">
        <v>7.61</v>
      </c>
      <c r="K13" s="6">
        <v>1.64</v>
      </c>
      <c r="L13" s="6">
        <v>0.75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Spring</v>
      </c>
      <c r="Z13" t="s">
        <v>75</v>
      </c>
    </row>
    <row r="14" spans="1:27" x14ac:dyDescent="0.25">
      <c r="A14" s="9">
        <v>40653</v>
      </c>
      <c r="B14" s="6" t="s">
        <v>76</v>
      </c>
      <c r="C14" s="6" t="s">
        <v>75</v>
      </c>
      <c r="D14" s="3">
        <v>0.57708333333333328</v>
      </c>
      <c r="E14" s="8">
        <v>11.52</v>
      </c>
      <c r="F14" s="6">
        <v>10.8</v>
      </c>
      <c r="G14" s="6">
        <v>154.4</v>
      </c>
      <c r="H14" s="6">
        <v>212.3</v>
      </c>
      <c r="I14" s="6">
        <v>0.1</v>
      </c>
      <c r="J14" s="6"/>
      <c r="K14" s="6">
        <v>0.92</v>
      </c>
      <c r="L14" s="6">
        <v>0.5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Spring</v>
      </c>
      <c r="Z14" t="s">
        <v>75</v>
      </c>
    </row>
    <row r="15" spans="1:27" x14ac:dyDescent="0.25">
      <c r="A15" s="9">
        <v>40682</v>
      </c>
      <c r="B15" s="6" t="s">
        <v>76</v>
      </c>
      <c r="C15" s="6" t="s">
        <v>75</v>
      </c>
      <c r="D15" s="3">
        <v>0.58333333333333337</v>
      </c>
      <c r="E15" s="8">
        <v>10.35</v>
      </c>
      <c r="F15" s="6">
        <v>12.7</v>
      </c>
      <c r="G15" s="6">
        <v>162</v>
      </c>
      <c r="H15" s="6">
        <v>211.7</v>
      </c>
      <c r="I15" s="6">
        <v>0.1</v>
      </c>
      <c r="J15" s="6">
        <v>7.41</v>
      </c>
      <c r="K15" s="6">
        <v>2.5</v>
      </c>
      <c r="L15" s="6">
        <v>0.75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75</v>
      </c>
    </row>
    <row r="16" spans="1:27" x14ac:dyDescent="0.25">
      <c r="A16" s="9">
        <v>40709</v>
      </c>
      <c r="B16" s="6" t="s">
        <v>76</v>
      </c>
      <c r="C16" s="6" t="s">
        <v>75</v>
      </c>
      <c r="D16" s="3">
        <v>0.46111111111111108</v>
      </c>
      <c r="E16" s="8">
        <v>10.99</v>
      </c>
      <c r="F16" s="6">
        <v>11.5</v>
      </c>
      <c r="G16" s="6">
        <v>160.6</v>
      </c>
      <c r="H16" s="6">
        <v>216.7</v>
      </c>
      <c r="I16" s="6">
        <v>0.1</v>
      </c>
      <c r="J16" s="6">
        <v>7.98</v>
      </c>
      <c r="K16" s="6">
        <v>4.53</v>
      </c>
      <c r="L16" s="6">
        <v>0.5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Summer</v>
      </c>
      <c r="Z16" t="s">
        <v>75</v>
      </c>
    </row>
    <row r="17" spans="1:26" x14ac:dyDescent="0.25">
      <c r="A17" s="9">
        <v>40735</v>
      </c>
      <c r="B17" s="6" t="s">
        <v>76</v>
      </c>
      <c r="C17" s="6" t="s">
        <v>75</v>
      </c>
      <c r="D17" s="3">
        <v>0.65277777777777779</v>
      </c>
      <c r="E17" s="8">
        <v>12.23</v>
      </c>
      <c r="F17" s="6">
        <v>13.2</v>
      </c>
      <c r="G17" s="6">
        <v>175.8</v>
      </c>
      <c r="H17" s="6">
        <v>227</v>
      </c>
      <c r="I17" s="6">
        <v>0.1</v>
      </c>
      <c r="J17" s="6">
        <v>7.42</v>
      </c>
      <c r="K17" s="6">
        <v>1.8</v>
      </c>
      <c r="L17" s="6">
        <v>0.09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75</v>
      </c>
    </row>
    <row r="18" spans="1:26" x14ac:dyDescent="0.25">
      <c r="A18" s="9">
        <v>40763</v>
      </c>
      <c r="B18" s="6" t="s">
        <v>76</v>
      </c>
      <c r="C18" s="6" t="s">
        <v>75</v>
      </c>
      <c r="D18" s="3">
        <v>0.52847222222222223</v>
      </c>
      <c r="E18" s="8">
        <v>10.61</v>
      </c>
      <c r="F18" s="6">
        <v>13.4</v>
      </c>
      <c r="G18" s="6">
        <v>175.3</v>
      </c>
      <c r="H18" s="6">
        <v>225.6</v>
      </c>
      <c r="I18" s="6">
        <v>0.1</v>
      </c>
      <c r="J18" s="6">
        <v>7.59</v>
      </c>
      <c r="K18" s="6">
        <v>4.4000000000000004</v>
      </c>
      <c r="L18" s="6">
        <v>0.5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Z18" t="s">
        <v>75</v>
      </c>
    </row>
    <row r="19" spans="1:26" x14ac:dyDescent="0.25">
      <c r="A19" s="9">
        <v>40802</v>
      </c>
      <c r="B19" s="6" t="s">
        <v>76</v>
      </c>
      <c r="C19" s="6" t="s">
        <v>75</v>
      </c>
      <c r="D19" s="3">
        <v>0.57708333333333328</v>
      </c>
      <c r="E19" s="8">
        <v>9.43</v>
      </c>
      <c r="F19" s="6">
        <v>13</v>
      </c>
      <c r="G19" s="6">
        <v>174.7</v>
      </c>
      <c r="H19" s="6">
        <v>226.8</v>
      </c>
      <c r="I19" s="6">
        <v>0.1</v>
      </c>
      <c r="J19" s="6">
        <v>7.96</v>
      </c>
      <c r="K19" s="6">
        <v>1.18</v>
      </c>
      <c r="L19" s="6">
        <v>0.5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Autumn</v>
      </c>
      <c r="Z19" t="s">
        <v>75</v>
      </c>
    </row>
    <row r="20" spans="1:26" x14ac:dyDescent="0.25">
      <c r="A20" s="9">
        <v>40829</v>
      </c>
      <c r="B20" s="6" t="s">
        <v>76</v>
      </c>
      <c r="C20" s="6" t="s">
        <v>75</v>
      </c>
      <c r="D20" s="3">
        <v>0.51736111111111105</v>
      </c>
      <c r="E20" s="8">
        <v>11.17</v>
      </c>
      <c r="F20" s="6">
        <v>11</v>
      </c>
      <c r="G20" s="6">
        <v>85.3</v>
      </c>
      <c r="H20" s="6">
        <v>116.3</v>
      </c>
      <c r="I20" s="6">
        <v>0.1</v>
      </c>
      <c r="J20" s="6">
        <v>7.7</v>
      </c>
      <c r="K20" s="6">
        <v>1.7</v>
      </c>
      <c r="L20" s="6">
        <v>0.5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75</v>
      </c>
    </row>
    <row r="21" spans="1:26" x14ac:dyDescent="0.25">
      <c r="A21" s="9">
        <v>40931</v>
      </c>
      <c r="B21" s="6" t="s">
        <v>76</v>
      </c>
      <c r="C21" s="6" t="s">
        <v>75</v>
      </c>
      <c r="D21" s="3">
        <v>0.66388888888888886</v>
      </c>
      <c r="E21" s="8">
        <v>10.67</v>
      </c>
      <c r="F21" s="6">
        <v>6.3</v>
      </c>
      <c r="G21" s="6">
        <v>121</v>
      </c>
      <c r="H21" s="6">
        <v>187.9</v>
      </c>
      <c r="I21" s="6">
        <v>0.1</v>
      </c>
      <c r="J21" s="6">
        <v>7.18</v>
      </c>
      <c r="K21" s="6">
        <v>1.64</v>
      </c>
      <c r="L21" s="6">
        <v>1</v>
      </c>
      <c r="M21">
        <f t="shared" si="0"/>
        <v>2012</v>
      </c>
      <c r="N21" t="s">
        <v>10</v>
      </c>
      <c r="P21" s="5" t="str">
        <f>LOOKUP(MONTH(A21),{1,3,6,9,12;"Winter","Spring","Summer","Autumn","Winter"})</f>
        <v>Winter</v>
      </c>
      <c r="Z21" t="s">
        <v>75</v>
      </c>
    </row>
    <row r="22" spans="1:26" x14ac:dyDescent="0.25">
      <c r="A22" s="9">
        <v>40945</v>
      </c>
      <c r="B22" s="6" t="s">
        <v>76</v>
      </c>
      <c r="C22" s="6" t="s">
        <v>75</v>
      </c>
      <c r="D22" s="3">
        <v>0.43055555555555558</v>
      </c>
      <c r="E22" s="8">
        <v>10.67</v>
      </c>
      <c r="F22" s="6">
        <v>5.7</v>
      </c>
      <c r="G22" s="6">
        <v>132.80000000000001</v>
      </c>
      <c r="H22" s="6">
        <v>210.2</v>
      </c>
      <c r="I22" s="6">
        <v>0.1</v>
      </c>
      <c r="J22" s="6">
        <v>7.34</v>
      </c>
      <c r="K22" s="6">
        <v>0.05</v>
      </c>
      <c r="L22" s="6">
        <v>0.75</v>
      </c>
      <c r="M22">
        <f t="shared" si="0"/>
        <v>2012</v>
      </c>
      <c r="N22" t="s">
        <v>9</v>
      </c>
      <c r="P22" s="5" t="str">
        <f>LOOKUP(MONTH(A22),{1,3,6,9,12;"Winter","Spring","Summer","Autumn","Winter"})</f>
        <v>Winter</v>
      </c>
      <c r="Z22" t="s">
        <v>75</v>
      </c>
    </row>
    <row r="23" spans="1:26" x14ac:dyDescent="0.25">
      <c r="A23" s="9">
        <v>40973</v>
      </c>
      <c r="B23" s="6" t="s">
        <v>76</v>
      </c>
      <c r="C23" s="6" t="s">
        <v>75</v>
      </c>
      <c r="D23" s="3">
        <v>0.4375</v>
      </c>
      <c r="E23" s="8">
        <v>10.88</v>
      </c>
      <c r="F23" s="6">
        <v>7.9</v>
      </c>
      <c r="G23" s="6">
        <v>130.19999999999999</v>
      </c>
      <c r="H23" s="6">
        <v>193.6</v>
      </c>
      <c r="I23" s="6">
        <v>0.1</v>
      </c>
      <c r="J23" s="7"/>
      <c r="K23" s="6">
        <v>5.71</v>
      </c>
      <c r="L23" s="6">
        <v>0.75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Spring</v>
      </c>
      <c r="Z23" t="s">
        <v>75</v>
      </c>
    </row>
    <row r="24" spans="1:26" x14ac:dyDescent="0.25">
      <c r="A24" s="9">
        <v>41008</v>
      </c>
      <c r="B24" s="6" t="s">
        <v>76</v>
      </c>
      <c r="C24" s="6" t="s">
        <v>75</v>
      </c>
      <c r="D24" s="3">
        <v>0.43263888888888885</v>
      </c>
      <c r="E24" s="8">
        <v>10.98</v>
      </c>
      <c r="F24" s="6">
        <v>9.6</v>
      </c>
      <c r="G24" s="6">
        <v>147.5</v>
      </c>
      <c r="H24" s="6">
        <v>209.1</v>
      </c>
      <c r="I24" s="6">
        <v>0.1</v>
      </c>
      <c r="J24" s="6">
        <v>7.9</v>
      </c>
      <c r="K24" s="6">
        <v>0.66</v>
      </c>
      <c r="L24" s="6">
        <v>0.5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Spring</v>
      </c>
      <c r="Z24" t="s">
        <v>75</v>
      </c>
    </row>
    <row r="25" spans="1:26" x14ac:dyDescent="0.25">
      <c r="A25" s="9">
        <v>41036</v>
      </c>
      <c r="B25" s="6" t="s">
        <v>76</v>
      </c>
      <c r="C25" s="6" t="s">
        <v>75</v>
      </c>
      <c r="D25" s="3">
        <v>0.56666666666666665</v>
      </c>
      <c r="E25" s="8">
        <v>10.34</v>
      </c>
      <c r="F25" s="6">
        <v>11.9</v>
      </c>
      <c r="G25" s="6">
        <v>154.69999999999999</v>
      </c>
      <c r="H25" s="6">
        <v>206.5</v>
      </c>
      <c r="I25" s="6">
        <v>0.1</v>
      </c>
      <c r="J25" s="6">
        <v>7.29</v>
      </c>
      <c r="K25" s="6">
        <v>1.99</v>
      </c>
      <c r="L25" s="6">
        <v>0.5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75</v>
      </c>
    </row>
    <row r="26" spans="1:26" x14ac:dyDescent="0.25">
      <c r="A26" s="9">
        <v>41070</v>
      </c>
      <c r="B26" s="6" t="s">
        <v>76</v>
      </c>
      <c r="C26" s="6" t="s">
        <v>75</v>
      </c>
      <c r="D26" s="3">
        <v>0.5180555555555556</v>
      </c>
      <c r="E26" s="8">
        <v>10.08</v>
      </c>
      <c r="F26" s="6">
        <v>12.1</v>
      </c>
      <c r="G26" s="6">
        <v>160</v>
      </c>
      <c r="H26" s="6">
        <v>212.8</v>
      </c>
      <c r="I26" s="6">
        <v>0.1</v>
      </c>
      <c r="J26" s="6">
        <v>7.36</v>
      </c>
      <c r="K26" s="6">
        <v>2.1800000000000002</v>
      </c>
      <c r="L26" s="6">
        <v>0.5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Summer</v>
      </c>
      <c r="Z26" t="s">
        <v>75</v>
      </c>
    </row>
    <row r="27" spans="1:26" x14ac:dyDescent="0.25">
      <c r="A27" s="9">
        <v>41093</v>
      </c>
      <c r="B27" s="6" t="s">
        <v>76</v>
      </c>
      <c r="C27" s="6" t="s">
        <v>75</v>
      </c>
      <c r="D27" s="3">
        <v>0.44791666666666669</v>
      </c>
      <c r="E27" s="8">
        <v>10.3</v>
      </c>
      <c r="F27" s="6">
        <v>12.5</v>
      </c>
      <c r="G27" s="6">
        <v>145.19999999999999</v>
      </c>
      <c r="H27" s="6">
        <v>190.7</v>
      </c>
      <c r="I27" s="6">
        <v>0.1</v>
      </c>
      <c r="J27" s="6">
        <v>7.26</v>
      </c>
      <c r="K27" s="6">
        <v>6.81</v>
      </c>
      <c r="L27" s="6">
        <v>1</v>
      </c>
      <c r="M27">
        <f t="shared" si="0"/>
        <v>2012</v>
      </c>
      <c r="N27" t="s">
        <v>10</v>
      </c>
      <c r="P27" s="5" t="str">
        <f>LOOKUP(MONTH(A27),{1,3,6,9,12;"Winter","Spring","Summer","Autumn","Winter"})</f>
        <v>Summer</v>
      </c>
      <c r="Z27" t="s">
        <v>75</v>
      </c>
    </row>
    <row r="28" spans="1:26" x14ac:dyDescent="0.25">
      <c r="A28" s="9">
        <v>41129</v>
      </c>
      <c r="B28" s="6" t="s">
        <v>76</v>
      </c>
      <c r="C28" s="6" t="s">
        <v>75</v>
      </c>
      <c r="D28" s="3">
        <v>0.58124999999999993</v>
      </c>
      <c r="E28" s="8">
        <v>9.06</v>
      </c>
      <c r="F28" s="6">
        <v>14.3</v>
      </c>
      <c r="G28" s="6">
        <v>175.8</v>
      </c>
      <c r="H28" s="6">
        <v>221.1</v>
      </c>
      <c r="I28" s="6">
        <v>0.1</v>
      </c>
      <c r="J28" s="6">
        <v>7.43</v>
      </c>
      <c r="K28" s="6">
        <v>3.38</v>
      </c>
      <c r="L28" s="6">
        <v>0.11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75</v>
      </c>
    </row>
    <row r="29" spans="1:26" x14ac:dyDescent="0.25">
      <c r="A29" s="9">
        <v>41169</v>
      </c>
      <c r="B29" s="6" t="s">
        <v>76</v>
      </c>
      <c r="C29" s="6" t="s">
        <v>75</v>
      </c>
      <c r="D29" s="3">
        <v>0.66249999999999998</v>
      </c>
      <c r="E29" s="8">
        <v>8.44</v>
      </c>
      <c r="F29" s="6">
        <v>13.9</v>
      </c>
      <c r="G29" s="6">
        <v>175</v>
      </c>
      <c r="H29" s="6">
        <v>222.3</v>
      </c>
      <c r="I29" s="6">
        <v>0.1</v>
      </c>
      <c r="J29" s="6">
        <v>7.6</v>
      </c>
      <c r="K29" s="6">
        <v>1.96</v>
      </c>
      <c r="L29" s="6">
        <v>0.11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Autumn</v>
      </c>
      <c r="Z29" t="s">
        <v>75</v>
      </c>
    </row>
    <row r="30" spans="1:26" x14ac:dyDescent="0.25">
      <c r="A30" s="9">
        <v>41192</v>
      </c>
      <c r="B30" s="6" t="s">
        <v>76</v>
      </c>
      <c r="C30" s="6" t="s">
        <v>75</v>
      </c>
      <c r="D30" s="3">
        <v>0.56874999999999998</v>
      </c>
      <c r="E30" s="8">
        <v>9.67</v>
      </c>
      <c r="F30" s="6">
        <v>11.1</v>
      </c>
      <c r="G30" s="6">
        <v>164.2</v>
      </c>
      <c r="H30" s="6">
        <v>223.7</v>
      </c>
      <c r="I30" s="6">
        <v>0.1</v>
      </c>
      <c r="J30" s="6">
        <v>7.73</v>
      </c>
      <c r="K30" s="6">
        <v>1.84</v>
      </c>
      <c r="L30" s="6">
        <v>0.11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75</v>
      </c>
    </row>
    <row r="31" spans="1:26" x14ac:dyDescent="0.25">
      <c r="A31" s="9">
        <v>41218</v>
      </c>
      <c r="B31" s="6" t="s">
        <v>76</v>
      </c>
      <c r="C31" s="6" t="s">
        <v>75</v>
      </c>
      <c r="D31" s="3">
        <v>0.44375000000000003</v>
      </c>
      <c r="E31" s="8">
        <v>10.130000000000001</v>
      </c>
      <c r="F31" s="6">
        <v>12</v>
      </c>
      <c r="G31" s="6">
        <v>156.30000000000001</v>
      </c>
      <c r="H31" s="6">
        <v>208</v>
      </c>
      <c r="I31" s="6">
        <v>0.1</v>
      </c>
      <c r="J31" s="6">
        <v>6.94</v>
      </c>
      <c r="K31" s="6">
        <v>1.1599999999999999</v>
      </c>
      <c r="L31" s="6">
        <v>1</v>
      </c>
      <c r="M31">
        <f t="shared" si="0"/>
        <v>2012</v>
      </c>
      <c r="N31" t="s">
        <v>10</v>
      </c>
      <c r="P31" s="5" t="str">
        <f>LOOKUP(MONTH(A31),{1,3,6,9,12;"Winter","Spring","Summer","Autumn","Winter"})</f>
        <v>Autumn</v>
      </c>
      <c r="Z31" t="s">
        <v>75</v>
      </c>
    </row>
    <row r="32" spans="1:26" x14ac:dyDescent="0.25">
      <c r="A32" s="9">
        <v>41246</v>
      </c>
      <c r="B32" s="6" t="s">
        <v>76</v>
      </c>
      <c r="C32" s="6" t="s">
        <v>75</v>
      </c>
      <c r="D32" s="3">
        <v>0.57638888888888895</v>
      </c>
      <c r="E32" s="8">
        <v>9.75</v>
      </c>
      <c r="F32" s="6">
        <v>9.8000000000000007</v>
      </c>
      <c r="G32" s="6">
        <v>109.3</v>
      </c>
      <c r="H32" s="6">
        <v>154.5</v>
      </c>
      <c r="I32" s="6">
        <v>0.1</v>
      </c>
      <c r="J32" s="6">
        <v>6.69</v>
      </c>
      <c r="K32" s="6">
        <v>5.61</v>
      </c>
      <c r="L32" s="6">
        <v>1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Winter</v>
      </c>
      <c r="Z32" t="s">
        <v>75</v>
      </c>
    </row>
    <row r="33" spans="1:26" x14ac:dyDescent="0.25">
      <c r="A33" s="9">
        <v>41288</v>
      </c>
      <c r="B33" s="6" t="s">
        <v>76</v>
      </c>
      <c r="C33" s="6" t="s">
        <v>75</v>
      </c>
      <c r="D33" s="3">
        <v>0.46736111111111112</v>
      </c>
      <c r="E33" s="8">
        <v>10.71</v>
      </c>
      <c r="F33" s="6">
        <v>5.6</v>
      </c>
      <c r="G33" s="6">
        <v>117.1</v>
      </c>
      <c r="H33" s="6">
        <v>186.1</v>
      </c>
      <c r="I33" s="6">
        <v>0.1</v>
      </c>
      <c r="J33" s="6">
        <v>6.82</v>
      </c>
      <c r="K33" s="6">
        <v>7.95</v>
      </c>
      <c r="L33" s="6">
        <v>1</v>
      </c>
      <c r="M33">
        <f t="shared" si="0"/>
        <v>2013</v>
      </c>
      <c r="N33" t="s">
        <v>10</v>
      </c>
      <c r="P33" s="5" t="str">
        <f>LOOKUP(MONTH(A33),{1,3,6,9,12;"Winter","Spring","Summer","Autumn","Winter"})</f>
        <v>Winter</v>
      </c>
      <c r="Z33" t="s">
        <v>75</v>
      </c>
    </row>
    <row r="34" spans="1:26" x14ac:dyDescent="0.25">
      <c r="A34" s="9">
        <v>41316</v>
      </c>
      <c r="B34" s="19" t="s">
        <v>76</v>
      </c>
      <c r="C34" s="6" t="s">
        <v>75</v>
      </c>
      <c r="D34" s="3">
        <v>0.6166666666666667</v>
      </c>
      <c r="E34" s="8">
        <v>10.98</v>
      </c>
      <c r="F34" s="6">
        <v>8.1999999999999993</v>
      </c>
      <c r="G34" s="6">
        <v>138</v>
      </c>
      <c r="H34" s="6">
        <v>203.5</v>
      </c>
      <c r="I34" s="6">
        <v>0.1</v>
      </c>
      <c r="J34" s="6">
        <v>7.28</v>
      </c>
      <c r="K34" s="6">
        <v>2.2000000000000002</v>
      </c>
      <c r="L34" s="6">
        <v>0.5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75</v>
      </c>
    </row>
    <row r="35" spans="1:26" x14ac:dyDescent="0.25">
      <c r="A35" s="9">
        <v>41351</v>
      </c>
      <c r="B35" s="6" t="s">
        <v>76</v>
      </c>
      <c r="C35" s="6" t="s">
        <v>75</v>
      </c>
      <c r="D35" s="3">
        <v>0.55138888888888882</v>
      </c>
      <c r="E35" s="8">
        <v>8.65</v>
      </c>
      <c r="F35" s="6">
        <v>9.3000000000000007</v>
      </c>
      <c r="G35" s="6">
        <v>141.30000000000001</v>
      </c>
      <c r="H35" s="6">
        <v>201.6</v>
      </c>
      <c r="I35" s="6">
        <v>0.1</v>
      </c>
      <c r="J35" s="6">
        <v>6.53</v>
      </c>
      <c r="K35" s="6">
        <v>0.68</v>
      </c>
      <c r="L35" s="6">
        <v>1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Spring</v>
      </c>
      <c r="Z35" t="s">
        <v>75</v>
      </c>
    </row>
    <row r="36" spans="1:26" x14ac:dyDescent="0.25">
      <c r="A36" s="9">
        <v>41387</v>
      </c>
      <c r="B36" s="6" t="s">
        <v>76</v>
      </c>
      <c r="C36" s="6" t="s">
        <v>75</v>
      </c>
      <c r="D36" s="3">
        <v>0.40277777777777773</v>
      </c>
      <c r="E36" s="8">
        <v>11.56</v>
      </c>
      <c r="F36" s="6">
        <v>8.4</v>
      </c>
      <c r="G36" s="6">
        <v>132.69999999999999</v>
      </c>
      <c r="H36" s="6">
        <v>194.9</v>
      </c>
      <c r="I36" s="6">
        <v>0.1</v>
      </c>
      <c r="J36" s="6">
        <v>7.38</v>
      </c>
      <c r="K36" s="6">
        <v>5.0999999999999996</v>
      </c>
      <c r="L36" s="6">
        <v>0.75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Spring</v>
      </c>
      <c r="Z36" t="s">
        <v>75</v>
      </c>
    </row>
    <row r="37" spans="1:26" x14ac:dyDescent="0.25">
      <c r="A37" s="9">
        <v>41414</v>
      </c>
      <c r="B37" s="6" t="s">
        <v>76</v>
      </c>
      <c r="C37" s="6" t="s">
        <v>75</v>
      </c>
      <c r="D37" s="3">
        <v>0.51736111111111105</v>
      </c>
      <c r="E37" s="8">
        <v>10.26</v>
      </c>
      <c r="F37" s="6">
        <v>11.5</v>
      </c>
      <c r="G37" s="6">
        <v>161.4</v>
      </c>
      <c r="H37" s="6">
        <v>217.5</v>
      </c>
      <c r="I37" s="6">
        <v>0.1</v>
      </c>
      <c r="J37" s="6">
        <v>7.38</v>
      </c>
      <c r="K37" s="6">
        <v>2.12</v>
      </c>
      <c r="L37" s="6">
        <v>1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75</v>
      </c>
    </row>
    <row r="38" spans="1:26" x14ac:dyDescent="0.25">
      <c r="A38" s="9">
        <v>41429</v>
      </c>
      <c r="B38" s="6" t="s">
        <v>76</v>
      </c>
      <c r="C38" s="6" t="s">
        <v>75</v>
      </c>
      <c r="D38" s="3">
        <v>0.4368055555555555</v>
      </c>
      <c r="E38" s="8">
        <v>11.21</v>
      </c>
      <c r="F38" s="6">
        <v>12</v>
      </c>
      <c r="G38" s="6">
        <v>167.7</v>
      </c>
      <c r="H38" s="6">
        <v>223.9</v>
      </c>
      <c r="I38" s="6">
        <v>0.1</v>
      </c>
      <c r="J38" s="6">
        <v>7.54</v>
      </c>
      <c r="K38" s="6">
        <v>4.97</v>
      </c>
      <c r="L38" s="6">
        <v>0.25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Summer</v>
      </c>
      <c r="Z38" t="s">
        <v>75</v>
      </c>
    </row>
    <row r="39" spans="1:26" x14ac:dyDescent="0.25">
      <c r="A39" s="9">
        <v>41473</v>
      </c>
      <c r="B39" s="6" t="s">
        <v>76</v>
      </c>
      <c r="C39" s="6" t="s">
        <v>75</v>
      </c>
      <c r="D39" s="3">
        <v>0.57500000000000007</v>
      </c>
      <c r="E39" s="8">
        <v>9.23</v>
      </c>
      <c r="F39" s="6">
        <v>14.1</v>
      </c>
      <c r="G39" s="6">
        <v>178</v>
      </c>
      <c r="H39" s="6">
        <v>225.1</v>
      </c>
      <c r="I39" s="6">
        <v>0.1</v>
      </c>
      <c r="J39" s="6">
        <v>7.23</v>
      </c>
      <c r="K39" s="6">
        <v>2.65</v>
      </c>
      <c r="L39" s="6">
        <v>0.15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75</v>
      </c>
    </row>
    <row r="40" spans="1:26" x14ac:dyDescent="0.25">
      <c r="A40" s="9">
        <v>41498</v>
      </c>
      <c r="B40" s="6" t="s">
        <v>76</v>
      </c>
      <c r="C40" s="6" t="s">
        <v>75</v>
      </c>
      <c r="D40" s="3">
        <v>0.53333333333333333</v>
      </c>
      <c r="E40" s="8">
        <v>9.07</v>
      </c>
      <c r="F40" s="6">
        <v>14.4</v>
      </c>
      <c r="G40" s="6">
        <v>175.1</v>
      </c>
      <c r="H40" s="6">
        <v>219.6</v>
      </c>
      <c r="I40" s="6">
        <v>0.1</v>
      </c>
      <c r="J40" s="6">
        <v>7.17</v>
      </c>
      <c r="K40" s="6">
        <v>1.49</v>
      </c>
      <c r="L40" s="6">
        <v>0.11</v>
      </c>
      <c r="M40">
        <f t="shared" si="0"/>
        <v>2013</v>
      </c>
      <c r="N40" t="s">
        <v>10</v>
      </c>
      <c r="P40" s="5" t="str">
        <f>LOOKUP(MONTH(A40),{1,3,6,9,12;"Winter","Spring","Summer","Autumn","Winter"})</f>
        <v>Summer</v>
      </c>
      <c r="Z40" t="s">
        <v>75</v>
      </c>
    </row>
    <row r="41" spans="1:26" x14ac:dyDescent="0.25">
      <c r="A41" s="9">
        <v>41527</v>
      </c>
      <c r="B41" s="6" t="s">
        <v>76</v>
      </c>
      <c r="C41" s="6" t="s">
        <v>75</v>
      </c>
      <c r="D41" s="3">
        <v>0.57777777777777783</v>
      </c>
      <c r="E41" s="8">
        <v>8.4700000000000006</v>
      </c>
      <c r="F41" s="6">
        <v>14.9</v>
      </c>
      <c r="G41" s="6">
        <v>170.9</v>
      </c>
      <c r="H41" s="6">
        <v>211.7</v>
      </c>
      <c r="I41" s="6">
        <v>0.1</v>
      </c>
      <c r="J41" s="6">
        <v>7.2</v>
      </c>
      <c r="K41" s="6">
        <v>2.75</v>
      </c>
      <c r="L41" s="6">
        <v>0.25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Autumn</v>
      </c>
      <c r="Z41" t="s">
        <v>75</v>
      </c>
    </row>
    <row r="42" spans="1:26" x14ac:dyDescent="0.25">
      <c r="A42" s="9">
        <v>41554</v>
      </c>
      <c r="B42" s="6" t="s">
        <v>76</v>
      </c>
      <c r="C42" s="6" t="s">
        <v>75</v>
      </c>
      <c r="D42" s="3">
        <v>0.56736111111111109</v>
      </c>
      <c r="E42" s="8">
        <v>8.4</v>
      </c>
      <c r="F42" s="6">
        <v>12.2</v>
      </c>
      <c r="G42" s="6">
        <v>162</v>
      </c>
      <c r="H42" s="6">
        <v>214.5</v>
      </c>
      <c r="I42" s="6">
        <v>0.1</v>
      </c>
      <c r="J42" s="6">
        <v>6.93</v>
      </c>
      <c r="K42" s="6">
        <v>0.67</v>
      </c>
      <c r="L42" s="6">
        <v>0.5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Autumn</v>
      </c>
      <c r="Z42" t="s">
        <v>75</v>
      </c>
    </row>
    <row r="43" spans="1:26" x14ac:dyDescent="0.25">
      <c r="A43" s="9">
        <v>41604</v>
      </c>
      <c r="B43" s="6" t="s">
        <v>76</v>
      </c>
      <c r="C43" s="6" t="s">
        <v>75</v>
      </c>
      <c r="D43" s="3">
        <v>0.56736111111111109</v>
      </c>
      <c r="E43" s="8">
        <v>10.08</v>
      </c>
      <c r="F43" s="6">
        <v>7.9</v>
      </c>
      <c r="G43" s="6">
        <v>146.4</v>
      </c>
      <c r="H43" s="6">
        <v>217.8</v>
      </c>
      <c r="I43" s="6">
        <v>0.1</v>
      </c>
      <c r="J43" s="6">
        <v>7.49</v>
      </c>
      <c r="K43" s="6">
        <v>0.72</v>
      </c>
      <c r="L43" s="6">
        <v>0.6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75</v>
      </c>
    </row>
    <row r="44" spans="1:26" x14ac:dyDescent="0.25">
      <c r="A44" s="9">
        <v>41621</v>
      </c>
      <c r="B44" s="6" t="s">
        <v>76</v>
      </c>
      <c r="C44" s="6" t="s">
        <v>75</v>
      </c>
      <c r="D44" s="3">
        <v>0.48680555555555555</v>
      </c>
      <c r="E44" s="8">
        <v>10.66</v>
      </c>
      <c r="F44" s="6">
        <v>6.9</v>
      </c>
      <c r="G44" s="6">
        <v>143.9</v>
      </c>
      <c r="H44" s="6">
        <v>220.02</v>
      </c>
      <c r="I44" s="6">
        <v>0.1</v>
      </c>
      <c r="J44" s="6">
        <v>7.57</v>
      </c>
      <c r="K44" s="6">
        <v>0.33</v>
      </c>
      <c r="L44" s="6">
        <v>0.5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Winter</v>
      </c>
      <c r="Z44" t="s">
        <v>75</v>
      </c>
    </row>
    <row r="45" spans="1:26" x14ac:dyDescent="0.25">
      <c r="P4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Z2" sqref="Z2:Z45"/>
    </sheetView>
  </sheetViews>
  <sheetFormatPr defaultRowHeight="15" x14ac:dyDescent="0.25"/>
  <cols>
    <col min="1" max="1" width="10.7109375" bestFit="1" customWidth="1"/>
    <col min="3" max="3" width="15.28515625" bestFit="1" customWidth="1"/>
    <col min="5" max="5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40256</v>
      </c>
      <c r="B2" s="6" t="s">
        <v>77</v>
      </c>
      <c r="C2" s="6" t="s">
        <v>78</v>
      </c>
      <c r="D2" s="19">
        <v>0.58333333333333337</v>
      </c>
      <c r="E2" s="8">
        <v>10.83</v>
      </c>
      <c r="F2" s="6">
        <v>9.3000000000000007</v>
      </c>
      <c r="G2" s="6">
        <v>166.2</v>
      </c>
      <c r="H2" s="6">
        <v>237.6</v>
      </c>
      <c r="I2" s="6">
        <v>0.1</v>
      </c>
      <c r="J2" s="6">
        <v>7.73</v>
      </c>
      <c r="K2" s="6"/>
      <c r="L2" s="6">
        <v>0.02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82</v>
      </c>
    </row>
    <row r="3" spans="1:27" x14ac:dyDescent="0.25">
      <c r="A3" s="9">
        <v>40276</v>
      </c>
      <c r="B3" s="6" t="s">
        <v>77</v>
      </c>
      <c r="C3" s="6" t="s">
        <v>78</v>
      </c>
      <c r="D3" s="19">
        <v>0.4375</v>
      </c>
      <c r="E3" s="8">
        <v>11.67</v>
      </c>
      <c r="F3" s="6">
        <v>6.7</v>
      </c>
      <c r="G3" s="6">
        <v>50.8</v>
      </c>
      <c r="H3" s="6">
        <v>178.2</v>
      </c>
      <c r="I3" s="6">
        <v>0</v>
      </c>
      <c r="J3" s="6">
        <v>7.3</v>
      </c>
      <c r="K3" s="7"/>
      <c r="L3" s="6">
        <v>1.5</v>
      </c>
      <c r="M3">
        <f t="shared" ref="M3:M45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82</v>
      </c>
    </row>
    <row r="4" spans="1:27" x14ac:dyDescent="0.25">
      <c r="A4" s="9">
        <v>40319</v>
      </c>
      <c r="B4" s="6" t="s">
        <v>77</v>
      </c>
      <c r="C4" s="6" t="s">
        <v>78</v>
      </c>
      <c r="D4" s="19">
        <v>0.64583333333333337</v>
      </c>
      <c r="E4" s="8">
        <v>9.7100000000000009</v>
      </c>
      <c r="F4" s="6">
        <v>11.7</v>
      </c>
      <c r="G4" s="6">
        <v>183.8</v>
      </c>
      <c r="H4" s="6">
        <v>246.5</v>
      </c>
      <c r="I4" s="6">
        <v>0.1</v>
      </c>
      <c r="J4" s="6">
        <v>7.86</v>
      </c>
      <c r="K4" s="6"/>
      <c r="L4" s="6">
        <v>0.03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82</v>
      </c>
    </row>
    <row r="5" spans="1:27" x14ac:dyDescent="0.25">
      <c r="A5" s="9">
        <v>40353</v>
      </c>
      <c r="B5" s="6" t="s">
        <v>77</v>
      </c>
      <c r="C5" s="6" t="s">
        <v>78</v>
      </c>
      <c r="D5" s="19">
        <v>0.43402777777777773</v>
      </c>
      <c r="E5" s="8">
        <v>9.65</v>
      </c>
      <c r="F5" s="6">
        <v>14.2</v>
      </c>
      <c r="G5" s="6">
        <v>204.4</v>
      </c>
      <c r="H5" s="6">
        <v>257.5</v>
      </c>
      <c r="I5" s="6">
        <v>0.1</v>
      </c>
      <c r="J5" s="6">
        <v>8.27</v>
      </c>
      <c r="K5" s="6">
        <v>4.88</v>
      </c>
      <c r="L5" s="6">
        <v>0.02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82</v>
      </c>
    </row>
    <row r="6" spans="1:27" x14ac:dyDescent="0.25">
      <c r="A6" s="9">
        <v>40375</v>
      </c>
      <c r="B6" s="6" t="s">
        <v>77</v>
      </c>
      <c r="C6" s="6" t="s">
        <v>78</v>
      </c>
      <c r="D6" s="19">
        <v>0.48333333333333334</v>
      </c>
      <c r="E6" s="8">
        <v>9.31</v>
      </c>
      <c r="F6" s="6">
        <v>14.6</v>
      </c>
      <c r="G6" s="6">
        <v>219</v>
      </c>
      <c r="H6" s="6">
        <v>273.8</v>
      </c>
      <c r="I6" s="6">
        <v>0.1</v>
      </c>
      <c r="J6" s="6">
        <v>8</v>
      </c>
      <c r="K6" s="6">
        <v>9.34</v>
      </c>
      <c r="L6" s="6">
        <v>0.02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82</v>
      </c>
    </row>
    <row r="7" spans="1:27" x14ac:dyDescent="0.25">
      <c r="A7" s="9">
        <v>40409</v>
      </c>
      <c r="B7" s="6" t="s">
        <v>77</v>
      </c>
      <c r="C7" s="6" t="s">
        <v>78</v>
      </c>
      <c r="D7" s="13">
        <v>0.4201388888888889</v>
      </c>
      <c r="E7" s="8">
        <v>8.7799999999999994</v>
      </c>
      <c r="F7" s="6">
        <v>15.4</v>
      </c>
      <c r="G7" s="6">
        <v>226.7</v>
      </c>
      <c r="H7" s="6">
        <v>277.7</v>
      </c>
      <c r="I7" s="6">
        <v>0.1</v>
      </c>
      <c r="J7" s="6"/>
      <c r="K7" s="6">
        <v>2.58</v>
      </c>
      <c r="L7" s="6">
        <v>0.01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82</v>
      </c>
    </row>
    <row r="8" spans="1:27" x14ac:dyDescent="0.25">
      <c r="A8" s="9">
        <v>40449</v>
      </c>
      <c r="B8" s="6" t="s">
        <v>77</v>
      </c>
      <c r="C8" s="6" t="s">
        <v>78</v>
      </c>
      <c r="D8" s="20">
        <v>0.38194444444444442</v>
      </c>
      <c r="E8" s="8">
        <v>8.6199999999999992</v>
      </c>
      <c r="F8" s="6">
        <v>16.3</v>
      </c>
      <c r="G8" s="6">
        <v>200.3</v>
      </c>
      <c r="H8" s="6">
        <v>240.7</v>
      </c>
      <c r="I8" s="6">
        <v>0.1</v>
      </c>
      <c r="J8" s="6">
        <v>7.93</v>
      </c>
      <c r="K8" s="6">
        <v>2.58</v>
      </c>
      <c r="L8" s="6">
        <v>0.1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82</v>
      </c>
    </row>
    <row r="9" spans="1:27" x14ac:dyDescent="0.25">
      <c r="A9" s="9">
        <v>40472</v>
      </c>
      <c r="B9" s="6" t="s">
        <v>77</v>
      </c>
      <c r="C9" s="6" t="s">
        <v>78</v>
      </c>
      <c r="D9" s="19">
        <v>0.52638888888888891</v>
      </c>
      <c r="E9" s="8">
        <v>9.2100000000000009</v>
      </c>
      <c r="F9" s="6">
        <v>11.4</v>
      </c>
      <c r="G9" s="6">
        <v>200.6</v>
      </c>
      <c r="H9" s="6">
        <v>271.10000000000002</v>
      </c>
      <c r="I9" s="6">
        <v>0.1</v>
      </c>
      <c r="J9" s="6">
        <v>7.93</v>
      </c>
      <c r="K9" s="6">
        <v>1.5</v>
      </c>
      <c r="L9" s="6">
        <v>7.0000000000000007E-2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82</v>
      </c>
    </row>
    <row r="10" spans="1:27" x14ac:dyDescent="0.25">
      <c r="A10" s="9">
        <v>40506</v>
      </c>
      <c r="B10" s="6" t="s">
        <v>77</v>
      </c>
      <c r="C10" s="6" t="s">
        <v>78</v>
      </c>
      <c r="D10" s="19">
        <v>0.4604166666666667</v>
      </c>
      <c r="E10" s="8">
        <v>12.32</v>
      </c>
      <c r="F10" s="6">
        <v>4.3</v>
      </c>
      <c r="G10" s="6">
        <v>165.8</v>
      </c>
      <c r="H10" s="6">
        <v>274.10000000000002</v>
      </c>
      <c r="I10" s="6">
        <v>0.1</v>
      </c>
      <c r="J10" s="6">
        <v>7.6</v>
      </c>
      <c r="K10" s="6">
        <v>0.92</v>
      </c>
      <c r="L10" s="6">
        <v>0.06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Z10" t="s">
        <v>82</v>
      </c>
    </row>
    <row r="11" spans="1:27" x14ac:dyDescent="0.25">
      <c r="A11" s="9">
        <v>40541</v>
      </c>
      <c r="B11" s="6" t="s">
        <v>77</v>
      </c>
      <c r="C11" s="6" t="s">
        <v>78</v>
      </c>
      <c r="D11" s="19">
        <v>0.48680555555555555</v>
      </c>
      <c r="E11" s="8">
        <v>12.65</v>
      </c>
      <c r="F11" s="6">
        <v>6.4</v>
      </c>
      <c r="G11" s="6">
        <v>94.9</v>
      </c>
      <c r="H11" s="6">
        <v>146.9</v>
      </c>
      <c r="I11" s="6">
        <v>0.1</v>
      </c>
      <c r="J11" s="6">
        <v>7.76</v>
      </c>
      <c r="K11" s="6">
        <v>20.7</v>
      </c>
      <c r="L11" s="6">
        <v>0.5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Z11" t="s">
        <v>82</v>
      </c>
    </row>
    <row r="12" spans="1:27" x14ac:dyDescent="0.25">
      <c r="A12" s="9">
        <v>40563</v>
      </c>
      <c r="B12" s="6" t="s">
        <v>77</v>
      </c>
      <c r="C12" s="6" t="s">
        <v>78</v>
      </c>
      <c r="D12" s="19">
        <v>0.45</v>
      </c>
      <c r="E12" s="8">
        <v>11.18</v>
      </c>
      <c r="F12" s="6">
        <v>7.3</v>
      </c>
      <c r="G12" s="6">
        <v>143.6</v>
      </c>
      <c r="H12" s="6">
        <v>260.7</v>
      </c>
      <c r="I12" s="6">
        <v>0.1</v>
      </c>
      <c r="J12" s="6"/>
      <c r="K12" s="6">
        <v>4.01</v>
      </c>
      <c r="L12" s="6">
        <v>0.5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Z12" t="s">
        <v>82</v>
      </c>
    </row>
    <row r="13" spans="1:27" x14ac:dyDescent="0.25">
      <c r="A13" s="9">
        <v>40596</v>
      </c>
      <c r="B13" s="6" t="s">
        <v>77</v>
      </c>
      <c r="C13" s="6" t="s">
        <v>78</v>
      </c>
      <c r="D13" s="19">
        <v>0.38055555555555554</v>
      </c>
      <c r="E13" s="8">
        <v>11.79</v>
      </c>
      <c r="F13" s="6">
        <v>6.8</v>
      </c>
      <c r="G13" s="6">
        <v>130.30000000000001</v>
      </c>
      <c r="H13" s="6">
        <v>200</v>
      </c>
      <c r="I13" s="6">
        <v>0.1</v>
      </c>
      <c r="J13" s="6">
        <v>8.15</v>
      </c>
      <c r="K13" s="6">
        <v>3.68</v>
      </c>
      <c r="L13" s="6">
        <v>0.25</v>
      </c>
      <c r="M13">
        <f t="shared" si="0"/>
        <v>2011</v>
      </c>
      <c r="N13" t="s">
        <v>9</v>
      </c>
      <c r="P13" s="5" t="str">
        <f>LOOKUP(MONTH(A13),{1,3,6,9,12;"Winter","Spring","Summer","Autumn","Winter"})</f>
        <v>Winter</v>
      </c>
      <c r="Z13" t="s">
        <v>82</v>
      </c>
    </row>
    <row r="14" spans="1:27" x14ac:dyDescent="0.25">
      <c r="A14" s="9">
        <v>40624</v>
      </c>
      <c r="B14" s="6" t="s">
        <v>77</v>
      </c>
      <c r="C14" s="6" t="s">
        <v>78</v>
      </c>
      <c r="D14" s="19">
        <v>0.6118055555555556</v>
      </c>
      <c r="E14" s="8">
        <v>10.83</v>
      </c>
      <c r="F14" s="6">
        <v>8.6999999999999993</v>
      </c>
      <c r="G14" s="6">
        <v>143.80000000000001</v>
      </c>
      <c r="H14" s="6">
        <v>208.9</v>
      </c>
      <c r="I14" s="6">
        <v>0.1</v>
      </c>
      <c r="J14" s="6">
        <v>7.65</v>
      </c>
      <c r="K14" s="6">
        <v>18.899999999999999</v>
      </c>
      <c r="L14" s="6">
        <v>0.5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Z14" t="s">
        <v>82</v>
      </c>
    </row>
    <row r="15" spans="1:27" x14ac:dyDescent="0.25">
      <c r="A15" s="9">
        <v>40653</v>
      </c>
      <c r="B15" s="6" t="s">
        <v>77</v>
      </c>
      <c r="C15" s="6" t="s">
        <v>78</v>
      </c>
      <c r="D15" s="19">
        <v>0.6791666666666667</v>
      </c>
      <c r="E15" s="8">
        <v>9.9499999999999993</v>
      </c>
      <c r="F15" s="6">
        <v>9.5</v>
      </c>
      <c r="G15" s="6">
        <v>175.3</v>
      </c>
      <c r="H15" s="6">
        <v>249.5</v>
      </c>
      <c r="I15" s="6">
        <v>0.1</v>
      </c>
      <c r="J15" s="6"/>
      <c r="K15" s="6">
        <v>10.86</v>
      </c>
      <c r="L15" s="6">
        <v>0.03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Z15" t="s">
        <v>82</v>
      </c>
    </row>
    <row r="16" spans="1:27" x14ac:dyDescent="0.25">
      <c r="A16" s="9">
        <v>40682</v>
      </c>
      <c r="B16" s="6" t="s">
        <v>77</v>
      </c>
      <c r="C16" s="6" t="s">
        <v>78</v>
      </c>
      <c r="D16" s="19">
        <v>0.62916666666666665</v>
      </c>
      <c r="E16" s="8">
        <v>10.07</v>
      </c>
      <c r="F16" s="6">
        <v>12</v>
      </c>
      <c r="G16" s="6">
        <v>105.9</v>
      </c>
      <c r="H16" s="6">
        <v>141.5</v>
      </c>
      <c r="I16" s="6">
        <v>0.1</v>
      </c>
      <c r="J16" s="6">
        <v>7.39</v>
      </c>
      <c r="K16" s="6">
        <v>4.0599999999999996</v>
      </c>
      <c r="L16" s="6">
        <v>0.5</v>
      </c>
      <c r="M16">
        <f t="shared" si="0"/>
        <v>2011</v>
      </c>
      <c r="N16" t="s">
        <v>10</v>
      </c>
      <c r="P16" s="5" t="str">
        <f>LOOKUP(MONTH(A16),{1,3,6,9,12;"Winter","Spring","Summer","Autumn","Winter"})</f>
        <v>Spring</v>
      </c>
      <c r="Z16" t="s">
        <v>82</v>
      </c>
    </row>
    <row r="17" spans="1:26" x14ac:dyDescent="0.25">
      <c r="A17" s="9">
        <v>40709</v>
      </c>
      <c r="B17" s="6" t="s">
        <v>77</v>
      </c>
      <c r="C17" s="6" t="s">
        <v>78</v>
      </c>
      <c r="D17" s="19">
        <v>0.4284722222222222</v>
      </c>
      <c r="E17" s="8">
        <v>10.28</v>
      </c>
      <c r="F17" s="6">
        <v>13.2</v>
      </c>
      <c r="G17" s="6">
        <v>127.6</v>
      </c>
      <c r="H17" s="6">
        <v>165.3</v>
      </c>
      <c r="I17" s="6">
        <v>0.1</v>
      </c>
      <c r="J17" s="6">
        <v>8.18</v>
      </c>
      <c r="K17" s="6">
        <v>5.41</v>
      </c>
      <c r="L17" s="6">
        <v>0.06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82</v>
      </c>
    </row>
    <row r="18" spans="1:26" x14ac:dyDescent="0.25">
      <c r="A18" s="9">
        <v>40735</v>
      </c>
      <c r="B18" s="6" t="s">
        <v>77</v>
      </c>
      <c r="C18" s="6" t="s">
        <v>78</v>
      </c>
      <c r="D18" s="19">
        <v>0.57291666666666663</v>
      </c>
      <c r="E18" s="8">
        <v>10.130000000000001</v>
      </c>
      <c r="F18" s="6">
        <v>15.2</v>
      </c>
      <c r="G18" s="6">
        <v>220.3</v>
      </c>
      <c r="H18" s="6">
        <v>270.5</v>
      </c>
      <c r="I18" s="6">
        <v>0.1</v>
      </c>
      <c r="J18" s="6">
        <v>7.08</v>
      </c>
      <c r="K18" s="6">
        <v>5.77</v>
      </c>
      <c r="L18" s="6">
        <v>0.02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82</v>
      </c>
    </row>
    <row r="19" spans="1:26" x14ac:dyDescent="0.25">
      <c r="A19" s="9">
        <v>40763</v>
      </c>
      <c r="B19" s="6" t="s">
        <v>77</v>
      </c>
      <c r="C19" s="6" t="s">
        <v>78</v>
      </c>
      <c r="D19" s="19">
        <v>0.58750000000000002</v>
      </c>
      <c r="E19" s="8">
        <v>6.29</v>
      </c>
      <c r="F19" s="6">
        <v>15.8</v>
      </c>
      <c r="G19" s="6">
        <v>230.8</v>
      </c>
      <c r="H19" s="6">
        <v>280.60000000000002</v>
      </c>
      <c r="I19" s="6">
        <v>0.1</v>
      </c>
      <c r="J19" s="6">
        <v>7.25</v>
      </c>
      <c r="K19" s="6">
        <v>3.03</v>
      </c>
      <c r="L19" s="29">
        <v>0.02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Summer</v>
      </c>
      <c r="Z19" t="s">
        <v>82</v>
      </c>
    </row>
    <row r="20" spans="1:26" x14ac:dyDescent="0.25">
      <c r="A20" s="9">
        <v>40802</v>
      </c>
      <c r="B20" s="6" t="s">
        <v>77</v>
      </c>
      <c r="C20" s="6" t="s">
        <v>78</v>
      </c>
      <c r="D20" s="19">
        <v>0.59375</v>
      </c>
      <c r="E20" s="8">
        <v>7.71</v>
      </c>
      <c r="F20" s="6">
        <v>14.8</v>
      </c>
      <c r="G20" s="6">
        <v>196.9</v>
      </c>
      <c r="H20" s="6">
        <v>244.1</v>
      </c>
      <c r="I20" s="6">
        <v>0.1</v>
      </c>
      <c r="J20" s="6">
        <v>7.55</v>
      </c>
      <c r="K20" s="6">
        <v>1.76</v>
      </c>
      <c r="L20" s="6">
        <v>0.03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82</v>
      </c>
    </row>
    <row r="21" spans="1:26" x14ac:dyDescent="0.25">
      <c r="A21" s="9">
        <v>40829</v>
      </c>
      <c r="B21" s="6" t="s">
        <v>77</v>
      </c>
      <c r="C21" s="6" t="s">
        <v>78</v>
      </c>
      <c r="D21" s="19">
        <v>0.57430555555555551</v>
      </c>
      <c r="E21" s="8">
        <v>8.4</v>
      </c>
      <c r="F21" s="6">
        <v>12.4</v>
      </c>
      <c r="G21" s="6">
        <v>192.7</v>
      </c>
      <c r="H21" s="6">
        <v>253.8</v>
      </c>
      <c r="I21" s="6">
        <v>0.1</v>
      </c>
      <c r="J21" s="6">
        <v>7.36</v>
      </c>
      <c r="K21" s="6">
        <v>3.39</v>
      </c>
      <c r="L21" s="6">
        <v>0.01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82</v>
      </c>
    </row>
    <row r="22" spans="1:26" x14ac:dyDescent="0.25">
      <c r="A22" s="9">
        <v>40931</v>
      </c>
      <c r="B22" s="6" t="s">
        <v>77</v>
      </c>
      <c r="C22" s="6" t="s">
        <v>78</v>
      </c>
      <c r="D22" s="19">
        <v>0.62291666666666667</v>
      </c>
      <c r="E22" s="8">
        <v>11.04</v>
      </c>
      <c r="F22" s="6">
        <v>5.9</v>
      </c>
      <c r="G22" s="6">
        <v>112.9</v>
      </c>
      <c r="H22" s="6">
        <v>177.9</v>
      </c>
      <c r="I22" s="6">
        <v>0.1</v>
      </c>
      <c r="J22" s="6">
        <v>7.34</v>
      </c>
      <c r="K22" s="6">
        <v>1.93</v>
      </c>
      <c r="L22" s="6">
        <v>0.5</v>
      </c>
      <c r="M22">
        <f t="shared" si="0"/>
        <v>2012</v>
      </c>
      <c r="N22" t="s">
        <v>10</v>
      </c>
      <c r="P22" s="5" t="str">
        <f>LOOKUP(MONTH(A22),{1,3,6,9,12;"Winter","Spring","Summer","Autumn","Winter"})</f>
        <v>Winter</v>
      </c>
      <c r="Z22" t="s">
        <v>82</v>
      </c>
    </row>
    <row r="23" spans="1:26" x14ac:dyDescent="0.25">
      <c r="A23" s="9">
        <v>40945</v>
      </c>
      <c r="B23" s="6" t="s">
        <v>77</v>
      </c>
      <c r="C23" s="6" t="s">
        <v>78</v>
      </c>
      <c r="D23" s="19">
        <v>0.45833333333333331</v>
      </c>
      <c r="E23" s="8">
        <v>10.55</v>
      </c>
      <c r="F23" s="6">
        <v>5.9</v>
      </c>
      <c r="G23" s="6">
        <v>148</v>
      </c>
      <c r="H23" s="6">
        <v>233</v>
      </c>
      <c r="I23" s="6">
        <v>0.1</v>
      </c>
      <c r="J23" s="6">
        <v>7.43</v>
      </c>
      <c r="K23" s="6">
        <v>3.41</v>
      </c>
      <c r="L23" s="6">
        <v>0.25</v>
      </c>
      <c r="M23">
        <f t="shared" si="0"/>
        <v>2012</v>
      </c>
      <c r="N23" t="s">
        <v>9</v>
      </c>
      <c r="P23" s="5" t="str">
        <f>LOOKUP(MONTH(A23),{1,3,6,9,12;"Winter","Spring","Summer","Autumn","Winter"})</f>
        <v>Winter</v>
      </c>
      <c r="Z23" t="s">
        <v>82</v>
      </c>
    </row>
    <row r="24" spans="1:26" x14ac:dyDescent="0.25">
      <c r="A24" s="9">
        <v>40973</v>
      </c>
      <c r="B24" s="6" t="s">
        <v>77</v>
      </c>
      <c r="C24" s="6" t="s">
        <v>78</v>
      </c>
      <c r="D24" s="19">
        <v>0.46666666666666662</v>
      </c>
      <c r="E24" s="8">
        <v>10.61</v>
      </c>
      <c r="F24" s="6">
        <v>7.7</v>
      </c>
      <c r="G24" s="6">
        <v>46.1</v>
      </c>
      <c r="H24" s="6">
        <v>69</v>
      </c>
      <c r="I24" s="6">
        <v>0</v>
      </c>
      <c r="J24" s="7"/>
      <c r="K24" s="6">
        <v>4.42</v>
      </c>
      <c r="L24" s="6">
        <v>0.25</v>
      </c>
      <c r="M24">
        <f t="shared" si="0"/>
        <v>2012</v>
      </c>
      <c r="N24" t="s">
        <v>10</v>
      </c>
      <c r="P24" s="5" t="str">
        <f>LOOKUP(MONTH(A24),{1,3,6,9,12;"Winter","Spring","Summer","Autumn","Winter"})</f>
        <v>Spring</v>
      </c>
      <c r="Z24" t="s">
        <v>82</v>
      </c>
    </row>
    <row r="25" spans="1:26" x14ac:dyDescent="0.25">
      <c r="A25" s="9">
        <v>41008</v>
      </c>
      <c r="B25" s="6" t="s">
        <v>77</v>
      </c>
      <c r="C25" s="6" t="s">
        <v>78</v>
      </c>
      <c r="D25" s="19">
        <v>0.59652777777777777</v>
      </c>
      <c r="E25" s="8">
        <v>10.02</v>
      </c>
      <c r="F25" s="6">
        <v>9.9</v>
      </c>
      <c r="G25" s="6">
        <v>186.2</v>
      </c>
      <c r="H25" s="6">
        <v>262.3</v>
      </c>
      <c r="I25" s="6">
        <v>0.1</v>
      </c>
      <c r="J25" s="6">
        <v>7.48</v>
      </c>
      <c r="K25" s="6">
        <v>4.8899999999999997</v>
      </c>
      <c r="L25" s="6">
        <v>0.1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82</v>
      </c>
    </row>
    <row r="26" spans="1:26" x14ac:dyDescent="0.25">
      <c r="A26" s="9">
        <v>41036</v>
      </c>
      <c r="B26" s="6" t="s">
        <v>77</v>
      </c>
      <c r="C26" s="6" t="s">
        <v>78</v>
      </c>
      <c r="D26" s="19">
        <v>0.4826388888888889</v>
      </c>
      <c r="E26" s="8">
        <v>9.9600000000000009</v>
      </c>
      <c r="F26" s="6">
        <v>11.6</v>
      </c>
      <c r="G26" s="6">
        <v>164.5</v>
      </c>
      <c r="H26" s="6">
        <v>222.3</v>
      </c>
      <c r="I26" s="6">
        <v>0.1</v>
      </c>
      <c r="J26" s="6">
        <v>7.44</v>
      </c>
      <c r="K26" s="6">
        <v>4.1399999999999997</v>
      </c>
      <c r="L26" s="6">
        <v>0.25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82</v>
      </c>
    </row>
    <row r="27" spans="1:26" x14ac:dyDescent="0.25">
      <c r="A27" s="9">
        <v>41070</v>
      </c>
      <c r="B27" s="6" t="s">
        <v>77</v>
      </c>
      <c r="C27" s="6" t="s">
        <v>78</v>
      </c>
      <c r="D27" s="19">
        <v>0.55486111111111114</v>
      </c>
      <c r="E27" s="8">
        <v>8.42</v>
      </c>
      <c r="F27" s="6">
        <v>13.9</v>
      </c>
      <c r="G27" s="6">
        <v>191.2</v>
      </c>
      <c r="H27" s="6">
        <v>243</v>
      </c>
      <c r="I27" s="6">
        <v>0.1</v>
      </c>
      <c r="J27" s="6">
        <v>7.27</v>
      </c>
      <c r="K27" s="6">
        <v>5.19</v>
      </c>
      <c r="L27" s="6">
        <v>0.06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Summer</v>
      </c>
      <c r="Z27" t="s">
        <v>82</v>
      </c>
    </row>
    <row r="28" spans="1:26" x14ac:dyDescent="0.25">
      <c r="A28" s="9">
        <v>41093</v>
      </c>
      <c r="B28" s="6" t="s">
        <v>77</v>
      </c>
      <c r="C28" s="6" t="s">
        <v>78</v>
      </c>
      <c r="D28" s="19">
        <v>0.47500000000000003</v>
      </c>
      <c r="E28" s="8">
        <v>10.01</v>
      </c>
      <c r="F28" s="6">
        <v>14.6</v>
      </c>
      <c r="G28" s="6">
        <v>80.5</v>
      </c>
      <c r="H28" s="6">
        <v>101.1</v>
      </c>
      <c r="I28" s="6">
        <v>0</v>
      </c>
      <c r="J28" s="6">
        <v>7.33</v>
      </c>
      <c r="K28" s="6">
        <v>7.46</v>
      </c>
      <c r="L28" s="6">
        <v>0.75</v>
      </c>
      <c r="M28">
        <f t="shared" si="0"/>
        <v>2012</v>
      </c>
      <c r="N28" t="s">
        <v>10</v>
      </c>
      <c r="P28" s="5" t="str">
        <f>LOOKUP(MONTH(A28),{1,3,6,9,12;"Winter","Spring","Summer","Autumn","Winter"})</f>
        <v>Summer</v>
      </c>
      <c r="Z28" t="s">
        <v>82</v>
      </c>
    </row>
    <row r="29" spans="1:26" x14ac:dyDescent="0.25">
      <c r="A29" s="9">
        <v>41134</v>
      </c>
      <c r="B29" s="6" t="s">
        <v>77</v>
      </c>
      <c r="C29" s="6" t="s">
        <v>78</v>
      </c>
      <c r="D29" s="19">
        <v>0.51041666666666663</v>
      </c>
      <c r="E29" s="30">
        <v>8.75</v>
      </c>
      <c r="F29" s="6">
        <v>17.2</v>
      </c>
      <c r="G29" s="6">
        <v>208.8</v>
      </c>
      <c r="H29" s="6">
        <v>244.7</v>
      </c>
      <c r="I29" s="6">
        <v>0.1</v>
      </c>
      <c r="J29" s="6">
        <v>7.43</v>
      </c>
      <c r="K29" s="6">
        <v>0.38</v>
      </c>
      <c r="L29" s="6">
        <v>0.03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Z29" t="s">
        <v>82</v>
      </c>
    </row>
    <row r="30" spans="1:26" x14ac:dyDescent="0.25">
      <c r="A30" s="9">
        <v>41169</v>
      </c>
      <c r="B30" s="6" t="s">
        <v>77</v>
      </c>
      <c r="C30" s="6" t="s">
        <v>78</v>
      </c>
      <c r="D30" s="19">
        <v>0.4909722222222222</v>
      </c>
      <c r="E30" s="8">
        <v>6.97</v>
      </c>
      <c r="F30" s="6">
        <v>14.6</v>
      </c>
      <c r="G30" s="6">
        <v>185.3</v>
      </c>
      <c r="H30" s="6">
        <v>231</v>
      </c>
      <c r="I30" s="6">
        <v>0.1</v>
      </c>
      <c r="J30" s="6">
        <v>7.71</v>
      </c>
      <c r="K30" s="6">
        <v>0.48</v>
      </c>
      <c r="L30" s="6">
        <v>0.04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82</v>
      </c>
    </row>
    <row r="31" spans="1:26" x14ac:dyDescent="0.25">
      <c r="A31" s="9">
        <v>41192</v>
      </c>
      <c r="B31" s="6" t="s">
        <v>77</v>
      </c>
      <c r="C31" s="6" t="s">
        <v>78</v>
      </c>
      <c r="D31" s="19">
        <v>0.55208333333333337</v>
      </c>
      <c r="E31" s="8">
        <v>8.91</v>
      </c>
      <c r="F31" s="6">
        <v>12.1</v>
      </c>
      <c r="G31" s="6">
        <v>165.1</v>
      </c>
      <c r="H31" s="6">
        <v>219.1</v>
      </c>
      <c r="I31" s="6">
        <v>0.1</v>
      </c>
      <c r="J31" s="6">
        <v>7.57</v>
      </c>
      <c r="K31" s="6">
        <v>0.34</v>
      </c>
      <c r="L31" s="6">
        <v>7.0000000000000007E-2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82</v>
      </c>
    </row>
    <row r="32" spans="1:26" x14ac:dyDescent="0.25">
      <c r="A32" s="9">
        <v>41218</v>
      </c>
      <c r="B32" s="6" t="s">
        <v>77</v>
      </c>
      <c r="C32" s="6" t="s">
        <v>78</v>
      </c>
      <c r="D32" s="19">
        <v>0.47430555555555554</v>
      </c>
      <c r="E32" s="8">
        <v>9.57</v>
      </c>
      <c r="F32" s="6">
        <v>13.5</v>
      </c>
      <c r="G32" s="6">
        <v>120</v>
      </c>
      <c r="H32" s="6">
        <v>153.4</v>
      </c>
      <c r="I32" s="6">
        <v>0.1</v>
      </c>
      <c r="J32" s="6">
        <v>7.14</v>
      </c>
      <c r="K32" s="6">
        <v>2.64</v>
      </c>
      <c r="L32" s="6">
        <v>0.5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Autumn</v>
      </c>
      <c r="Z32" t="s">
        <v>82</v>
      </c>
    </row>
    <row r="33" spans="1:26" x14ac:dyDescent="0.25">
      <c r="A33" s="9">
        <v>41247</v>
      </c>
      <c r="B33" s="6" t="s">
        <v>77</v>
      </c>
      <c r="C33" s="6" t="s">
        <v>78</v>
      </c>
      <c r="D33" s="19">
        <v>0.59444444444444444</v>
      </c>
      <c r="E33" s="8">
        <v>9.44</v>
      </c>
      <c r="F33" s="6">
        <v>10</v>
      </c>
      <c r="G33" s="6">
        <v>98.2</v>
      </c>
      <c r="H33" s="6">
        <v>137.80000000000001</v>
      </c>
      <c r="I33" s="6">
        <v>0.1</v>
      </c>
      <c r="J33" s="6">
        <v>6.9</v>
      </c>
      <c r="K33" s="6">
        <v>3.49</v>
      </c>
      <c r="L33" s="6">
        <v>1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Winter</v>
      </c>
      <c r="Z33" t="s">
        <v>82</v>
      </c>
    </row>
    <row r="34" spans="1:26" x14ac:dyDescent="0.25">
      <c r="A34" s="9">
        <v>41288</v>
      </c>
      <c r="B34" s="6" t="s">
        <v>77</v>
      </c>
      <c r="C34" s="6" t="s">
        <v>78</v>
      </c>
      <c r="D34" s="19">
        <v>0.51041666666666663</v>
      </c>
      <c r="E34" s="8">
        <v>10.11</v>
      </c>
      <c r="F34" s="6">
        <v>6.4</v>
      </c>
      <c r="G34" s="6">
        <v>129.6</v>
      </c>
      <c r="H34" s="6">
        <v>201.1</v>
      </c>
      <c r="I34" s="6">
        <v>0.1</v>
      </c>
      <c r="J34" s="6">
        <v>6.82</v>
      </c>
      <c r="K34" s="6">
        <v>8.02</v>
      </c>
      <c r="L34" s="6">
        <v>0.75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82</v>
      </c>
    </row>
    <row r="35" spans="1:26" x14ac:dyDescent="0.25">
      <c r="A35" s="9">
        <v>41316</v>
      </c>
      <c r="B35" s="6" t="s">
        <v>77</v>
      </c>
      <c r="C35" s="6" t="s">
        <v>78</v>
      </c>
      <c r="D35" s="19">
        <v>0.59930555555555554</v>
      </c>
      <c r="E35" s="8">
        <v>11.07</v>
      </c>
      <c r="F35" s="6">
        <v>8.1</v>
      </c>
      <c r="G35" s="6">
        <v>132.80000000000001</v>
      </c>
      <c r="H35" s="6">
        <v>195.3</v>
      </c>
      <c r="I35" s="6">
        <v>0.1</v>
      </c>
      <c r="J35" s="6">
        <v>7.47</v>
      </c>
      <c r="K35" s="6">
        <v>6.72</v>
      </c>
      <c r="L35" s="6">
        <v>0.75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82</v>
      </c>
    </row>
    <row r="36" spans="1:26" x14ac:dyDescent="0.25">
      <c r="A36" s="9">
        <v>41351</v>
      </c>
      <c r="B36" s="6" t="s">
        <v>77</v>
      </c>
      <c r="C36" s="6" t="s">
        <v>78</v>
      </c>
      <c r="D36" s="19">
        <v>0.58402777777777781</v>
      </c>
      <c r="E36" s="8">
        <v>8.4</v>
      </c>
      <c r="F36" s="6">
        <v>9</v>
      </c>
      <c r="G36" s="6">
        <v>130.19999999999999</v>
      </c>
      <c r="H36" s="6">
        <v>188.2</v>
      </c>
      <c r="I36" s="6">
        <v>0.1</v>
      </c>
      <c r="J36" s="6">
        <v>6.75</v>
      </c>
      <c r="K36" s="6">
        <v>3.69</v>
      </c>
      <c r="L36" s="6">
        <v>0.5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Spring</v>
      </c>
      <c r="Z36" t="s">
        <v>82</v>
      </c>
    </row>
    <row r="37" spans="1:26" x14ac:dyDescent="0.25">
      <c r="A37" s="9">
        <v>41390</v>
      </c>
      <c r="B37" s="6" t="s">
        <v>77</v>
      </c>
      <c r="C37" s="6" t="s">
        <v>78</v>
      </c>
      <c r="D37" s="19">
        <v>0.56041666666666667</v>
      </c>
      <c r="E37" s="8">
        <v>9.08</v>
      </c>
      <c r="F37" s="6">
        <v>11.7</v>
      </c>
      <c r="G37" s="6">
        <v>152.80000000000001</v>
      </c>
      <c r="H37" s="6">
        <v>204.5</v>
      </c>
      <c r="I37" s="6">
        <v>0.1</v>
      </c>
      <c r="J37" s="6">
        <v>7.14</v>
      </c>
      <c r="K37" s="6">
        <v>2.57</v>
      </c>
      <c r="L37" s="6">
        <v>0.5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82</v>
      </c>
    </row>
    <row r="38" spans="1:26" x14ac:dyDescent="0.25">
      <c r="A38" s="9">
        <v>41414</v>
      </c>
      <c r="B38" s="6" t="s">
        <v>77</v>
      </c>
      <c r="C38" s="6" t="s">
        <v>78</v>
      </c>
      <c r="D38" s="19">
        <v>0.54513888888888895</v>
      </c>
      <c r="E38" s="8">
        <v>9.66</v>
      </c>
      <c r="F38" s="6">
        <v>13.1</v>
      </c>
      <c r="G38" s="6">
        <v>111.8</v>
      </c>
      <c r="H38" s="6">
        <v>144.9</v>
      </c>
      <c r="I38" s="6">
        <v>0.1</v>
      </c>
      <c r="J38" s="6">
        <v>7.4</v>
      </c>
      <c r="K38" s="6">
        <v>4.3499999999999996</v>
      </c>
      <c r="L38" s="6">
        <v>7.0000000000000007E-2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82</v>
      </c>
    </row>
    <row r="39" spans="1:26" x14ac:dyDescent="0.25">
      <c r="A39" s="9">
        <v>41429</v>
      </c>
      <c r="B39" s="6" t="s">
        <v>77</v>
      </c>
      <c r="C39" s="6" t="s">
        <v>78</v>
      </c>
      <c r="D39" s="19">
        <v>0.98611111111111116</v>
      </c>
      <c r="E39" s="8">
        <v>9.0500000000000007</v>
      </c>
      <c r="F39" s="6">
        <v>14.4</v>
      </c>
      <c r="G39" s="6">
        <v>159.1</v>
      </c>
      <c r="H39" s="6">
        <v>199.5</v>
      </c>
      <c r="I39" s="6">
        <v>0.1</v>
      </c>
      <c r="J39" s="6">
        <v>7.7</v>
      </c>
      <c r="K39" s="6">
        <v>1.3</v>
      </c>
      <c r="L39" s="6">
        <v>7.0000000000000007E-2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82</v>
      </c>
    </row>
    <row r="40" spans="1:26" x14ac:dyDescent="0.25">
      <c r="A40" s="9">
        <v>41471</v>
      </c>
      <c r="B40" s="6" t="s">
        <v>77</v>
      </c>
      <c r="C40" s="6" t="s">
        <v>78</v>
      </c>
      <c r="D40" s="19">
        <v>0.6333333333333333</v>
      </c>
      <c r="E40" s="8">
        <v>8.44</v>
      </c>
      <c r="F40" s="6">
        <v>17.600000000000001</v>
      </c>
      <c r="G40" s="6">
        <v>170.4</v>
      </c>
      <c r="H40" s="6">
        <v>198.3</v>
      </c>
      <c r="I40" s="6">
        <v>0.1</v>
      </c>
      <c r="J40" s="6">
        <v>7.62</v>
      </c>
      <c r="K40" s="6">
        <v>0.77</v>
      </c>
      <c r="L40" s="6">
        <v>0.03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82</v>
      </c>
    </row>
    <row r="41" spans="1:26" x14ac:dyDescent="0.25">
      <c r="A41" s="9">
        <v>41498</v>
      </c>
      <c r="B41" s="6" t="s">
        <v>77</v>
      </c>
      <c r="C41" s="6" t="s">
        <v>78</v>
      </c>
      <c r="D41" s="19">
        <v>0.56805555555555554</v>
      </c>
      <c r="E41" s="8">
        <v>8.0299999999999994</v>
      </c>
      <c r="F41" s="6">
        <v>18.100000000000001</v>
      </c>
      <c r="G41" s="6">
        <v>160.80000000000001</v>
      </c>
      <c r="H41" s="6">
        <v>185.3</v>
      </c>
      <c r="I41" s="6">
        <v>0.1</v>
      </c>
      <c r="J41" s="6">
        <v>7.4</v>
      </c>
      <c r="K41" s="6">
        <v>4.18</v>
      </c>
      <c r="L41" s="6">
        <v>0.03</v>
      </c>
      <c r="M41">
        <f t="shared" si="0"/>
        <v>2013</v>
      </c>
      <c r="N41" t="s">
        <v>10</v>
      </c>
      <c r="P41" s="5" t="str">
        <f>LOOKUP(MONTH(A41),{1,3,6,9,12;"Winter","Spring","Summer","Autumn","Winter"})</f>
        <v>Summer</v>
      </c>
      <c r="Z41" t="s">
        <v>82</v>
      </c>
    </row>
    <row r="42" spans="1:26" x14ac:dyDescent="0.25">
      <c r="A42" s="9">
        <v>41527</v>
      </c>
      <c r="B42" s="6" t="s">
        <v>77</v>
      </c>
      <c r="C42" s="6" t="s">
        <v>78</v>
      </c>
      <c r="D42" s="19">
        <v>0.62083333333333335</v>
      </c>
      <c r="E42" s="8">
        <v>8.0500000000000007</v>
      </c>
      <c r="F42" s="6">
        <v>17.600000000000001</v>
      </c>
      <c r="G42" s="6">
        <v>172.7</v>
      </c>
      <c r="H42" s="6">
        <v>200.7</v>
      </c>
      <c r="I42" s="6">
        <v>0.1</v>
      </c>
      <c r="J42" s="6">
        <v>7.35</v>
      </c>
      <c r="K42" s="6">
        <v>0.76</v>
      </c>
      <c r="L42" s="6">
        <v>0.06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Autumn</v>
      </c>
      <c r="Z42" t="s">
        <v>82</v>
      </c>
    </row>
    <row r="43" spans="1:26" x14ac:dyDescent="0.25">
      <c r="A43" s="9">
        <v>41554</v>
      </c>
      <c r="B43" s="6" t="s">
        <v>77</v>
      </c>
      <c r="C43" s="6" t="s">
        <v>78</v>
      </c>
      <c r="D43" s="19">
        <v>0.63541666666666663</v>
      </c>
      <c r="E43" s="8">
        <v>7.89</v>
      </c>
      <c r="F43" s="6">
        <v>14</v>
      </c>
      <c r="G43" s="6">
        <v>154</v>
      </c>
      <c r="H43" s="6">
        <v>195</v>
      </c>
      <c r="I43" s="6">
        <v>0.1</v>
      </c>
      <c r="J43" s="6">
        <v>7.39</v>
      </c>
      <c r="K43" s="6">
        <v>3.44</v>
      </c>
      <c r="L43" s="6">
        <v>7.0000000000000007E-2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82</v>
      </c>
    </row>
    <row r="44" spans="1:26" x14ac:dyDescent="0.25">
      <c r="A44" s="9">
        <v>41603</v>
      </c>
      <c r="B44" s="6" t="s">
        <v>77</v>
      </c>
      <c r="C44" s="6" t="s">
        <v>78</v>
      </c>
      <c r="D44" s="19">
        <v>0.56041666666666667</v>
      </c>
      <c r="E44" s="8">
        <v>8.8800000000000008</v>
      </c>
      <c r="F44" s="6">
        <v>7.9</v>
      </c>
      <c r="G44" s="6">
        <v>152.4</v>
      </c>
      <c r="H44" s="6">
        <v>226.3</v>
      </c>
      <c r="I44" s="6">
        <v>0.1</v>
      </c>
      <c r="J44" s="6">
        <v>8</v>
      </c>
      <c r="K44" s="6">
        <v>1.18</v>
      </c>
      <c r="L44" s="6">
        <v>7.0000000000000007E-2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82</v>
      </c>
    </row>
    <row r="45" spans="1:26" x14ac:dyDescent="0.25">
      <c r="A45" s="9">
        <v>41621</v>
      </c>
      <c r="B45" s="6" t="s">
        <v>77</v>
      </c>
      <c r="C45" s="6" t="s">
        <v>78</v>
      </c>
      <c r="D45" s="19">
        <v>0.4694444444444445</v>
      </c>
      <c r="E45" s="8">
        <v>8.8800000000000008</v>
      </c>
      <c r="F45" s="6">
        <v>6.7</v>
      </c>
      <c r="G45" s="6">
        <v>134.6</v>
      </c>
      <c r="H45" s="6">
        <v>207.2</v>
      </c>
      <c r="I45" s="6">
        <v>0.1</v>
      </c>
      <c r="J45" s="6">
        <v>7.74</v>
      </c>
      <c r="K45" s="6">
        <v>0.28000000000000003</v>
      </c>
      <c r="L45" s="6">
        <v>0.09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Winter</v>
      </c>
      <c r="Z45" t="s">
        <v>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A17" workbookViewId="0">
      <selection activeCell="Z2" sqref="Z2:Z45"/>
    </sheetView>
  </sheetViews>
  <sheetFormatPr defaultRowHeight="15" x14ac:dyDescent="0.25"/>
  <cols>
    <col min="1" max="1" width="11.5703125" style="1" bestFit="1" customWidth="1"/>
    <col min="4" max="4" width="11.5703125" style="2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40256</v>
      </c>
      <c r="B2" s="6" t="s">
        <v>79</v>
      </c>
      <c r="C2" s="6" t="s">
        <v>81</v>
      </c>
      <c r="D2" s="3">
        <v>0.59722222222222221</v>
      </c>
      <c r="E2" s="6">
        <v>11.48</v>
      </c>
      <c r="F2" s="6">
        <v>9.3000000000000007</v>
      </c>
      <c r="G2" s="6">
        <v>120.9</v>
      </c>
      <c r="H2" s="6">
        <v>172.6</v>
      </c>
      <c r="I2" s="6">
        <v>0.1</v>
      </c>
      <c r="J2" s="6">
        <v>7.7</v>
      </c>
      <c r="K2" s="6"/>
      <c r="L2" s="6">
        <v>0.25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83</v>
      </c>
    </row>
    <row r="3" spans="1:27" x14ac:dyDescent="0.25">
      <c r="A3" s="9">
        <v>40276</v>
      </c>
      <c r="B3" s="6" t="s">
        <v>79</v>
      </c>
      <c r="C3" s="6" t="s">
        <v>81</v>
      </c>
      <c r="D3" s="3">
        <v>0.67361111111111116</v>
      </c>
      <c r="E3" s="14">
        <v>9.4</v>
      </c>
      <c r="F3" s="6">
        <v>10.8</v>
      </c>
      <c r="G3" s="6">
        <v>97</v>
      </c>
      <c r="H3" s="6">
        <v>133.30000000000001</v>
      </c>
      <c r="I3" s="6">
        <v>0.1</v>
      </c>
      <c r="J3" s="6">
        <v>7.51</v>
      </c>
      <c r="K3" s="6"/>
      <c r="L3" s="6">
        <v>2</v>
      </c>
      <c r="M3">
        <f t="shared" ref="M3:M45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60</v>
      </c>
    </row>
    <row r="4" spans="1:27" x14ac:dyDescent="0.25">
      <c r="A4" s="9">
        <v>40319</v>
      </c>
      <c r="B4" s="6" t="s">
        <v>79</v>
      </c>
      <c r="C4" s="6" t="s">
        <v>81</v>
      </c>
      <c r="D4" s="3">
        <v>0.48958333333333331</v>
      </c>
      <c r="E4" s="14">
        <v>7.86</v>
      </c>
      <c r="F4" s="6">
        <v>11.6</v>
      </c>
      <c r="G4" s="6">
        <v>129.9</v>
      </c>
      <c r="H4" s="6">
        <v>175.8</v>
      </c>
      <c r="I4" s="6">
        <v>0.1</v>
      </c>
      <c r="J4" s="6">
        <v>7.37</v>
      </c>
      <c r="K4" s="6">
        <v>4.3</v>
      </c>
      <c r="L4" s="6">
        <v>0.03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60</v>
      </c>
    </row>
    <row r="5" spans="1:27" x14ac:dyDescent="0.25">
      <c r="A5" s="9">
        <v>40353</v>
      </c>
      <c r="B5" s="6" t="s">
        <v>79</v>
      </c>
      <c r="C5" s="6" t="s">
        <v>81</v>
      </c>
      <c r="D5" s="3">
        <v>0.52083333333333337</v>
      </c>
      <c r="E5" s="14">
        <v>6.8</v>
      </c>
      <c r="F5" s="6">
        <v>16.399999999999999</v>
      </c>
      <c r="G5" s="6">
        <v>161.30000000000001</v>
      </c>
      <c r="H5" s="6">
        <v>193</v>
      </c>
      <c r="I5" s="6">
        <v>0.1</v>
      </c>
      <c r="J5" s="6">
        <v>7.91</v>
      </c>
      <c r="K5" s="6">
        <v>5.98</v>
      </c>
      <c r="L5" s="6">
        <v>0.01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60</v>
      </c>
    </row>
    <row r="6" spans="1:27" x14ac:dyDescent="0.25">
      <c r="A6" s="9">
        <v>40375</v>
      </c>
      <c r="B6" s="6" t="s">
        <v>79</v>
      </c>
      <c r="C6" s="6" t="s">
        <v>81</v>
      </c>
      <c r="D6" s="3">
        <v>0.54513888888888895</v>
      </c>
      <c r="E6" s="14">
        <v>5.59</v>
      </c>
      <c r="F6" s="6">
        <v>16.399999999999999</v>
      </c>
      <c r="G6" s="6">
        <v>175.7</v>
      </c>
      <c r="H6" s="6">
        <v>211.6</v>
      </c>
      <c r="I6" s="6">
        <v>0.1</v>
      </c>
      <c r="J6" s="6">
        <v>7.4</v>
      </c>
      <c r="K6" s="6"/>
      <c r="L6" s="6">
        <v>0.03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60</v>
      </c>
    </row>
    <row r="7" spans="1:27" x14ac:dyDescent="0.25">
      <c r="A7" s="9">
        <v>40409</v>
      </c>
      <c r="B7" s="6" t="s">
        <v>79</v>
      </c>
      <c r="C7" s="6" t="s">
        <v>81</v>
      </c>
      <c r="D7" s="3">
        <v>0.65625</v>
      </c>
      <c r="E7" s="14">
        <v>5.54</v>
      </c>
      <c r="F7" s="6">
        <v>17.100000000000001</v>
      </c>
      <c r="G7" s="6">
        <v>208.7</v>
      </c>
      <c r="H7" s="6">
        <v>246</v>
      </c>
      <c r="I7" s="6">
        <v>0.1</v>
      </c>
      <c r="J7" s="6"/>
      <c r="K7" s="6">
        <v>1.66</v>
      </c>
      <c r="L7" s="6">
        <v>0.03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60</v>
      </c>
    </row>
    <row r="8" spans="1:27" x14ac:dyDescent="0.25">
      <c r="A8" s="9">
        <v>40448</v>
      </c>
      <c r="B8" s="6" t="s">
        <v>79</v>
      </c>
      <c r="C8" s="6" t="s">
        <v>81</v>
      </c>
      <c r="D8" s="3">
        <v>0.61458333333333337</v>
      </c>
      <c r="E8" s="14">
        <v>6.45</v>
      </c>
      <c r="F8" s="6">
        <v>17.3</v>
      </c>
      <c r="G8" s="6">
        <v>163.69999999999999</v>
      </c>
      <c r="H8" s="6">
        <v>192.2</v>
      </c>
      <c r="I8" s="6">
        <v>0.1</v>
      </c>
      <c r="J8" s="6">
        <v>7.44</v>
      </c>
      <c r="K8" s="6">
        <v>1.96</v>
      </c>
      <c r="L8" s="6">
        <v>0.5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60</v>
      </c>
    </row>
    <row r="9" spans="1:27" x14ac:dyDescent="0.25">
      <c r="A9" s="9">
        <v>40472</v>
      </c>
      <c r="B9" s="6" t="s">
        <v>79</v>
      </c>
      <c r="C9" s="6" t="s">
        <v>81</v>
      </c>
      <c r="D9" s="3">
        <v>0.58333333333333337</v>
      </c>
      <c r="E9" s="14">
        <v>7.97</v>
      </c>
      <c r="F9" s="6">
        <v>9.3000000000000007</v>
      </c>
      <c r="G9" s="6">
        <v>142.9</v>
      </c>
      <c r="H9" s="6">
        <v>203.9</v>
      </c>
      <c r="I9" s="6">
        <v>0.1</v>
      </c>
      <c r="J9" s="6">
        <v>7.79</v>
      </c>
      <c r="K9" s="6">
        <v>1.2</v>
      </c>
      <c r="L9" s="7"/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60</v>
      </c>
    </row>
    <row r="10" spans="1:27" x14ac:dyDescent="0.25">
      <c r="A10" s="9">
        <v>40511</v>
      </c>
      <c r="B10" s="6" t="s">
        <v>79</v>
      </c>
      <c r="C10" s="6" t="s">
        <v>81</v>
      </c>
      <c r="D10" s="3" t="s">
        <v>80</v>
      </c>
      <c r="E10" s="6">
        <v>11.6</v>
      </c>
      <c r="F10" s="6">
        <v>4.7</v>
      </c>
      <c r="G10" s="6">
        <v>112</v>
      </c>
      <c r="H10" s="6">
        <v>183</v>
      </c>
      <c r="I10" s="6">
        <v>0.1</v>
      </c>
      <c r="J10" s="6">
        <v>7.38</v>
      </c>
      <c r="K10" s="6">
        <v>1.39</v>
      </c>
      <c r="L10" s="6">
        <v>0.25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Z10" t="s">
        <v>60</v>
      </c>
    </row>
    <row r="11" spans="1:27" x14ac:dyDescent="0.25">
      <c r="A11" s="9">
        <v>40529</v>
      </c>
      <c r="B11" s="6" t="s">
        <v>79</v>
      </c>
      <c r="C11" s="6" t="s">
        <v>81</v>
      </c>
      <c r="D11" s="3">
        <v>0.47569444444444442</v>
      </c>
      <c r="E11" s="6">
        <v>12.33</v>
      </c>
      <c r="F11" s="6">
        <v>4.5</v>
      </c>
      <c r="G11" s="6">
        <v>90</v>
      </c>
      <c r="H11" s="6">
        <v>148.80000000000001</v>
      </c>
      <c r="I11" s="6">
        <v>0.1</v>
      </c>
      <c r="J11" s="6">
        <v>7.52</v>
      </c>
      <c r="K11" s="6">
        <v>0.89</v>
      </c>
      <c r="L11" s="6">
        <v>0.5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Z11" t="s">
        <v>60</v>
      </c>
    </row>
    <row r="12" spans="1:27" x14ac:dyDescent="0.25">
      <c r="A12" s="9">
        <v>40563</v>
      </c>
      <c r="B12" s="6" t="s">
        <v>79</v>
      </c>
      <c r="C12" s="6" t="s">
        <v>81</v>
      </c>
      <c r="D12" s="3">
        <v>0.49444444444444446</v>
      </c>
      <c r="E12" s="6">
        <v>10.94</v>
      </c>
      <c r="F12" s="6">
        <v>4.2</v>
      </c>
      <c r="G12" s="6">
        <v>99</v>
      </c>
      <c r="H12" s="6">
        <v>164.4</v>
      </c>
      <c r="I12" s="6">
        <v>0.1</v>
      </c>
      <c r="J12" s="6"/>
      <c r="K12" s="6">
        <v>5.86</v>
      </c>
      <c r="L12" s="6">
        <v>0.25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Z12" t="s">
        <v>60</v>
      </c>
    </row>
    <row r="13" spans="1:27" x14ac:dyDescent="0.25">
      <c r="A13" s="9">
        <v>40596</v>
      </c>
      <c r="B13" s="6" t="s">
        <v>79</v>
      </c>
      <c r="C13" s="6" t="s">
        <v>81</v>
      </c>
      <c r="D13" s="3">
        <v>0.63194444444444442</v>
      </c>
      <c r="E13" s="6">
        <v>12.78</v>
      </c>
      <c r="F13" s="6">
        <v>4.7</v>
      </c>
      <c r="G13" s="6">
        <v>97</v>
      </c>
      <c r="H13" s="6">
        <v>159.69999999999999</v>
      </c>
      <c r="I13" s="6">
        <v>0.1</v>
      </c>
      <c r="J13" s="6">
        <v>7.74</v>
      </c>
      <c r="K13" s="6"/>
      <c r="L13" s="6">
        <v>0.5</v>
      </c>
      <c r="M13">
        <f t="shared" si="0"/>
        <v>2011</v>
      </c>
      <c r="N13" t="s">
        <v>9</v>
      </c>
      <c r="P13" s="5" t="str">
        <f>LOOKUP(MONTH(A13),{1,3,6,9,12;"Winter","Spring","Summer","Autumn","Winter"})</f>
        <v>Winter</v>
      </c>
      <c r="Z13" t="s">
        <v>60</v>
      </c>
    </row>
    <row r="14" spans="1:27" x14ac:dyDescent="0.25">
      <c r="A14" s="9">
        <v>40625</v>
      </c>
      <c r="B14" s="6" t="s">
        <v>79</v>
      </c>
      <c r="C14" s="6" t="s">
        <v>81</v>
      </c>
      <c r="D14" s="3">
        <v>0.60625000000000007</v>
      </c>
      <c r="E14" s="6">
        <v>11.3</v>
      </c>
      <c r="F14" s="6">
        <v>9.1999999999999993</v>
      </c>
      <c r="G14" s="6">
        <v>113.7</v>
      </c>
      <c r="H14" s="6">
        <v>162.80000000000001</v>
      </c>
      <c r="I14" s="6">
        <v>0.1</v>
      </c>
      <c r="J14" s="6">
        <v>7.56</v>
      </c>
      <c r="K14" s="6">
        <v>1.39</v>
      </c>
      <c r="L14" s="6">
        <v>0.5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Z14" t="s">
        <v>60</v>
      </c>
    </row>
    <row r="15" spans="1:27" x14ac:dyDescent="0.25">
      <c r="A15" s="9">
        <v>40648</v>
      </c>
      <c r="B15" s="6" t="s">
        <v>79</v>
      </c>
      <c r="C15" s="6" t="s">
        <v>81</v>
      </c>
      <c r="D15" s="3">
        <v>0.64861111111111114</v>
      </c>
      <c r="E15" s="6">
        <v>11.62</v>
      </c>
      <c r="F15" s="6">
        <v>9.9</v>
      </c>
      <c r="G15" s="6">
        <v>100.8</v>
      </c>
      <c r="H15" s="6">
        <v>141.69999999999999</v>
      </c>
      <c r="I15" s="6">
        <v>0.1</v>
      </c>
      <c r="J15" s="6"/>
      <c r="K15" s="6">
        <v>1.95</v>
      </c>
      <c r="L15" s="6">
        <v>0.5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Z15" t="s">
        <v>60</v>
      </c>
    </row>
    <row r="16" spans="1:27" x14ac:dyDescent="0.25">
      <c r="A16" s="9">
        <v>40683</v>
      </c>
      <c r="B16" s="6" t="s">
        <v>79</v>
      </c>
      <c r="C16" s="6" t="s">
        <v>81</v>
      </c>
      <c r="D16" s="3">
        <v>0.64583333333333337</v>
      </c>
      <c r="E16" s="6">
        <v>9.07</v>
      </c>
      <c r="F16" s="6">
        <v>16</v>
      </c>
      <c r="G16" s="6">
        <v>147.5</v>
      </c>
      <c r="H16" s="6">
        <v>178.3</v>
      </c>
      <c r="I16" s="6">
        <v>0.1</v>
      </c>
      <c r="J16" s="6">
        <v>7.46</v>
      </c>
      <c r="K16" s="6">
        <v>0.98</v>
      </c>
      <c r="L16" s="6">
        <v>0.25</v>
      </c>
      <c r="M16">
        <f t="shared" si="0"/>
        <v>2011</v>
      </c>
      <c r="N16" t="s">
        <v>10</v>
      </c>
      <c r="P16" s="5" t="str">
        <f>LOOKUP(MONTH(A16),{1,3,6,9,12;"Winter","Spring","Summer","Autumn","Winter"})</f>
        <v>Spring</v>
      </c>
      <c r="Z16" t="s">
        <v>60</v>
      </c>
    </row>
    <row r="17" spans="1:26" x14ac:dyDescent="0.25">
      <c r="A17" s="9">
        <v>40709</v>
      </c>
      <c r="B17" s="6" t="s">
        <v>79</v>
      </c>
      <c r="C17" s="6" t="s">
        <v>81</v>
      </c>
      <c r="D17" s="3">
        <v>0.49305555555555558</v>
      </c>
      <c r="E17" s="6">
        <v>9.9499999999999993</v>
      </c>
      <c r="F17" s="6">
        <v>12.5</v>
      </c>
      <c r="G17" s="6">
        <v>135.4</v>
      </c>
      <c r="H17" s="6">
        <v>177.9</v>
      </c>
      <c r="I17" s="6">
        <v>0.1</v>
      </c>
      <c r="J17" s="6">
        <v>7.63</v>
      </c>
      <c r="K17" s="6">
        <v>1.37</v>
      </c>
      <c r="L17" s="6">
        <v>0.25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60</v>
      </c>
    </row>
    <row r="18" spans="1:26" x14ac:dyDescent="0.25">
      <c r="A18" s="9">
        <v>40735</v>
      </c>
      <c r="B18" s="6" t="s">
        <v>79</v>
      </c>
      <c r="C18" s="6" t="s">
        <v>81</v>
      </c>
      <c r="D18" s="3">
        <v>0.61249999999999993</v>
      </c>
      <c r="E18" s="14">
        <v>9.3000000000000007</v>
      </c>
      <c r="F18" s="6">
        <v>16.2</v>
      </c>
      <c r="G18" s="6">
        <v>172.6</v>
      </c>
      <c r="H18" s="6">
        <v>207.7</v>
      </c>
      <c r="I18" s="6">
        <v>0.1</v>
      </c>
      <c r="J18" s="6">
        <v>7.49</v>
      </c>
      <c r="K18" s="6">
        <v>1.58</v>
      </c>
      <c r="L18" s="6">
        <v>0.09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60</v>
      </c>
    </row>
    <row r="19" spans="1:26" x14ac:dyDescent="0.25">
      <c r="A19" s="9">
        <v>40763</v>
      </c>
      <c r="B19" s="6" t="s">
        <v>79</v>
      </c>
      <c r="C19" s="6" t="s">
        <v>81</v>
      </c>
      <c r="D19" s="3">
        <v>0.63888888888888895</v>
      </c>
      <c r="E19" s="14">
        <v>7.24</v>
      </c>
      <c r="F19" s="6">
        <v>16.3</v>
      </c>
      <c r="G19" s="6">
        <v>179.4</v>
      </c>
      <c r="H19" s="6">
        <v>215</v>
      </c>
      <c r="I19" s="6">
        <v>0.1</v>
      </c>
      <c r="J19" s="6">
        <v>7.43</v>
      </c>
      <c r="K19" s="6">
        <v>0.84</v>
      </c>
      <c r="L19" s="6">
        <v>0.11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Summer</v>
      </c>
      <c r="Z19" t="s">
        <v>60</v>
      </c>
    </row>
    <row r="20" spans="1:26" x14ac:dyDescent="0.25">
      <c r="A20" s="9">
        <v>40801</v>
      </c>
      <c r="B20" s="6" t="s">
        <v>79</v>
      </c>
      <c r="C20" s="6" t="s">
        <v>81</v>
      </c>
      <c r="D20" s="3">
        <v>0.61111111111111105</v>
      </c>
      <c r="E20" s="14">
        <v>6.59</v>
      </c>
      <c r="F20" s="6">
        <v>15.2</v>
      </c>
      <c r="G20" s="6">
        <v>156.69999999999999</v>
      </c>
      <c r="H20" s="6">
        <v>192.8</v>
      </c>
      <c r="I20" s="6">
        <v>0.1</v>
      </c>
      <c r="J20" s="6">
        <v>7.75</v>
      </c>
      <c r="K20" s="6">
        <v>1.8</v>
      </c>
      <c r="L20" s="6">
        <v>0.02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60</v>
      </c>
    </row>
    <row r="21" spans="1:26" x14ac:dyDescent="0.25">
      <c r="A21" s="9">
        <v>40829</v>
      </c>
      <c r="B21" s="6" t="s">
        <v>79</v>
      </c>
      <c r="C21" s="6" t="s">
        <v>81</v>
      </c>
      <c r="D21" s="3">
        <v>0.4375</v>
      </c>
      <c r="E21" s="14">
        <v>9.3699999999999992</v>
      </c>
      <c r="F21" s="6">
        <v>10</v>
      </c>
      <c r="G21" s="6">
        <v>139.80000000000001</v>
      </c>
      <c r="H21" s="6">
        <v>195.8</v>
      </c>
      <c r="I21" s="6">
        <v>0.1</v>
      </c>
      <c r="J21" s="6">
        <v>7.12</v>
      </c>
      <c r="K21" s="6">
        <v>2.48</v>
      </c>
      <c r="L21" s="6"/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60</v>
      </c>
    </row>
    <row r="22" spans="1:26" x14ac:dyDescent="0.25">
      <c r="A22" s="9">
        <v>40939</v>
      </c>
      <c r="B22" s="6" t="s">
        <v>79</v>
      </c>
      <c r="C22" s="6" t="s">
        <v>81</v>
      </c>
      <c r="D22" s="3">
        <v>0.5805555555555556</v>
      </c>
      <c r="E22" s="6">
        <v>10.43</v>
      </c>
      <c r="F22" s="6">
        <v>6.7</v>
      </c>
      <c r="G22" s="6">
        <v>106</v>
      </c>
      <c r="H22" s="6">
        <v>162.80000000000001</v>
      </c>
      <c r="I22" s="6">
        <v>0.1</v>
      </c>
      <c r="J22" s="6">
        <v>7.27</v>
      </c>
      <c r="K22" s="6">
        <v>1.61</v>
      </c>
      <c r="L22" s="6">
        <v>1</v>
      </c>
      <c r="M22">
        <f t="shared" si="0"/>
        <v>2012</v>
      </c>
      <c r="N22" t="s">
        <v>10</v>
      </c>
      <c r="P22" s="5" t="str">
        <f>LOOKUP(MONTH(A22),{1,3,6,9,12;"Winter","Spring","Summer","Autumn","Winter"})</f>
        <v>Winter</v>
      </c>
      <c r="Z22" t="s">
        <v>60</v>
      </c>
    </row>
    <row r="23" spans="1:26" x14ac:dyDescent="0.25">
      <c r="A23" s="9">
        <v>40945</v>
      </c>
      <c r="B23" s="6" t="s">
        <v>79</v>
      </c>
      <c r="C23" s="6" t="s">
        <v>81</v>
      </c>
      <c r="D23" s="3">
        <v>0.56874999999999998</v>
      </c>
      <c r="E23" s="6">
        <v>10.46</v>
      </c>
      <c r="F23" s="6">
        <v>4</v>
      </c>
      <c r="G23" s="6">
        <v>157.9</v>
      </c>
      <c r="H23" s="6">
        <v>180.5</v>
      </c>
      <c r="I23" s="6">
        <v>0.1</v>
      </c>
      <c r="J23" s="6">
        <v>7.16</v>
      </c>
      <c r="K23" s="6">
        <v>2.33</v>
      </c>
      <c r="L23" s="6">
        <v>0.5</v>
      </c>
      <c r="M23">
        <f t="shared" si="0"/>
        <v>2012</v>
      </c>
      <c r="N23" t="s">
        <v>9</v>
      </c>
      <c r="P23" s="5" t="str">
        <f>LOOKUP(MONTH(A23),{1,3,6,9,12;"Winter","Spring","Summer","Autumn","Winter"})</f>
        <v>Winter</v>
      </c>
      <c r="Z23" t="s">
        <v>60</v>
      </c>
    </row>
    <row r="24" spans="1:26" x14ac:dyDescent="0.25">
      <c r="A24" s="9">
        <v>40974</v>
      </c>
      <c r="B24" s="6" t="s">
        <v>79</v>
      </c>
      <c r="C24" s="6" t="s">
        <v>81</v>
      </c>
      <c r="D24" s="3">
        <v>0.56597222222222221</v>
      </c>
      <c r="E24" s="6">
        <v>11.83</v>
      </c>
      <c r="F24" s="6">
        <v>5.8</v>
      </c>
      <c r="G24" s="6">
        <v>91.5</v>
      </c>
      <c r="H24" s="6">
        <v>144.6</v>
      </c>
      <c r="I24" s="6">
        <v>0.1</v>
      </c>
      <c r="J24" s="6">
        <v>7.78</v>
      </c>
      <c r="K24" s="6">
        <v>2.1800000000000002</v>
      </c>
      <c r="L24" s="6">
        <v>1</v>
      </c>
      <c r="M24">
        <f t="shared" si="0"/>
        <v>2012</v>
      </c>
      <c r="N24" t="s">
        <v>10</v>
      </c>
      <c r="P24" s="5" t="str">
        <f>LOOKUP(MONTH(A24),{1,3,6,9,12;"Winter","Spring","Summer","Autumn","Winter"})</f>
        <v>Spring</v>
      </c>
      <c r="Z24" t="s">
        <v>60</v>
      </c>
    </row>
    <row r="25" spans="1:26" x14ac:dyDescent="0.25">
      <c r="A25" s="9">
        <v>41008</v>
      </c>
      <c r="B25" s="6" t="s">
        <v>79</v>
      </c>
      <c r="C25" s="6" t="s">
        <v>81</v>
      </c>
      <c r="D25" s="3">
        <v>0.66597222222222219</v>
      </c>
      <c r="E25" s="6">
        <v>10</v>
      </c>
      <c r="F25" s="6">
        <v>13.4</v>
      </c>
      <c r="G25" s="6">
        <v>134.9</v>
      </c>
      <c r="H25" s="6">
        <v>173.3</v>
      </c>
      <c r="I25" s="6">
        <v>0.1</v>
      </c>
      <c r="J25" s="7"/>
      <c r="K25" s="6">
        <v>2.72</v>
      </c>
      <c r="L25" s="6">
        <v>0.25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60</v>
      </c>
    </row>
    <row r="26" spans="1:26" x14ac:dyDescent="0.25">
      <c r="A26" s="9">
        <v>41036</v>
      </c>
      <c r="B26" s="6" t="s">
        <v>79</v>
      </c>
      <c r="C26" s="6" t="s">
        <v>81</v>
      </c>
      <c r="D26" s="3">
        <v>0.58680555555555558</v>
      </c>
      <c r="E26" s="6">
        <v>9.75</v>
      </c>
      <c r="F26" s="6">
        <v>13.4</v>
      </c>
      <c r="G26" s="6">
        <v>128.1</v>
      </c>
      <c r="H26" s="6">
        <v>164.3</v>
      </c>
      <c r="I26" s="6">
        <v>0.1</v>
      </c>
      <c r="J26" s="6">
        <v>7.04</v>
      </c>
      <c r="K26" s="6">
        <v>4.38</v>
      </c>
      <c r="L26" s="6">
        <v>0.5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60</v>
      </c>
    </row>
    <row r="27" spans="1:26" x14ac:dyDescent="0.25">
      <c r="A27" s="9">
        <v>41070</v>
      </c>
      <c r="B27" s="6" t="s">
        <v>79</v>
      </c>
      <c r="C27" s="6" t="s">
        <v>81</v>
      </c>
      <c r="D27" s="3">
        <v>0.62222222222222223</v>
      </c>
      <c r="E27" s="14">
        <v>7.23</v>
      </c>
      <c r="F27" s="6">
        <v>15.3</v>
      </c>
      <c r="G27" s="6">
        <v>141.6</v>
      </c>
      <c r="H27" s="6">
        <v>173.9</v>
      </c>
      <c r="I27" s="6">
        <v>0.1</v>
      </c>
      <c r="J27" s="6">
        <v>6.9</v>
      </c>
      <c r="K27" s="6">
        <v>2.52</v>
      </c>
      <c r="L27" s="6">
        <v>0.1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Summer</v>
      </c>
      <c r="Z27" t="s">
        <v>60</v>
      </c>
    </row>
    <row r="28" spans="1:26" x14ac:dyDescent="0.25">
      <c r="A28" s="9">
        <v>41093</v>
      </c>
      <c r="B28" s="6" t="s">
        <v>79</v>
      </c>
      <c r="C28" s="6" t="s">
        <v>81</v>
      </c>
      <c r="D28" s="2">
        <v>0.6</v>
      </c>
      <c r="E28" s="14">
        <v>8.1300000000000008</v>
      </c>
      <c r="F28" s="6">
        <v>14.6</v>
      </c>
      <c r="G28" s="6">
        <v>118.6</v>
      </c>
      <c r="H28" s="6">
        <v>147.9</v>
      </c>
      <c r="I28" s="6">
        <v>0.1</v>
      </c>
      <c r="J28" s="6">
        <v>6.86</v>
      </c>
      <c r="K28" s="6">
        <v>5.53</v>
      </c>
      <c r="L28" s="6"/>
      <c r="M28">
        <f t="shared" si="0"/>
        <v>2012</v>
      </c>
      <c r="N28" t="s">
        <v>10</v>
      </c>
      <c r="P28" s="5" t="str">
        <f>LOOKUP(MONTH(A28),{1,3,6,9,12;"Winter","Spring","Summer","Autumn","Winter"})</f>
        <v>Summer</v>
      </c>
      <c r="Z28" t="s">
        <v>60</v>
      </c>
    </row>
    <row r="29" spans="1:26" x14ac:dyDescent="0.25">
      <c r="A29" s="9">
        <v>41131</v>
      </c>
      <c r="B29" s="6" t="s">
        <v>79</v>
      </c>
      <c r="C29" s="6" t="s">
        <v>81</v>
      </c>
      <c r="D29" s="3">
        <v>0.59097222222222223</v>
      </c>
      <c r="E29" s="14">
        <v>4.01</v>
      </c>
      <c r="F29" s="6">
        <v>17.5</v>
      </c>
      <c r="G29" s="6">
        <v>190.9</v>
      </c>
      <c r="H29" s="6">
        <v>223.1</v>
      </c>
      <c r="I29" s="6">
        <v>0.1</v>
      </c>
      <c r="J29" s="6">
        <v>6.82</v>
      </c>
      <c r="K29" s="6">
        <v>4.41</v>
      </c>
      <c r="L29" s="6"/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Z29" t="s">
        <v>60</v>
      </c>
    </row>
    <row r="30" spans="1:26" x14ac:dyDescent="0.25">
      <c r="A30" s="9">
        <v>41170</v>
      </c>
      <c r="B30" s="6" t="s">
        <v>79</v>
      </c>
      <c r="C30" s="6" t="s">
        <v>81</v>
      </c>
      <c r="D30" s="3">
        <v>0.46597222222222223</v>
      </c>
      <c r="E30" s="14">
        <v>3.48</v>
      </c>
      <c r="F30" s="6">
        <v>14.4</v>
      </c>
      <c r="G30" s="6">
        <v>174</v>
      </c>
      <c r="H30" s="6">
        <v>218.4</v>
      </c>
      <c r="I30" s="6">
        <v>0.1</v>
      </c>
      <c r="J30" s="6">
        <v>6.75</v>
      </c>
      <c r="K30" s="6">
        <v>5.66</v>
      </c>
      <c r="L30" s="6"/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60</v>
      </c>
    </row>
    <row r="31" spans="1:26" x14ac:dyDescent="0.25">
      <c r="A31" s="9">
        <v>41191</v>
      </c>
      <c r="B31" s="6" t="s">
        <v>79</v>
      </c>
      <c r="C31" s="6" t="s">
        <v>81</v>
      </c>
      <c r="D31" s="3">
        <v>0.4694444444444445</v>
      </c>
      <c r="E31" s="14">
        <v>6.12</v>
      </c>
      <c r="F31" s="6">
        <v>10.5</v>
      </c>
      <c r="G31" s="6">
        <v>150.30000000000001</v>
      </c>
      <c r="H31" s="6">
        <v>207.8</v>
      </c>
      <c r="I31" s="6">
        <v>0.1</v>
      </c>
      <c r="J31" s="6">
        <v>6.96</v>
      </c>
      <c r="K31" s="6">
        <v>5.17</v>
      </c>
      <c r="L31" s="6"/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60</v>
      </c>
    </row>
    <row r="32" spans="1:26" x14ac:dyDescent="0.25">
      <c r="A32" s="9">
        <v>41218</v>
      </c>
      <c r="B32" s="6" t="s">
        <v>79</v>
      </c>
      <c r="C32" s="6" t="s">
        <v>81</v>
      </c>
      <c r="D32" s="3">
        <v>0.61527777777777781</v>
      </c>
      <c r="E32" s="14">
        <v>7.47</v>
      </c>
      <c r="F32" s="6">
        <v>13</v>
      </c>
      <c r="G32" s="6">
        <v>123</v>
      </c>
      <c r="H32" s="6">
        <v>159.6</v>
      </c>
      <c r="I32" s="6">
        <v>0.1</v>
      </c>
      <c r="J32" s="6">
        <v>6.19</v>
      </c>
      <c r="K32" s="6">
        <v>0.32</v>
      </c>
      <c r="L32" s="6">
        <v>0.5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Autumn</v>
      </c>
      <c r="Z32" t="s">
        <v>60</v>
      </c>
    </row>
    <row r="33" spans="1:26" x14ac:dyDescent="0.25">
      <c r="A33" s="9">
        <v>41246</v>
      </c>
      <c r="B33" s="6" t="s">
        <v>79</v>
      </c>
      <c r="C33" s="6" t="s">
        <v>81</v>
      </c>
      <c r="D33" s="3">
        <v>0.59583333333333333</v>
      </c>
      <c r="E33" s="14">
        <v>9.35</v>
      </c>
      <c r="F33" s="6">
        <v>8.6</v>
      </c>
      <c r="G33" s="6">
        <v>72.8</v>
      </c>
      <c r="H33" s="6">
        <v>106</v>
      </c>
      <c r="I33" s="6">
        <v>0.1</v>
      </c>
      <c r="J33" s="6">
        <v>6.47</v>
      </c>
      <c r="K33" s="6">
        <v>0.61</v>
      </c>
      <c r="L33" s="6">
        <v>1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Winter</v>
      </c>
      <c r="Z33" t="s">
        <v>60</v>
      </c>
    </row>
    <row r="34" spans="1:26" x14ac:dyDescent="0.25">
      <c r="A34" s="9">
        <v>41288</v>
      </c>
      <c r="B34" s="6" t="s">
        <v>79</v>
      </c>
      <c r="C34" s="6" t="s">
        <v>81</v>
      </c>
      <c r="D34" s="3">
        <v>0.54791666666666672</v>
      </c>
      <c r="E34" s="6">
        <v>11.56</v>
      </c>
      <c r="F34" s="6">
        <v>2.2000000000000002</v>
      </c>
      <c r="G34" s="6">
        <v>81.7</v>
      </c>
      <c r="H34" s="6">
        <v>144.69999999999999</v>
      </c>
      <c r="I34" s="6">
        <v>0.1</v>
      </c>
      <c r="J34" s="6">
        <v>6.86</v>
      </c>
      <c r="K34" s="6">
        <v>4.04</v>
      </c>
      <c r="L34" s="6">
        <v>1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60</v>
      </c>
    </row>
    <row r="35" spans="1:26" x14ac:dyDescent="0.25">
      <c r="A35" s="9">
        <v>41320</v>
      </c>
      <c r="B35" s="6" t="s">
        <v>79</v>
      </c>
      <c r="C35" s="6" t="s">
        <v>81</v>
      </c>
      <c r="D35" s="3">
        <v>0.4694444444444445</v>
      </c>
      <c r="E35" s="14">
        <v>9.42</v>
      </c>
      <c r="F35" s="6">
        <v>6.8</v>
      </c>
      <c r="G35" s="6">
        <v>106.2</v>
      </c>
      <c r="H35" s="6">
        <v>162.80000000000001</v>
      </c>
      <c r="I35" s="6">
        <v>0.1</v>
      </c>
      <c r="J35" s="6">
        <v>6.82</v>
      </c>
      <c r="K35" s="6">
        <v>2.44</v>
      </c>
      <c r="L35" s="6">
        <v>0.75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60</v>
      </c>
    </row>
    <row r="36" spans="1:26" x14ac:dyDescent="0.25">
      <c r="A36" s="9">
        <v>41351</v>
      </c>
      <c r="B36" s="6" t="s">
        <v>79</v>
      </c>
      <c r="C36" s="6" t="s">
        <v>81</v>
      </c>
      <c r="D36" s="3">
        <v>0.52430555555555558</v>
      </c>
      <c r="E36" s="14">
        <v>9.31</v>
      </c>
      <c r="F36" s="6">
        <v>7.4</v>
      </c>
      <c r="G36" s="6">
        <v>104.9</v>
      </c>
      <c r="H36" s="6">
        <v>158.19999999999999</v>
      </c>
      <c r="I36" s="6">
        <v>0.1</v>
      </c>
      <c r="J36" s="6">
        <v>6.51</v>
      </c>
      <c r="K36" s="6">
        <v>2.19</v>
      </c>
      <c r="L36" s="6">
        <v>0.75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Spring</v>
      </c>
      <c r="Z36" t="s">
        <v>60</v>
      </c>
    </row>
    <row r="37" spans="1:26" x14ac:dyDescent="0.25">
      <c r="A37" s="9">
        <v>41390</v>
      </c>
      <c r="B37" s="6" t="s">
        <v>79</v>
      </c>
      <c r="C37" s="6" t="s">
        <v>81</v>
      </c>
      <c r="D37" s="3">
        <v>0.6020833333333333</v>
      </c>
      <c r="E37" s="14">
        <v>8.85</v>
      </c>
      <c r="F37" s="6">
        <v>13.4</v>
      </c>
      <c r="G37" s="6">
        <v>135</v>
      </c>
      <c r="H37" s="6">
        <v>173.5</v>
      </c>
      <c r="I37" s="6">
        <v>0.1</v>
      </c>
      <c r="J37" s="6">
        <v>6.74</v>
      </c>
      <c r="K37" s="6">
        <v>1.4</v>
      </c>
      <c r="L37" s="6">
        <v>0.75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60</v>
      </c>
    </row>
    <row r="38" spans="1:26" x14ac:dyDescent="0.25">
      <c r="A38" s="9">
        <v>41414</v>
      </c>
      <c r="B38" s="6" t="s">
        <v>79</v>
      </c>
      <c r="C38" s="6" t="s">
        <v>81</v>
      </c>
      <c r="D38" s="3">
        <v>0.625</v>
      </c>
      <c r="E38" s="14">
        <v>7.98</v>
      </c>
      <c r="F38" s="6">
        <v>15.1</v>
      </c>
      <c r="G38" s="6">
        <v>150.6</v>
      </c>
      <c r="H38" s="6">
        <v>186.2</v>
      </c>
      <c r="I38" s="6">
        <v>0.1</v>
      </c>
      <c r="J38" s="6">
        <v>7.17</v>
      </c>
      <c r="K38" s="6">
        <v>3.54</v>
      </c>
      <c r="L38" s="6">
        <v>0.25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60</v>
      </c>
    </row>
    <row r="39" spans="1:26" x14ac:dyDescent="0.25">
      <c r="A39" s="9">
        <v>41439</v>
      </c>
      <c r="B39" s="6" t="s">
        <v>79</v>
      </c>
      <c r="C39" s="6" t="s">
        <v>81</v>
      </c>
      <c r="D39" s="3">
        <v>0.45555555555555555</v>
      </c>
      <c r="E39" s="14">
        <v>9.02</v>
      </c>
      <c r="F39" s="6">
        <v>13.8</v>
      </c>
      <c r="G39" s="6">
        <v>148.5</v>
      </c>
      <c r="H39" s="6">
        <v>188.9</v>
      </c>
      <c r="I39" s="6">
        <v>0.1</v>
      </c>
      <c r="J39" s="6">
        <v>6.91</v>
      </c>
      <c r="K39" s="6">
        <v>2.42</v>
      </c>
      <c r="L39" s="6">
        <v>0.25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60</v>
      </c>
    </row>
    <row r="40" spans="1:26" x14ac:dyDescent="0.25">
      <c r="A40" s="9">
        <v>41473</v>
      </c>
      <c r="B40" s="6" t="s">
        <v>79</v>
      </c>
      <c r="C40" s="6" t="s">
        <v>81</v>
      </c>
      <c r="D40" s="3">
        <v>0.47361111111111115</v>
      </c>
      <c r="E40" s="14">
        <v>6.17</v>
      </c>
      <c r="F40" s="6">
        <v>16.899999999999999</v>
      </c>
      <c r="G40" s="6">
        <v>172.7</v>
      </c>
      <c r="H40" s="6">
        <v>204</v>
      </c>
      <c r="I40" s="6">
        <v>0.1</v>
      </c>
      <c r="J40" s="6">
        <v>6.86</v>
      </c>
      <c r="K40" s="6">
        <v>3.78</v>
      </c>
      <c r="L40" s="6">
        <v>0.09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60</v>
      </c>
    </row>
    <row r="41" spans="1:26" x14ac:dyDescent="0.25">
      <c r="A41" s="9">
        <v>41498</v>
      </c>
      <c r="B41" s="6" t="s">
        <v>79</v>
      </c>
      <c r="C41" s="6" t="s">
        <v>81</v>
      </c>
      <c r="D41" s="3">
        <v>0.51041666666666663</v>
      </c>
      <c r="E41" s="14">
        <v>5.6</v>
      </c>
      <c r="F41" s="6">
        <v>18.100000000000001</v>
      </c>
      <c r="G41" s="6">
        <v>177.1</v>
      </c>
      <c r="H41" s="6">
        <v>203.9</v>
      </c>
      <c r="I41" s="6">
        <v>0.1</v>
      </c>
      <c r="J41" s="6">
        <v>6.77</v>
      </c>
      <c r="K41" s="6">
        <v>0.68</v>
      </c>
      <c r="L41" s="6">
        <v>0.11</v>
      </c>
      <c r="M41">
        <f t="shared" si="0"/>
        <v>2013</v>
      </c>
      <c r="N41" t="s">
        <v>10</v>
      </c>
      <c r="P41" s="5" t="str">
        <f>LOOKUP(MONTH(A41),{1,3,6,9,12;"Winter","Spring","Summer","Autumn","Winter"})</f>
        <v>Summer</v>
      </c>
      <c r="Z41" t="s">
        <v>60</v>
      </c>
    </row>
    <row r="42" spans="1:26" x14ac:dyDescent="0.25">
      <c r="A42" s="9">
        <v>41527</v>
      </c>
      <c r="B42" s="6" t="s">
        <v>79</v>
      </c>
      <c r="C42" s="6" t="s">
        <v>81</v>
      </c>
      <c r="D42" s="3">
        <v>0.59722222222222221</v>
      </c>
      <c r="E42" s="14">
        <v>6.57</v>
      </c>
      <c r="F42" s="6">
        <v>17</v>
      </c>
      <c r="G42" s="6">
        <v>162.1</v>
      </c>
      <c r="H42" s="6">
        <v>191.3</v>
      </c>
      <c r="I42" s="6">
        <v>0.1</v>
      </c>
      <c r="J42" s="6"/>
      <c r="K42" s="6">
        <v>1.3</v>
      </c>
      <c r="L42" s="6">
        <v>0.75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Autumn</v>
      </c>
      <c r="Z42" t="s">
        <v>60</v>
      </c>
    </row>
    <row r="43" spans="1:26" x14ac:dyDescent="0.25">
      <c r="A43" s="9">
        <v>41554</v>
      </c>
      <c r="B43" s="6" t="s">
        <v>79</v>
      </c>
      <c r="C43" s="6" t="s">
        <v>81</v>
      </c>
      <c r="D43" s="3">
        <v>0.56388888888888888</v>
      </c>
      <c r="E43" s="14">
        <v>7.65</v>
      </c>
      <c r="F43" s="6">
        <v>11.9</v>
      </c>
      <c r="G43" s="6">
        <v>132.19999999999999</v>
      </c>
      <c r="H43" s="6">
        <v>176.2</v>
      </c>
      <c r="I43" s="6">
        <v>0.1</v>
      </c>
      <c r="J43" s="6"/>
      <c r="K43" s="6"/>
      <c r="L43" s="6">
        <v>0.5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60</v>
      </c>
    </row>
    <row r="44" spans="1:26" x14ac:dyDescent="0.25">
      <c r="A44" s="9">
        <v>41603</v>
      </c>
      <c r="B44" s="6" t="s">
        <v>79</v>
      </c>
      <c r="C44" s="6" t="s">
        <v>81</v>
      </c>
      <c r="D44" s="3">
        <v>0.62222222222222223</v>
      </c>
      <c r="E44" s="6">
        <v>9.5500000000000007</v>
      </c>
      <c r="F44" s="6">
        <v>4.5999999999999996</v>
      </c>
      <c r="G44" s="6">
        <v>110</v>
      </c>
      <c r="H44" s="6">
        <v>180.6</v>
      </c>
      <c r="I44" s="6">
        <v>0.1</v>
      </c>
      <c r="J44" s="6">
        <v>7.33</v>
      </c>
      <c r="K44" s="6">
        <v>1.71</v>
      </c>
      <c r="L44" s="6">
        <v>0.5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60</v>
      </c>
    </row>
    <row r="45" spans="1:26" x14ac:dyDescent="0.25">
      <c r="A45" s="9">
        <v>41631</v>
      </c>
      <c r="B45" s="6" t="s">
        <v>79</v>
      </c>
      <c r="C45" s="6" t="s">
        <v>81</v>
      </c>
      <c r="D45" s="3">
        <v>0.4236111111111111</v>
      </c>
      <c r="E45" s="6"/>
      <c r="F45" s="6">
        <v>7.3</v>
      </c>
      <c r="G45" s="6">
        <v>110.3</v>
      </c>
      <c r="H45" s="6">
        <v>151.69999999999999</v>
      </c>
      <c r="I45" s="6">
        <v>0.1</v>
      </c>
      <c r="J45" s="6">
        <v>7.36</v>
      </c>
      <c r="K45" s="6">
        <v>1.41</v>
      </c>
      <c r="L45" s="6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Winter</v>
      </c>
      <c r="Z4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opLeftCell="I1" workbookViewId="0">
      <pane ySplit="1" topLeftCell="A87" activePane="bottomLeft" state="frozen"/>
      <selection pane="bottomLeft" activeCell="Z113" sqref="Z113"/>
    </sheetView>
  </sheetViews>
  <sheetFormatPr defaultRowHeight="15" x14ac:dyDescent="0.25"/>
  <cols>
    <col min="1" max="1" width="10.7109375" style="1" bestFit="1" customWidth="1"/>
    <col min="3" max="3" width="18.28515625" bestFit="1" customWidth="1"/>
    <col min="4" max="4" width="16.7109375" style="3" customWidth="1"/>
    <col min="7" max="7" width="14" customWidth="1"/>
    <col min="8" max="8" width="15.42578125" customWidth="1"/>
    <col min="15" max="15" width="13.85546875" bestFit="1" customWidth="1"/>
    <col min="17" max="17" width="13.140625" bestFit="1" customWidth="1"/>
    <col min="26" max="26" width="18.2851562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t="s">
        <v>14</v>
      </c>
      <c r="C2" t="s">
        <v>22</v>
      </c>
      <c r="D2" s="3">
        <v>0.45833333333333331</v>
      </c>
      <c r="E2">
        <v>10.4</v>
      </c>
      <c r="F2">
        <v>7.7</v>
      </c>
      <c r="G2">
        <v>72</v>
      </c>
      <c r="H2">
        <v>107.8</v>
      </c>
      <c r="I2">
        <v>0.1</v>
      </c>
      <c r="J2">
        <v>7.01</v>
      </c>
      <c r="K2" t="s">
        <v>15</v>
      </c>
      <c r="L2">
        <v>1.5</v>
      </c>
      <c r="M2">
        <f>YEAR(A2)</f>
        <v>2010</v>
      </c>
      <c r="N2" t="s">
        <v>10</v>
      </c>
      <c r="O2">
        <v>850</v>
      </c>
      <c r="P2" s="5" t="str">
        <f>LOOKUP(MONTH(A2),{1,3,6,9,12;"Winter","Spring","Summer","Autumn","Winter"})</f>
        <v>Spring</v>
      </c>
      <c r="Q2" t="s">
        <v>41</v>
      </c>
      <c r="Z2" t="s">
        <v>22</v>
      </c>
    </row>
    <row r="3" spans="1:27" x14ac:dyDescent="0.25">
      <c r="A3" s="1">
        <v>40319</v>
      </c>
      <c r="B3" t="s">
        <v>14</v>
      </c>
      <c r="C3" t="s">
        <v>22</v>
      </c>
      <c r="D3" s="3">
        <v>0.58680555555555558</v>
      </c>
      <c r="E3">
        <v>9.36</v>
      </c>
      <c r="F3">
        <v>13</v>
      </c>
      <c r="G3">
        <v>132.5</v>
      </c>
      <c r="H3">
        <v>171.8</v>
      </c>
      <c r="I3">
        <v>0.1</v>
      </c>
      <c r="J3">
        <v>7.41</v>
      </c>
      <c r="K3" t="s">
        <v>16</v>
      </c>
      <c r="L3">
        <v>0.03</v>
      </c>
      <c r="M3">
        <f t="shared" ref="M3:M65" si="0">YEAR(A3)</f>
        <v>2010</v>
      </c>
      <c r="N3" t="s">
        <v>10</v>
      </c>
      <c r="O3">
        <v>10</v>
      </c>
      <c r="P3" s="5" t="str">
        <f>LOOKUP(MONTH(A3),{1,3,6,9,12;"Winter","Spring","Summer","Autumn","Winter"})</f>
        <v>Spring</v>
      </c>
      <c r="Q3" t="s">
        <v>41</v>
      </c>
      <c r="Z3" t="s">
        <v>22</v>
      </c>
    </row>
    <row r="4" spans="1:27" x14ac:dyDescent="0.25">
      <c r="A4" s="1">
        <v>40353</v>
      </c>
      <c r="B4" t="s">
        <v>14</v>
      </c>
      <c r="C4" t="s">
        <v>22</v>
      </c>
      <c r="D4" s="3">
        <v>0.60555555555555551</v>
      </c>
      <c r="E4">
        <v>7.81</v>
      </c>
      <c r="F4">
        <v>15.8</v>
      </c>
      <c r="G4">
        <v>155.80000000000001</v>
      </c>
      <c r="H4">
        <v>188.8</v>
      </c>
      <c r="I4">
        <v>0.1</v>
      </c>
      <c r="J4">
        <v>7.73</v>
      </c>
      <c r="K4">
        <v>3.31</v>
      </c>
      <c r="L4">
        <v>0.01</v>
      </c>
      <c r="M4">
        <f t="shared" si="0"/>
        <v>2010</v>
      </c>
      <c r="N4" t="s">
        <v>10</v>
      </c>
      <c r="O4">
        <v>22</v>
      </c>
      <c r="P4" s="5" t="str">
        <f>LOOKUP(MONTH(A4),{1,3,6,9,12;"Winter","Spring","Summer","Autumn","Winter"})</f>
        <v>Summer</v>
      </c>
      <c r="Q4" t="s">
        <v>41</v>
      </c>
      <c r="Z4" t="s">
        <v>22</v>
      </c>
    </row>
    <row r="5" spans="1:27" x14ac:dyDescent="0.25">
      <c r="A5" s="1">
        <v>40374</v>
      </c>
      <c r="B5" t="s">
        <v>14</v>
      </c>
      <c r="C5" t="s">
        <v>22</v>
      </c>
      <c r="D5" s="3">
        <v>0.59027777777777779</v>
      </c>
      <c r="E5">
        <v>5.62</v>
      </c>
      <c r="F5">
        <v>16.899999999999999</v>
      </c>
      <c r="G5">
        <v>172.3</v>
      </c>
      <c r="H5">
        <v>203.7</v>
      </c>
      <c r="I5">
        <v>0.1</v>
      </c>
      <c r="J5">
        <v>6.98</v>
      </c>
      <c r="K5" t="s">
        <v>17</v>
      </c>
      <c r="L5">
        <v>0.01</v>
      </c>
      <c r="M5">
        <f t="shared" si="0"/>
        <v>2010</v>
      </c>
      <c r="N5" t="s">
        <v>9</v>
      </c>
      <c r="O5">
        <v>15</v>
      </c>
      <c r="P5" s="5" t="str">
        <f>LOOKUP(MONTH(A5),{1,3,6,9,12;"Winter","Spring","Summer","Autumn","Winter"})</f>
        <v>Summer</v>
      </c>
      <c r="Q5" t="s">
        <v>41</v>
      </c>
      <c r="Z5" t="s">
        <v>22</v>
      </c>
    </row>
    <row r="6" spans="1:27" x14ac:dyDescent="0.25">
      <c r="A6" s="1">
        <v>40409</v>
      </c>
      <c r="B6" t="s">
        <v>14</v>
      </c>
      <c r="C6" t="s">
        <v>22</v>
      </c>
      <c r="D6" s="3">
        <v>0.46180555555555558</v>
      </c>
      <c r="E6">
        <v>6.34</v>
      </c>
      <c r="F6">
        <v>16.5</v>
      </c>
      <c r="G6">
        <v>165.6</v>
      </c>
      <c r="H6">
        <v>197</v>
      </c>
      <c r="I6">
        <v>0.1</v>
      </c>
      <c r="J6" t="s">
        <v>17</v>
      </c>
      <c r="K6">
        <v>1.49</v>
      </c>
      <c r="L6">
        <v>7.0000000000000001E-3</v>
      </c>
      <c r="M6">
        <f t="shared" si="0"/>
        <v>2010</v>
      </c>
      <c r="N6" t="s">
        <v>10</v>
      </c>
      <c r="O6">
        <v>250</v>
      </c>
      <c r="P6" s="5" t="str">
        <f>LOOKUP(MONTH(A6),{1,3,6,9,12;"Winter","Spring","Summer","Autumn","Winter"})</f>
        <v>Summer</v>
      </c>
      <c r="Q6" t="s">
        <v>41</v>
      </c>
      <c r="Z6" t="s">
        <v>22</v>
      </c>
    </row>
    <row r="7" spans="1:27" x14ac:dyDescent="0.25">
      <c r="A7" s="1">
        <v>40449</v>
      </c>
      <c r="B7" t="s">
        <v>14</v>
      </c>
      <c r="C7" t="s">
        <v>22</v>
      </c>
      <c r="D7" s="3">
        <v>0.43055555555555558</v>
      </c>
      <c r="E7">
        <v>6.41</v>
      </c>
      <c r="F7">
        <v>16.5</v>
      </c>
      <c r="G7">
        <v>175.5</v>
      </c>
      <c r="H7">
        <v>209.7</v>
      </c>
      <c r="I7">
        <v>0.1</v>
      </c>
      <c r="J7">
        <v>7.62</v>
      </c>
      <c r="K7">
        <v>3.5</v>
      </c>
      <c r="L7">
        <v>0.1</v>
      </c>
      <c r="M7">
        <f t="shared" si="0"/>
        <v>2010</v>
      </c>
      <c r="N7" t="s">
        <v>10</v>
      </c>
      <c r="O7">
        <v>280</v>
      </c>
      <c r="P7" s="5" t="str">
        <f>LOOKUP(MONTH(A7),{1,3,6,9,12;"Winter","Spring","Summer","Autumn","Winter"})</f>
        <v>Autumn</v>
      </c>
      <c r="Q7" t="s">
        <v>41</v>
      </c>
      <c r="Z7" t="s">
        <v>22</v>
      </c>
    </row>
    <row r="8" spans="1:27" x14ac:dyDescent="0.25">
      <c r="A8" s="1">
        <v>40472</v>
      </c>
      <c r="B8" t="s">
        <v>14</v>
      </c>
      <c r="C8" t="s">
        <v>22</v>
      </c>
      <c r="D8" s="3">
        <v>0.53819444444444442</v>
      </c>
      <c r="E8">
        <v>8.39</v>
      </c>
      <c r="F8">
        <v>11.6</v>
      </c>
      <c r="G8">
        <v>147.69999999999999</v>
      </c>
      <c r="H8">
        <v>198.7</v>
      </c>
      <c r="I8">
        <v>0.1</v>
      </c>
      <c r="J8">
        <v>7.91</v>
      </c>
      <c r="K8">
        <v>4.49</v>
      </c>
      <c r="L8">
        <v>7.0000000000000007E-2</v>
      </c>
      <c r="M8">
        <f t="shared" si="0"/>
        <v>2010</v>
      </c>
      <c r="N8" t="s">
        <v>9</v>
      </c>
      <c r="O8">
        <v>90</v>
      </c>
      <c r="P8" s="5" t="str">
        <f>LOOKUP(MONTH(A8),{1,3,6,9,12;"Winter","Spring","Summer","Autumn","Winter"})</f>
        <v>Autumn</v>
      </c>
      <c r="Q8" t="s">
        <v>41</v>
      </c>
      <c r="Z8" t="s">
        <v>22</v>
      </c>
    </row>
    <row r="9" spans="1:27" x14ac:dyDescent="0.25">
      <c r="A9" s="1">
        <v>40511</v>
      </c>
      <c r="B9" t="s">
        <v>14</v>
      </c>
      <c r="C9" t="s">
        <v>22</v>
      </c>
      <c r="D9" s="3">
        <v>0.4694444444444445</v>
      </c>
      <c r="E9">
        <v>11.3</v>
      </c>
      <c r="F9">
        <v>8.1</v>
      </c>
      <c r="G9">
        <v>131</v>
      </c>
      <c r="H9">
        <v>193.3</v>
      </c>
      <c r="I9">
        <v>0.1</v>
      </c>
      <c r="J9">
        <v>7.17</v>
      </c>
      <c r="K9">
        <v>2.84</v>
      </c>
      <c r="L9">
        <v>1</v>
      </c>
      <c r="M9">
        <f t="shared" si="0"/>
        <v>2010</v>
      </c>
      <c r="N9" t="s">
        <v>9</v>
      </c>
      <c r="O9">
        <v>170</v>
      </c>
      <c r="P9" s="5" t="str">
        <f>LOOKUP(MONTH(A9),{1,3,6,9,12;"Winter","Spring","Summer","Autumn","Winter"})</f>
        <v>Autumn</v>
      </c>
      <c r="Q9" t="s">
        <v>41</v>
      </c>
      <c r="Z9" t="s">
        <v>22</v>
      </c>
    </row>
    <row r="10" spans="1:27" x14ac:dyDescent="0.25">
      <c r="A10" s="1">
        <v>40529</v>
      </c>
      <c r="B10" t="s">
        <v>14</v>
      </c>
      <c r="C10" t="s">
        <v>22</v>
      </c>
      <c r="D10" s="3">
        <v>0.42222222222222222</v>
      </c>
      <c r="E10">
        <v>11.12</v>
      </c>
      <c r="F10">
        <v>7.3</v>
      </c>
      <c r="G10">
        <v>87.7</v>
      </c>
      <c r="H10">
        <v>132.5</v>
      </c>
      <c r="I10">
        <v>0.1</v>
      </c>
      <c r="J10">
        <v>6.8</v>
      </c>
      <c r="K10">
        <v>5.17</v>
      </c>
      <c r="L10">
        <v>0.75</v>
      </c>
      <c r="M10">
        <f t="shared" si="0"/>
        <v>2010</v>
      </c>
      <c r="N10" t="s">
        <v>10</v>
      </c>
      <c r="O10">
        <v>10</v>
      </c>
      <c r="P10" s="5" t="str">
        <f>LOOKUP(MONTH(A10),{1,3,6,9,12;"Winter","Spring","Summer","Autumn","Winter"})</f>
        <v>Winter</v>
      </c>
      <c r="Q10" t="s">
        <v>41</v>
      </c>
      <c r="Z10" t="s">
        <v>22</v>
      </c>
    </row>
    <row r="11" spans="1:27" x14ac:dyDescent="0.25">
      <c r="A11" s="1">
        <v>40563</v>
      </c>
      <c r="B11" t="s">
        <v>14</v>
      </c>
      <c r="C11" t="s">
        <v>22</v>
      </c>
      <c r="D11" s="3">
        <v>0.46180555555555558</v>
      </c>
      <c r="E11">
        <v>11.59</v>
      </c>
      <c r="F11">
        <v>5.7</v>
      </c>
      <c r="G11">
        <v>89</v>
      </c>
      <c r="H11">
        <v>140.9</v>
      </c>
      <c r="I11">
        <v>0.1</v>
      </c>
      <c r="K11">
        <v>4.01</v>
      </c>
      <c r="L11">
        <v>0.5</v>
      </c>
      <c r="M11">
        <f t="shared" si="0"/>
        <v>2011</v>
      </c>
      <c r="N11" t="s">
        <v>10</v>
      </c>
      <c r="O11">
        <v>75</v>
      </c>
      <c r="P11" s="5" t="str">
        <f>LOOKUP(MONTH(A11),{1,3,6,9,12;"Winter","Spring","Summer","Autumn","Winter"})</f>
        <v>Winter</v>
      </c>
      <c r="Q11" t="s">
        <v>41</v>
      </c>
      <c r="Z11" t="s">
        <v>22</v>
      </c>
    </row>
    <row r="12" spans="1:27" x14ac:dyDescent="0.25">
      <c r="A12" s="1">
        <v>40596</v>
      </c>
      <c r="B12" t="s">
        <v>14</v>
      </c>
      <c r="C12" t="s">
        <v>22</v>
      </c>
      <c r="D12" s="3">
        <v>0.46180555555555558</v>
      </c>
      <c r="E12">
        <v>12.34</v>
      </c>
      <c r="F12">
        <v>6.8</v>
      </c>
      <c r="G12">
        <v>105</v>
      </c>
      <c r="H12">
        <v>160.69999999999999</v>
      </c>
      <c r="I12">
        <v>0.1</v>
      </c>
      <c r="J12">
        <v>7.69</v>
      </c>
      <c r="K12">
        <v>1.05</v>
      </c>
      <c r="L12">
        <v>0.75</v>
      </c>
      <c r="M12">
        <f t="shared" si="0"/>
        <v>2011</v>
      </c>
      <c r="N12" t="s">
        <v>10</v>
      </c>
      <c r="O12">
        <v>5</v>
      </c>
      <c r="P12" s="5" t="str">
        <f>LOOKUP(MONTH(A12),{1,3,6,9,12;"Winter","Spring","Summer","Autumn","Winter"})</f>
        <v>Winter</v>
      </c>
      <c r="Q12" t="s">
        <v>41</v>
      </c>
      <c r="Z12" t="s">
        <v>22</v>
      </c>
    </row>
    <row r="13" spans="1:27" x14ac:dyDescent="0.25">
      <c r="A13" s="1">
        <v>40624</v>
      </c>
      <c r="B13" t="s">
        <v>14</v>
      </c>
      <c r="C13" t="s">
        <v>22</v>
      </c>
      <c r="D13" s="3">
        <v>0.64861111111111114</v>
      </c>
      <c r="E13">
        <v>10.62</v>
      </c>
      <c r="F13">
        <v>9.1</v>
      </c>
      <c r="G13">
        <v>96.1</v>
      </c>
      <c r="H13">
        <v>138.6</v>
      </c>
      <c r="I13">
        <v>0.1</v>
      </c>
      <c r="J13">
        <v>7.83</v>
      </c>
      <c r="K13">
        <v>4.71</v>
      </c>
      <c r="L13">
        <v>0.5</v>
      </c>
      <c r="M13">
        <f t="shared" si="0"/>
        <v>2011</v>
      </c>
      <c r="N13" t="s">
        <v>9</v>
      </c>
      <c r="O13">
        <v>5</v>
      </c>
      <c r="P13" s="5" t="str">
        <f>LOOKUP(MONTH(A13),{1,3,6,9,12;"Winter","Spring","Summer","Autumn","Winter"})</f>
        <v>Spring</v>
      </c>
      <c r="Q13" t="s">
        <v>41</v>
      </c>
      <c r="Z13" t="s">
        <v>22</v>
      </c>
    </row>
    <row r="14" spans="1:27" x14ac:dyDescent="0.25">
      <c r="A14" s="1">
        <v>40653</v>
      </c>
      <c r="B14" t="s">
        <v>14</v>
      </c>
      <c r="C14" t="s">
        <v>22</v>
      </c>
      <c r="D14" s="3">
        <v>0.64722222222222225</v>
      </c>
      <c r="E14">
        <v>10.14</v>
      </c>
      <c r="F14">
        <v>10.4</v>
      </c>
      <c r="G14">
        <v>103.1</v>
      </c>
      <c r="H14">
        <v>143.19999999999999</v>
      </c>
      <c r="I14">
        <v>0.1</v>
      </c>
      <c r="J14" t="s">
        <v>18</v>
      </c>
      <c r="K14">
        <v>2.16</v>
      </c>
      <c r="L14">
        <v>7.0000000000000007E-2</v>
      </c>
      <c r="M14">
        <f t="shared" si="0"/>
        <v>2011</v>
      </c>
      <c r="N14" t="s">
        <v>10</v>
      </c>
      <c r="O14">
        <v>55</v>
      </c>
      <c r="P14" s="5" t="str">
        <f>LOOKUP(MONTH(A14),{1,3,6,9,12;"Winter","Spring","Summer","Autumn","Winter"})</f>
        <v>Spring</v>
      </c>
      <c r="Q14" t="s">
        <v>41</v>
      </c>
      <c r="Z14" t="s">
        <v>22</v>
      </c>
    </row>
    <row r="15" spans="1:27" x14ac:dyDescent="0.25">
      <c r="A15" s="1">
        <v>40682</v>
      </c>
      <c r="B15" t="s">
        <v>14</v>
      </c>
      <c r="C15" t="s">
        <v>22</v>
      </c>
      <c r="D15" s="3">
        <v>0.65138888888888891</v>
      </c>
      <c r="E15">
        <v>9.44</v>
      </c>
      <c r="F15">
        <v>14</v>
      </c>
      <c r="G15">
        <v>118.3</v>
      </c>
      <c r="H15">
        <v>150.1</v>
      </c>
      <c r="I15">
        <v>0.1</v>
      </c>
      <c r="J15">
        <v>7.03</v>
      </c>
      <c r="K15">
        <v>3.37</v>
      </c>
      <c r="L15">
        <v>0.5</v>
      </c>
      <c r="M15">
        <f t="shared" si="0"/>
        <v>2011</v>
      </c>
      <c r="N15" t="s">
        <v>9</v>
      </c>
      <c r="O15">
        <v>220</v>
      </c>
      <c r="P15" s="5" t="str">
        <f>LOOKUP(MONTH(A15),{1,3,6,9,12;"Winter","Spring","Summer","Autumn","Winter"})</f>
        <v>Spring</v>
      </c>
      <c r="Q15" t="s">
        <v>41</v>
      </c>
      <c r="Z15" t="s">
        <v>22</v>
      </c>
    </row>
    <row r="16" spans="1:27" x14ac:dyDescent="0.25">
      <c r="A16" s="1">
        <v>40709</v>
      </c>
      <c r="B16" t="s">
        <v>14</v>
      </c>
      <c r="C16" t="s">
        <v>22</v>
      </c>
      <c r="D16" s="3">
        <v>0.57708333333333328</v>
      </c>
      <c r="E16">
        <v>10.61</v>
      </c>
      <c r="F16">
        <v>14.1</v>
      </c>
      <c r="G16">
        <v>131.6</v>
      </c>
      <c r="H16">
        <v>166.1</v>
      </c>
      <c r="I16">
        <v>0.1</v>
      </c>
      <c r="J16">
        <v>7.8</v>
      </c>
      <c r="K16">
        <v>3.89</v>
      </c>
      <c r="L16">
        <v>0.06</v>
      </c>
      <c r="M16">
        <f t="shared" si="0"/>
        <v>2011</v>
      </c>
      <c r="N16" t="s">
        <v>10</v>
      </c>
      <c r="O16">
        <v>85</v>
      </c>
      <c r="P16" s="5" t="str">
        <f>LOOKUP(MONTH(A16),{1,3,6,9,12;"Winter","Spring","Summer","Autumn","Winter"})</f>
        <v>Summer</v>
      </c>
      <c r="Q16" t="s">
        <v>41</v>
      </c>
      <c r="Z16" t="s">
        <v>22</v>
      </c>
    </row>
    <row r="17" spans="1:26" x14ac:dyDescent="0.25">
      <c r="A17" s="1">
        <v>40742</v>
      </c>
      <c r="B17" t="s">
        <v>14</v>
      </c>
      <c r="C17" t="s">
        <v>22</v>
      </c>
      <c r="D17" s="3">
        <v>0.57430555555555551</v>
      </c>
      <c r="E17">
        <v>10.37</v>
      </c>
      <c r="F17">
        <v>16.3</v>
      </c>
      <c r="G17">
        <v>164.2</v>
      </c>
      <c r="H17">
        <v>196.5</v>
      </c>
      <c r="I17">
        <v>0.1</v>
      </c>
      <c r="J17">
        <v>7.52</v>
      </c>
      <c r="K17">
        <v>2.81</v>
      </c>
      <c r="L17">
        <v>0.02</v>
      </c>
      <c r="M17">
        <f t="shared" si="0"/>
        <v>2011</v>
      </c>
      <c r="N17" t="s">
        <v>9</v>
      </c>
      <c r="O17">
        <v>100</v>
      </c>
      <c r="P17" s="5" t="str">
        <f>LOOKUP(MONTH(A17),{1,3,6,9,12;"Winter","Spring","Summer","Autumn","Winter"})</f>
        <v>Summer</v>
      </c>
      <c r="Q17" t="s">
        <v>41</v>
      </c>
      <c r="Z17" t="s">
        <v>22</v>
      </c>
    </row>
    <row r="18" spans="1:26" x14ac:dyDescent="0.25">
      <c r="A18" s="1">
        <v>40763</v>
      </c>
      <c r="B18" t="s">
        <v>14</v>
      </c>
      <c r="C18" t="s">
        <v>22</v>
      </c>
      <c r="D18" s="3">
        <v>0.46180555555555558</v>
      </c>
      <c r="E18">
        <v>8.9499999999999993</v>
      </c>
      <c r="F18">
        <v>15.8</v>
      </c>
      <c r="G18">
        <v>171.2</v>
      </c>
      <c r="H18">
        <v>207.4</v>
      </c>
      <c r="I18">
        <v>0.1</v>
      </c>
      <c r="J18">
        <v>7.3</v>
      </c>
      <c r="K18">
        <v>3.41</v>
      </c>
      <c r="L18">
        <v>0.01</v>
      </c>
      <c r="M18">
        <f t="shared" si="0"/>
        <v>2011</v>
      </c>
      <c r="N18" t="s">
        <v>9</v>
      </c>
      <c r="O18">
        <v>270</v>
      </c>
      <c r="P18" s="5" t="str">
        <f>LOOKUP(MONTH(A18),{1,3,6,9,12;"Winter","Spring","Summer","Autumn","Winter"})</f>
        <v>Summer</v>
      </c>
      <c r="Q18" t="s">
        <v>41</v>
      </c>
      <c r="Z18" t="s">
        <v>22</v>
      </c>
    </row>
    <row r="19" spans="1:26" x14ac:dyDescent="0.25">
      <c r="A19" s="1">
        <v>40802</v>
      </c>
      <c r="B19" t="s">
        <v>14</v>
      </c>
      <c r="C19" t="s">
        <v>22</v>
      </c>
      <c r="D19" s="3">
        <v>0.47916666666666669</v>
      </c>
      <c r="E19">
        <v>8.15</v>
      </c>
      <c r="F19">
        <v>17.100000000000001</v>
      </c>
      <c r="G19">
        <v>99.8</v>
      </c>
      <c r="H19">
        <v>117.7</v>
      </c>
      <c r="I19">
        <v>0.1</v>
      </c>
      <c r="J19">
        <v>7.74</v>
      </c>
      <c r="K19">
        <v>3.74</v>
      </c>
      <c r="L19">
        <v>0.2</v>
      </c>
      <c r="M19">
        <f t="shared" si="0"/>
        <v>2011</v>
      </c>
      <c r="N19" t="s">
        <v>10</v>
      </c>
      <c r="O19">
        <v>870</v>
      </c>
      <c r="P19" s="5" t="str">
        <f>LOOKUP(MONTH(A19),{1,3,6,9,12;"Winter","Spring","Summer","Autumn","Winter"})</f>
        <v>Autumn</v>
      </c>
      <c r="Q19" t="s">
        <v>41</v>
      </c>
      <c r="Z19" t="s">
        <v>22</v>
      </c>
    </row>
    <row r="20" spans="1:26" x14ac:dyDescent="0.25">
      <c r="A20" s="1">
        <v>40829</v>
      </c>
      <c r="B20" t="s">
        <v>14</v>
      </c>
      <c r="C20" t="s">
        <v>22</v>
      </c>
      <c r="D20" s="3">
        <v>0.3923611111111111</v>
      </c>
      <c r="E20">
        <v>9.84</v>
      </c>
      <c r="F20">
        <v>11.9</v>
      </c>
      <c r="G20">
        <v>135.9</v>
      </c>
      <c r="H20">
        <v>181.5</v>
      </c>
      <c r="I20">
        <v>0.1</v>
      </c>
      <c r="J20">
        <v>7.3</v>
      </c>
      <c r="K20">
        <v>5.49</v>
      </c>
      <c r="L20">
        <v>0.03</v>
      </c>
      <c r="M20">
        <f t="shared" si="0"/>
        <v>2011</v>
      </c>
      <c r="N20" t="s">
        <v>10</v>
      </c>
      <c r="O20">
        <v>430</v>
      </c>
      <c r="P20" s="5" t="str">
        <f>LOOKUP(MONTH(A20),{1,3,6,9,12;"Winter","Spring","Summer","Autumn","Winter"})</f>
        <v>Autumn</v>
      </c>
      <c r="Q20" t="s">
        <v>41</v>
      </c>
      <c r="Z20" t="s">
        <v>22</v>
      </c>
    </row>
    <row r="21" spans="1:26" x14ac:dyDescent="0.25">
      <c r="A21" s="1">
        <v>40861</v>
      </c>
      <c r="B21" t="s">
        <v>14</v>
      </c>
      <c r="C21" t="s">
        <v>22</v>
      </c>
      <c r="D21" s="3">
        <v>0.4291666666666667</v>
      </c>
      <c r="E21">
        <v>10.74</v>
      </c>
      <c r="F21">
        <v>8</v>
      </c>
      <c r="G21">
        <v>123.6</v>
      </c>
      <c r="H21">
        <v>183</v>
      </c>
      <c r="I21">
        <v>0.1</v>
      </c>
      <c r="J21">
        <v>7.12</v>
      </c>
      <c r="K21">
        <v>3.17</v>
      </c>
      <c r="L21">
        <v>0.04</v>
      </c>
      <c r="M21">
        <f t="shared" si="0"/>
        <v>2011</v>
      </c>
      <c r="N21" t="s">
        <v>10</v>
      </c>
      <c r="O21">
        <v>200</v>
      </c>
      <c r="P21" s="5" t="str">
        <f>LOOKUP(MONTH(A21),{1,3,6,9,12;"Winter","Spring","Summer","Autumn","Winter"})</f>
        <v>Autumn</v>
      </c>
      <c r="Q21" t="s">
        <v>41</v>
      </c>
      <c r="Z21" t="s">
        <v>22</v>
      </c>
    </row>
    <row r="22" spans="1:26" x14ac:dyDescent="0.25">
      <c r="A22" s="1">
        <v>40931</v>
      </c>
      <c r="B22" t="s">
        <v>14</v>
      </c>
      <c r="C22" t="s">
        <v>22</v>
      </c>
      <c r="D22" s="3">
        <v>0.4861111111111111</v>
      </c>
      <c r="E22">
        <v>11.8</v>
      </c>
      <c r="F22">
        <v>4.5</v>
      </c>
      <c r="G22">
        <v>99.1</v>
      </c>
      <c r="H22">
        <v>162.9</v>
      </c>
      <c r="I22">
        <v>0.1</v>
      </c>
      <c r="J22">
        <v>6.81</v>
      </c>
      <c r="K22">
        <v>5.56</v>
      </c>
      <c r="L22">
        <v>1</v>
      </c>
      <c r="M22">
        <f t="shared" si="0"/>
        <v>2012</v>
      </c>
      <c r="N22" t="s">
        <v>10</v>
      </c>
      <c r="O22">
        <v>190</v>
      </c>
      <c r="P22" s="5" t="str">
        <f>LOOKUP(MONTH(A22),{1,3,6,9,12;"Winter","Spring","Summer","Autumn","Winter"})</f>
        <v>Winter</v>
      </c>
      <c r="Q22" t="s">
        <v>41</v>
      </c>
      <c r="Z22" t="s">
        <v>22</v>
      </c>
    </row>
    <row r="23" spans="1:26" x14ac:dyDescent="0.25">
      <c r="A23" s="1">
        <v>40945</v>
      </c>
      <c r="B23" t="s">
        <v>14</v>
      </c>
      <c r="C23" t="s">
        <v>22</v>
      </c>
      <c r="D23" s="3">
        <v>0.38750000000000001</v>
      </c>
      <c r="E23">
        <v>11.16</v>
      </c>
      <c r="F23">
        <v>4</v>
      </c>
      <c r="G23">
        <v>69.599999999999994</v>
      </c>
      <c r="H23">
        <v>115.9</v>
      </c>
      <c r="I23">
        <v>0.1</v>
      </c>
      <c r="J23">
        <v>6.94</v>
      </c>
      <c r="K23">
        <v>1.62</v>
      </c>
      <c r="L23">
        <v>0.09</v>
      </c>
      <c r="M23">
        <f t="shared" si="0"/>
        <v>2012</v>
      </c>
      <c r="N23" t="s">
        <v>9</v>
      </c>
      <c r="O23">
        <v>55</v>
      </c>
      <c r="P23" s="5" t="str">
        <f>LOOKUP(MONTH(A23),{1,3,6,9,12;"Winter","Spring","Summer","Autumn","Winter"})</f>
        <v>Winter</v>
      </c>
      <c r="Q23" t="s">
        <v>41</v>
      </c>
      <c r="Z23" t="s">
        <v>22</v>
      </c>
    </row>
    <row r="24" spans="1:26" x14ac:dyDescent="0.25">
      <c r="A24" s="1">
        <v>40973</v>
      </c>
      <c r="B24" t="s">
        <v>14</v>
      </c>
      <c r="C24" t="s">
        <v>22</v>
      </c>
      <c r="D24" s="3">
        <v>0.39583333333333331</v>
      </c>
      <c r="E24">
        <v>10.75</v>
      </c>
      <c r="F24">
        <v>7.1</v>
      </c>
      <c r="G24">
        <v>85.2</v>
      </c>
      <c r="H24">
        <v>129.4</v>
      </c>
      <c r="I24">
        <v>0.1</v>
      </c>
      <c r="K24">
        <v>5.05</v>
      </c>
      <c r="L24">
        <v>0.25</v>
      </c>
      <c r="M24">
        <f t="shared" si="0"/>
        <v>2012</v>
      </c>
      <c r="N24" t="s">
        <v>10</v>
      </c>
      <c r="O24">
        <v>6</v>
      </c>
      <c r="P24" s="5" t="str">
        <f>LOOKUP(MONTH(A24),{1,3,6,9,12;"Winter","Spring","Summer","Autumn","Winter"})</f>
        <v>Spring</v>
      </c>
      <c r="Q24" t="s">
        <v>41</v>
      </c>
      <c r="Z24" t="s">
        <v>22</v>
      </c>
    </row>
    <row r="25" spans="1:26" x14ac:dyDescent="0.25">
      <c r="A25" s="1">
        <v>41008</v>
      </c>
      <c r="B25" t="s">
        <v>14</v>
      </c>
      <c r="C25" t="s">
        <v>22</v>
      </c>
      <c r="D25" s="3">
        <v>0.4993055555555555</v>
      </c>
      <c r="E25">
        <v>10.44</v>
      </c>
      <c r="F25">
        <v>10.8</v>
      </c>
      <c r="G25">
        <v>111.7</v>
      </c>
      <c r="H25">
        <v>153.1</v>
      </c>
      <c r="I25">
        <v>0.1</v>
      </c>
      <c r="J25">
        <v>7.52</v>
      </c>
      <c r="K25">
        <v>3.06</v>
      </c>
      <c r="L25">
        <v>0.15</v>
      </c>
      <c r="M25">
        <f t="shared" si="0"/>
        <v>2012</v>
      </c>
      <c r="N25" t="s">
        <v>9</v>
      </c>
      <c r="O25">
        <v>15</v>
      </c>
      <c r="P25" s="5" t="str">
        <f>LOOKUP(MONTH(A25),{1,3,6,9,12;"Winter","Spring","Summer","Autumn","Winter"})</f>
        <v>Spring</v>
      </c>
      <c r="Q25" t="s">
        <v>41</v>
      </c>
      <c r="Z25" t="s">
        <v>22</v>
      </c>
    </row>
    <row r="26" spans="1:26" x14ac:dyDescent="0.25">
      <c r="A26" s="1">
        <v>41036</v>
      </c>
      <c r="B26" t="s">
        <v>14</v>
      </c>
      <c r="C26" t="s">
        <v>22</v>
      </c>
      <c r="D26" s="3">
        <v>0.41666666666666669</v>
      </c>
      <c r="E26">
        <v>10.37</v>
      </c>
      <c r="F26">
        <v>10.9</v>
      </c>
      <c r="G26">
        <v>110.5</v>
      </c>
      <c r="H26">
        <v>151.30000000000001</v>
      </c>
      <c r="I26">
        <v>0.1</v>
      </c>
      <c r="J26">
        <v>6.97</v>
      </c>
      <c r="K26">
        <v>2.74</v>
      </c>
      <c r="L26">
        <v>0.04</v>
      </c>
      <c r="M26">
        <f t="shared" si="0"/>
        <v>2012</v>
      </c>
      <c r="N26" t="s">
        <v>9</v>
      </c>
      <c r="O26">
        <v>310</v>
      </c>
      <c r="P26" s="5" t="str">
        <f>LOOKUP(MONTH(A26),{1,3,6,9,12;"Winter","Spring","Summer","Autumn","Winter"})</f>
        <v>Spring</v>
      </c>
      <c r="Q26" t="s">
        <v>41</v>
      </c>
      <c r="Z26" t="s">
        <v>22</v>
      </c>
    </row>
    <row r="27" spans="1:26" x14ac:dyDescent="0.25">
      <c r="A27" s="1">
        <v>41070</v>
      </c>
      <c r="B27" t="s">
        <v>14</v>
      </c>
      <c r="C27" t="s">
        <v>22</v>
      </c>
      <c r="D27" s="3">
        <v>0.4548611111111111</v>
      </c>
      <c r="E27">
        <v>8.9499999999999993</v>
      </c>
      <c r="F27">
        <v>13.8</v>
      </c>
      <c r="G27">
        <v>137</v>
      </c>
      <c r="H27">
        <v>175.1</v>
      </c>
      <c r="I27">
        <v>0.1</v>
      </c>
      <c r="J27">
        <v>7.96</v>
      </c>
      <c r="K27">
        <v>3.17</v>
      </c>
      <c r="L27">
        <v>0.04</v>
      </c>
      <c r="M27">
        <f t="shared" si="0"/>
        <v>2012</v>
      </c>
      <c r="N27" t="s">
        <v>9</v>
      </c>
      <c r="O27">
        <v>100</v>
      </c>
      <c r="P27" s="5" t="str">
        <f>LOOKUP(MONTH(A27),{1,3,6,9,12;"Winter","Spring","Summer","Autumn","Winter"})</f>
        <v>Summer</v>
      </c>
      <c r="Q27" t="s">
        <v>41</v>
      </c>
      <c r="Z27" t="s">
        <v>22</v>
      </c>
    </row>
    <row r="28" spans="1:26" x14ac:dyDescent="0.25">
      <c r="A28" s="1">
        <v>41093</v>
      </c>
      <c r="B28" t="s">
        <v>14</v>
      </c>
      <c r="C28" t="s">
        <v>22</v>
      </c>
      <c r="D28" s="3">
        <v>0.40277777777777773</v>
      </c>
      <c r="E28">
        <v>9.66</v>
      </c>
      <c r="F28">
        <v>14.2</v>
      </c>
      <c r="G28">
        <v>95.9</v>
      </c>
      <c r="H28">
        <v>120.8</v>
      </c>
      <c r="I28">
        <v>0.1</v>
      </c>
      <c r="J28">
        <v>6.68</v>
      </c>
      <c r="K28">
        <v>4.18</v>
      </c>
      <c r="L28">
        <v>1</v>
      </c>
      <c r="M28">
        <f t="shared" si="0"/>
        <v>2012</v>
      </c>
      <c r="N28" t="s">
        <v>10</v>
      </c>
      <c r="O28">
        <v>4000</v>
      </c>
      <c r="P28" s="5" t="str">
        <f>LOOKUP(MONTH(A28),{1,3,6,9,12;"Winter","Spring","Summer","Autumn","Winter"})</f>
        <v>Summer</v>
      </c>
      <c r="Q28" t="s">
        <v>41</v>
      </c>
      <c r="Z28" t="s">
        <v>22</v>
      </c>
    </row>
    <row r="29" spans="1:26" x14ac:dyDescent="0.25">
      <c r="A29" s="1">
        <v>41134</v>
      </c>
      <c r="B29" t="s">
        <v>14</v>
      </c>
      <c r="C29" t="s">
        <v>22</v>
      </c>
      <c r="D29" s="3">
        <v>0.45069444444444445</v>
      </c>
      <c r="E29">
        <v>8.18</v>
      </c>
      <c r="F29">
        <v>17.7</v>
      </c>
      <c r="G29">
        <v>133.6</v>
      </c>
      <c r="H29">
        <v>154.6</v>
      </c>
      <c r="I29">
        <v>0.1</v>
      </c>
      <c r="J29">
        <v>7.11</v>
      </c>
      <c r="K29">
        <v>2.42</v>
      </c>
      <c r="L29">
        <v>0.01</v>
      </c>
      <c r="M29">
        <f t="shared" si="0"/>
        <v>2012</v>
      </c>
      <c r="N29" t="s">
        <v>9</v>
      </c>
      <c r="O29">
        <v>40</v>
      </c>
      <c r="P29" s="5" t="str">
        <f>LOOKUP(MONTH(A29),{1,3,6,9,12;"Winter","Spring","Summer","Autumn","Winter"})</f>
        <v>Summer</v>
      </c>
      <c r="Q29" t="s">
        <v>41</v>
      </c>
      <c r="Z29" t="s">
        <v>22</v>
      </c>
    </row>
    <row r="30" spans="1:26" x14ac:dyDescent="0.25">
      <c r="A30" s="1">
        <v>41169</v>
      </c>
      <c r="B30" t="s">
        <v>14</v>
      </c>
      <c r="C30" t="s">
        <v>22</v>
      </c>
      <c r="D30" s="3">
        <v>0.40069444444444446</v>
      </c>
      <c r="E30">
        <v>6.98</v>
      </c>
      <c r="F30">
        <v>14.4</v>
      </c>
      <c r="G30">
        <v>100.9</v>
      </c>
      <c r="H30">
        <v>126.7</v>
      </c>
      <c r="I30">
        <v>0.1</v>
      </c>
      <c r="J30">
        <v>8.1</v>
      </c>
      <c r="K30">
        <v>3.35</v>
      </c>
      <c r="L30">
        <v>0.01</v>
      </c>
      <c r="M30">
        <f t="shared" si="0"/>
        <v>2012</v>
      </c>
      <c r="N30" t="s">
        <v>9</v>
      </c>
      <c r="O30">
        <v>450</v>
      </c>
      <c r="P30" s="5" t="str">
        <f>LOOKUP(MONTH(A30),{1,3,6,9,12;"Winter","Spring","Summer","Autumn","Winter"})</f>
        <v>Autumn</v>
      </c>
      <c r="Q30" t="s">
        <v>41</v>
      </c>
      <c r="Z30" t="s">
        <v>22</v>
      </c>
    </row>
    <row r="31" spans="1:26" x14ac:dyDescent="0.25">
      <c r="A31" s="1">
        <v>41190</v>
      </c>
      <c r="B31" t="s">
        <v>14</v>
      </c>
      <c r="C31" t="s">
        <v>22</v>
      </c>
      <c r="D31" s="3">
        <v>0.4201388888888889</v>
      </c>
      <c r="E31">
        <v>8.67</v>
      </c>
      <c r="F31">
        <v>12.1</v>
      </c>
      <c r="G31">
        <v>83</v>
      </c>
      <c r="H31">
        <v>110.1</v>
      </c>
      <c r="I31">
        <v>0.1</v>
      </c>
      <c r="J31">
        <v>7.02</v>
      </c>
      <c r="K31">
        <v>1.59</v>
      </c>
      <c r="L31">
        <v>0.01</v>
      </c>
      <c r="M31">
        <f t="shared" si="0"/>
        <v>2012</v>
      </c>
      <c r="N31" t="s">
        <v>9</v>
      </c>
      <c r="O31">
        <v>30</v>
      </c>
      <c r="P31" s="5" t="str">
        <f>LOOKUP(MONTH(A31),{1,3,6,9,12;"Winter","Spring","Summer","Autumn","Winter"})</f>
        <v>Autumn</v>
      </c>
      <c r="Q31" t="s">
        <v>41</v>
      </c>
      <c r="Z31" t="s">
        <v>22</v>
      </c>
    </row>
    <row r="32" spans="1:26" x14ac:dyDescent="0.25">
      <c r="A32" s="1">
        <v>41218</v>
      </c>
      <c r="B32" t="s">
        <v>14</v>
      </c>
      <c r="C32" t="s">
        <v>22</v>
      </c>
      <c r="D32" s="3">
        <v>0.38125000000000003</v>
      </c>
      <c r="E32">
        <v>9.7200000000000006</v>
      </c>
      <c r="F32">
        <v>12.8</v>
      </c>
      <c r="G32">
        <v>105.4</v>
      </c>
      <c r="H32">
        <v>138.6</v>
      </c>
      <c r="I32">
        <v>0.1</v>
      </c>
      <c r="J32">
        <v>7</v>
      </c>
      <c r="K32">
        <v>4.6399999999999997</v>
      </c>
      <c r="L32">
        <v>0.75</v>
      </c>
      <c r="M32">
        <f t="shared" si="0"/>
        <v>2012</v>
      </c>
      <c r="N32" t="s">
        <v>10</v>
      </c>
      <c r="O32">
        <v>430</v>
      </c>
      <c r="P32" s="5" t="str">
        <f>LOOKUP(MONTH(A32),{1,3,6,9,12;"Winter","Spring","Summer","Autumn","Winter"})</f>
        <v>Autumn</v>
      </c>
      <c r="Q32" t="s">
        <v>41</v>
      </c>
      <c r="Z32" t="s">
        <v>22</v>
      </c>
    </row>
    <row r="33" spans="1:26" x14ac:dyDescent="0.25">
      <c r="A33" s="1">
        <v>41246</v>
      </c>
      <c r="B33" t="s">
        <v>14</v>
      </c>
      <c r="C33" t="s">
        <v>22</v>
      </c>
      <c r="D33" s="3">
        <v>0.40972222222222227</v>
      </c>
      <c r="E33">
        <v>11.29</v>
      </c>
      <c r="F33">
        <v>8.8000000000000007</v>
      </c>
      <c r="G33">
        <v>62.7</v>
      </c>
      <c r="H33">
        <v>91.1</v>
      </c>
      <c r="I33">
        <v>0</v>
      </c>
      <c r="J33">
        <v>6.77</v>
      </c>
      <c r="K33">
        <v>3.64</v>
      </c>
      <c r="L33">
        <v>1.5</v>
      </c>
      <c r="M33">
        <f t="shared" si="0"/>
        <v>2012</v>
      </c>
      <c r="N33" t="s">
        <v>10</v>
      </c>
      <c r="O33">
        <v>2600</v>
      </c>
      <c r="P33" s="5" t="str">
        <f>LOOKUP(MONTH(A33),{1,3,6,9,12;"Winter","Spring","Summer","Autumn","Winter"})</f>
        <v>Winter</v>
      </c>
      <c r="Q33" t="s">
        <v>41</v>
      </c>
      <c r="Z33" t="s">
        <v>22</v>
      </c>
    </row>
    <row r="34" spans="1:26" x14ac:dyDescent="0.25">
      <c r="A34" s="1">
        <v>41288</v>
      </c>
      <c r="B34" t="s">
        <v>14</v>
      </c>
      <c r="C34" t="s">
        <v>22</v>
      </c>
      <c r="D34" s="3">
        <v>0.37847222222222227</v>
      </c>
      <c r="E34">
        <v>11.18</v>
      </c>
      <c r="F34">
        <v>4.0999999999999996</v>
      </c>
      <c r="G34">
        <v>73.099999999999994</v>
      </c>
      <c r="H34">
        <v>121.9</v>
      </c>
      <c r="I34">
        <v>0.1</v>
      </c>
      <c r="J34">
        <v>7.05</v>
      </c>
      <c r="K34">
        <v>0.82</v>
      </c>
      <c r="L34">
        <v>1</v>
      </c>
      <c r="M34">
        <f t="shared" si="0"/>
        <v>2013</v>
      </c>
      <c r="N34" t="s">
        <v>10</v>
      </c>
      <c r="O34">
        <v>10</v>
      </c>
      <c r="P34" s="5" t="str">
        <f>LOOKUP(MONTH(A34),{1,3,6,9,12;"Winter","Spring","Summer","Autumn","Winter"})</f>
        <v>Winter</v>
      </c>
      <c r="Q34" t="s">
        <v>41</v>
      </c>
      <c r="Z34" t="s">
        <v>22</v>
      </c>
    </row>
    <row r="35" spans="1:26" x14ac:dyDescent="0.25">
      <c r="A35" s="1">
        <v>41316</v>
      </c>
      <c r="B35" t="s">
        <v>14</v>
      </c>
      <c r="C35" t="s">
        <v>22</v>
      </c>
      <c r="D35" s="3">
        <v>0.45277777777777778</v>
      </c>
      <c r="E35">
        <v>9.11</v>
      </c>
      <c r="F35">
        <v>6.5</v>
      </c>
      <c r="G35">
        <v>2.2999999999999998</v>
      </c>
      <c r="H35">
        <v>3.5</v>
      </c>
      <c r="I35">
        <v>0</v>
      </c>
      <c r="J35">
        <v>7.7</v>
      </c>
      <c r="K35">
        <v>6.85</v>
      </c>
      <c r="L35">
        <v>1</v>
      </c>
      <c r="M35">
        <f t="shared" si="0"/>
        <v>2013</v>
      </c>
      <c r="N35" t="s">
        <v>10</v>
      </c>
      <c r="O35">
        <v>440</v>
      </c>
      <c r="P35" s="5" t="str">
        <f>LOOKUP(MONTH(A35),{1,3,6,9,12;"Winter","Spring","Summer","Autumn","Winter"})</f>
        <v>Winter</v>
      </c>
      <c r="Q35" t="s">
        <v>41</v>
      </c>
      <c r="Z35" t="s">
        <v>22</v>
      </c>
    </row>
    <row r="36" spans="1:26" x14ac:dyDescent="0.25">
      <c r="A36" s="1">
        <v>41351</v>
      </c>
      <c r="B36" t="s">
        <v>14</v>
      </c>
      <c r="C36" t="s">
        <v>22</v>
      </c>
      <c r="D36" s="3">
        <v>0.46875</v>
      </c>
      <c r="E36">
        <v>9.8699999999999992</v>
      </c>
      <c r="F36">
        <v>7.5</v>
      </c>
      <c r="G36">
        <v>71.2</v>
      </c>
      <c r="H36">
        <v>107</v>
      </c>
      <c r="I36">
        <v>0.1</v>
      </c>
      <c r="J36">
        <v>8.14</v>
      </c>
      <c r="K36">
        <v>7.13</v>
      </c>
      <c r="L36">
        <v>1.2</v>
      </c>
      <c r="M36">
        <f t="shared" si="0"/>
        <v>2013</v>
      </c>
      <c r="N36" t="s">
        <v>10</v>
      </c>
      <c r="O36">
        <v>870</v>
      </c>
      <c r="P36" s="5" t="str">
        <f>LOOKUP(MONTH(A36),{1,3,6,9,12;"Winter","Spring","Summer","Autumn","Winter"})</f>
        <v>Spring</v>
      </c>
      <c r="Q36" t="s">
        <v>41</v>
      </c>
      <c r="Z36" t="s">
        <v>22</v>
      </c>
    </row>
    <row r="37" spans="1:26" x14ac:dyDescent="0.25">
      <c r="A37" s="1">
        <v>41387</v>
      </c>
      <c r="B37" t="s">
        <v>14</v>
      </c>
      <c r="C37" t="s">
        <v>22</v>
      </c>
      <c r="D37" s="3">
        <v>0.45</v>
      </c>
      <c r="E37">
        <v>11.08</v>
      </c>
      <c r="F37">
        <v>9.1</v>
      </c>
      <c r="G37">
        <v>90.1</v>
      </c>
      <c r="H37">
        <v>128.9</v>
      </c>
      <c r="I37">
        <v>0.1</v>
      </c>
      <c r="J37">
        <v>6.84</v>
      </c>
      <c r="K37">
        <v>2.1</v>
      </c>
      <c r="L37">
        <v>0.75</v>
      </c>
      <c r="M37">
        <f t="shared" si="0"/>
        <v>2013</v>
      </c>
      <c r="N37" t="s">
        <v>9</v>
      </c>
      <c r="O37">
        <v>100</v>
      </c>
      <c r="P37" s="5" t="str">
        <f>LOOKUP(MONTH(A37),{1,3,6,9,12;"Winter","Spring","Summer","Autumn","Winter"})</f>
        <v>Spring</v>
      </c>
      <c r="Q37" t="s">
        <v>41</v>
      </c>
      <c r="Z37" t="s">
        <v>22</v>
      </c>
    </row>
    <row r="38" spans="1:26" x14ac:dyDescent="0.25">
      <c r="A38" s="1">
        <v>41414</v>
      </c>
      <c r="B38" t="s">
        <v>14</v>
      </c>
      <c r="C38" t="s">
        <v>22</v>
      </c>
      <c r="D38" s="3">
        <v>0.47222222222222227</v>
      </c>
      <c r="E38">
        <v>10.07</v>
      </c>
      <c r="F38">
        <v>13.6</v>
      </c>
      <c r="G38">
        <v>115</v>
      </c>
      <c r="H38">
        <v>147.30000000000001</v>
      </c>
      <c r="I38">
        <v>0.1</v>
      </c>
      <c r="J38">
        <v>7.57</v>
      </c>
      <c r="K38">
        <v>2.1800000000000002</v>
      </c>
      <c r="L38">
        <v>7.0000000000000007E-2</v>
      </c>
      <c r="M38">
        <f t="shared" si="0"/>
        <v>2013</v>
      </c>
      <c r="N38" t="s">
        <v>9</v>
      </c>
      <c r="O38">
        <v>120</v>
      </c>
      <c r="P38" s="5" t="str">
        <f>LOOKUP(MONTH(A38),{1,3,6,9,12;"Winter","Spring","Summer","Autumn","Winter"})</f>
        <v>Spring</v>
      </c>
      <c r="Q38" t="s">
        <v>41</v>
      </c>
      <c r="Z38" t="s">
        <v>22</v>
      </c>
    </row>
    <row r="39" spans="1:26" x14ac:dyDescent="0.25">
      <c r="A39" s="1">
        <v>41429</v>
      </c>
      <c r="B39" t="s">
        <v>14</v>
      </c>
      <c r="C39" t="s">
        <v>22</v>
      </c>
      <c r="D39" s="3">
        <v>0.40277777777777773</v>
      </c>
      <c r="E39">
        <v>8.9499999999999993</v>
      </c>
      <c r="F39">
        <v>14.9</v>
      </c>
      <c r="G39">
        <v>116.3</v>
      </c>
      <c r="H39">
        <v>145.69999999999999</v>
      </c>
      <c r="I39">
        <v>0.1</v>
      </c>
      <c r="J39">
        <v>7.85</v>
      </c>
      <c r="K39">
        <v>2.79</v>
      </c>
      <c r="L39">
        <v>7.0000000000000007E-2</v>
      </c>
      <c r="M39">
        <f t="shared" si="0"/>
        <v>2013</v>
      </c>
      <c r="N39" t="s">
        <v>9</v>
      </c>
      <c r="O39">
        <v>30</v>
      </c>
      <c r="P39" s="5" t="str">
        <f>LOOKUP(MONTH(A39),{1,3,6,9,12;"Winter","Spring","Summer","Autumn","Winter"})</f>
        <v>Summer</v>
      </c>
      <c r="Q39" t="s">
        <v>41</v>
      </c>
      <c r="Z39" t="s">
        <v>22</v>
      </c>
    </row>
    <row r="40" spans="1:26" x14ac:dyDescent="0.25">
      <c r="A40" s="1">
        <v>41471</v>
      </c>
      <c r="B40" t="s">
        <v>14</v>
      </c>
      <c r="C40" t="s">
        <v>22</v>
      </c>
      <c r="D40" s="3">
        <v>0.5625</v>
      </c>
      <c r="E40">
        <v>8.16</v>
      </c>
      <c r="F40">
        <v>18.2</v>
      </c>
      <c r="G40">
        <v>78.400000000000006</v>
      </c>
      <c r="H40">
        <v>93.2</v>
      </c>
      <c r="I40">
        <v>0</v>
      </c>
      <c r="J40">
        <v>7.93</v>
      </c>
      <c r="K40">
        <v>1.5</v>
      </c>
      <c r="L40">
        <v>0.03</v>
      </c>
      <c r="M40">
        <f t="shared" si="0"/>
        <v>2013</v>
      </c>
      <c r="N40" t="s">
        <v>9</v>
      </c>
      <c r="O40">
        <v>22</v>
      </c>
      <c r="P40" s="5" t="str">
        <f>LOOKUP(MONTH(A40),{1,3,6,9,12;"Winter","Spring","Summer","Autumn","Winter"})</f>
        <v>Summer</v>
      </c>
      <c r="Q40" t="s">
        <v>41</v>
      </c>
      <c r="Z40" t="s">
        <v>22</v>
      </c>
    </row>
    <row r="41" spans="1:26" x14ac:dyDescent="0.25">
      <c r="A41" s="1">
        <v>41498</v>
      </c>
      <c r="B41" t="s">
        <v>14</v>
      </c>
      <c r="C41" t="s">
        <v>22</v>
      </c>
      <c r="D41" s="3">
        <v>0.45833333333333331</v>
      </c>
      <c r="E41">
        <v>8.67</v>
      </c>
      <c r="F41">
        <v>18.2</v>
      </c>
      <c r="G41">
        <v>61.2</v>
      </c>
      <c r="H41">
        <v>72.900000000000006</v>
      </c>
      <c r="I41">
        <v>0</v>
      </c>
      <c r="J41">
        <v>7.6</v>
      </c>
      <c r="K41">
        <v>10.32</v>
      </c>
      <c r="L41">
        <v>0.03</v>
      </c>
      <c r="M41">
        <f t="shared" si="0"/>
        <v>2013</v>
      </c>
      <c r="N41" t="s">
        <v>10</v>
      </c>
      <c r="O41">
        <v>2</v>
      </c>
      <c r="P41" s="5" t="str">
        <f>LOOKUP(MONTH(A41),{1,3,6,9,12;"Winter","Spring","Summer","Autumn","Winter"})</f>
        <v>Summer</v>
      </c>
      <c r="Q41" t="s">
        <v>41</v>
      </c>
      <c r="Z41" t="s">
        <v>22</v>
      </c>
    </row>
    <row r="42" spans="1:26" x14ac:dyDescent="0.25">
      <c r="A42" s="1">
        <v>41527</v>
      </c>
      <c r="B42" t="s">
        <v>14</v>
      </c>
      <c r="C42" t="s">
        <v>22</v>
      </c>
      <c r="D42" s="3">
        <v>0.50486111111111098</v>
      </c>
      <c r="E42">
        <v>7.94</v>
      </c>
      <c r="F42">
        <v>17.600000000000001</v>
      </c>
      <c r="G42">
        <v>106.3</v>
      </c>
      <c r="H42">
        <v>124.9</v>
      </c>
      <c r="I42">
        <v>0.1</v>
      </c>
      <c r="J42">
        <v>7.26</v>
      </c>
      <c r="K42">
        <v>1.18</v>
      </c>
      <c r="L42">
        <v>0.2</v>
      </c>
      <c r="M42">
        <f t="shared" si="0"/>
        <v>2013</v>
      </c>
      <c r="N42" t="s">
        <v>9</v>
      </c>
      <c r="O42">
        <v>160</v>
      </c>
      <c r="P42" s="5" t="str">
        <f>LOOKUP(MONTH(A42),{1,3,6,9,12;"Winter","Spring","Summer","Autumn","Winter"})</f>
        <v>Autumn</v>
      </c>
      <c r="Q42" t="s">
        <v>41</v>
      </c>
      <c r="Z42" t="s">
        <v>22</v>
      </c>
    </row>
    <row r="43" spans="1:26" x14ac:dyDescent="0.25">
      <c r="A43" s="1">
        <v>41554</v>
      </c>
      <c r="B43" t="s">
        <v>14</v>
      </c>
      <c r="C43" t="s">
        <v>22</v>
      </c>
      <c r="D43" s="3">
        <v>0.4770833333333333</v>
      </c>
      <c r="E43">
        <v>7.71</v>
      </c>
      <c r="F43">
        <v>14.7</v>
      </c>
      <c r="G43">
        <v>94.9</v>
      </c>
      <c r="H43">
        <v>118.9</v>
      </c>
      <c r="I43">
        <v>0.1</v>
      </c>
      <c r="J43">
        <v>7.44</v>
      </c>
      <c r="K43">
        <v>0.77</v>
      </c>
      <c r="L43">
        <v>0.25</v>
      </c>
      <c r="M43">
        <f t="shared" si="0"/>
        <v>2013</v>
      </c>
      <c r="N43" t="s">
        <v>10</v>
      </c>
      <c r="O43">
        <v>40</v>
      </c>
      <c r="P43" s="5" t="str">
        <f>LOOKUP(MONTH(A43),{1,3,6,9,12;"Winter","Spring","Summer","Autumn","Winter"})</f>
        <v>Autumn</v>
      </c>
      <c r="Q43" t="s">
        <v>41</v>
      </c>
      <c r="Z43" t="s">
        <v>22</v>
      </c>
    </row>
    <row r="44" spans="1:26" x14ac:dyDescent="0.25">
      <c r="A44" s="1">
        <v>41603</v>
      </c>
      <c r="B44" t="s">
        <v>14</v>
      </c>
      <c r="C44" t="s">
        <v>22</v>
      </c>
      <c r="D44" s="3">
        <v>0.98333333333333339</v>
      </c>
      <c r="E44">
        <v>10.42</v>
      </c>
      <c r="F44">
        <v>7.6</v>
      </c>
      <c r="G44">
        <v>93.2</v>
      </c>
      <c r="H44">
        <v>140.19999999999999</v>
      </c>
      <c r="I44">
        <v>0.1</v>
      </c>
      <c r="J44">
        <v>7.43</v>
      </c>
      <c r="K44">
        <v>4.75</v>
      </c>
      <c r="L44">
        <v>0.09</v>
      </c>
      <c r="M44">
        <f t="shared" si="0"/>
        <v>2013</v>
      </c>
      <c r="N44" t="s">
        <v>10</v>
      </c>
      <c r="O44">
        <v>8</v>
      </c>
      <c r="P44" s="5" t="str">
        <f>LOOKUP(MONTH(A44),{1,3,6,9,12;"Winter","Spring","Summer","Autumn","Winter"})</f>
        <v>Autumn</v>
      </c>
      <c r="Q44" t="s">
        <v>41</v>
      </c>
      <c r="Z44" t="s">
        <v>22</v>
      </c>
    </row>
    <row r="45" spans="1:26" x14ac:dyDescent="0.25">
      <c r="A45" s="1">
        <v>41617</v>
      </c>
      <c r="B45" t="s">
        <v>14</v>
      </c>
      <c r="C45" t="s">
        <v>22</v>
      </c>
      <c r="D45" s="3">
        <v>0.4055555555555555</v>
      </c>
      <c r="E45">
        <v>10.78</v>
      </c>
      <c r="F45">
        <v>5.0999999999999996</v>
      </c>
      <c r="G45">
        <v>71.5</v>
      </c>
      <c r="H45">
        <v>119.7</v>
      </c>
      <c r="I45">
        <v>0.1</v>
      </c>
      <c r="J45">
        <v>7.54</v>
      </c>
      <c r="K45">
        <v>0.21</v>
      </c>
      <c r="L45">
        <v>0.04</v>
      </c>
      <c r="M45">
        <f t="shared" si="0"/>
        <v>2013</v>
      </c>
      <c r="N45" t="s">
        <v>10</v>
      </c>
      <c r="O45">
        <v>8</v>
      </c>
      <c r="P45" s="5" t="str">
        <f>LOOKUP(MONTH(A45),{1,3,6,9,12;"Winter","Spring","Summer","Autumn","Winter"})</f>
        <v>Winter</v>
      </c>
      <c r="Q45" t="s">
        <v>41</v>
      </c>
      <c r="Z45" t="s">
        <v>22</v>
      </c>
    </row>
    <row r="46" spans="1:26" x14ac:dyDescent="0.25">
      <c r="A46" s="1">
        <v>41652</v>
      </c>
      <c r="B46" t="s">
        <v>14</v>
      </c>
      <c r="C46" t="s">
        <v>22</v>
      </c>
      <c r="D46" s="3">
        <v>0.4375</v>
      </c>
      <c r="E46">
        <v>10.25</v>
      </c>
      <c r="F46">
        <v>7.6</v>
      </c>
      <c r="G46">
        <v>81.3</v>
      </c>
      <c r="H46">
        <v>122.8</v>
      </c>
      <c r="I46">
        <v>0.1</v>
      </c>
      <c r="J46">
        <v>7.57</v>
      </c>
      <c r="K46">
        <v>2.42</v>
      </c>
      <c r="L46">
        <v>1</v>
      </c>
      <c r="M46">
        <f t="shared" si="0"/>
        <v>2014</v>
      </c>
      <c r="N46" t="s">
        <v>10</v>
      </c>
      <c r="O46">
        <v>76</v>
      </c>
      <c r="P46" s="5" t="str">
        <f>LOOKUP(MONTH(A46),{1,3,6,9,12;"Winter","Spring","Summer","Autumn","Winter"})</f>
        <v>Winter</v>
      </c>
      <c r="Q46" t="s">
        <v>41</v>
      </c>
      <c r="Z46" t="s">
        <v>22</v>
      </c>
    </row>
    <row r="47" spans="1:26" x14ac:dyDescent="0.25">
      <c r="A47" s="1">
        <v>41701</v>
      </c>
      <c r="B47" t="s">
        <v>14</v>
      </c>
      <c r="C47" t="s">
        <v>22</v>
      </c>
      <c r="D47" s="3">
        <v>0.42222222222222222</v>
      </c>
      <c r="E47">
        <v>9.9499999999999993</v>
      </c>
      <c r="F47">
        <v>7.1</v>
      </c>
      <c r="G47">
        <v>55</v>
      </c>
      <c r="H47">
        <v>83.7</v>
      </c>
      <c r="I47">
        <v>0</v>
      </c>
      <c r="J47">
        <v>7.35</v>
      </c>
      <c r="K47">
        <v>11.7</v>
      </c>
      <c r="L47">
        <v>2</v>
      </c>
      <c r="M47">
        <f t="shared" si="0"/>
        <v>2014</v>
      </c>
      <c r="N47" t="s">
        <v>10</v>
      </c>
      <c r="O47">
        <v>860</v>
      </c>
      <c r="P47" s="5" t="str">
        <f>LOOKUP(MONTH(A47),{1,3,6,9,12;"Winter","Spring","Summer","Autumn","Winter"})</f>
        <v>Spring</v>
      </c>
      <c r="Q47" t="s">
        <v>41</v>
      </c>
      <c r="Z47" t="s">
        <v>22</v>
      </c>
    </row>
    <row r="48" spans="1:26" x14ac:dyDescent="0.25">
      <c r="A48" s="1">
        <v>41722</v>
      </c>
      <c r="B48" t="s">
        <v>14</v>
      </c>
      <c r="C48" t="s">
        <v>22</v>
      </c>
      <c r="D48" s="3">
        <v>0.47013888888888888</v>
      </c>
      <c r="E48">
        <v>10.1</v>
      </c>
      <c r="F48">
        <v>8.4</v>
      </c>
      <c r="G48">
        <v>81.3</v>
      </c>
      <c r="H48">
        <v>118.3</v>
      </c>
      <c r="I48">
        <v>0.1</v>
      </c>
      <c r="J48">
        <v>7.47</v>
      </c>
      <c r="K48">
        <v>0.67</v>
      </c>
      <c r="M48">
        <f t="shared" si="0"/>
        <v>2014</v>
      </c>
      <c r="N48" t="s">
        <v>9</v>
      </c>
      <c r="O48">
        <v>82</v>
      </c>
      <c r="P48" s="5" t="str">
        <f>LOOKUP(MONTH(A48),{1,3,6,9,12;"Winter","Spring","Summer","Autumn","Winter"})</f>
        <v>Spring</v>
      </c>
      <c r="Q48" t="s">
        <v>41</v>
      </c>
      <c r="Z48" t="s">
        <v>22</v>
      </c>
    </row>
    <row r="49" spans="1:26" x14ac:dyDescent="0.25">
      <c r="A49" s="1">
        <v>41743</v>
      </c>
      <c r="B49" t="s">
        <v>14</v>
      </c>
      <c r="C49" t="s">
        <v>22</v>
      </c>
      <c r="D49" s="3">
        <v>0.55902777777777779</v>
      </c>
      <c r="E49">
        <v>10.62</v>
      </c>
      <c r="F49">
        <v>12.5</v>
      </c>
      <c r="G49">
        <v>129.19999999999999</v>
      </c>
      <c r="H49">
        <v>170</v>
      </c>
      <c r="I49">
        <v>0.1</v>
      </c>
      <c r="J49">
        <v>7.49</v>
      </c>
      <c r="K49">
        <v>0.73</v>
      </c>
      <c r="M49">
        <f t="shared" si="0"/>
        <v>2014</v>
      </c>
      <c r="N49" t="s">
        <v>9</v>
      </c>
      <c r="O49">
        <v>38</v>
      </c>
      <c r="P49" s="5" t="str">
        <f>LOOKUP(MONTH(A49),{1,3,6,9,12;"Winter","Spring","Summer","Autumn","Winter"})</f>
        <v>Spring</v>
      </c>
      <c r="Q49" t="s">
        <v>41</v>
      </c>
      <c r="Z49" t="s">
        <v>22</v>
      </c>
    </row>
    <row r="50" spans="1:26" x14ac:dyDescent="0.25">
      <c r="A50" s="1">
        <v>41771</v>
      </c>
      <c r="B50" t="s">
        <v>14</v>
      </c>
      <c r="C50" t="s">
        <v>22</v>
      </c>
      <c r="D50" s="3">
        <v>0.42708333333333331</v>
      </c>
      <c r="E50">
        <v>10.19</v>
      </c>
      <c r="F50">
        <v>12.2</v>
      </c>
      <c r="G50">
        <v>93.2</v>
      </c>
      <c r="H50">
        <v>124.3</v>
      </c>
      <c r="I50">
        <v>0.1</v>
      </c>
      <c r="J50">
        <v>7.14</v>
      </c>
      <c r="K50">
        <v>1.95</v>
      </c>
      <c r="L50">
        <v>1</v>
      </c>
      <c r="M50">
        <f t="shared" si="0"/>
        <v>2014</v>
      </c>
      <c r="N50" t="s">
        <v>9</v>
      </c>
      <c r="O50">
        <v>72</v>
      </c>
      <c r="P50" s="5" t="str">
        <f>LOOKUP(MONTH(A50),{1,3,6,9,12;"Winter","Spring","Summer","Autumn","Winter"})</f>
        <v>Spring</v>
      </c>
      <c r="Q50" t="s">
        <v>41</v>
      </c>
      <c r="Z50" t="s">
        <v>22</v>
      </c>
    </row>
    <row r="51" spans="1:26" x14ac:dyDescent="0.25">
      <c r="A51" s="1">
        <v>41813</v>
      </c>
      <c r="B51" t="s">
        <v>14</v>
      </c>
      <c r="C51" t="s">
        <v>22</v>
      </c>
      <c r="D51" s="3">
        <v>0.44444444444444442</v>
      </c>
      <c r="E51">
        <v>6.89</v>
      </c>
      <c r="F51">
        <v>16.5</v>
      </c>
      <c r="G51">
        <v>145.6</v>
      </c>
      <c r="H51">
        <v>174.4</v>
      </c>
      <c r="I51">
        <v>0.1</v>
      </c>
      <c r="J51">
        <v>7.26</v>
      </c>
      <c r="K51">
        <v>4.18</v>
      </c>
      <c r="M51">
        <f t="shared" si="0"/>
        <v>2014</v>
      </c>
      <c r="N51" t="s">
        <v>9</v>
      </c>
      <c r="O51">
        <v>85</v>
      </c>
      <c r="P51" s="5" t="str">
        <f>LOOKUP(MONTH(A51),{1,3,6,9,12;"Winter","Spring","Summer","Autumn","Winter"})</f>
        <v>Summer</v>
      </c>
      <c r="Q51" t="s">
        <v>41</v>
      </c>
      <c r="Z51" t="s">
        <v>22</v>
      </c>
    </row>
    <row r="52" spans="1:26" x14ac:dyDescent="0.25">
      <c r="A52" s="1">
        <v>41834</v>
      </c>
      <c r="B52" t="s">
        <v>14</v>
      </c>
      <c r="C52" t="s">
        <v>22</v>
      </c>
      <c r="D52" s="3">
        <v>0.41666666666666669</v>
      </c>
      <c r="E52">
        <v>6.14</v>
      </c>
      <c r="F52">
        <v>18.2</v>
      </c>
      <c r="G52">
        <v>172.5</v>
      </c>
      <c r="H52">
        <v>197.1</v>
      </c>
      <c r="I52">
        <v>0.1</v>
      </c>
      <c r="J52">
        <v>7.36</v>
      </c>
      <c r="K52">
        <v>4.7</v>
      </c>
      <c r="M52">
        <f t="shared" si="0"/>
        <v>2014</v>
      </c>
      <c r="N52" t="s">
        <v>9</v>
      </c>
      <c r="O52">
        <v>240</v>
      </c>
      <c r="P52" s="5" t="str">
        <f>LOOKUP(MONTH(A52),{1,3,6,9,12;"Winter","Spring","Summer","Autumn","Winter"})</f>
        <v>Summer</v>
      </c>
      <c r="Q52" t="s">
        <v>41</v>
      </c>
      <c r="Z52" t="s">
        <v>22</v>
      </c>
    </row>
    <row r="53" spans="1:26" x14ac:dyDescent="0.25">
      <c r="A53" s="1">
        <v>41855</v>
      </c>
      <c r="B53" t="s">
        <v>14</v>
      </c>
      <c r="C53" t="s">
        <v>22</v>
      </c>
      <c r="D53" s="3">
        <v>0.47916666666666669</v>
      </c>
      <c r="E53">
        <v>7.66</v>
      </c>
      <c r="F53">
        <v>18.100000000000001</v>
      </c>
      <c r="G53">
        <v>175.9</v>
      </c>
      <c r="H53">
        <v>203.3</v>
      </c>
      <c r="I53">
        <v>0.1</v>
      </c>
      <c r="J53">
        <v>7.97</v>
      </c>
      <c r="K53">
        <v>3.71</v>
      </c>
      <c r="M53">
        <f t="shared" si="0"/>
        <v>2014</v>
      </c>
      <c r="N53" t="s">
        <v>9</v>
      </c>
      <c r="O53">
        <v>15</v>
      </c>
      <c r="P53" s="5" t="str">
        <f>LOOKUP(MONTH(A53),{1,3,6,9,12;"Winter","Spring","Summer","Autumn","Winter"})</f>
        <v>Summer</v>
      </c>
      <c r="Q53" t="s">
        <v>41</v>
      </c>
      <c r="Z53" t="s">
        <v>22</v>
      </c>
    </row>
    <row r="54" spans="1:26" x14ac:dyDescent="0.25">
      <c r="A54" s="1">
        <v>41899</v>
      </c>
      <c r="B54" t="s">
        <v>14</v>
      </c>
      <c r="C54" t="s">
        <v>22</v>
      </c>
      <c r="D54" s="3">
        <v>0.40902777777777777</v>
      </c>
      <c r="E54">
        <v>7.55</v>
      </c>
      <c r="F54">
        <v>15.4</v>
      </c>
      <c r="G54">
        <v>149.5</v>
      </c>
      <c r="H54">
        <v>183.1</v>
      </c>
      <c r="I54">
        <v>0.1</v>
      </c>
      <c r="J54">
        <v>7.42</v>
      </c>
      <c r="K54">
        <v>0.46</v>
      </c>
      <c r="M54">
        <f t="shared" si="0"/>
        <v>2014</v>
      </c>
      <c r="N54" t="s">
        <v>9</v>
      </c>
      <c r="O54">
        <v>14</v>
      </c>
      <c r="P54" s="5" t="str">
        <f>LOOKUP(MONTH(A54),{1,3,6,9,12;"Winter","Spring","Summer","Autumn","Winter"})</f>
        <v>Autumn</v>
      </c>
      <c r="Q54" t="s">
        <v>41</v>
      </c>
      <c r="Z54" t="s">
        <v>22</v>
      </c>
    </row>
    <row r="55" spans="1:26" x14ac:dyDescent="0.25">
      <c r="A55" s="1">
        <v>41927</v>
      </c>
      <c r="B55" t="s">
        <v>14</v>
      </c>
      <c r="C55" t="s">
        <v>22</v>
      </c>
      <c r="D55" s="3">
        <v>0.46736111111111112</v>
      </c>
      <c r="E55">
        <v>7.47</v>
      </c>
      <c r="F55">
        <v>14</v>
      </c>
      <c r="G55">
        <v>74</v>
      </c>
      <c r="H55">
        <v>93.5</v>
      </c>
      <c r="I55">
        <v>0</v>
      </c>
      <c r="J55">
        <v>7.01</v>
      </c>
      <c r="K55">
        <v>11.8</v>
      </c>
      <c r="L55">
        <v>0.75</v>
      </c>
      <c r="M55">
        <f t="shared" si="0"/>
        <v>2014</v>
      </c>
      <c r="N55" t="s">
        <v>10</v>
      </c>
      <c r="O55">
        <v>5100</v>
      </c>
      <c r="P55" s="5" t="str">
        <f>LOOKUP(MONTH(A55),{1,3,6,9,12;"Winter","Spring","Summer","Autumn","Winter"})</f>
        <v>Autumn</v>
      </c>
      <c r="Q55" t="s">
        <v>41</v>
      </c>
      <c r="Z55" t="s">
        <v>22</v>
      </c>
    </row>
    <row r="56" spans="1:26" x14ac:dyDescent="0.25">
      <c r="A56" s="1">
        <v>41962</v>
      </c>
      <c r="B56" t="s">
        <v>14</v>
      </c>
      <c r="C56" t="s">
        <v>22</v>
      </c>
      <c r="D56" s="3">
        <v>0.53263888888888888</v>
      </c>
      <c r="E56">
        <v>10.53</v>
      </c>
      <c r="F56">
        <v>6.3</v>
      </c>
      <c r="G56">
        <v>117.5</v>
      </c>
      <c r="H56">
        <v>182.3</v>
      </c>
      <c r="I56">
        <v>0.1</v>
      </c>
      <c r="J56">
        <v>7.89</v>
      </c>
      <c r="K56">
        <v>6.41</v>
      </c>
      <c r="M56">
        <f t="shared" si="0"/>
        <v>2014</v>
      </c>
      <c r="N56" t="s">
        <v>10</v>
      </c>
      <c r="O56">
        <v>260</v>
      </c>
      <c r="P56" s="5" t="str">
        <f>LOOKUP(MONTH(A56),{1,3,6,9,12;"Winter","Spring","Summer","Autumn","Winter"})</f>
        <v>Autumn</v>
      </c>
      <c r="Q56" t="s">
        <v>41</v>
      </c>
      <c r="Z56" t="s">
        <v>22</v>
      </c>
    </row>
    <row r="57" spans="1:26" x14ac:dyDescent="0.25">
      <c r="A57" s="1">
        <v>41990</v>
      </c>
      <c r="B57" t="s">
        <v>14</v>
      </c>
      <c r="C57" t="s">
        <v>22</v>
      </c>
      <c r="D57" s="3">
        <v>0.39999999999999997</v>
      </c>
      <c r="E57">
        <v>9.07</v>
      </c>
      <c r="F57">
        <v>7.5</v>
      </c>
      <c r="G57">
        <v>102.6</v>
      </c>
      <c r="H57">
        <v>154.5</v>
      </c>
      <c r="I57">
        <v>0.1</v>
      </c>
      <c r="J57">
        <v>7.39</v>
      </c>
      <c r="K57">
        <v>4.9800000000000004</v>
      </c>
      <c r="L57">
        <v>0.25</v>
      </c>
      <c r="M57">
        <f t="shared" si="0"/>
        <v>2014</v>
      </c>
      <c r="N57" t="s">
        <v>10</v>
      </c>
      <c r="O57">
        <v>240</v>
      </c>
      <c r="P57" s="5" t="str">
        <f>LOOKUP(MONTH(A57),{1,3,6,9,12;"Winter","Spring","Summer","Autumn","Winter"})</f>
        <v>Winter</v>
      </c>
      <c r="Q57" t="s">
        <v>41</v>
      </c>
      <c r="Z57" t="s">
        <v>22</v>
      </c>
    </row>
    <row r="58" spans="1:26" x14ac:dyDescent="0.25">
      <c r="A58" s="1">
        <v>42025</v>
      </c>
      <c r="B58" t="s">
        <v>14</v>
      </c>
      <c r="C58" t="s">
        <v>22</v>
      </c>
      <c r="D58" s="3">
        <v>0.54166666666666663</v>
      </c>
      <c r="E58">
        <v>9.7200000000000006</v>
      </c>
      <c r="F58">
        <v>6</v>
      </c>
      <c r="G58">
        <v>96.5</v>
      </c>
      <c r="H58">
        <v>151.5</v>
      </c>
      <c r="I58">
        <v>0.1</v>
      </c>
      <c r="J58">
        <v>7.28</v>
      </c>
      <c r="K58">
        <v>2.59</v>
      </c>
      <c r="L58">
        <v>0.75</v>
      </c>
      <c r="M58">
        <f t="shared" si="0"/>
        <v>2015</v>
      </c>
      <c r="N58" t="s">
        <v>10</v>
      </c>
      <c r="O58">
        <v>400</v>
      </c>
      <c r="P58" s="5" t="str">
        <f>LOOKUP(MONTH(A58),{1,3,6,9,12;"Winter","Spring","Summer","Autumn","Winter"})</f>
        <v>Winter</v>
      </c>
      <c r="Q58" t="s">
        <v>41</v>
      </c>
      <c r="Z58" t="s">
        <v>22</v>
      </c>
    </row>
    <row r="59" spans="1:26" x14ac:dyDescent="0.25">
      <c r="A59" s="1">
        <v>42053</v>
      </c>
      <c r="B59" t="s">
        <v>14</v>
      </c>
      <c r="C59" t="s">
        <v>22</v>
      </c>
      <c r="D59" s="3">
        <v>0.47222222222222227</v>
      </c>
      <c r="E59">
        <v>9.68</v>
      </c>
      <c r="F59">
        <v>7.6</v>
      </c>
      <c r="G59">
        <v>103.3</v>
      </c>
      <c r="H59">
        <v>154.80000000000001</v>
      </c>
      <c r="I59">
        <v>0.1</v>
      </c>
      <c r="J59">
        <v>7.91</v>
      </c>
      <c r="K59">
        <v>6.3</v>
      </c>
      <c r="L59">
        <v>0.2</v>
      </c>
      <c r="M59">
        <f t="shared" si="0"/>
        <v>2015</v>
      </c>
      <c r="N59" t="s">
        <v>10</v>
      </c>
      <c r="O59">
        <v>170</v>
      </c>
      <c r="P59" s="5" t="str">
        <f>LOOKUP(MONTH(A59),{1,3,6,9,12;"Winter","Spring","Summer","Autumn","Winter"})</f>
        <v>Winter</v>
      </c>
      <c r="Q59" t="s">
        <v>41</v>
      </c>
      <c r="Z59" t="s">
        <v>22</v>
      </c>
    </row>
    <row r="60" spans="1:26" x14ac:dyDescent="0.25">
      <c r="A60" s="1">
        <v>42100</v>
      </c>
      <c r="B60" t="s">
        <v>14</v>
      </c>
      <c r="C60" t="s">
        <v>22</v>
      </c>
      <c r="D60" s="3">
        <v>0.37777777777777777</v>
      </c>
      <c r="E60">
        <v>9.94</v>
      </c>
      <c r="F60">
        <v>9.5</v>
      </c>
      <c r="G60">
        <v>115.4</v>
      </c>
      <c r="H60">
        <v>164.1</v>
      </c>
      <c r="I60">
        <v>0.1</v>
      </c>
      <c r="J60">
        <v>7.32</v>
      </c>
      <c r="K60">
        <v>2.98</v>
      </c>
      <c r="L60">
        <v>0.5</v>
      </c>
      <c r="M60">
        <f t="shared" si="0"/>
        <v>2015</v>
      </c>
      <c r="N60" t="s">
        <v>10</v>
      </c>
      <c r="O60">
        <v>220</v>
      </c>
      <c r="P60" s="5" t="str">
        <f>LOOKUP(MONTH(A60),{1,3,6,9,12;"Winter","Spring","Summer","Autumn","Winter"})</f>
        <v>Spring</v>
      </c>
      <c r="Q60" t="s">
        <v>41</v>
      </c>
      <c r="Z60" t="s">
        <v>22</v>
      </c>
    </row>
    <row r="61" spans="1:26" x14ac:dyDescent="0.25">
      <c r="A61" s="1">
        <v>42115</v>
      </c>
      <c r="B61" t="s">
        <v>14</v>
      </c>
      <c r="C61" t="s">
        <v>22</v>
      </c>
      <c r="D61" s="3">
        <v>0.36805555555555558</v>
      </c>
      <c r="E61">
        <v>10.46</v>
      </c>
      <c r="F61">
        <v>11.8</v>
      </c>
      <c r="G61">
        <v>136.80000000000001</v>
      </c>
      <c r="H61">
        <v>182.9</v>
      </c>
      <c r="I61">
        <v>0.1</v>
      </c>
      <c r="J61">
        <v>7.57</v>
      </c>
      <c r="K61">
        <v>0.73</v>
      </c>
      <c r="L61">
        <v>0.3</v>
      </c>
      <c r="M61">
        <f t="shared" si="0"/>
        <v>2015</v>
      </c>
      <c r="N61" t="s">
        <v>9</v>
      </c>
      <c r="O61">
        <v>54</v>
      </c>
      <c r="P61" s="5" t="str">
        <f>LOOKUP(MONTH(A61),{1,3,6,9,12;"Winter","Spring","Summer","Autumn","Winter"})</f>
        <v>Spring</v>
      </c>
      <c r="Q61" t="s">
        <v>41</v>
      </c>
      <c r="Z61" t="s">
        <v>22</v>
      </c>
    </row>
    <row r="62" spans="1:26" x14ac:dyDescent="0.25">
      <c r="A62" s="1">
        <v>42144</v>
      </c>
      <c r="B62" t="s">
        <v>14</v>
      </c>
      <c r="C62" t="s">
        <v>22</v>
      </c>
      <c r="D62" s="3">
        <v>0.5854166666666667</v>
      </c>
      <c r="E62">
        <v>8.58</v>
      </c>
      <c r="F62">
        <v>17.600000000000001</v>
      </c>
      <c r="G62">
        <v>182.9</v>
      </c>
      <c r="H62">
        <v>212.8</v>
      </c>
      <c r="I62">
        <v>0.1</v>
      </c>
      <c r="J62">
        <v>7.65</v>
      </c>
      <c r="K62">
        <v>0.1</v>
      </c>
      <c r="L62">
        <v>0.02</v>
      </c>
      <c r="M62">
        <f t="shared" si="0"/>
        <v>2015</v>
      </c>
      <c r="N62" t="s">
        <v>10</v>
      </c>
      <c r="O62">
        <v>140</v>
      </c>
      <c r="P62" s="5" t="str">
        <f>LOOKUP(MONTH(A62),{1,3,6,9,12;"Winter","Spring","Summer","Autumn","Winter"})</f>
        <v>Spring</v>
      </c>
      <c r="Q62" t="s">
        <v>41</v>
      </c>
      <c r="Z62" t="s">
        <v>22</v>
      </c>
    </row>
    <row r="63" spans="1:26" x14ac:dyDescent="0.25">
      <c r="A63" s="1">
        <v>42177</v>
      </c>
      <c r="B63" t="s">
        <v>14</v>
      </c>
      <c r="C63" t="s">
        <v>22</v>
      </c>
      <c r="D63" s="3">
        <v>0.45</v>
      </c>
      <c r="E63">
        <v>8.69</v>
      </c>
      <c r="F63">
        <v>16.7</v>
      </c>
      <c r="G63">
        <v>101.1</v>
      </c>
      <c r="H63">
        <v>119.7</v>
      </c>
      <c r="I63">
        <v>0.1</v>
      </c>
      <c r="J63">
        <v>7.85</v>
      </c>
      <c r="K63">
        <v>1.55</v>
      </c>
      <c r="L63">
        <v>0.02</v>
      </c>
      <c r="M63">
        <f t="shared" si="0"/>
        <v>2015</v>
      </c>
      <c r="N63" t="s">
        <v>9</v>
      </c>
      <c r="O63">
        <v>140</v>
      </c>
      <c r="P63" s="5" t="str">
        <f>LOOKUP(MONTH(A63),{1,3,6,9,12;"Winter","Spring","Summer","Autumn","Winter"})</f>
        <v>Summer</v>
      </c>
      <c r="Q63" t="s">
        <v>41</v>
      </c>
      <c r="Z63" t="s">
        <v>22</v>
      </c>
    </row>
    <row r="64" spans="1:26" x14ac:dyDescent="0.25">
      <c r="A64" s="1">
        <v>42200</v>
      </c>
      <c r="B64" t="s">
        <v>14</v>
      </c>
      <c r="C64" t="s">
        <v>22</v>
      </c>
      <c r="D64" s="3">
        <v>0.46875</v>
      </c>
      <c r="E64">
        <v>7.75</v>
      </c>
      <c r="F64">
        <v>19</v>
      </c>
      <c r="G64">
        <v>263.60000000000002</v>
      </c>
      <c r="H64">
        <v>295.7</v>
      </c>
      <c r="I64">
        <v>0.1</v>
      </c>
      <c r="J64">
        <v>7.38</v>
      </c>
      <c r="K64">
        <v>1.34</v>
      </c>
      <c r="L64">
        <v>0.01</v>
      </c>
      <c r="M64">
        <f t="shared" si="0"/>
        <v>2015</v>
      </c>
      <c r="N64" t="s">
        <v>9</v>
      </c>
      <c r="O64">
        <v>60</v>
      </c>
      <c r="P64" s="5" t="str">
        <f>LOOKUP(MONTH(A64),{1,3,6,9,12;"Winter","Spring","Summer","Autumn","Winter"})</f>
        <v>Summer</v>
      </c>
      <c r="Q64" t="s">
        <v>41</v>
      </c>
      <c r="Z64" t="s">
        <v>22</v>
      </c>
    </row>
    <row r="65" spans="1:26" x14ac:dyDescent="0.25">
      <c r="A65" s="1">
        <v>42234</v>
      </c>
      <c r="B65" t="s">
        <v>14</v>
      </c>
      <c r="C65" t="s">
        <v>22</v>
      </c>
      <c r="D65" s="3">
        <v>0.40138888888888885</v>
      </c>
      <c r="E65">
        <v>6.41</v>
      </c>
      <c r="F65">
        <v>17.899999999999999</v>
      </c>
      <c r="G65">
        <v>194.9</v>
      </c>
      <c r="H65">
        <v>225.1</v>
      </c>
      <c r="I65">
        <v>0.1</v>
      </c>
      <c r="J65">
        <v>7.67</v>
      </c>
      <c r="K65">
        <v>1.1000000000000001</v>
      </c>
      <c r="L65">
        <v>0.04</v>
      </c>
      <c r="M65">
        <f t="shared" si="0"/>
        <v>2015</v>
      </c>
      <c r="N65" t="s">
        <v>9</v>
      </c>
      <c r="O65">
        <v>550</v>
      </c>
      <c r="P65" s="5" t="str">
        <f>LOOKUP(MONTH(A65),{1,3,6,9,12;"Winter","Spring","Summer","Autumn","Winter"})</f>
        <v>Summer</v>
      </c>
      <c r="Q65" t="s">
        <v>41</v>
      </c>
      <c r="Z65" t="s">
        <v>22</v>
      </c>
    </row>
    <row r="66" spans="1:26" x14ac:dyDescent="0.25">
      <c r="A66" s="1">
        <v>42262</v>
      </c>
      <c r="B66" t="s">
        <v>14</v>
      </c>
      <c r="C66" t="s">
        <v>22</v>
      </c>
      <c r="D66" s="3">
        <v>0.40069444444444446</v>
      </c>
      <c r="E66">
        <v>7.26</v>
      </c>
      <c r="F66">
        <v>15.7</v>
      </c>
      <c r="G66">
        <v>192.3</v>
      </c>
      <c r="H66">
        <v>233.4</v>
      </c>
      <c r="I66">
        <v>0.1</v>
      </c>
      <c r="J66">
        <v>7.62</v>
      </c>
      <c r="K66">
        <v>1.07</v>
      </c>
      <c r="L66">
        <v>0.03</v>
      </c>
      <c r="M66">
        <f t="shared" ref="M66:M112" si="1">YEAR(A66)</f>
        <v>2015</v>
      </c>
      <c r="N66" t="s">
        <v>9</v>
      </c>
      <c r="O66">
        <v>86</v>
      </c>
      <c r="P66" s="5" t="str">
        <f>LOOKUP(MONTH(A66),{1,3,6,9,12;"Winter","Spring","Summer","Autumn","Winter"})</f>
        <v>Autumn</v>
      </c>
      <c r="Q66" t="s">
        <v>41</v>
      </c>
      <c r="Z66" t="s">
        <v>22</v>
      </c>
    </row>
    <row r="67" spans="1:26" x14ac:dyDescent="0.25">
      <c r="A67" s="1">
        <v>42296</v>
      </c>
      <c r="B67" t="s">
        <v>14</v>
      </c>
      <c r="C67" t="s">
        <v>22</v>
      </c>
      <c r="D67" s="3">
        <v>0.40972222222222227</v>
      </c>
      <c r="E67">
        <v>7.28</v>
      </c>
      <c r="F67">
        <v>13.7</v>
      </c>
      <c r="G67">
        <v>155.9</v>
      </c>
      <c r="H67">
        <v>200</v>
      </c>
      <c r="I67">
        <v>0.1</v>
      </c>
      <c r="J67">
        <v>7.68</v>
      </c>
      <c r="K67">
        <v>2.38</v>
      </c>
      <c r="L67">
        <v>7.0000000000000007E-2</v>
      </c>
      <c r="M67">
        <f t="shared" si="1"/>
        <v>2015</v>
      </c>
      <c r="N67" t="s">
        <v>9</v>
      </c>
      <c r="O67">
        <v>250</v>
      </c>
      <c r="P67" s="5" t="str">
        <f>LOOKUP(MONTH(A67),{1,3,6,9,12;"Winter","Spring","Summer","Autumn","Winter"})</f>
        <v>Autumn</v>
      </c>
      <c r="Q67" t="s">
        <v>41</v>
      </c>
      <c r="Z67" t="s">
        <v>22</v>
      </c>
    </row>
    <row r="68" spans="1:26" x14ac:dyDescent="0.25">
      <c r="A68" s="1">
        <v>42317</v>
      </c>
      <c r="B68" t="s">
        <v>14</v>
      </c>
      <c r="C68" t="s">
        <v>22</v>
      </c>
      <c r="D68" s="3">
        <v>0.3840277777777778</v>
      </c>
      <c r="E68">
        <v>7.92</v>
      </c>
      <c r="F68">
        <v>10.4</v>
      </c>
      <c r="G68">
        <v>81.5</v>
      </c>
      <c r="H68">
        <v>173</v>
      </c>
      <c r="I68">
        <v>0.1</v>
      </c>
      <c r="J68">
        <v>7.15</v>
      </c>
      <c r="K68">
        <v>4.8499999999999996</v>
      </c>
      <c r="L68">
        <v>2</v>
      </c>
      <c r="M68">
        <f t="shared" si="1"/>
        <v>2015</v>
      </c>
      <c r="N68" t="s">
        <v>10</v>
      </c>
      <c r="O68">
        <v>1900</v>
      </c>
      <c r="P68" s="5" t="str">
        <f>LOOKUP(MONTH(A68),{1,3,6,9,12;"Winter","Spring","Summer","Autumn","Winter"})</f>
        <v>Autumn</v>
      </c>
      <c r="Q68" t="s">
        <v>41</v>
      </c>
      <c r="Z68" t="s">
        <v>22</v>
      </c>
    </row>
    <row r="69" spans="1:26" x14ac:dyDescent="0.25">
      <c r="A69" s="1">
        <v>42360</v>
      </c>
      <c r="B69" t="s">
        <v>14</v>
      </c>
      <c r="C69" t="s">
        <v>22</v>
      </c>
      <c r="D69" s="3">
        <v>0.39097222222222222</v>
      </c>
      <c r="E69">
        <v>10.75</v>
      </c>
      <c r="F69">
        <v>6.6</v>
      </c>
      <c r="G69">
        <v>67.2</v>
      </c>
      <c r="H69">
        <v>103.9</v>
      </c>
      <c r="I69">
        <v>0</v>
      </c>
      <c r="J69">
        <v>7.14</v>
      </c>
      <c r="K69">
        <v>1.79</v>
      </c>
      <c r="L69">
        <v>1.25</v>
      </c>
      <c r="M69">
        <f t="shared" si="1"/>
        <v>2015</v>
      </c>
      <c r="N69" t="s">
        <v>10</v>
      </c>
      <c r="O69">
        <v>110</v>
      </c>
      <c r="P69" s="5" t="str">
        <f>LOOKUP(MONTH(A69),{1,3,6,9,12;"Winter","Spring","Summer","Autumn","Winter"})</f>
        <v>Winter</v>
      </c>
      <c r="Q69" t="s">
        <v>41</v>
      </c>
      <c r="Z69" t="s">
        <v>22</v>
      </c>
    </row>
    <row r="70" spans="1:26" x14ac:dyDescent="0.25">
      <c r="A70" s="1">
        <v>42388</v>
      </c>
      <c r="B70" t="s">
        <v>14</v>
      </c>
      <c r="C70" t="s">
        <v>22</v>
      </c>
      <c r="D70" s="3">
        <v>0.46249999999999997</v>
      </c>
      <c r="E70">
        <v>10.029999999999999</v>
      </c>
      <c r="F70">
        <v>7</v>
      </c>
      <c r="G70">
        <v>84.2</v>
      </c>
      <c r="H70">
        <v>128.6</v>
      </c>
      <c r="I70">
        <v>0.1</v>
      </c>
      <c r="J70">
        <v>6.98</v>
      </c>
      <c r="K70">
        <v>1.41</v>
      </c>
      <c r="L70">
        <v>1</v>
      </c>
      <c r="M70">
        <f t="shared" si="1"/>
        <v>2016</v>
      </c>
      <c r="N70" t="s">
        <v>10</v>
      </c>
      <c r="O70">
        <v>430</v>
      </c>
      <c r="P70" s="5" t="str">
        <f>LOOKUP(MONTH(A70),{1,3,6,9,12;"Winter","Spring","Summer","Autumn","Winter"})</f>
        <v>Winter</v>
      </c>
      <c r="Q70" t="s">
        <v>41</v>
      </c>
      <c r="Z70" t="s">
        <v>22</v>
      </c>
    </row>
    <row r="71" spans="1:26" x14ac:dyDescent="0.25">
      <c r="A71" s="1">
        <v>42423</v>
      </c>
      <c r="B71" t="s">
        <v>14</v>
      </c>
      <c r="C71" t="s">
        <v>22</v>
      </c>
      <c r="D71" s="3">
        <v>0.36458333333333331</v>
      </c>
      <c r="E71">
        <v>11.2</v>
      </c>
      <c r="F71">
        <v>6.2</v>
      </c>
      <c r="G71">
        <v>88.4</v>
      </c>
      <c r="H71">
        <v>138.6</v>
      </c>
      <c r="I71">
        <v>0.1</v>
      </c>
      <c r="J71">
        <v>7.19</v>
      </c>
      <c r="K71">
        <v>0.76</v>
      </c>
      <c r="L71">
        <v>0.5</v>
      </c>
      <c r="M71">
        <f t="shared" si="1"/>
        <v>2016</v>
      </c>
      <c r="N71" t="s">
        <v>10</v>
      </c>
      <c r="O71">
        <v>120</v>
      </c>
      <c r="P71" s="5" t="str">
        <f>LOOKUP(MONTH(A71),{1,3,6,9,12;"Winter","Spring","Summer","Autumn","Winter"})</f>
        <v>Winter</v>
      </c>
      <c r="Q71" t="s">
        <v>41</v>
      </c>
      <c r="Z71" t="s">
        <v>22</v>
      </c>
    </row>
    <row r="72" spans="1:26" x14ac:dyDescent="0.25">
      <c r="A72" s="1">
        <v>42450</v>
      </c>
      <c r="B72" t="s">
        <v>14</v>
      </c>
      <c r="C72" t="s">
        <v>22</v>
      </c>
      <c r="D72" s="3">
        <v>0.37847222222222227</v>
      </c>
      <c r="E72">
        <v>9.5299999999999994</v>
      </c>
      <c r="F72">
        <v>9.1999999999999993</v>
      </c>
      <c r="G72">
        <v>90.9</v>
      </c>
      <c r="H72">
        <v>130.19999999999999</v>
      </c>
      <c r="I72">
        <v>0.1</v>
      </c>
      <c r="J72">
        <v>6.97</v>
      </c>
      <c r="K72">
        <v>2.75</v>
      </c>
      <c r="L72">
        <v>0.75</v>
      </c>
      <c r="M72">
        <f t="shared" si="1"/>
        <v>2016</v>
      </c>
      <c r="N72" t="s">
        <v>10</v>
      </c>
      <c r="O72">
        <v>300</v>
      </c>
      <c r="P72" s="5" t="str">
        <f>LOOKUP(MONTH(A72),{1,3,6,9,12;"Winter","Spring","Summer","Autumn","Winter"})</f>
        <v>Spring</v>
      </c>
      <c r="Q72" t="s">
        <v>41</v>
      </c>
      <c r="Z72" t="s">
        <v>22</v>
      </c>
    </row>
    <row r="73" spans="1:26" x14ac:dyDescent="0.25">
      <c r="A73" s="1">
        <v>42478</v>
      </c>
      <c r="B73" t="s">
        <v>14</v>
      </c>
      <c r="C73" t="s">
        <v>22</v>
      </c>
      <c r="D73" s="3">
        <v>0.41805555555555557</v>
      </c>
      <c r="E73">
        <v>9.5299999999999994</v>
      </c>
      <c r="F73">
        <v>12.7</v>
      </c>
      <c r="G73">
        <v>129.19999999999999</v>
      </c>
      <c r="H73">
        <v>169.2</v>
      </c>
      <c r="I73">
        <v>0.1</v>
      </c>
      <c r="J73">
        <v>7.36</v>
      </c>
      <c r="K73">
        <v>1.3</v>
      </c>
      <c r="L73">
        <v>7.0000000000000007E-2</v>
      </c>
      <c r="M73">
        <f t="shared" si="1"/>
        <v>2016</v>
      </c>
      <c r="N73" t="s">
        <v>9</v>
      </c>
      <c r="O73">
        <v>52</v>
      </c>
      <c r="P73" s="5" t="str">
        <f>LOOKUP(MONTH(A73),{1,3,6,9,12;"Winter","Spring","Summer","Autumn","Winter"})</f>
        <v>Spring</v>
      </c>
      <c r="Q73" t="s">
        <v>41</v>
      </c>
      <c r="Z73" t="s">
        <v>22</v>
      </c>
    </row>
    <row r="74" spans="1:26" x14ac:dyDescent="0.25">
      <c r="A74" s="1">
        <v>42499</v>
      </c>
      <c r="B74" t="s">
        <v>14</v>
      </c>
      <c r="C74" t="s">
        <v>22</v>
      </c>
      <c r="D74" s="3">
        <v>0.37708333333333338</v>
      </c>
      <c r="E74">
        <v>9.4600000000000009</v>
      </c>
      <c r="F74">
        <v>12.9</v>
      </c>
      <c r="G74">
        <v>140.5</v>
      </c>
      <c r="H74">
        <v>182.9</v>
      </c>
      <c r="I74">
        <v>0.1</v>
      </c>
      <c r="J74">
        <v>7.69</v>
      </c>
      <c r="K74">
        <v>1.01</v>
      </c>
      <c r="L74">
        <v>0.25</v>
      </c>
      <c r="M74">
        <f t="shared" si="1"/>
        <v>2016</v>
      </c>
      <c r="N74" t="s">
        <v>10</v>
      </c>
      <c r="O74">
        <v>180</v>
      </c>
      <c r="P74" s="5" t="str">
        <f>LOOKUP(MONTH(A74),{1,3,6,9,12;"Winter","Spring","Summer","Autumn","Winter"})</f>
        <v>Spring</v>
      </c>
      <c r="Q74" t="s">
        <v>41</v>
      </c>
      <c r="Z74" t="s">
        <v>22</v>
      </c>
    </row>
    <row r="75" spans="1:26" x14ac:dyDescent="0.25">
      <c r="A75" s="1">
        <v>42542</v>
      </c>
      <c r="B75" t="s">
        <v>14</v>
      </c>
      <c r="C75" t="s">
        <v>22</v>
      </c>
      <c r="D75" s="3">
        <v>0.375</v>
      </c>
      <c r="E75">
        <v>8.34</v>
      </c>
      <c r="F75">
        <v>15</v>
      </c>
      <c r="G75">
        <v>131.4</v>
      </c>
      <c r="H75">
        <v>163.19999999999999</v>
      </c>
      <c r="I75">
        <v>0.1</v>
      </c>
      <c r="L75">
        <v>0.09</v>
      </c>
      <c r="M75">
        <f t="shared" si="1"/>
        <v>2016</v>
      </c>
      <c r="N75" t="s">
        <v>10</v>
      </c>
      <c r="O75">
        <v>120</v>
      </c>
      <c r="P75" s="5" t="str">
        <f>LOOKUP(MONTH(A75),{1,3,6,9,12;"Winter","Spring","Summer","Autumn","Winter"})</f>
        <v>Summer</v>
      </c>
      <c r="Q75" t="s">
        <v>41</v>
      </c>
      <c r="Z75" t="s">
        <v>22</v>
      </c>
    </row>
    <row r="76" spans="1:26" x14ac:dyDescent="0.25">
      <c r="A76" s="1">
        <v>42569</v>
      </c>
      <c r="B76" t="s">
        <v>14</v>
      </c>
      <c r="C76" t="s">
        <v>22</v>
      </c>
      <c r="D76" s="3">
        <v>0.5180555555555556</v>
      </c>
      <c r="E76">
        <v>5.12</v>
      </c>
      <c r="F76">
        <v>16.3</v>
      </c>
      <c r="G76">
        <v>169.8</v>
      </c>
      <c r="H76">
        <v>202.6</v>
      </c>
      <c r="I76">
        <v>0.1</v>
      </c>
      <c r="J76">
        <v>7.63</v>
      </c>
      <c r="K76">
        <v>4.42</v>
      </c>
      <c r="L76">
        <v>0.03</v>
      </c>
      <c r="M76">
        <f t="shared" si="1"/>
        <v>2016</v>
      </c>
      <c r="N76" t="s">
        <v>9</v>
      </c>
      <c r="O76">
        <v>200</v>
      </c>
      <c r="P76" s="5" t="str">
        <f>LOOKUP(MONTH(A76),{1,3,6,9,12;"Winter","Spring","Summer","Autumn","Winter"})</f>
        <v>Summer</v>
      </c>
      <c r="Q76" t="s">
        <v>41</v>
      </c>
      <c r="Z76" t="s">
        <v>22</v>
      </c>
    </row>
    <row r="77" spans="1:26" x14ac:dyDescent="0.25">
      <c r="A77" s="1">
        <v>42597</v>
      </c>
      <c r="B77" t="s">
        <v>14</v>
      </c>
      <c r="C77" t="s">
        <v>22</v>
      </c>
      <c r="D77" s="3">
        <v>0.3833333333333333</v>
      </c>
      <c r="E77">
        <v>7.58</v>
      </c>
      <c r="F77">
        <v>17</v>
      </c>
      <c r="G77">
        <v>202.3</v>
      </c>
      <c r="H77">
        <v>240.5</v>
      </c>
      <c r="I77">
        <v>0.1</v>
      </c>
      <c r="J77">
        <v>7.8</v>
      </c>
      <c r="K77">
        <v>0.6</v>
      </c>
      <c r="L77">
        <v>0.02</v>
      </c>
      <c r="M77">
        <f t="shared" si="1"/>
        <v>2016</v>
      </c>
      <c r="N77" t="s">
        <v>9</v>
      </c>
      <c r="O77">
        <v>190</v>
      </c>
      <c r="P77" s="5" t="str">
        <f>LOOKUP(MONTH(A77),{1,3,6,9,12;"Winter","Spring","Summer","Autumn","Winter"})</f>
        <v>Summer</v>
      </c>
      <c r="Q77" t="s">
        <v>41</v>
      </c>
      <c r="Z77" t="s">
        <v>22</v>
      </c>
    </row>
    <row r="78" spans="1:26" x14ac:dyDescent="0.25">
      <c r="A78" s="1">
        <v>42635</v>
      </c>
      <c r="B78" t="s">
        <v>14</v>
      </c>
      <c r="C78" t="s">
        <v>22</v>
      </c>
      <c r="D78" s="3">
        <v>0.43333333333333335</v>
      </c>
      <c r="E78">
        <v>9.3800000000000008</v>
      </c>
      <c r="F78">
        <v>14.5</v>
      </c>
      <c r="G78">
        <v>153.19999999999999</v>
      </c>
      <c r="H78">
        <v>191.7</v>
      </c>
      <c r="I78">
        <v>0.1</v>
      </c>
      <c r="J78">
        <v>7.16</v>
      </c>
      <c r="K78">
        <v>1.61</v>
      </c>
      <c r="L78">
        <v>7.0000000000000007E-2</v>
      </c>
      <c r="M78">
        <f t="shared" si="1"/>
        <v>2016</v>
      </c>
      <c r="N78" t="s">
        <v>10</v>
      </c>
      <c r="O78">
        <v>2200</v>
      </c>
      <c r="P78" s="5" t="str">
        <f>LOOKUP(MONTH(A78),{1,3,6,9,12;"Winter","Spring","Summer","Autumn","Winter"})</f>
        <v>Autumn</v>
      </c>
      <c r="Q78" t="s">
        <v>41</v>
      </c>
      <c r="Z78" t="s">
        <v>22</v>
      </c>
    </row>
    <row r="79" spans="1:26" x14ac:dyDescent="0.25">
      <c r="A79" s="1">
        <v>42654</v>
      </c>
      <c r="B79" t="s">
        <v>14</v>
      </c>
      <c r="C79" t="s">
        <v>22</v>
      </c>
      <c r="D79" s="3">
        <v>0.41666666666666669</v>
      </c>
      <c r="E79">
        <v>9.7799999999999994</v>
      </c>
      <c r="F79">
        <v>11.5</v>
      </c>
      <c r="G79">
        <v>141.19999999999999</v>
      </c>
      <c r="H79">
        <v>188.2</v>
      </c>
      <c r="I79">
        <v>0.1</v>
      </c>
      <c r="J79">
        <v>7.1</v>
      </c>
      <c r="K79">
        <v>0.57999999999999996</v>
      </c>
      <c r="L79">
        <v>0.03</v>
      </c>
      <c r="M79">
        <f t="shared" si="1"/>
        <v>2016</v>
      </c>
      <c r="N79" t="s">
        <v>9</v>
      </c>
      <c r="O79">
        <v>1800</v>
      </c>
      <c r="P79" s="5" t="str">
        <f>LOOKUP(MONTH(A79),{1,3,6,9,12;"Winter","Spring","Summer","Autumn","Winter"})</f>
        <v>Autumn</v>
      </c>
      <c r="Q79" t="s">
        <v>41</v>
      </c>
      <c r="Z79" t="s">
        <v>22</v>
      </c>
    </row>
    <row r="80" spans="1:26" x14ac:dyDescent="0.25">
      <c r="A80" s="1">
        <v>42688</v>
      </c>
      <c r="B80" t="s">
        <v>14</v>
      </c>
      <c r="C80" t="s">
        <v>22</v>
      </c>
      <c r="D80" s="3">
        <v>0.63055555555555554</v>
      </c>
      <c r="E80">
        <v>8.7200000000000006</v>
      </c>
      <c r="F80">
        <v>11.8</v>
      </c>
      <c r="G80">
        <v>108.2</v>
      </c>
      <c r="H80">
        <v>144.6</v>
      </c>
      <c r="I80">
        <v>0.1</v>
      </c>
      <c r="J80">
        <v>6.61</v>
      </c>
      <c r="K80">
        <v>0.96</v>
      </c>
      <c r="L80">
        <v>1</v>
      </c>
      <c r="M80">
        <f t="shared" si="1"/>
        <v>2016</v>
      </c>
      <c r="N80" t="s">
        <v>10</v>
      </c>
      <c r="O80">
        <v>800</v>
      </c>
      <c r="P80" s="5" t="str">
        <f>LOOKUP(MONTH(A80),{1,3,6,9,12;"Winter","Spring","Summer","Autumn","Winter"})</f>
        <v>Autumn</v>
      </c>
      <c r="Q80" t="s">
        <v>41</v>
      </c>
      <c r="Z80" t="s">
        <v>22</v>
      </c>
    </row>
    <row r="81" spans="1:26" x14ac:dyDescent="0.25">
      <c r="A81" s="1">
        <v>42716</v>
      </c>
      <c r="B81" t="s">
        <v>14</v>
      </c>
      <c r="C81" t="s">
        <v>22</v>
      </c>
      <c r="D81" s="3">
        <v>0.41736111111111113</v>
      </c>
      <c r="E81">
        <v>11.39</v>
      </c>
      <c r="F81">
        <v>6.7</v>
      </c>
      <c r="G81">
        <v>90.8</v>
      </c>
      <c r="H81">
        <v>139.69999999999999</v>
      </c>
      <c r="I81">
        <v>0.1</v>
      </c>
      <c r="J81">
        <v>7.06</v>
      </c>
      <c r="K81">
        <v>1.66</v>
      </c>
      <c r="L81">
        <v>0.75</v>
      </c>
      <c r="M81">
        <f t="shared" si="1"/>
        <v>2016</v>
      </c>
      <c r="N81" t="s">
        <v>10</v>
      </c>
      <c r="O81">
        <v>250</v>
      </c>
      <c r="P81" s="5" t="str">
        <f>LOOKUP(MONTH(A81),{1,3,6,9,12;"Winter","Spring","Summer","Autumn","Winter"})</f>
        <v>Winter</v>
      </c>
      <c r="Q81" t="s">
        <v>41</v>
      </c>
      <c r="Z81" t="s">
        <v>22</v>
      </c>
    </row>
    <row r="82" spans="1:26" x14ac:dyDescent="0.25">
      <c r="A82" s="1">
        <v>42758</v>
      </c>
      <c r="B82" t="s">
        <v>14</v>
      </c>
      <c r="C82" t="s">
        <v>22</v>
      </c>
      <c r="D82" s="3">
        <v>0.38819444444444445</v>
      </c>
      <c r="E82">
        <v>11.62</v>
      </c>
      <c r="F82">
        <v>4.7</v>
      </c>
      <c r="G82">
        <v>88.4</v>
      </c>
      <c r="H82">
        <v>144.69999999999999</v>
      </c>
      <c r="I82">
        <v>0.1</v>
      </c>
      <c r="J82">
        <v>6.64</v>
      </c>
      <c r="K82">
        <v>1.69</v>
      </c>
      <c r="L82">
        <v>1</v>
      </c>
      <c r="M82">
        <f t="shared" si="1"/>
        <v>2017</v>
      </c>
      <c r="N82" t="s">
        <v>10</v>
      </c>
      <c r="O82">
        <v>550</v>
      </c>
      <c r="P82" s="5" t="str">
        <f>LOOKUP(MONTH(A82),{1,3,6,9,12;"Winter","Spring","Summer","Autumn","Winter"})</f>
        <v>Winter</v>
      </c>
      <c r="Q82" t="s">
        <v>41</v>
      </c>
      <c r="Z82" t="s">
        <v>22</v>
      </c>
    </row>
    <row r="83" spans="1:26" x14ac:dyDescent="0.25">
      <c r="A83" s="1">
        <v>42787</v>
      </c>
      <c r="B83" t="s">
        <v>14</v>
      </c>
      <c r="C83" t="s">
        <v>22</v>
      </c>
      <c r="D83" s="3">
        <v>0.39374999999999999</v>
      </c>
      <c r="E83">
        <v>10.59</v>
      </c>
      <c r="F83">
        <v>7</v>
      </c>
      <c r="G83">
        <v>75.400000000000006</v>
      </c>
      <c r="H83">
        <v>115.3</v>
      </c>
      <c r="I83">
        <v>0.1</v>
      </c>
      <c r="J83">
        <v>6.86</v>
      </c>
      <c r="K83">
        <v>3.13</v>
      </c>
      <c r="L83">
        <v>2</v>
      </c>
      <c r="M83">
        <f t="shared" si="1"/>
        <v>2017</v>
      </c>
      <c r="N83" t="s">
        <v>10</v>
      </c>
      <c r="O83">
        <v>270</v>
      </c>
      <c r="P83" s="5" t="str">
        <f>LOOKUP(MONTH(A83),{1,3,6,9,12;"Winter","Spring","Summer","Autumn","Winter"})</f>
        <v>Winter</v>
      </c>
      <c r="Q83" t="s">
        <v>41</v>
      </c>
      <c r="Z83" t="s">
        <v>22</v>
      </c>
    </row>
    <row r="84" spans="1:26" x14ac:dyDescent="0.25">
      <c r="A84" s="1">
        <v>42825</v>
      </c>
      <c r="B84" t="s">
        <v>14</v>
      </c>
      <c r="C84" t="s">
        <v>22</v>
      </c>
      <c r="D84" s="3">
        <v>0.41250000000000003</v>
      </c>
      <c r="E84">
        <v>10.199999999999999</v>
      </c>
      <c r="F84">
        <v>8.4</v>
      </c>
      <c r="G84">
        <v>86.3</v>
      </c>
      <c r="H84">
        <v>127.7</v>
      </c>
      <c r="I84">
        <v>0.1</v>
      </c>
      <c r="J84">
        <v>6.78</v>
      </c>
      <c r="K84">
        <v>5.64</v>
      </c>
      <c r="L84">
        <v>1.75</v>
      </c>
      <c r="M84">
        <f t="shared" si="1"/>
        <v>2017</v>
      </c>
      <c r="N84" t="s">
        <v>10</v>
      </c>
      <c r="O84">
        <v>220</v>
      </c>
      <c r="P84" s="5" t="str">
        <f>LOOKUP(MONTH(A84),{1,3,6,9,12;"Winter","Spring","Summer","Autumn","Winter"})</f>
        <v>Spring</v>
      </c>
      <c r="Q84" t="s">
        <v>41</v>
      </c>
      <c r="Z84" t="s">
        <v>22</v>
      </c>
    </row>
    <row r="85" spans="1:26" x14ac:dyDescent="0.25">
      <c r="A85" s="1">
        <v>42843</v>
      </c>
      <c r="B85" t="s">
        <v>14</v>
      </c>
      <c r="C85" t="s">
        <v>22</v>
      </c>
      <c r="D85" s="3">
        <v>0.37708333333333338</v>
      </c>
      <c r="E85">
        <v>9.5399999999999991</v>
      </c>
      <c r="F85">
        <v>10.5</v>
      </c>
      <c r="G85">
        <v>94.2</v>
      </c>
      <c r="H85">
        <v>130.69999999999999</v>
      </c>
      <c r="I85">
        <v>0.1</v>
      </c>
      <c r="J85">
        <v>7.08</v>
      </c>
      <c r="K85">
        <v>1.52</v>
      </c>
      <c r="L85">
        <v>1</v>
      </c>
      <c r="M85">
        <f t="shared" si="1"/>
        <v>2017</v>
      </c>
      <c r="N85" t="s">
        <v>10</v>
      </c>
      <c r="O85">
        <v>120</v>
      </c>
      <c r="P85" s="5" t="str">
        <f>LOOKUP(MONTH(A85),{1,3,6,9,12;"Winter","Spring","Summer","Autumn","Winter"})</f>
        <v>Spring</v>
      </c>
      <c r="Q85" t="s">
        <v>41</v>
      </c>
      <c r="Z85" t="s">
        <v>22</v>
      </c>
    </row>
    <row r="86" spans="1:26" x14ac:dyDescent="0.25">
      <c r="A86" s="1">
        <v>42870</v>
      </c>
      <c r="B86" t="s">
        <v>14</v>
      </c>
      <c r="C86" t="s">
        <v>22</v>
      </c>
      <c r="D86" s="3">
        <v>0.39374999999999999</v>
      </c>
      <c r="E86">
        <v>9.2799999999999994</v>
      </c>
      <c r="F86">
        <v>11.5</v>
      </c>
      <c r="G86">
        <v>101.1</v>
      </c>
      <c r="H86">
        <v>136.4</v>
      </c>
      <c r="I86">
        <v>0.1</v>
      </c>
      <c r="J86">
        <v>7.32</v>
      </c>
      <c r="K86">
        <v>0.76</v>
      </c>
      <c r="L86">
        <v>1</v>
      </c>
      <c r="M86">
        <f t="shared" si="1"/>
        <v>2017</v>
      </c>
      <c r="N86" t="s">
        <v>10</v>
      </c>
      <c r="O86">
        <v>390</v>
      </c>
      <c r="P86" s="5" t="str">
        <f>LOOKUP(MONTH(A86),{1,3,6,9,12;"Winter","Spring","Summer","Autumn","Winter"})</f>
        <v>Spring</v>
      </c>
      <c r="Q86" t="s">
        <v>41</v>
      </c>
      <c r="Z86" t="s">
        <v>22</v>
      </c>
    </row>
    <row r="87" spans="1:26" x14ac:dyDescent="0.25">
      <c r="A87" s="1">
        <v>42899</v>
      </c>
      <c r="B87" t="s">
        <v>14</v>
      </c>
      <c r="C87" t="s">
        <v>22</v>
      </c>
      <c r="D87" s="3">
        <v>0.39097222222222222</v>
      </c>
      <c r="E87">
        <v>8.67</v>
      </c>
      <c r="F87">
        <v>13.5</v>
      </c>
      <c r="G87">
        <v>132.30000000000001</v>
      </c>
      <c r="H87">
        <v>169.8</v>
      </c>
      <c r="I87">
        <v>0.1</v>
      </c>
      <c r="J87">
        <v>7.42</v>
      </c>
      <c r="K87">
        <v>13.2</v>
      </c>
      <c r="L87">
        <v>0.75</v>
      </c>
      <c r="M87">
        <f t="shared" si="1"/>
        <v>2017</v>
      </c>
      <c r="N87" t="s">
        <v>10</v>
      </c>
      <c r="O87">
        <v>11000</v>
      </c>
      <c r="P87" s="5" t="str">
        <f>LOOKUP(MONTH(A87),{1,3,6,9,12;"Winter","Spring","Summer","Autumn","Winter"})</f>
        <v>Summer</v>
      </c>
      <c r="Q87" t="s">
        <v>41</v>
      </c>
      <c r="Z87" t="s">
        <v>22</v>
      </c>
    </row>
    <row r="88" spans="1:26" x14ac:dyDescent="0.25">
      <c r="A88" s="1">
        <v>42927</v>
      </c>
      <c r="B88" t="s">
        <v>14</v>
      </c>
      <c r="C88" t="s">
        <v>22</v>
      </c>
      <c r="D88" s="3">
        <v>0.3659722222222222</v>
      </c>
      <c r="F88">
        <v>15.5</v>
      </c>
      <c r="G88">
        <v>185.6</v>
      </c>
      <c r="H88">
        <v>226.6</v>
      </c>
      <c r="I88">
        <v>0.1</v>
      </c>
      <c r="J88">
        <v>7.49</v>
      </c>
      <c r="K88">
        <v>1.1399999999999999</v>
      </c>
      <c r="L88">
        <v>0.04</v>
      </c>
      <c r="M88">
        <f t="shared" si="1"/>
        <v>2017</v>
      </c>
      <c r="N88" t="s">
        <v>9</v>
      </c>
      <c r="O88">
        <v>750</v>
      </c>
      <c r="P88" s="5" t="str">
        <f>LOOKUP(MONTH(A88),{1,3,6,9,12;"Winter","Spring","Summer","Autumn","Winter"})</f>
        <v>Summer</v>
      </c>
      <c r="Q88" t="s">
        <v>41</v>
      </c>
      <c r="Z88" t="s">
        <v>22</v>
      </c>
    </row>
    <row r="89" spans="1:26" x14ac:dyDescent="0.25">
      <c r="A89" s="1">
        <v>42961</v>
      </c>
      <c r="B89" t="s">
        <v>14</v>
      </c>
      <c r="C89" t="s">
        <v>22</v>
      </c>
      <c r="D89" s="3">
        <v>0.37638888888888888</v>
      </c>
      <c r="E89">
        <v>8.17</v>
      </c>
      <c r="F89">
        <v>16.7</v>
      </c>
      <c r="G89">
        <v>216.7</v>
      </c>
      <c r="H89">
        <v>257</v>
      </c>
      <c r="I89">
        <v>0.1</v>
      </c>
      <c r="J89">
        <v>7.51</v>
      </c>
      <c r="K89">
        <v>0.54</v>
      </c>
      <c r="L89">
        <v>0.02</v>
      </c>
      <c r="M89">
        <f t="shared" si="1"/>
        <v>2017</v>
      </c>
      <c r="N89" t="s">
        <v>10</v>
      </c>
      <c r="O89">
        <v>62</v>
      </c>
      <c r="P89" s="5" t="str">
        <f>LOOKUP(MONTH(A89),{1,3,6,9,12;"Winter","Spring","Summer","Autumn","Winter"})</f>
        <v>Summer</v>
      </c>
      <c r="Q89" t="s">
        <v>41</v>
      </c>
      <c r="Z89" t="s">
        <v>22</v>
      </c>
    </row>
    <row r="90" spans="1:26" x14ac:dyDescent="0.25">
      <c r="A90" s="1">
        <v>42989</v>
      </c>
      <c r="B90" t="s">
        <v>14</v>
      </c>
      <c r="C90" t="s">
        <v>22</v>
      </c>
      <c r="D90" s="3">
        <v>0.37638888888888888</v>
      </c>
      <c r="E90">
        <v>9.41</v>
      </c>
      <c r="F90">
        <v>14.7</v>
      </c>
      <c r="G90">
        <v>132.9</v>
      </c>
      <c r="H90">
        <v>165.4</v>
      </c>
      <c r="I90">
        <v>0.1</v>
      </c>
      <c r="J90">
        <v>7.65</v>
      </c>
      <c r="K90">
        <v>0.25</v>
      </c>
      <c r="L90">
        <v>0.01</v>
      </c>
      <c r="M90">
        <f t="shared" si="1"/>
        <v>2017</v>
      </c>
      <c r="N90" t="s">
        <v>9</v>
      </c>
      <c r="O90">
        <v>40</v>
      </c>
      <c r="P90" s="5" t="str">
        <f>LOOKUP(MONTH(A90),{1,3,6,9,12;"Winter","Spring","Summer","Autumn","Winter"})</f>
        <v>Autumn</v>
      </c>
      <c r="Q90" t="s">
        <v>41</v>
      </c>
      <c r="Z90" t="s">
        <v>22</v>
      </c>
    </row>
    <row r="91" spans="1:26" x14ac:dyDescent="0.25">
      <c r="A91" s="1">
        <v>43024</v>
      </c>
      <c r="B91" t="s">
        <v>14</v>
      </c>
      <c r="C91" t="s">
        <v>22</v>
      </c>
      <c r="D91" s="3">
        <v>0.38541666666666669</v>
      </c>
      <c r="E91">
        <v>10.6</v>
      </c>
      <c r="F91">
        <v>10.199999999999999</v>
      </c>
      <c r="G91">
        <v>134</v>
      </c>
      <c r="H91">
        <v>187.6</v>
      </c>
      <c r="I91">
        <v>0.1</v>
      </c>
      <c r="J91">
        <v>7.75</v>
      </c>
      <c r="K91">
        <v>0.76</v>
      </c>
      <c r="L91">
        <v>0.03</v>
      </c>
      <c r="M91">
        <f t="shared" si="1"/>
        <v>2017</v>
      </c>
      <c r="N91" t="s">
        <v>9</v>
      </c>
      <c r="O91">
        <v>640</v>
      </c>
      <c r="P91" s="5" t="str">
        <f>LOOKUP(MONTH(A91),{1,3,6,9,12;"Winter","Spring","Summer","Autumn","Winter"})</f>
        <v>Autumn</v>
      </c>
      <c r="Q91" t="s">
        <v>41</v>
      </c>
      <c r="Z91" t="s">
        <v>22</v>
      </c>
    </row>
    <row r="92" spans="1:26" x14ac:dyDescent="0.25">
      <c r="A92" s="1">
        <v>43073</v>
      </c>
      <c r="B92" t="s">
        <v>14</v>
      </c>
      <c r="C92" t="s">
        <v>22</v>
      </c>
      <c r="D92" s="3">
        <v>0.38125000000000003</v>
      </c>
      <c r="E92">
        <v>11.5</v>
      </c>
      <c r="F92">
        <v>7.8</v>
      </c>
      <c r="G92">
        <v>70.599999999999994</v>
      </c>
      <c r="H92">
        <v>105.4</v>
      </c>
      <c r="I92">
        <v>0</v>
      </c>
      <c r="J92">
        <v>7.04</v>
      </c>
      <c r="K92">
        <v>2.44</v>
      </c>
      <c r="L92">
        <v>1</v>
      </c>
      <c r="M92">
        <f t="shared" si="1"/>
        <v>2017</v>
      </c>
      <c r="N92" t="s">
        <v>10</v>
      </c>
      <c r="O92">
        <v>230</v>
      </c>
      <c r="P92" s="5" t="str">
        <f>LOOKUP(MONTH(A92),{1,3,6,9,12;"Winter","Spring","Summer","Autumn","Winter"})</f>
        <v>Winter</v>
      </c>
      <c r="Q92" t="s">
        <v>41</v>
      </c>
      <c r="Z92" t="s">
        <v>22</v>
      </c>
    </row>
    <row r="93" spans="1:26" x14ac:dyDescent="0.25">
      <c r="A93" s="1">
        <v>43122</v>
      </c>
      <c r="B93" t="s">
        <v>14</v>
      </c>
      <c r="C93" t="s">
        <v>22</v>
      </c>
      <c r="D93" s="3">
        <v>0.4284722222222222</v>
      </c>
      <c r="E93">
        <v>10.89</v>
      </c>
      <c r="F93">
        <v>7.1</v>
      </c>
      <c r="G93">
        <v>77.8</v>
      </c>
      <c r="H93">
        <v>118.2</v>
      </c>
      <c r="I93">
        <v>0.1</v>
      </c>
      <c r="J93">
        <v>7.07</v>
      </c>
      <c r="K93">
        <v>1.66</v>
      </c>
      <c r="L93">
        <v>2</v>
      </c>
      <c r="M93">
        <f t="shared" si="1"/>
        <v>2018</v>
      </c>
      <c r="N93" t="s">
        <v>10</v>
      </c>
      <c r="O93">
        <v>210</v>
      </c>
      <c r="P93" s="5" t="str">
        <f>LOOKUP(MONTH(A93),{1,3,6,9,12;"Winter","Spring","Summer","Autumn","Winter"})</f>
        <v>Winter</v>
      </c>
      <c r="Q93" t="s">
        <v>41</v>
      </c>
      <c r="Z93" t="s">
        <v>22</v>
      </c>
    </row>
    <row r="94" spans="1:26" x14ac:dyDescent="0.25">
      <c r="A94" s="1">
        <v>43143</v>
      </c>
      <c r="B94" t="s">
        <v>14</v>
      </c>
      <c r="C94" t="s">
        <v>22</v>
      </c>
      <c r="D94" s="3">
        <v>0.375</v>
      </c>
      <c r="F94">
        <v>4.8</v>
      </c>
      <c r="G94">
        <v>111.7</v>
      </c>
      <c r="H94">
        <v>141.9</v>
      </c>
      <c r="I94">
        <v>0.1</v>
      </c>
      <c r="J94">
        <v>7.33</v>
      </c>
      <c r="K94">
        <v>4.5</v>
      </c>
      <c r="L94">
        <v>1</v>
      </c>
      <c r="M94">
        <f t="shared" si="1"/>
        <v>2018</v>
      </c>
      <c r="N94" t="s">
        <v>9</v>
      </c>
      <c r="O94">
        <v>320</v>
      </c>
      <c r="P94" s="5" t="str">
        <f>LOOKUP(MONTH(A94),{1,3,6,9,12;"Winter","Spring","Summer","Autumn","Winter"})</f>
        <v>Winter</v>
      </c>
      <c r="Q94" t="s">
        <v>41</v>
      </c>
      <c r="Z94" t="s">
        <v>22</v>
      </c>
    </row>
    <row r="95" spans="1:26" x14ac:dyDescent="0.25">
      <c r="A95" s="1">
        <v>43171</v>
      </c>
      <c r="B95" t="s">
        <v>14</v>
      </c>
      <c r="C95" t="s">
        <v>22</v>
      </c>
      <c r="D95" s="3">
        <v>0.38680555555555557</v>
      </c>
      <c r="F95">
        <v>7</v>
      </c>
      <c r="L95">
        <v>0.75</v>
      </c>
      <c r="M95">
        <f t="shared" si="1"/>
        <v>2018</v>
      </c>
      <c r="N95" t="s">
        <v>9</v>
      </c>
      <c r="O95">
        <v>320</v>
      </c>
      <c r="P95" s="5" t="str">
        <f>LOOKUP(MONTH(A95),{1,3,6,9,12;"Winter","Spring","Summer","Autumn","Winter"})</f>
        <v>Spring</v>
      </c>
      <c r="Q95" t="s">
        <v>41</v>
      </c>
      <c r="Z95" t="s">
        <v>22</v>
      </c>
    </row>
    <row r="96" spans="1:26" x14ac:dyDescent="0.25">
      <c r="A96" s="1">
        <v>43206</v>
      </c>
      <c r="B96" t="s">
        <v>14</v>
      </c>
      <c r="C96" t="s">
        <v>22</v>
      </c>
      <c r="D96" s="3">
        <v>0.4069444444444445</v>
      </c>
      <c r="F96">
        <v>9</v>
      </c>
      <c r="L96">
        <v>2</v>
      </c>
      <c r="M96">
        <f t="shared" si="1"/>
        <v>2018</v>
      </c>
      <c r="N96" t="s">
        <v>10</v>
      </c>
      <c r="O96">
        <v>1200</v>
      </c>
      <c r="P96" s="5" t="str">
        <f>LOOKUP(MONTH(A96),{1,3,6,9,12;"Winter","Spring","Summer","Autumn","Winter"})</f>
        <v>Spring</v>
      </c>
      <c r="Q96" t="s">
        <v>41</v>
      </c>
      <c r="Z96" t="s">
        <v>22</v>
      </c>
    </row>
    <row r="97" spans="1:26" x14ac:dyDescent="0.25">
      <c r="A97" s="1">
        <v>43241</v>
      </c>
      <c r="B97" t="s">
        <v>14</v>
      </c>
      <c r="C97" t="s">
        <v>22</v>
      </c>
      <c r="D97" s="3">
        <v>0.44097222222222227</v>
      </c>
      <c r="F97">
        <v>5</v>
      </c>
      <c r="L97">
        <v>0.75</v>
      </c>
      <c r="M97">
        <f t="shared" si="1"/>
        <v>2018</v>
      </c>
      <c r="N97" t="s">
        <v>9</v>
      </c>
      <c r="O97">
        <v>320</v>
      </c>
      <c r="P97" s="5" t="str">
        <f>LOOKUP(MONTH(A97),{1,3,6,9,12;"Winter","Spring","Summer","Autumn","Winter"})</f>
        <v>Spring</v>
      </c>
      <c r="Q97" t="s">
        <v>41</v>
      </c>
      <c r="Z97" t="s">
        <v>22</v>
      </c>
    </row>
    <row r="98" spans="1:26" x14ac:dyDescent="0.25">
      <c r="A98" s="1">
        <v>43269</v>
      </c>
      <c r="B98" t="s">
        <v>14</v>
      </c>
      <c r="C98" t="s">
        <v>22</v>
      </c>
      <c r="D98" s="3">
        <v>0.42152777777777778</v>
      </c>
      <c r="F98">
        <v>17</v>
      </c>
      <c r="L98">
        <v>0.55000000000000004</v>
      </c>
      <c r="M98">
        <f t="shared" si="1"/>
        <v>2018</v>
      </c>
      <c r="N98" t="s">
        <v>9</v>
      </c>
      <c r="O98">
        <v>1500</v>
      </c>
      <c r="P98" s="5" t="str">
        <f>LOOKUP(MONTH(A98),{1,3,6,9,12;"Winter","Spring","Summer","Autumn","Winter"})</f>
        <v>Summer</v>
      </c>
      <c r="Q98" t="s">
        <v>41</v>
      </c>
      <c r="Z98" t="s">
        <v>22</v>
      </c>
    </row>
    <row r="99" spans="1:26" x14ac:dyDescent="0.25">
      <c r="A99" s="1">
        <v>43311</v>
      </c>
      <c r="B99" t="s">
        <v>14</v>
      </c>
      <c r="C99" t="s">
        <v>22</v>
      </c>
      <c r="D99" s="3">
        <v>0.4375</v>
      </c>
      <c r="F99">
        <v>19.5</v>
      </c>
      <c r="M99">
        <f t="shared" si="1"/>
        <v>2018</v>
      </c>
      <c r="N99" t="s">
        <v>9</v>
      </c>
      <c r="O99">
        <v>84</v>
      </c>
      <c r="P99" s="5" t="str">
        <f>LOOKUP(MONTH(A99),{1,3,6,9,12;"Winter","Spring","Summer","Autumn","Winter"})</f>
        <v>Summer</v>
      </c>
      <c r="Q99" t="s">
        <v>41</v>
      </c>
      <c r="Z99" t="s">
        <v>22</v>
      </c>
    </row>
    <row r="100" spans="1:26" x14ac:dyDescent="0.25">
      <c r="A100" s="1">
        <v>43333</v>
      </c>
      <c r="B100" t="s">
        <v>14</v>
      </c>
      <c r="C100" t="s">
        <v>22</v>
      </c>
      <c r="D100" s="3">
        <v>0.44791666666666669</v>
      </c>
      <c r="E100">
        <v>7.4</v>
      </c>
      <c r="F100">
        <v>17.170000000000002</v>
      </c>
      <c r="H100">
        <v>197</v>
      </c>
      <c r="K100">
        <v>0.75</v>
      </c>
      <c r="M100">
        <f t="shared" si="1"/>
        <v>2018</v>
      </c>
      <c r="N100" t="s">
        <v>9</v>
      </c>
      <c r="O100">
        <v>42</v>
      </c>
      <c r="P100" s="5" t="str">
        <f>LOOKUP(MONTH(A100),{1,3,6,9,12;"Winter","Spring","Summer","Autumn","Winter"})</f>
        <v>Summer</v>
      </c>
      <c r="Q100" t="s">
        <v>41</v>
      </c>
      <c r="Z100" t="s">
        <v>22</v>
      </c>
    </row>
    <row r="101" spans="1:26" x14ac:dyDescent="0.25">
      <c r="A101" s="1">
        <v>43367</v>
      </c>
      <c r="B101" t="s">
        <v>14</v>
      </c>
      <c r="C101" t="s">
        <v>22</v>
      </c>
      <c r="D101" s="3">
        <v>0.39930555555555558</v>
      </c>
      <c r="E101">
        <v>9.8000000000000007</v>
      </c>
      <c r="F101">
        <v>13.47</v>
      </c>
      <c r="H101">
        <v>146</v>
      </c>
      <c r="K101">
        <v>1.25</v>
      </c>
      <c r="L101">
        <v>0.33</v>
      </c>
      <c r="M101">
        <f t="shared" si="1"/>
        <v>2018</v>
      </c>
      <c r="N101" t="s">
        <v>9</v>
      </c>
      <c r="O101">
        <v>490</v>
      </c>
      <c r="P101" s="5" t="str">
        <f>LOOKUP(MONTH(A101),{1,3,6,9,12;"Winter","Spring","Summer","Autumn","Winter"})</f>
        <v>Autumn</v>
      </c>
      <c r="Q101" t="s">
        <v>41</v>
      </c>
      <c r="Z101" t="s">
        <v>22</v>
      </c>
    </row>
    <row r="102" spans="1:26" x14ac:dyDescent="0.25">
      <c r="A102" s="1">
        <v>43403</v>
      </c>
      <c r="B102" t="s">
        <v>14</v>
      </c>
      <c r="C102" t="s">
        <v>22</v>
      </c>
      <c r="D102" s="3">
        <v>0.42708333333333331</v>
      </c>
      <c r="E102">
        <v>10.7</v>
      </c>
      <c r="F102">
        <v>11.19</v>
      </c>
      <c r="H102">
        <v>173</v>
      </c>
      <c r="J102">
        <v>7.15</v>
      </c>
      <c r="K102">
        <v>1.45</v>
      </c>
      <c r="L102">
        <v>0.81</v>
      </c>
      <c r="M102">
        <f t="shared" si="1"/>
        <v>2018</v>
      </c>
      <c r="N102" t="s">
        <v>9</v>
      </c>
      <c r="O102">
        <v>200</v>
      </c>
      <c r="P102" s="5" t="str">
        <f>LOOKUP(MONTH(A102),{1,3,6,9,12;"Winter","Spring","Summer","Autumn","Winter"})</f>
        <v>Autumn</v>
      </c>
      <c r="Q102" t="s">
        <v>41</v>
      </c>
      <c r="Z102" t="s">
        <v>22</v>
      </c>
    </row>
    <row r="103" spans="1:26" x14ac:dyDescent="0.25">
      <c r="A103" s="1">
        <v>43434</v>
      </c>
      <c r="B103" t="s">
        <v>14</v>
      </c>
      <c r="C103" t="s">
        <v>22</v>
      </c>
      <c r="D103" s="3">
        <v>0.44444444444444442</v>
      </c>
      <c r="E103">
        <v>15.02</v>
      </c>
      <c r="F103">
        <v>5.62</v>
      </c>
      <c r="H103">
        <v>192</v>
      </c>
      <c r="J103">
        <v>7.28</v>
      </c>
      <c r="K103">
        <v>0.98</v>
      </c>
      <c r="M103">
        <f t="shared" si="1"/>
        <v>2018</v>
      </c>
      <c r="N103" t="s">
        <v>9</v>
      </c>
      <c r="O103">
        <v>150</v>
      </c>
      <c r="P103" s="5" t="str">
        <f>LOOKUP(MONTH(A103),{1,3,6,9,12;"Winter","Spring","Summer","Autumn","Winter"})</f>
        <v>Autumn</v>
      </c>
      <c r="Q103" t="s">
        <v>41</v>
      </c>
      <c r="Z103" t="s">
        <v>22</v>
      </c>
    </row>
    <row r="104" spans="1:26" x14ac:dyDescent="0.25">
      <c r="A104" s="1">
        <v>43454</v>
      </c>
      <c r="B104" t="s">
        <v>14</v>
      </c>
      <c r="C104" t="s">
        <v>22</v>
      </c>
      <c r="D104" s="3">
        <v>1230.5208333333333</v>
      </c>
      <c r="E104">
        <v>11.78</v>
      </c>
      <c r="F104">
        <v>7.5</v>
      </c>
      <c r="H104">
        <v>135</v>
      </c>
      <c r="J104">
        <v>7.02</v>
      </c>
      <c r="K104">
        <v>2.2000000000000002</v>
      </c>
      <c r="M104">
        <f t="shared" si="1"/>
        <v>2018</v>
      </c>
      <c r="N104" t="s">
        <v>10</v>
      </c>
      <c r="O104">
        <v>1700</v>
      </c>
      <c r="P104" s="5" t="str">
        <f>LOOKUP(MONTH(A104),{1,3,6,9,12;"Winter","Spring","Summer","Autumn","Winter"})</f>
        <v>Winter</v>
      </c>
      <c r="Q104" t="s">
        <v>41</v>
      </c>
      <c r="Z104" t="s">
        <v>22</v>
      </c>
    </row>
    <row r="105" spans="1:26" x14ac:dyDescent="0.25">
      <c r="A105" s="1">
        <v>43476</v>
      </c>
      <c r="B105" t="s">
        <v>14</v>
      </c>
      <c r="C105" t="s">
        <v>22</v>
      </c>
      <c r="D105" s="3">
        <v>0.39583333333333331</v>
      </c>
      <c r="E105">
        <v>12.01</v>
      </c>
      <c r="F105">
        <v>7.32</v>
      </c>
      <c r="H105">
        <v>142</v>
      </c>
      <c r="J105">
        <v>6.95</v>
      </c>
      <c r="K105">
        <v>1.66</v>
      </c>
      <c r="M105">
        <f t="shared" si="1"/>
        <v>2019</v>
      </c>
      <c r="N105" t="s">
        <v>9</v>
      </c>
      <c r="P105" s="5" t="str">
        <f>LOOKUP(MONTH(A105),{1,3,6,9,12;"Winter","Spring","Summer","Autumn","Winter"})</f>
        <v>Winter</v>
      </c>
      <c r="Q105" t="s">
        <v>41</v>
      </c>
      <c r="Z105" t="s">
        <v>22</v>
      </c>
    </row>
    <row r="106" spans="1:26" x14ac:dyDescent="0.25">
      <c r="A106" s="1">
        <v>43524</v>
      </c>
      <c r="B106" t="s">
        <v>14</v>
      </c>
      <c r="C106" t="s">
        <v>22</v>
      </c>
      <c r="D106" s="3">
        <v>0.45833333333333331</v>
      </c>
      <c r="E106">
        <v>14.8</v>
      </c>
      <c r="F106">
        <v>4.3899999999999997</v>
      </c>
      <c r="H106">
        <v>189</v>
      </c>
      <c r="J106">
        <v>7.38</v>
      </c>
      <c r="K106">
        <v>0.86</v>
      </c>
      <c r="M106">
        <f t="shared" si="1"/>
        <v>2019</v>
      </c>
      <c r="N106" t="s">
        <v>9</v>
      </c>
      <c r="O106">
        <v>110</v>
      </c>
      <c r="P106" s="5" t="str">
        <f>LOOKUP(MONTH(A106),{1,3,6,9,12;"Winter","Spring","Summer","Autumn","Winter"})</f>
        <v>Winter</v>
      </c>
      <c r="Q106" t="s">
        <v>41</v>
      </c>
      <c r="Z106" t="s">
        <v>22</v>
      </c>
    </row>
    <row r="107" spans="1:26" x14ac:dyDescent="0.25">
      <c r="A107" s="1">
        <v>43552</v>
      </c>
      <c r="B107" t="s">
        <v>14</v>
      </c>
      <c r="C107" t="s">
        <v>22</v>
      </c>
      <c r="D107" s="3" t="s">
        <v>42</v>
      </c>
      <c r="E107">
        <v>10.91</v>
      </c>
      <c r="F107">
        <v>11.73</v>
      </c>
      <c r="H107">
        <v>140</v>
      </c>
      <c r="J107">
        <v>6.98</v>
      </c>
      <c r="K107">
        <v>1.05</v>
      </c>
      <c r="M107">
        <f t="shared" si="1"/>
        <v>2019</v>
      </c>
      <c r="N107" t="s">
        <v>10</v>
      </c>
      <c r="O107">
        <v>92</v>
      </c>
      <c r="P107" s="5" t="str">
        <f>LOOKUP(MONTH(A107),{1,3,6,9,12;"Winter","Spring","Summer","Autumn","Winter"})</f>
        <v>Spring</v>
      </c>
      <c r="Q107" t="s">
        <v>41</v>
      </c>
      <c r="Z107" t="s">
        <v>22</v>
      </c>
    </row>
    <row r="108" spans="1:26" x14ac:dyDescent="0.25">
      <c r="A108" s="1">
        <v>43558</v>
      </c>
      <c r="B108" t="s">
        <v>14</v>
      </c>
      <c r="C108" t="s">
        <v>22</v>
      </c>
      <c r="D108" s="3">
        <v>0.47291666666666665</v>
      </c>
      <c r="E108">
        <v>10.8</v>
      </c>
      <c r="F108">
        <v>11.7</v>
      </c>
      <c r="H108">
        <v>152</v>
      </c>
      <c r="J108">
        <v>7.04</v>
      </c>
      <c r="M108">
        <f t="shared" si="1"/>
        <v>2019</v>
      </c>
      <c r="N108" t="s">
        <v>9</v>
      </c>
      <c r="O108">
        <v>120</v>
      </c>
      <c r="P108" s="5" t="str">
        <f>LOOKUP(MONTH(A108),{1,3,6,9,12;"Winter","Spring","Summer","Autumn","Winter"})</f>
        <v>Spring</v>
      </c>
      <c r="Q108" t="s">
        <v>41</v>
      </c>
      <c r="R108">
        <f>2.94*0.3</f>
        <v>0.88200000000000001</v>
      </c>
      <c r="S108">
        <f>15.7*0.3</f>
        <v>4.71</v>
      </c>
      <c r="T108">
        <f>1.17*0.3</f>
        <v>0.35099999999999998</v>
      </c>
      <c r="U108">
        <v>1.33</v>
      </c>
      <c r="V108">
        <v>0.8</v>
      </c>
      <c r="W108">
        <f>SUM(U108:V108)</f>
        <v>2.13</v>
      </c>
      <c r="X108">
        <v>9.5000000000000001E-2</v>
      </c>
      <c r="Y108">
        <v>29</v>
      </c>
      <c r="Z108" t="s">
        <v>22</v>
      </c>
    </row>
    <row r="109" spans="1:26" x14ac:dyDescent="0.25">
      <c r="A109" s="1">
        <v>43608</v>
      </c>
      <c r="B109" t="s">
        <v>14</v>
      </c>
      <c r="C109" t="s">
        <v>22</v>
      </c>
      <c r="D109" s="3">
        <v>0.51041666666666663</v>
      </c>
      <c r="E109">
        <v>8.4</v>
      </c>
      <c r="F109">
        <v>15.75</v>
      </c>
      <c r="H109">
        <v>286</v>
      </c>
      <c r="J109">
        <v>7.66</v>
      </c>
      <c r="K109">
        <v>1.57</v>
      </c>
      <c r="M109">
        <f t="shared" si="1"/>
        <v>2019</v>
      </c>
      <c r="N109" t="s">
        <v>9</v>
      </c>
      <c r="O109">
        <v>54</v>
      </c>
      <c r="P109" s="5" t="str">
        <f>LOOKUP(MONTH(A109),{1,3,6,9,12;"Winter","Spring","Summer","Autumn","Winter"})</f>
        <v>Spring</v>
      </c>
      <c r="Q109" t="s">
        <v>41</v>
      </c>
      <c r="Z109" t="s">
        <v>22</v>
      </c>
    </row>
    <row r="110" spans="1:26" x14ac:dyDescent="0.25">
      <c r="A110" s="1">
        <v>43634</v>
      </c>
      <c r="B110" t="s">
        <v>14</v>
      </c>
      <c r="C110" t="s">
        <v>22</v>
      </c>
      <c r="D110" s="3">
        <v>0.42499999999999999</v>
      </c>
      <c r="E110">
        <v>7.9</v>
      </c>
      <c r="F110">
        <v>14.75</v>
      </c>
      <c r="H110">
        <v>245</v>
      </c>
      <c r="J110">
        <v>5.73</v>
      </c>
      <c r="K110">
        <v>2.64</v>
      </c>
      <c r="M110">
        <f t="shared" si="1"/>
        <v>2019</v>
      </c>
      <c r="N110" t="s">
        <v>10</v>
      </c>
      <c r="O110">
        <v>1400</v>
      </c>
      <c r="P110" s="5" t="str">
        <f>LOOKUP(MONTH(A110),{1,3,6,9,12;"Winter","Spring","Summer","Autumn","Winter"})</f>
        <v>Summer</v>
      </c>
      <c r="Q110" t="s">
        <v>41</v>
      </c>
      <c r="R110">
        <f>5.23*0.3</f>
        <v>1.5690000000000002</v>
      </c>
      <c r="S110">
        <f>17*0.3</f>
        <v>5.0999999999999996</v>
      </c>
      <c r="T110">
        <f>0.277*0.3</f>
        <v>8.3100000000000007E-2</v>
      </c>
      <c r="U110">
        <v>0.999</v>
      </c>
      <c r="V110">
        <v>0.97</v>
      </c>
      <c r="W110">
        <f>SUM(U110:V110)</f>
        <v>1.9689999999999999</v>
      </c>
      <c r="X110">
        <v>4.8000000000000001E-2</v>
      </c>
      <c r="Y110">
        <v>6</v>
      </c>
      <c r="Z110" t="s">
        <v>22</v>
      </c>
    </row>
    <row r="111" spans="1:26" x14ac:dyDescent="0.25">
      <c r="A111" s="1">
        <v>43657</v>
      </c>
      <c r="B111" t="s">
        <v>14</v>
      </c>
      <c r="C111" t="s">
        <v>22</v>
      </c>
      <c r="D111" s="3">
        <v>0.4375</v>
      </c>
      <c r="E111">
        <v>8.19</v>
      </c>
      <c r="F111">
        <v>15.45</v>
      </c>
      <c r="H111">
        <v>238</v>
      </c>
      <c r="J111">
        <v>8.39</v>
      </c>
      <c r="K111">
        <v>1.1499999999999999</v>
      </c>
      <c r="M111">
        <f t="shared" si="1"/>
        <v>2019</v>
      </c>
      <c r="N111" t="s">
        <v>10</v>
      </c>
      <c r="O111">
        <v>480</v>
      </c>
      <c r="P111" s="5" t="str">
        <f>LOOKUP(MONTH(A111),{1,3,6,9,12;"Winter","Spring","Summer","Autumn","Winter"})</f>
        <v>Summer</v>
      </c>
      <c r="Q111" t="s">
        <v>41</v>
      </c>
      <c r="Z111" t="s">
        <v>22</v>
      </c>
    </row>
    <row r="112" spans="1:26" x14ac:dyDescent="0.25">
      <c r="A112" s="1">
        <v>43690</v>
      </c>
      <c r="B112" t="s">
        <v>14</v>
      </c>
      <c r="C112" t="s">
        <v>22</v>
      </c>
      <c r="D112" s="3">
        <v>0.51736111111111105</v>
      </c>
      <c r="E112">
        <v>9.33</v>
      </c>
      <c r="F112">
        <v>16.739999999999998</v>
      </c>
      <c r="H112">
        <v>172</v>
      </c>
      <c r="J112">
        <v>7.61</v>
      </c>
      <c r="M112">
        <f t="shared" si="1"/>
        <v>2019</v>
      </c>
      <c r="N112" t="s">
        <v>9</v>
      </c>
      <c r="O112">
        <v>46</v>
      </c>
      <c r="P112" s="5" t="str">
        <f>LOOKUP(MONTH(A112),{1,3,6,9,12;"Winter","Spring","Summer","Autumn","Winter"})</f>
        <v>Summer</v>
      </c>
      <c r="Q112" t="s">
        <v>41</v>
      </c>
      <c r="Z112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workbookViewId="0">
      <pane ySplit="1" topLeftCell="A90" activePane="bottomLeft" state="frozen"/>
      <selection pane="bottomLeft" activeCell="Z113" sqref="Z113:Z114"/>
    </sheetView>
  </sheetViews>
  <sheetFormatPr defaultRowHeight="15" x14ac:dyDescent="0.25"/>
  <cols>
    <col min="1" max="1" width="10.7109375" style="1" bestFit="1" customWidth="1"/>
    <col min="3" max="3" width="11.570312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40256</v>
      </c>
      <c r="B2" t="s">
        <v>19</v>
      </c>
      <c r="C2" t="s">
        <v>23</v>
      </c>
      <c r="D2" s="2">
        <v>0.55555555555555558</v>
      </c>
      <c r="E2">
        <v>11.28</v>
      </c>
      <c r="F2">
        <v>10.199999999999999</v>
      </c>
      <c r="I2">
        <v>0</v>
      </c>
      <c r="J2">
        <v>7.47</v>
      </c>
      <c r="L2">
        <v>0.75</v>
      </c>
      <c r="M2">
        <f>YEAR(A2)</f>
        <v>2010</v>
      </c>
      <c r="N2" t="s">
        <v>9</v>
      </c>
      <c r="O2">
        <v>10</v>
      </c>
      <c r="P2" s="5" t="str">
        <f>LOOKUP(MONTH(A2),{1,3,6,9,12;"Winter","Spring","Summer","Autumn","Winter"})</f>
        <v>Spring</v>
      </c>
      <c r="Q2" t="s">
        <v>29</v>
      </c>
      <c r="Z2" t="s">
        <v>58</v>
      </c>
    </row>
    <row r="3" spans="1:27" x14ac:dyDescent="0.25">
      <c r="A3" s="1">
        <v>40276</v>
      </c>
      <c r="B3" t="s">
        <v>19</v>
      </c>
      <c r="C3" t="s">
        <v>23</v>
      </c>
      <c r="D3" s="2">
        <v>0.64583333333333337</v>
      </c>
      <c r="E3">
        <v>10.08</v>
      </c>
      <c r="F3">
        <v>10.199999999999999</v>
      </c>
      <c r="G3">
        <v>121.3</v>
      </c>
      <c r="H3">
        <v>168.9</v>
      </c>
      <c r="I3">
        <v>0.1</v>
      </c>
      <c r="J3">
        <v>7.42</v>
      </c>
      <c r="L3">
        <v>1.5</v>
      </c>
      <c r="M3">
        <f t="shared" ref="M3:M66" si="0">YEAR(A3)</f>
        <v>2010</v>
      </c>
      <c r="N3" t="s">
        <v>10</v>
      </c>
      <c r="O3">
        <v>56</v>
      </c>
      <c r="P3" s="5" t="str">
        <f>LOOKUP(MONTH(A3),{1,3,6,9,12;"Winter","Spring","Summer","Autumn","Winter"})</f>
        <v>Spring</v>
      </c>
      <c r="Q3" t="s">
        <v>29</v>
      </c>
      <c r="Z3" t="s">
        <v>58</v>
      </c>
    </row>
    <row r="4" spans="1:27" x14ac:dyDescent="0.25">
      <c r="A4" s="1">
        <v>40319</v>
      </c>
      <c r="B4" t="s">
        <v>19</v>
      </c>
      <c r="C4" t="s">
        <v>23</v>
      </c>
      <c r="D4" s="2">
        <v>0.48055555555555557</v>
      </c>
      <c r="E4">
        <v>9.75</v>
      </c>
      <c r="F4">
        <v>11.4</v>
      </c>
      <c r="G4">
        <v>127.9</v>
      </c>
      <c r="H4">
        <v>173</v>
      </c>
      <c r="I4">
        <v>0.1</v>
      </c>
      <c r="J4">
        <v>7.44</v>
      </c>
      <c r="K4">
        <v>5.16</v>
      </c>
      <c r="L4">
        <v>0.5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29</v>
      </c>
      <c r="Z4" t="s">
        <v>58</v>
      </c>
    </row>
    <row r="5" spans="1:27" x14ac:dyDescent="0.25">
      <c r="A5" s="1">
        <v>40353</v>
      </c>
      <c r="B5" t="s">
        <v>19</v>
      </c>
      <c r="C5" t="s">
        <v>23</v>
      </c>
      <c r="D5" s="2">
        <v>0.4861111111111111</v>
      </c>
      <c r="E5">
        <v>9.31</v>
      </c>
      <c r="F5">
        <v>13.8</v>
      </c>
      <c r="G5">
        <v>90.4</v>
      </c>
      <c r="H5">
        <v>179.1</v>
      </c>
      <c r="I5">
        <v>0.1</v>
      </c>
      <c r="J5">
        <v>8.0299999999999994</v>
      </c>
      <c r="K5">
        <v>5.31</v>
      </c>
      <c r="L5">
        <v>0.75</v>
      </c>
      <c r="M5">
        <f t="shared" si="0"/>
        <v>2010</v>
      </c>
      <c r="N5" t="s">
        <v>9</v>
      </c>
      <c r="O5">
        <v>2</v>
      </c>
      <c r="P5" s="5" t="str">
        <f>LOOKUP(MONTH(A5),{1,3,6,9,12;"Winter","Spring","Summer","Autumn","Winter"})</f>
        <v>Summer</v>
      </c>
      <c r="Q5" t="s">
        <v>29</v>
      </c>
      <c r="Z5" t="s">
        <v>58</v>
      </c>
    </row>
    <row r="6" spans="1:27" x14ac:dyDescent="0.25">
      <c r="A6" s="1">
        <v>40375</v>
      </c>
      <c r="B6" t="s">
        <v>19</v>
      </c>
      <c r="C6" t="s">
        <v>23</v>
      </c>
      <c r="D6" s="2">
        <v>0.52638888888888891</v>
      </c>
      <c r="E6">
        <v>8.9600000000000009</v>
      </c>
      <c r="F6">
        <v>14.1</v>
      </c>
      <c r="G6">
        <v>148</v>
      </c>
      <c r="H6">
        <v>186.8</v>
      </c>
      <c r="I6">
        <v>0.1</v>
      </c>
      <c r="J6">
        <v>7.6</v>
      </c>
      <c r="K6">
        <v>4.25</v>
      </c>
      <c r="L6">
        <v>0.5</v>
      </c>
      <c r="M6">
        <f t="shared" si="0"/>
        <v>2010</v>
      </c>
      <c r="N6" t="s">
        <v>9</v>
      </c>
      <c r="O6">
        <v>42</v>
      </c>
      <c r="P6" s="5" t="str">
        <f>LOOKUP(MONTH(A6),{1,3,6,9,12;"Winter","Spring","Summer","Autumn","Winter"})</f>
        <v>Summer</v>
      </c>
      <c r="Q6" t="s">
        <v>29</v>
      </c>
      <c r="Z6" t="s">
        <v>58</v>
      </c>
    </row>
    <row r="7" spans="1:27" x14ac:dyDescent="0.25">
      <c r="A7" s="1">
        <v>40410</v>
      </c>
      <c r="B7" t="s">
        <v>19</v>
      </c>
      <c r="C7" t="s">
        <v>23</v>
      </c>
      <c r="D7" s="2">
        <v>0.39374999999999999</v>
      </c>
      <c r="E7">
        <v>9.5500000000000007</v>
      </c>
      <c r="F7">
        <v>13.6</v>
      </c>
      <c r="G7">
        <v>149.9</v>
      </c>
      <c r="H7">
        <v>191.7</v>
      </c>
      <c r="I7">
        <v>0.1</v>
      </c>
      <c r="K7">
        <v>2.16</v>
      </c>
      <c r="L7">
        <v>0.75</v>
      </c>
      <c r="M7">
        <f t="shared" si="0"/>
        <v>2010</v>
      </c>
      <c r="N7" t="s">
        <v>9</v>
      </c>
      <c r="O7">
        <v>55</v>
      </c>
      <c r="P7" s="5" t="str">
        <f>LOOKUP(MONTH(A7),{1,3,6,9,12;"Winter","Spring","Summer","Autumn","Winter"})</f>
        <v>Summer</v>
      </c>
      <c r="Q7" t="s">
        <v>29</v>
      </c>
      <c r="Z7" t="s">
        <v>58</v>
      </c>
      <c r="AA7">
        <v>18.5</v>
      </c>
    </row>
    <row r="8" spans="1:27" x14ac:dyDescent="0.25">
      <c r="A8" s="1">
        <v>40422</v>
      </c>
      <c r="B8" t="s">
        <v>19</v>
      </c>
      <c r="C8" t="s">
        <v>23</v>
      </c>
      <c r="D8" s="2">
        <v>0.5625</v>
      </c>
      <c r="E8">
        <v>8.1199999999999992</v>
      </c>
      <c r="F8">
        <v>13.6</v>
      </c>
      <c r="G8">
        <v>134.6</v>
      </c>
      <c r="H8">
        <v>171.7</v>
      </c>
      <c r="I8">
        <v>0.1</v>
      </c>
      <c r="J8">
        <v>7.54</v>
      </c>
      <c r="L8">
        <v>1.26</v>
      </c>
      <c r="M8">
        <f t="shared" si="0"/>
        <v>2010</v>
      </c>
      <c r="N8" t="s">
        <v>10</v>
      </c>
      <c r="O8">
        <v>310</v>
      </c>
      <c r="P8" s="5" t="str">
        <f>LOOKUP(MONTH(A8),{1,3,6,9,12;"Winter","Spring","Summer","Autumn","Winter"})</f>
        <v>Autumn</v>
      </c>
      <c r="Q8" t="s">
        <v>29</v>
      </c>
      <c r="Z8" t="s">
        <v>58</v>
      </c>
    </row>
    <row r="9" spans="1:27" x14ac:dyDescent="0.25">
      <c r="A9" s="1">
        <v>40448</v>
      </c>
      <c r="B9" t="s">
        <v>19</v>
      </c>
      <c r="C9" t="s">
        <v>23</v>
      </c>
      <c r="D9" s="2">
        <v>0.58888888888888891</v>
      </c>
      <c r="E9">
        <v>8.34</v>
      </c>
      <c r="F9">
        <v>14.5</v>
      </c>
      <c r="G9">
        <v>149.6</v>
      </c>
      <c r="H9">
        <v>187</v>
      </c>
      <c r="I9">
        <v>0.1</v>
      </c>
      <c r="J9">
        <v>7.84</v>
      </c>
      <c r="K9">
        <v>0.2</v>
      </c>
      <c r="L9">
        <v>1</v>
      </c>
      <c r="M9">
        <f t="shared" si="0"/>
        <v>2010</v>
      </c>
      <c r="N9" t="s">
        <v>10</v>
      </c>
      <c r="O9">
        <v>70</v>
      </c>
      <c r="P9" s="5" t="str">
        <f>LOOKUP(MONTH(A9),{1,3,6,9,12;"Winter","Spring","Summer","Autumn","Winter"})</f>
        <v>Autumn</v>
      </c>
      <c r="Q9" t="s">
        <v>29</v>
      </c>
      <c r="Z9" t="s">
        <v>58</v>
      </c>
    </row>
    <row r="10" spans="1:27" x14ac:dyDescent="0.25">
      <c r="A10" s="1">
        <v>40472</v>
      </c>
      <c r="B10" t="s">
        <v>19</v>
      </c>
      <c r="C10" t="s">
        <v>23</v>
      </c>
      <c r="D10" s="2">
        <v>0.6118055555555556</v>
      </c>
      <c r="E10">
        <v>9.27</v>
      </c>
      <c r="F10">
        <v>10.8</v>
      </c>
      <c r="G10">
        <v>138.1</v>
      </c>
      <c r="H10">
        <v>189.3</v>
      </c>
      <c r="I10">
        <v>0.1</v>
      </c>
      <c r="J10">
        <v>7.67</v>
      </c>
      <c r="L10">
        <v>1</v>
      </c>
      <c r="M10">
        <f t="shared" si="0"/>
        <v>2010</v>
      </c>
      <c r="N10" t="s">
        <v>9</v>
      </c>
      <c r="O10">
        <v>10</v>
      </c>
      <c r="P10" s="5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x14ac:dyDescent="0.25">
      <c r="A11" s="1">
        <v>40506</v>
      </c>
      <c r="B11" t="s">
        <v>19</v>
      </c>
      <c r="C11" t="s">
        <v>23</v>
      </c>
      <c r="D11" s="2">
        <v>0.57986111111111105</v>
      </c>
      <c r="E11">
        <v>11.23</v>
      </c>
      <c r="F11">
        <v>4</v>
      </c>
      <c r="G11">
        <v>116.6</v>
      </c>
      <c r="H11">
        <v>194.6</v>
      </c>
      <c r="I11">
        <v>0.1</v>
      </c>
      <c r="J11">
        <v>7.58</v>
      </c>
      <c r="K11">
        <v>7.65</v>
      </c>
      <c r="L11">
        <v>1.25</v>
      </c>
      <c r="M11">
        <f t="shared" si="0"/>
        <v>2010</v>
      </c>
      <c r="N11" t="s">
        <v>10</v>
      </c>
      <c r="O11">
        <v>10</v>
      </c>
      <c r="P11" s="5" t="str">
        <f>LOOKUP(MONTH(A11),{1,3,6,9,12;"Winter","Spring","Summer","Autumn","Winter"})</f>
        <v>Autumn</v>
      </c>
      <c r="Q11" t="s">
        <v>29</v>
      </c>
      <c r="Z11" t="s">
        <v>58</v>
      </c>
    </row>
    <row r="12" spans="1:27" x14ac:dyDescent="0.25">
      <c r="A12" s="1">
        <v>40529</v>
      </c>
      <c r="B12" t="s">
        <v>19</v>
      </c>
      <c r="C12" t="s">
        <v>23</v>
      </c>
      <c r="D12" s="2">
        <v>0.59583333333333333</v>
      </c>
      <c r="E12">
        <v>11.45</v>
      </c>
      <c r="F12">
        <v>7.5</v>
      </c>
      <c r="G12">
        <v>118.9</v>
      </c>
      <c r="H12">
        <v>178.6</v>
      </c>
      <c r="I12">
        <v>0.1</v>
      </c>
      <c r="J12">
        <v>7.61</v>
      </c>
      <c r="K12">
        <v>1.43</v>
      </c>
      <c r="L12">
        <v>1</v>
      </c>
      <c r="M12">
        <f t="shared" si="0"/>
        <v>2010</v>
      </c>
      <c r="N12" t="s">
        <v>10</v>
      </c>
      <c r="O12">
        <v>10</v>
      </c>
      <c r="P12" s="5" t="str">
        <f>LOOKUP(MONTH(A12),{1,3,6,9,12;"Winter","Spring","Summer","Autumn","Winter"})</f>
        <v>Winter</v>
      </c>
      <c r="Q12" t="s">
        <v>29</v>
      </c>
      <c r="Z12" t="s">
        <v>58</v>
      </c>
    </row>
    <row r="13" spans="1:27" x14ac:dyDescent="0.25">
      <c r="A13" s="1">
        <v>40564</v>
      </c>
      <c r="B13" t="s">
        <v>19</v>
      </c>
      <c r="C13" t="s">
        <v>23</v>
      </c>
      <c r="D13" s="2">
        <v>0.92499999999999993</v>
      </c>
      <c r="E13">
        <v>10.88</v>
      </c>
      <c r="F13">
        <v>7.6</v>
      </c>
      <c r="G13">
        <v>102.5</v>
      </c>
      <c r="H13">
        <v>153.80000000000001</v>
      </c>
      <c r="I13">
        <v>0.1</v>
      </c>
      <c r="K13">
        <v>4.4000000000000004</v>
      </c>
      <c r="L13">
        <v>1</v>
      </c>
      <c r="M13">
        <f t="shared" si="0"/>
        <v>2011</v>
      </c>
      <c r="N13" t="s">
        <v>10</v>
      </c>
      <c r="O13">
        <v>5</v>
      </c>
      <c r="P13" s="5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x14ac:dyDescent="0.25">
      <c r="A14" s="1">
        <v>40596</v>
      </c>
      <c r="B14" t="s">
        <v>19</v>
      </c>
      <c r="C14" t="s">
        <v>23</v>
      </c>
      <c r="D14" s="2">
        <v>0.59722222222222221</v>
      </c>
      <c r="E14">
        <v>11.78</v>
      </c>
      <c r="F14">
        <v>6.7</v>
      </c>
      <c r="G14">
        <v>119.7</v>
      </c>
      <c r="H14">
        <v>183.8</v>
      </c>
      <c r="I14">
        <v>0.1</v>
      </c>
      <c r="J14">
        <v>7.94</v>
      </c>
      <c r="K14">
        <v>0.42</v>
      </c>
      <c r="L14">
        <v>1</v>
      </c>
      <c r="M14">
        <f t="shared" si="0"/>
        <v>2011</v>
      </c>
      <c r="N14" t="s">
        <v>10</v>
      </c>
      <c r="O14">
        <v>50</v>
      </c>
      <c r="P14" s="5" t="str">
        <f>LOOKUP(MONTH(A14),{1,3,6,9,12;"Winter","Spring","Summer","Autumn","Winter"})</f>
        <v>Winter</v>
      </c>
      <c r="Q14" t="s">
        <v>29</v>
      </c>
      <c r="Z14" t="s">
        <v>58</v>
      </c>
    </row>
    <row r="15" spans="1:27" x14ac:dyDescent="0.25">
      <c r="A15" s="1">
        <v>40625</v>
      </c>
      <c r="B15" t="s">
        <v>19</v>
      </c>
      <c r="C15" t="s">
        <v>23</v>
      </c>
      <c r="D15" s="2">
        <v>0.58124999999999993</v>
      </c>
      <c r="E15">
        <v>10.19</v>
      </c>
      <c r="F15">
        <v>10.6</v>
      </c>
      <c r="G15">
        <v>130</v>
      </c>
      <c r="H15">
        <v>179.5</v>
      </c>
      <c r="I15">
        <v>0.1</v>
      </c>
      <c r="J15">
        <v>7.69</v>
      </c>
      <c r="K15">
        <v>1.48</v>
      </c>
      <c r="L15">
        <v>1</v>
      </c>
      <c r="M15">
        <f t="shared" si="0"/>
        <v>2011</v>
      </c>
      <c r="N15" t="s">
        <v>10</v>
      </c>
      <c r="O15">
        <v>20</v>
      </c>
      <c r="P15" s="5" t="str">
        <f>LOOKUP(MONTH(A15),{1,3,6,9,12;"Winter","Spring","Summer","Autumn","Winter"})</f>
        <v>Spring</v>
      </c>
      <c r="Q15" t="s">
        <v>29</v>
      </c>
      <c r="Z15" t="s">
        <v>58</v>
      </c>
    </row>
    <row r="16" spans="1:27" x14ac:dyDescent="0.25">
      <c r="A16" s="1">
        <v>40653</v>
      </c>
      <c r="B16" t="s">
        <v>19</v>
      </c>
      <c r="C16" t="s">
        <v>23</v>
      </c>
      <c r="D16" s="2">
        <v>0.6</v>
      </c>
      <c r="E16">
        <v>11.21</v>
      </c>
      <c r="F16">
        <v>10.7</v>
      </c>
      <c r="G16">
        <v>131.5</v>
      </c>
      <c r="H16">
        <v>181.2</v>
      </c>
      <c r="I16">
        <v>0.1</v>
      </c>
      <c r="K16">
        <v>0.5</v>
      </c>
      <c r="L16">
        <v>1.5</v>
      </c>
      <c r="M16">
        <f t="shared" si="0"/>
        <v>2011</v>
      </c>
      <c r="N16" t="s">
        <v>9</v>
      </c>
      <c r="O16">
        <v>5</v>
      </c>
      <c r="P16" s="5" t="str">
        <f>LOOKUP(MONTH(A16),{1,3,6,9,12;"Winter","Spring","Summer","Autumn","Winter"})</f>
        <v>Spring</v>
      </c>
      <c r="Q16" t="s">
        <v>29</v>
      </c>
      <c r="Z16" t="s">
        <v>58</v>
      </c>
    </row>
    <row r="17" spans="1:26" x14ac:dyDescent="0.25">
      <c r="A17" s="1">
        <v>40683</v>
      </c>
      <c r="B17" t="s">
        <v>19</v>
      </c>
      <c r="C17" t="s">
        <v>23</v>
      </c>
      <c r="D17" s="2">
        <v>0.62986111111111109</v>
      </c>
      <c r="E17">
        <v>10.82</v>
      </c>
      <c r="F17">
        <v>13.8</v>
      </c>
      <c r="G17">
        <v>144.9</v>
      </c>
      <c r="H17">
        <v>184.4</v>
      </c>
      <c r="I17">
        <v>0.1</v>
      </c>
      <c r="J17">
        <v>7.65</v>
      </c>
      <c r="K17">
        <v>2.04</v>
      </c>
      <c r="L17">
        <v>1</v>
      </c>
      <c r="M17">
        <f t="shared" si="0"/>
        <v>2011</v>
      </c>
      <c r="N17" t="s">
        <v>9</v>
      </c>
      <c r="O17">
        <v>10</v>
      </c>
      <c r="P17" s="5" t="str">
        <f>LOOKUP(MONTH(A17),{1,3,6,9,12;"Winter","Spring","Summer","Autumn","Winter"})</f>
        <v>Spring</v>
      </c>
      <c r="Q17" t="s">
        <v>29</v>
      </c>
      <c r="Z17" t="s">
        <v>58</v>
      </c>
    </row>
    <row r="18" spans="1:26" x14ac:dyDescent="0.25">
      <c r="A18" s="1">
        <v>40709</v>
      </c>
      <c r="B18" t="s">
        <v>19</v>
      </c>
      <c r="C18" t="s">
        <v>23</v>
      </c>
      <c r="D18" s="2">
        <v>0.48194444444444445</v>
      </c>
      <c r="E18">
        <v>10.93</v>
      </c>
      <c r="F18">
        <v>11.9</v>
      </c>
      <c r="G18">
        <v>138.80000000000001</v>
      </c>
      <c r="H18">
        <v>185.1</v>
      </c>
      <c r="I18">
        <v>0.1</v>
      </c>
      <c r="J18">
        <v>7.89</v>
      </c>
      <c r="K18">
        <v>3.76</v>
      </c>
      <c r="L18">
        <v>1</v>
      </c>
      <c r="M18">
        <f t="shared" si="0"/>
        <v>2011</v>
      </c>
      <c r="N18" t="s">
        <v>10</v>
      </c>
      <c r="O18">
        <v>20</v>
      </c>
      <c r="P18" s="5" t="str">
        <f>LOOKUP(MONTH(A18),{1,3,6,9,12;"Winter","Spring","Summer","Autumn","Winter"})</f>
        <v>Summer</v>
      </c>
      <c r="Q18" t="s">
        <v>29</v>
      </c>
      <c r="Z18" t="s">
        <v>58</v>
      </c>
    </row>
    <row r="19" spans="1:26" x14ac:dyDescent="0.25">
      <c r="A19" s="1">
        <v>40735</v>
      </c>
      <c r="B19" t="s">
        <v>19</v>
      </c>
      <c r="C19" t="s">
        <v>23</v>
      </c>
      <c r="D19" s="2">
        <v>0.49027777777777781</v>
      </c>
      <c r="E19">
        <v>11.05</v>
      </c>
      <c r="F19">
        <v>13.7</v>
      </c>
      <c r="G19">
        <v>154.19999999999999</v>
      </c>
      <c r="H19">
        <v>196.5</v>
      </c>
      <c r="I19">
        <v>0.1</v>
      </c>
      <c r="J19">
        <v>6.92</v>
      </c>
      <c r="K19">
        <v>2.8</v>
      </c>
      <c r="L19">
        <v>0.75</v>
      </c>
      <c r="M19">
        <f t="shared" si="0"/>
        <v>2011</v>
      </c>
      <c r="N19" t="s">
        <v>9</v>
      </c>
      <c r="O19">
        <v>8</v>
      </c>
      <c r="P19" s="5" t="str">
        <f>LOOKUP(MONTH(A19),{1,3,6,9,12;"Winter","Spring","Summer","Autumn","Winter"})</f>
        <v>Summer</v>
      </c>
      <c r="Q19" t="s">
        <v>29</v>
      </c>
      <c r="Z19" t="s">
        <v>58</v>
      </c>
    </row>
    <row r="20" spans="1:26" x14ac:dyDescent="0.25">
      <c r="A20" s="1">
        <v>40763</v>
      </c>
      <c r="B20" t="s">
        <v>19</v>
      </c>
      <c r="C20" t="s">
        <v>23</v>
      </c>
      <c r="D20" s="2">
        <v>0.50347222222222221</v>
      </c>
      <c r="E20">
        <v>9.81</v>
      </c>
      <c r="F20">
        <v>13.9</v>
      </c>
      <c r="G20">
        <v>151.9</v>
      </c>
      <c r="H20">
        <v>193.3</v>
      </c>
      <c r="I20">
        <v>0.1</v>
      </c>
      <c r="J20">
        <v>7.55</v>
      </c>
      <c r="K20">
        <v>2.0099999999999998</v>
      </c>
      <c r="L20">
        <v>0.75</v>
      </c>
      <c r="M20">
        <f t="shared" si="0"/>
        <v>2011</v>
      </c>
      <c r="N20" t="s">
        <v>9</v>
      </c>
      <c r="O20">
        <v>10</v>
      </c>
      <c r="P20" s="5" t="str">
        <f>LOOKUP(MONTH(A20),{1,3,6,9,12;"Winter","Spring","Summer","Autumn","Winter"})</f>
        <v>Summer</v>
      </c>
      <c r="Q20" t="s">
        <v>29</v>
      </c>
      <c r="Z20" t="s">
        <v>58</v>
      </c>
    </row>
    <row r="21" spans="1:26" x14ac:dyDescent="0.25">
      <c r="A21" s="1">
        <v>40801</v>
      </c>
      <c r="B21" t="s">
        <v>19</v>
      </c>
      <c r="C21" t="s">
        <v>23</v>
      </c>
      <c r="D21" s="2">
        <v>0.62569444444444444</v>
      </c>
      <c r="E21">
        <v>9.6199999999999992</v>
      </c>
      <c r="F21">
        <v>13.4</v>
      </c>
      <c r="G21">
        <v>152.30000000000001</v>
      </c>
      <c r="H21">
        <v>195.9</v>
      </c>
      <c r="I21">
        <v>0.1</v>
      </c>
      <c r="J21">
        <v>7.96</v>
      </c>
      <c r="K21">
        <v>1.19</v>
      </c>
      <c r="L21">
        <v>0.75</v>
      </c>
      <c r="M21">
        <f t="shared" si="0"/>
        <v>2011</v>
      </c>
      <c r="N21" t="s">
        <v>10</v>
      </c>
      <c r="O21">
        <v>70</v>
      </c>
      <c r="P21" s="5" t="str">
        <f>LOOKUP(MONTH(A21),{1,3,6,9,12;"Winter","Spring","Summer","Autumn","Winter"})</f>
        <v>Autumn</v>
      </c>
      <c r="Q21" t="s">
        <v>29</v>
      </c>
      <c r="Z21" t="s">
        <v>58</v>
      </c>
    </row>
    <row r="22" spans="1:26" x14ac:dyDescent="0.25">
      <c r="A22" s="1">
        <v>40829</v>
      </c>
      <c r="B22" t="s">
        <v>19</v>
      </c>
      <c r="C22" t="s">
        <v>23</v>
      </c>
      <c r="D22" s="2">
        <v>0.48472222222222222</v>
      </c>
      <c r="E22">
        <v>10.83</v>
      </c>
      <c r="F22">
        <v>10.8</v>
      </c>
      <c r="G22">
        <v>135.5</v>
      </c>
      <c r="H22">
        <v>186.1</v>
      </c>
      <c r="I22">
        <v>0.1</v>
      </c>
      <c r="J22">
        <v>7.4</v>
      </c>
      <c r="K22">
        <v>0.32</v>
      </c>
      <c r="L22">
        <v>0.1</v>
      </c>
      <c r="M22">
        <f t="shared" si="0"/>
        <v>2011</v>
      </c>
      <c r="N22" t="s">
        <v>10</v>
      </c>
      <c r="O22">
        <v>30</v>
      </c>
      <c r="P22" s="5" t="str">
        <f>LOOKUP(MONTH(A22),{1,3,6,9,12;"Winter","Spring","Summer","Autumn","Winter"})</f>
        <v>Autumn</v>
      </c>
      <c r="Q22" t="s">
        <v>29</v>
      </c>
      <c r="Z22" t="s">
        <v>58</v>
      </c>
    </row>
    <row r="23" spans="1:26" x14ac:dyDescent="0.25">
      <c r="A23" s="1">
        <v>40861</v>
      </c>
      <c r="B23" t="s">
        <v>19</v>
      </c>
      <c r="C23" t="s">
        <v>23</v>
      </c>
      <c r="D23" s="2">
        <v>0.4548611111111111</v>
      </c>
      <c r="E23">
        <v>10.87</v>
      </c>
      <c r="F23">
        <v>8.3000000000000007</v>
      </c>
      <c r="G23">
        <v>132.4</v>
      </c>
      <c r="H23">
        <v>194.2</v>
      </c>
      <c r="I23">
        <v>0.1</v>
      </c>
      <c r="J23">
        <v>7.18</v>
      </c>
      <c r="K23">
        <v>0.42</v>
      </c>
      <c r="L23">
        <v>1</v>
      </c>
      <c r="M23">
        <f t="shared" si="0"/>
        <v>2011</v>
      </c>
      <c r="N23" t="s">
        <v>10</v>
      </c>
      <c r="O23">
        <v>5</v>
      </c>
      <c r="P23" s="5" t="str">
        <f>LOOKUP(MONTH(A23),{1,3,6,9,12;"Winter","Spring","Summer","Autumn","Winter"})</f>
        <v>Autumn</v>
      </c>
      <c r="Q23" t="s">
        <v>29</v>
      </c>
      <c r="Z23" t="s">
        <v>58</v>
      </c>
    </row>
    <row r="24" spans="1:26" x14ac:dyDescent="0.25">
      <c r="A24" s="1">
        <v>40931</v>
      </c>
      <c r="B24" t="s">
        <v>19</v>
      </c>
      <c r="C24" t="s">
        <v>23</v>
      </c>
      <c r="D24" s="2">
        <v>0.58333333333333337</v>
      </c>
      <c r="E24">
        <v>10.73</v>
      </c>
      <c r="F24">
        <v>6.3</v>
      </c>
      <c r="G24">
        <v>109.4</v>
      </c>
      <c r="H24">
        <v>169.9</v>
      </c>
      <c r="I24">
        <v>0.1</v>
      </c>
      <c r="J24">
        <v>6.98</v>
      </c>
      <c r="K24">
        <v>3.28</v>
      </c>
      <c r="L24">
        <v>2</v>
      </c>
      <c r="M24">
        <f t="shared" si="0"/>
        <v>2012</v>
      </c>
      <c r="N24" t="s">
        <v>10</v>
      </c>
      <c r="O24">
        <v>18</v>
      </c>
      <c r="P24" s="5" t="str">
        <f>LOOKUP(MONTH(A24),{1,3,6,9,12;"Winter","Spring","Summer","Autumn","Winter"})</f>
        <v>Winter</v>
      </c>
      <c r="Q24" t="s">
        <v>29</v>
      </c>
      <c r="Z24" t="s">
        <v>58</v>
      </c>
    </row>
    <row r="25" spans="1:26" x14ac:dyDescent="0.25">
      <c r="A25" s="1">
        <v>40945</v>
      </c>
      <c r="B25" t="s">
        <v>19</v>
      </c>
      <c r="C25" t="s">
        <v>23</v>
      </c>
      <c r="D25" s="2">
        <v>0.41388888888888892</v>
      </c>
      <c r="E25">
        <v>10.75</v>
      </c>
      <c r="F25">
        <v>5.7</v>
      </c>
      <c r="G25">
        <v>118.5</v>
      </c>
      <c r="H25">
        <v>188</v>
      </c>
      <c r="I25">
        <v>0.1</v>
      </c>
      <c r="J25">
        <v>7.17</v>
      </c>
      <c r="K25">
        <v>0.17</v>
      </c>
      <c r="L25">
        <v>0.75</v>
      </c>
      <c r="M25">
        <f t="shared" si="0"/>
        <v>2012</v>
      </c>
      <c r="N25" t="s">
        <v>9</v>
      </c>
      <c r="O25">
        <v>10</v>
      </c>
      <c r="P25" s="5" t="str">
        <f>LOOKUP(MONTH(A25),{1,3,6,9,12;"Winter","Spring","Summer","Autumn","Winter"})</f>
        <v>Winter</v>
      </c>
      <c r="Q25" t="s">
        <v>29</v>
      </c>
      <c r="Z25" t="s">
        <v>58</v>
      </c>
    </row>
    <row r="26" spans="1:26" x14ac:dyDescent="0.25">
      <c r="A26" s="1">
        <v>40973</v>
      </c>
      <c r="B26" t="s">
        <v>19</v>
      </c>
      <c r="C26" t="s">
        <v>23</v>
      </c>
      <c r="D26" s="2">
        <v>0.40972222222222227</v>
      </c>
      <c r="E26">
        <v>10.45</v>
      </c>
      <c r="F26">
        <v>8.1</v>
      </c>
      <c r="G26">
        <v>121.5</v>
      </c>
      <c r="H26">
        <v>179.7</v>
      </c>
      <c r="I26">
        <v>0.1</v>
      </c>
      <c r="K26">
        <v>1.44</v>
      </c>
      <c r="L26">
        <v>0.75</v>
      </c>
      <c r="M26">
        <f t="shared" si="0"/>
        <v>2012</v>
      </c>
      <c r="N26" t="s">
        <v>10</v>
      </c>
      <c r="O26">
        <v>530</v>
      </c>
      <c r="P26" s="5" t="str">
        <f>LOOKUP(MONTH(A26),{1,3,6,9,12;"Winter","Spring","Summer","Autumn","Winter"})</f>
        <v>Spring</v>
      </c>
      <c r="Q26" t="s">
        <v>29</v>
      </c>
      <c r="Z26" t="s">
        <v>58</v>
      </c>
    </row>
    <row r="27" spans="1:26" x14ac:dyDescent="0.25">
      <c r="A27" s="1">
        <v>41008</v>
      </c>
      <c r="B27" t="s">
        <v>19</v>
      </c>
      <c r="C27" t="s">
        <v>23</v>
      </c>
      <c r="D27" s="2">
        <v>0.45416666666666666</v>
      </c>
      <c r="E27">
        <v>10.63</v>
      </c>
      <c r="F27">
        <v>10.5</v>
      </c>
      <c r="G27">
        <v>132.4</v>
      </c>
      <c r="H27">
        <v>183.2</v>
      </c>
      <c r="I27">
        <v>0.1</v>
      </c>
      <c r="J27">
        <v>8.1999999999999993</v>
      </c>
      <c r="K27">
        <v>1.48</v>
      </c>
      <c r="L27">
        <v>1.25</v>
      </c>
      <c r="M27">
        <f t="shared" si="0"/>
        <v>2012</v>
      </c>
      <c r="N27" t="s">
        <v>9</v>
      </c>
      <c r="O27">
        <v>5</v>
      </c>
      <c r="P27" s="5" t="str">
        <f>LOOKUP(MONTH(A27),{1,3,6,9,12;"Winter","Spring","Summer","Autumn","Winter"})</f>
        <v>Spring</v>
      </c>
      <c r="Q27" t="s">
        <v>29</v>
      </c>
      <c r="Z27" t="s">
        <v>58</v>
      </c>
    </row>
    <row r="28" spans="1:26" x14ac:dyDescent="0.25">
      <c r="A28" s="1">
        <v>41036</v>
      </c>
      <c r="B28" t="s">
        <v>19</v>
      </c>
      <c r="C28" t="s">
        <v>23</v>
      </c>
      <c r="D28" s="2">
        <v>0.44375000000000003</v>
      </c>
      <c r="E28">
        <v>10.19</v>
      </c>
      <c r="F28">
        <v>11.1</v>
      </c>
      <c r="G28">
        <v>132</v>
      </c>
      <c r="H28">
        <v>179.9</v>
      </c>
      <c r="I28">
        <v>0.1</v>
      </c>
      <c r="J28">
        <v>7.12</v>
      </c>
      <c r="K28">
        <v>0.85</v>
      </c>
      <c r="L28">
        <v>0.75</v>
      </c>
      <c r="M28">
        <f t="shared" si="0"/>
        <v>2012</v>
      </c>
      <c r="N28" t="s">
        <v>9</v>
      </c>
      <c r="O28">
        <v>10</v>
      </c>
      <c r="P28" s="5" t="str">
        <f>LOOKUP(MONTH(A28),{1,3,6,9,12;"Winter","Spring","Summer","Autumn","Winter"})</f>
        <v>Spring</v>
      </c>
      <c r="Q28" t="s">
        <v>29</v>
      </c>
      <c r="Z28" t="s">
        <v>58</v>
      </c>
    </row>
    <row r="29" spans="1:26" x14ac:dyDescent="0.25">
      <c r="A29" s="1">
        <v>41070</v>
      </c>
      <c r="B29" t="s">
        <v>19</v>
      </c>
      <c r="C29" t="s">
        <v>23</v>
      </c>
      <c r="D29" s="2">
        <v>0.4826388888888889</v>
      </c>
      <c r="E29">
        <v>9.5500000000000007</v>
      </c>
      <c r="F29">
        <v>12.5</v>
      </c>
      <c r="G29">
        <v>136.19999999999999</v>
      </c>
      <c r="H29">
        <v>178.8</v>
      </c>
      <c r="I29">
        <v>0.1</v>
      </c>
      <c r="J29">
        <v>7.91</v>
      </c>
      <c r="K29">
        <v>2.04</v>
      </c>
      <c r="L29">
        <v>1</v>
      </c>
      <c r="M29">
        <f t="shared" si="0"/>
        <v>2012</v>
      </c>
      <c r="N29" t="s">
        <v>9</v>
      </c>
      <c r="O29">
        <v>10</v>
      </c>
      <c r="P29" s="5" t="str">
        <f>LOOKUP(MONTH(A29),{1,3,6,9,12;"Winter","Spring","Summer","Autumn","Winter"})</f>
        <v>Summer</v>
      </c>
      <c r="Q29" t="s">
        <v>29</v>
      </c>
      <c r="Z29" t="s">
        <v>58</v>
      </c>
    </row>
    <row r="30" spans="1:26" x14ac:dyDescent="0.25">
      <c r="A30" s="1">
        <v>41093</v>
      </c>
      <c r="B30" t="s">
        <v>19</v>
      </c>
      <c r="C30" t="s">
        <v>23</v>
      </c>
      <c r="D30" s="2">
        <v>0.4284722222222222</v>
      </c>
      <c r="E30">
        <v>9.75</v>
      </c>
      <c r="F30">
        <v>12.6</v>
      </c>
      <c r="G30">
        <v>128.5</v>
      </c>
      <c r="H30">
        <v>168.4</v>
      </c>
      <c r="I30">
        <v>0.1</v>
      </c>
      <c r="J30">
        <v>6.99</v>
      </c>
      <c r="K30">
        <v>2.08</v>
      </c>
      <c r="L30">
        <v>1</v>
      </c>
      <c r="M30">
        <f t="shared" si="0"/>
        <v>2012</v>
      </c>
      <c r="N30" t="s">
        <v>10</v>
      </c>
      <c r="O30">
        <v>420</v>
      </c>
      <c r="P30" s="5" t="str">
        <f>LOOKUP(MONTH(A30),{1,3,6,9,12;"Winter","Spring","Summer","Autumn","Winter"})</f>
        <v>Summer</v>
      </c>
      <c r="Q30" t="s">
        <v>29</v>
      </c>
      <c r="Z30" t="s">
        <v>58</v>
      </c>
    </row>
    <row r="31" spans="1:26" x14ac:dyDescent="0.25">
      <c r="A31" s="1">
        <v>41134</v>
      </c>
      <c r="B31" t="s">
        <v>19</v>
      </c>
      <c r="C31" t="s">
        <v>23</v>
      </c>
      <c r="D31" s="2">
        <v>0.47569444444444442</v>
      </c>
      <c r="E31">
        <v>9.76</v>
      </c>
      <c r="F31">
        <v>14.9</v>
      </c>
      <c r="G31">
        <v>153</v>
      </c>
      <c r="H31">
        <v>189.6</v>
      </c>
      <c r="I31">
        <v>0.1</v>
      </c>
      <c r="J31">
        <v>7.23</v>
      </c>
      <c r="K31">
        <v>0.72</v>
      </c>
      <c r="L31">
        <v>0.75</v>
      </c>
      <c r="M31">
        <f t="shared" si="0"/>
        <v>2012</v>
      </c>
      <c r="N31" t="s">
        <v>9</v>
      </c>
      <c r="O31">
        <v>160</v>
      </c>
      <c r="P31" s="5" t="str">
        <f>LOOKUP(MONTH(A31),{1,3,6,9,12;"Winter","Spring","Summer","Autumn","Winter"})</f>
        <v>Summer</v>
      </c>
      <c r="Q31" t="s">
        <v>29</v>
      </c>
      <c r="Z31" t="s">
        <v>58</v>
      </c>
    </row>
    <row r="32" spans="1:26" x14ac:dyDescent="0.25">
      <c r="A32" s="1">
        <v>41169</v>
      </c>
      <c r="B32" t="s">
        <v>19</v>
      </c>
      <c r="C32" t="s">
        <v>23</v>
      </c>
      <c r="D32" s="2">
        <v>0.43402777777777773</v>
      </c>
      <c r="E32">
        <v>8.25</v>
      </c>
      <c r="F32">
        <v>12.5</v>
      </c>
      <c r="G32">
        <v>145.19999999999999</v>
      </c>
      <c r="H32">
        <v>191</v>
      </c>
      <c r="I32">
        <v>0.1</v>
      </c>
      <c r="J32">
        <v>7.61</v>
      </c>
      <c r="K32">
        <v>0.7</v>
      </c>
      <c r="L32">
        <v>0.75</v>
      </c>
      <c r="M32">
        <f t="shared" si="0"/>
        <v>2012</v>
      </c>
      <c r="N32" t="s">
        <v>9</v>
      </c>
      <c r="O32">
        <v>100</v>
      </c>
      <c r="P32" s="5" t="str">
        <f>LOOKUP(MONTH(A32),{1,3,6,9,12;"Winter","Spring","Summer","Autumn","Winter"})</f>
        <v>Autumn</v>
      </c>
      <c r="Q32" t="s">
        <v>29</v>
      </c>
      <c r="Z32" t="s">
        <v>58</v>
      </c>
    </row>
    <row r="33" spans="1:27" x14ac:dyDescent="0.25">
      <c r="A33" s="1">
        <v>41190</v>
      </c>
      <c r="B33" t="s">
        <v>19</v>
      </c>
      <c r="C33" t="s">
        <v>23</v>
      </c>
      <c r="D33" s="2">
        <v>0.4513888888888889</v>
      </c>
      <c r="E33">
        <v>7.16</v>
      </c>
      <c r="F33">
        <v>10.3</v>
      </c>
      <c r="G33">
        <v>138.5</v>
      </c>
      <c r="H33">
        <v>192.8</v>
      </c>
      <c r="I33">
        <v>0.1</v>
      </c>
      <c r="J33">
        <v>7.36</v>
      </c>
      <c r="K33">
        <v>1.97</v>
      </c>
      <c r="L33">
        <v>0.75</v>
      </c>
      <c r="M33">
        <f t="shared" si="0"/>
        <v>2012</v>
      </c>
      <c r="N33" t="s">
        <v>9</v>
      </c>
      <c r="O33">
        <v>220</v>
      </c>
      <c r="P33" s="5" t="str">
        <f>LOOKUP(MONTH(A33),{1,3,6,9,12;"Winter","Spring","Summer","Autumn","Winter"})</f>
        <v>Autumn</v>
      </c>
      <c r="Q33" t="s">
        <v>29</v>
      </c>
      <c r="Z33" t="s">
        <v>58</v>
      </c>
    </row>
    <row r="34" spans="1:27" x14ac:dyDescent="0.25">
      <c r="A34" s="1">
        <v>41218</v>
      </c>
      <c r="B34" t="s">
        <v>19</v>
      </c>
      <c r="C34" t="s">
        <v>23</v>
      </c>
      <c r="D34" s="2">
        <v>0.41041666666666665</v>
      </c>
      <c r="E34">
        <v>9.23</v>
      </c>
      <c r="F34">
        <v>12</v>
      </c>
      <c r="G34">
        <v>133.80000000000001</v>
      </c>
      <c r="H34">
        <v>178.2</v>
      </c>
      <c r="I34">
        <v>0.1</v>
      </c>
      <c r="J34">
        <v>7.06</v>
      </c>
      <c r="K34">
        <v>3.02</v>
      </c>
      <c r="L34">
        <v>1.25</v>
      </c>
      <c r="M34">
        <f t="shared" si="0"/>
        <v>2012</v>
      </c>
      <c r="N34" t="s">
        <v>10</v>
      </c>
      <c r="O34">
        <v>30</v>
      </c>
      <c r="P34" s="5" t="str">
        <f>LOOKUP(MONTH(A34),{1,3,6,9,12;"Winter","Spring","Summer","Autumn","Winter"})</f>
        <v>Autumn</v>
      </c>
      <c r="Q34" t="s">
        <v>29</v>
      </c>
      <c r="Z34" t="s">
        <v>58</v>
      </c>
    </row>
    <row r="35" spans="1:27" x14ac:dyDescent="0.25">
      <c r="A35" s="1">
        <v>41246</v>
      </c>
      <c r="B35" t="s">
        <v>19</v>
      </c>
      <c r="C35" t="s">
        <v>23</v>
      </c>
      <c r="D35" s="2">
        <v>0.4375</v>
      </c>
      <c r="E35">
        <v>9.2799999999999994</v>
      </c>
      <c r="F35">
        <v>9.1</v>
      </c>
      <c r="G35">
        <v>102.1</v>
      </c>
      <c r="H35">
        <v>146.80000000000001</v>
      </c>
      <c r="I35">
        <v>0.1</v>
      </c>
      <c r="J35">
        <v>6.75</v>
      </c>
      <c r="K35">
        <v>1.33</v>
      </c>
      <c r="L35">
        <v>1.5</v>
      </c>
      <c r="M35">
        <f t="shared" si="0"/>
        <v>2012</v>
      </c>
      <c r="N35" t="s">
        <v>10</v>
      </c>
      <c r="O35">
        <v>10</v>
      </c>
      <c r="P35" s="5" t="str">
        <f>LOOKUP(MONTH(A35),{1,3,6,9,12;"Winter","Spring","Summer","Autumn","Winter"})</f>
        <v>Winter</v>
      </c>
      <c r="Q35" t="s">
        <v>29</v>
      </c>
      <c r="Z35" t="s">
        <v>58</v>
      </c>
    </row>
    <row r="36" spans="1:27" x14ac:dyDescent="0.25">
      <c r="A36" s="1">
        <v>41288</v>
      </c>
      <c r="B36" t="s">
        <v>19</v>
      </c>
      <c r="C36" t="s">
        <v>23</v>
      </c>
      <c r="D36" s="2">
        <v>0.43402777777777773</v>
      </c>
      <c r="E36">
        <v>11.03</v>
      </c>
      <c r="F36">
        <v>5.0999999999999996</v>
      </c>
      <c r="G36">
        <v>91.4</v>
      </c>
      <c r="H36">
        <v>147.30000000000001</v>
      </c>
      <c r="I36">
        <v>0.1</v>
      </c>
      <c r="J36">
        <v>7.12</v>
      </c>
      <c r="K36">
        <v>3.65</v>
      </c>
      <c r="L36">
        <v>1</v>
      </c>
      <c r="M36">
        <f t="shared" si="0"/>
        <v>2013</v>
      </c>
      <c r="N36" t="s">
        <v>10</v>
      </c>
      <c r="O36">
        <v>10</v>
      </c>
      <c r="P36" s="5" t="str">
        <f>LOOKUP(MONTH(A36),{1,3,6,9,12;"Winter","Spring","Summer","Autumn","Winter"})</f>
        <v>Winter</v>
      </c>
      <c r="Q36" t="s">
        <v>29</v>
      </c>
      <c r="Z36" t="s">
        <v>58</v>
      </c>
    </row>
    <row r="37" spans="1:27" x14ac:dyDescent="0.25">
      <c r="A37" s="1">
        <v>41316</v>
      </c>
      <c r="B37" t="s">
        <v>19</v>
      </c>
      <c r="C37" t="s">
        <v>23</v>
      </c>
      <c r="D37" s="2">
        <v>0.47916666666666669</v>
      </c>
      <c r="E37">
        <v>8.7200000000000006</v>
      </c>
      <c r="F37">
        <v>7.5</v>
      </c>
      <c r="G37">
        <v>116</v>
      </c>
      <c r="H37">
        <v>174.2</v>
      </c>
      <c r="I37">
        <v>0.1</v>
      </c>
      <c r="J37">
        <v>7.33</v>
      </c>
      <c r="K37">
        <v>1.28</v>
      </c>
      <c r="L37">
        <v>1.5</v>
      </c>
      <c r="M37">
        <f t="shared" si="0"/>
        <v>2013</v>
      </c>
      <c r="N37" t="s">
        <v>10</v>
      </c>
      <c r="O37">
        <v>14</v>
      </c>
      <c r="P37" s="5" t="str">
        <f>LOOKUP(MONTH(A37),{1,3,6,9,12;"Winter","Spring","Summer","Autumn","Winter"})</f>
        <v>Winter</v>
      </c>
      <c r="Q37" t="s">
        <v>29</v>
      </c>
      <c r="Z37" t="s">
        <v>58</v>
      </c>
    </row>
    <row r="38" spans="1:27" x14ac:dyDescent="0.25">
      <c r="A38" s="1">
        <v>41351</v>
      </c>
      <c r="B38" t="s">
        <v>19</v>
      </c>
      <c r="C38" t="s">
        <v>23</v>
      </c>
      <c r="D38" s="2">
        <v>0.49652777777777773</v>
      </c>
      <c r="E38">
        <v>9.2100000000000009</v>
      </c>
      <c r="F38">
        <v>8.8000000000000007</v>
      </c>
      <c r="G38">
        <v>120.7</v>
      </c>
      <c r="H38">
        <v>174.6</v>
      </c>
      <c r="I38">
        <v>0.1</v>
      </c>
      <c r="J38">
        <v>7.11</v>
      </c>
      <c r="K38">
        <v>2.35</v>
      </c>
      <c r="L38">
        <v>0.75</v>
      </c>
      <c r="M38">
        <f t="shared" si="0"/>
        <v>2013</v>
      </c>
      <c r="N38" t="s">
        <v>10</v>
      </c>
      <c r="O38">
        <v>16</v>
      </c>
      <c r="P38" s="5" t="str">
        <f>LOOKUP(MONTH(A38),{1,3,6,9,12;"Winter","Spring","Summer","Autumn","Winter"})</f>
        <v>Spring</v>
      </c>
      <c r="Q38" t="s">
        <v>29</v>
      </c>
      <c r="Z38" t="s">
        <v>58</v>
      </c>
    </row>
    <row r="39" spans="1:27" x14ac:dyDescent="0.25">
      <c r="A39" s="1">
        <v>41387</v>
      </c>
      <c r="B39" t="s">
        <v>19</v>
      </c>
      <c r="C39" t="s">
        <v>23</v>
      </c>
      <c r="D39" s="2">
        <v>0.42222222222222222</v>
      </c>
      <c r="E39">
        <v>11.63</v>
      </c>
      <c r="F39">
        <v>9.4</v>
      </c>
      <c r="G39">
        <v>121.4</v>
      </c>
      <c r="H39">
        <v>173.3</v>
      </c>
      <c r="I39">
        <v>0.1</v>
      </c>
      <c r="J39">
        <v>7.06</v>
      </c>
      <c r="K39">
        <v>0.81</v>
      </c>
      <c r="L39">
        <v>1.25</v>
      </c>
      <c r="M39">
        <f t="shared" si="0"/>
        <v>2013</v>
      </c>
      <c r="N39" t="s">
        <v>9</v>
      </c>
      <c r="O39">
        <v>10</v>
      </c>
      <c r="P39" s="5" t="str">
        <f>LOOKUP(MONTH(A39),{1,3,6,9,12;"Winter","Spring","Summer","Autumn","Winter"})</f>
        <v>Spring</v>
      </c>
      <c r="Q39" t="s">
        <v>29</v>
      </c>
      <c r="Z39" t="s">
        <v>58</v>
      </c>
    </row>
    <row r="40" spans="1:27" x14ac:dyDescent="0.25">
      <c r="A40" s="1">
        <v>41414</v>
      </c>
      <c r="B40" t="s">
        <v>19</v>
      </c>
      <c r="C40" t="s">
        <v>23</v>
      </c>
      <c r="D40" s="2">
        <v>0.50347222222222221</v>
      </c>
      <c r="E40">
        <v>9.52</v>
      </c>
      <c r="F40">
        <v>12.2</v>
      </c>
      <c r="G40">
        <v>140.80000000000001</v>
      </c>
      <c r="H40">
        <v>186.5</v>
      </c>
      <c r="I40">
        <v>0.1</v>
      </c>
      <c r="J40">
        <v>7.28</v>
      </c>
      <c r="K40">
        <v>0.73</v>
      </c>
      <c r="L40">
        <v>1</v>
      </c>
      <c r="M40">
        <f t="shared" si="0"/>
        <v>2013</v>
      </c>
      <c r="N40" t="s">
        <v>9</v>
      </c>
      <c r="O40">
        <v>18</v>
      </c>
      <c r="P40" s="5" t="str">
        <f>LOOKUP(MONTH(A40),{1,3,6,9,12;"Winter","Spring","Summer","Autumn","Winter"})</f>
        <v>Spring</v>
      </c>
      <c r="Q40" t="s">
        <v>29</v>
      </c>
      <c r="Z40" t="s">
        <v>58</v>
      </c>
    </row>
    <row r="41" spans="1:27" x14ac:dyDescent="0.25">
      <c r="A41" s="1">
        <v>41429</v>
      </c>
      <c r="B41" t="s">
        <v>19</v>
      </c>
      <c r="C41" t="s">
        <v>23</v>
      </c>
      <c r="D41" s="2">
        <v>0.4375</v>
      </c>
      <c r="E41">
        <v>9.02</v>
      </c>
      <c r="F41">
        <v>13.3</v>
      </c>
      <c r="G41">
        <v>145.9</v>
      </c>
      <c r="H41">
        <v>188.1</v>
      </c>
      <c r="I41">
        <v>0.1</v>
      </c>
      <c r="J41">
        <v>7.39</v>
      </c>
      <c r="K41">
        <v>1.48</v>
      </c>
      <c r="L41">
        <v>0.75</v>
      </c>
      <c r="M41">
        <f t="shared" si="0"/>
        <v>2013</v>
      </c>
      <c r="N41" t="s">
        <v>9</v>
      </c>
      <c r="O41">
        <v>8</v>
      </c>
      <c r="P41" s="5" t="str">
        <f>LOOKUP(MONTH(A41),{1,3,6,9,12;"Winter","Spring","Summer","Autumn","Winter"})</f>
        <v>Summer</v>
      </c>
      <c r="Q41" t="s">
        <v>29</v>
      </c>
      <c r="Z41" t="s">
        <v>58</v>
      </c>
    </row>
    <row r="42" spans="1:27" x14ac:dyDescent="0.25">
      <c r="A42" s="1">
        <v>41471</v>
      </c>
      <c r="B42" t="s">
        <v>19</v>
      </c>
      <c r="C42" t="s">
        <v>23</v>
      </c>
      <c r="D42" s="2">
        <v>0.59097222222222223</v>
      </c>
      <c r="E42">
        <v>8.23</v>
      </c>
      <c r="F42">
        <v>15.5</v>
      </c>
      <c r="G42">
        <v>151.30000000000001</v>
      </c>
      <c r="H42">
        <v>184.8</v>
      </c>
      <c r="I42">
        <v>0.1</v>
      </c>
      <c r="J42">
        <v>7.31</v>
      </c>
      <c r="K42">
        <v>0.18</v>
      </c>
      <c r="L42">
        <v>1</v>
      </c>
      <c r="M42">
        <f t="shared" si="0"/>
        <v>2013</v>
      </c>
      <c r="N42" t="s">
        <v>9</v>
      </c>
      <c r="O42">
        <v>4</v>
      </c>
      <c r="P42" s="5" t="str">
        <f>LOOKUP(MONTH(A42),{1,3,6,9,12;"Winter","Spring","Summer","Autumn","Winter"})</f>
        <v>Summer</v>
      </c>
      <c r="Q42" t="s">
        <v>29</v>
      </c>
      <c r="Z42" t="s">
        <v>58</v>
      </c>
    </row>
    <row r="43" spans="1:27" x14ac:dyDescent="0.25">
      <c r="A43" s="1">
        <v>41498</v>
      </c>
      <c r="B43" t="s">
        <v>19</v>
      </c>
      <c r="C43" t="s">
        <v>23</v>
      </c>
      <c r="D43" s="2">
        <v>0.48958333333333331</v>
      </c>
      <c r="E43">
        <v>8.41</v>
      </c>
      <c r="F43">
        <v>15.1</v>
      </c>
      <c r="G43">
        <v>152.5</v>
      </c>
      <c r="H43">
        <v>188.3</v>
      </c>
      <c r="I43">
        <v>0.1</v>
      </c>
      <c r="J43">
        <v>7.26</v>
      </c>
      <c r="K43">
        <v>0.28000000000000003</v>
      </c>
      <c r="L43">
        <v>1.25</v>
      </c>
      <c r="M43">
        <f t="shared" si="0"/>
        <v>2013</v>
      </c>
      <c r="N43" t="s">
        <v>10</v>
      </c>
      <c r="O43">
        <v>46</v>
      </c>
      <c r="P43" s="5" t="str">
        <f>LOOKUP(MONTH(A43),{1,3,6,9,12;"Winter","Spring","Summer","Autumn","Winter"})</f>
        <v>Summer</v>
      </c>
      <c r="Q43" t="s">
        <v>29</v>
      </c>
      <c r="Z43" t="s">
        <v>58</v>
      </c>
      <c r="AA43">
        <v>24.4</v>
      </c>
    </row>
    <row r="44" spans="1:27" x14ac:dyDescent="0.25">
      <c r="A44" s="1">
        <v>41527</v>
      </c>
      <c r="B44" t="s">
        <v>19</v>
      </c>
      <c r="C44" t="s">
        <v>23</v>
      </c>
      <c r="D44" s="2">
        <v>0.53680555555555554</v>
      </c>
      <c r="E44">
        <v>8.58</v>
      </c>
      <c r="F44">
        <v>14.9</v>
      </c>
      <c r="G44">
        <v>154</v>
      </c>
      <c r="H44">
        <v>191</v>
      </c>
      <c r="I44">
        <v>0.1</v>
      </c>
      <c r="J44">
        <v>7.17</v>
      </c>
      <c r="K44">
        <v>0.47</v>
      </c>
      <c r="L44">
        <v>2</v>
      </c>
      <c r="M44">
        <f t="shared" si="0"/>
        <v>2013</v>
      </c>
      <c r="N44" t="s">
        <v>9</v>
      </c>
      <c r="O44">
        <v>46</v>
      </c>
      <c r="P44" s="5" t="str">
        <f>LOOKUP(MONTH(A44),{1,3,6,9,12;"Winter","Spring","Summer","Autumn","Winter"})</f>
        <v>Autumn</v>
      </c>
      <c r="Q44" t="s">
        <v>29</v>
      </c>
      <c r="Z44" t="s">
        <v>58</v>
      </c>
    </row>
    <row r="45" spans="1:27" x14ac:dyDescent="0.25">
      <c r="A45" s="1">
        <v>41554</v>
      </c>
      <c r="B45" t="s">
        <v>19</v>
      </c>
      <c r="C45" t="s">
        <v>23</v>
      </c>
      <c r="D45" s="2">
        <v>0.58750000000000002</v>
      </c>
      <c r="E45">
        <v>8.52</v>
      </c>
      <c r="F45">
        <v>12</v>
      </c>
      <c r="G45">
        <v>143.1</v>
      </c>
      <c r="H45">
        <v>190.6</v>
      </c>
      <c r="I45">
        <v>0.1</v>
      </c>
      <c r="J45">
        <v>6.84</v>
      </c>
      <c r="K45">
        <v>0.36</v>
      </c>
      <c r="L45">
        <v>1.25</v>
      </c>
      <c r="M45">
        <f t="shared" si="0"/>
        <v>2013</v>
      </c>
      <c r="N45" t="s">
        <v>10</v>
      </c>
      <c r="O45">
        <v>16</v>
      </c>
      <c r="P45" s="5" t="str">
        <f>LOOKUP(MONTH(A45),{1,3,6,9,12;"Winter","Spring","Summer","Autumn","Winter"})</f>
        <v>Autumn</v>
      </c>
      <c r="Q45" t="s">
        <v>29</v>
      </c>
      <c r="Z45" t="s">
        <v>58</v>
      </c>
    </row>
    <row r="46" spans="1:27" x14ac:dyDescent="0.25">
      <c r="A46" s="1">
        <v>41603</v>
      </c>
      <c r="B46" t="s">
        <v>19</v>
      </c>
      <c r="C46" t="s">
        <v>23</v>
      </c>
      <c r="D46" s="2">
        <v>0.51736111111111105</v>
      </c>
      <c r="E46">
        <v>9.2200000000000006</v>
      </c>
      <c r="F46">
        <v>7</v>
      </c>
      <c r="G46">
        <v>122.4</v>
      </c>
      <c r="H46">
        <v>186.5</v>
      </c>
      <c r="I46">
        <v>0.1</v>
      </c>
      <c r="J46">
        <v>7.57</v>
      </c>
      <c r="K46">
        <v>0.85</v>
      </c>
      <c r="L46">
        <v>1</v>
      </c>
      <c r="M46">
        <f t="shared" si="0"/>
        <v>2013</v>
      </c>
      <c r="N46" t="s">
        <v>10</v>
      </c>
      <c r="O46">
        <v>2</v>
      </c>
      <c r="P46" s="5" t="str">
        <f>LOOKUP(MONTH(A46),{1,3,6,9,12;"Winter","Spring","Summer","Autumn","Winter"})</f>
        <v>Autumn</v>
      </c>
      <c r="Q46" t="s">
        <v>29</v>
      </c>
      <c r="Z46" t="s">
        <v>58</v>
      </c>
    </row>
    <row r="47" spans="1:27" x14ac:dyDescent="0.25">
      <c r="A47" s="1">
        <v>41617</v>
      </c>
      <c r="B47" t="s">
        <v>19</v>
      </c>
      <c r="C47" t="s">
        <v>23</v>
      </c>
      <c r="D47" s="2">
        <v>0.42291666666666666</v>
      </c>
      <c r="E47">
        <v>10.06</v>
      </c>
      <c r="F47">
        <v>3.6</v>
      </c>
      <c r="G47">
        <v>113.8</v>
      </c>
      <c r="H47">
        <v>192.9</v>
      </c>
      <c r="I47">
        <v>0.1</v>
      </c>
      <c r="J47">
        <v>7.57</v>
      </c>
      <c r="K47">
        <v>1.48</v>
      </c>
      <c r="L47">
        <v>0.75</v>
      </c>
      <c r="M47">
        <f t="shared" si="0"/>
        <v>2013</v>
      </c>
      <c r="N47" t="s">
        <v>10</v>
      </c>
      <c r="O47">
        <v>14</v>
      </c>
      <c r="P47" s="5" t="str">
        <f>LOOKUP(MONTH(A47),{1,3,6,9,12;"Winter","Spring","Summer","Autumn","Winter"})</f>
        <v>Winter</v>
      </c>
      <c r="Q47" t="s">
        <v>29</v>
      </c>
      <c r="Z47" t="s">
        <v>58</v>
      </c>
    </row>
    <row r="48" spans="1:27" x14ac:dyDescent="0.25">
      <c r="A48" s="1">
        <v>41652</v>
      </c>
      <c r="B48" t="s">
        <v>19</v>
      </c>
      <c r="C48" t="s">
        <v>23</v>
      </c>
      <c r="D48" s="2">
        <v>0.45833333333333331</v>
      </c>
      <c r="E48">
        <v>9.73</v>
      </c>
      <c r="F48">
        <v>8.5</v>
      </c>
      <c r="G48">
        <v>116.2</v>
      </c>
      <c r="H48">
        <v>169.6</v>
      </c>
      <c r="I48">
        <v>0.1</v>
      </c>
      <c r="J48">
        <v>7.46</v>
      </c>
      <c r="K48">
        <v>0.31</v>
      </c>
      <c r="L48">
        <v>1.5</v>
      </c>
      <c r="M48">
        <f t="shared" si="0"/>
        <v>2014</v>
      </c>
      <c r="N48" t="s">
        <v>10</v>
      </c>
      <c r="O48">
        <v>1</v>
      </c>
      <c r="P48" s="5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x14ac:dyDescent="0.25">
      <c r="A49" s="1">
        <v>41701</v>
      </c>
      <c r="B49" t="s">
        <v>19</v>
      </c>
      <c r="C49" t="s">
        <v>23</v>
      </c>
      <c r="D49" s="2">
        <v>0.44722222222222219</v>
      </c>
      <c r="E49">
        <v>8.9499999999999993</v>
      </c>
      <c r="F49">
        <v>7.1</v>
      </c>
      <c r="G49">
        <v>99.2</v>
      </c>
      <c r="H49">
        <v>147.80000000000001</v>
      </c>
      <c r="I49">
        <v>0.1</v>
      </c>
      <c r="J49">
        <v>7.47</v>
      </c>
      <c r="K49">
        <v>3.35</v>
      </c>
      <c r="L49">
        <v>2</v>
      </c>
      <c r="M49">
        <f t="shared" si="0"/>
        <v>2014</v>
      </c>
      <c r="N49" t="s">
        <v>10</v>
      </c>
      <c r="O49">
        <v>68</v>
      </c>
      <c r="P49" s="5" t="str">
        <f>LOOKUP(MONTH(A49),{1,3,6,9,12;"Winter","Spring","Summer","Autumn","Winter"})</f>
        <v>Spring</v>
      </c>
      <c r="Q49" t="s">
        <v>29</v>
      </c>
      <c r="Z49" t="s">
        <v>58</v>
      </c>
    </row>
    <row r="50" spans="1:26" x14ac:dyDescent="0.25">
      <c r="A50" s="1">
        <v>41722</v>
      </c>
      <c r="B50" t="s">
        <v>19</v>
      </c>
      <c r="C50" t="s">
        <v>23</v>
      </c>
      <c r="D50" s="2">
        <v>0.4861111111111111</v>
      </c>
      <c r="E50">
        <v>9.76</v>
      </c>
      <c r="F50">
        <v>9.6</v>
      </c>
      <c r="G50">
        <v>125</v>
      </c>
      <c r="H50">
        <v>177</v>
      </c>
      <c r="I50">
        <v>0.1</v>
      </c>
      <c r="J50">
        <v>7.46</v>
      </c>
      <c r="K50">
        <v>0.34</v>
      </c>
      <c r="L50">
        <v>2</v>
      </c>
      <c r="M50">
        <f t="shared" si="0"/>
        <v>2014</v>
      </c>
      <c r="N50" t="s">
        <v>9</v>
      </c>
      <c r="O50">
        <v>18</v>
      </c>
      <c r="P50" s="5" t="str">
        <f>LOOKUP(MONTH(A50),{1,3,6,9,12;"Winter","Spring","Summer","Autumn","Winter"})</f>
        <v>Spring</v>
      </c>
      <c r="Q50" t="s">
        <v>29</v>
      </c>
      <c r="Z50" t="s">
        <v>58</v>
      </c>
    </row>
    <row r="51" spans="1:26" x14ac:dyDescent="0.25">
      <c r="A51" s="1">
        <v>41743</v>
      </c>
      <c r="B51" t="s">
        <v>19</v>
      </c>
      <c r="C51" t="s">
        <v>23</v>
      </c>
      <c r="D51" s="2">
        <v>0.58124999999999993</v>
      </c>
      <c r="E51">
        <v>10.01</v>
      </c>
      <c r="F51">
        <v>12.3</v>
      </c>
      <c r="G51">
        <v>137.6</v>
      </c>
      <c r="H51">
        <v>181.6</v>
      </c>
      <c r="I51">
        <v>0.1</v>
      </c>
      <c r="J51">
        <v>7.68</v>
      </c>
      <c r="K51">
        <v>1</v>
      </c>
      <c r="L51">
        <v>1</v>
      </c>
      <c r="M51">
        <f t="shared" si="0"/>
        <v>2014</v>
      </c>
      <c r="N51" t="s">
        <v>9</v>
      </c>
      <c r="O51">
        <v>4</v>
      </c>
      <c r="P51" s="5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x14ac:dyDescent="0.25">
      <c r="A52" s="1">
        <v>41771</v>
      </c>
      <c r="B52" t="s">
        <v>19</v>
      </c>
      <c r="C52" t="s">
        <v>23</v>
      </c>
      <c r="D52" s="2">
        <v>0.45833333333333331</v>
      </c>
      <c r="E52">
        <v>9.1300000000000008</v>
      </c>
      <c r="F52">
        <v>12.1</v>
      </c>
      <c r="G52">
        <v>137.9</v>
      </c>
      <c r="H52">
        <v>183.2</v>
      </c>
      <c r="I52">
        <v>0.1</v>
      </c>
      <c r="J52">
        <v>7.55</v>
      </c>
      <c r="K52">
        <v>1.59</v>
      </c>
      <c r="L52">
        <v>2</v>
      </c>
      <c r="M52">
        <f t="shared" si="0"/>
        <v>2014</v>
      </c>
      <c r="N52" t="s">
        <v>9</v>
      </c>
      <c r="O52">
        <v>10</v>
      </c>
      <c r="P52" s="5" t="str">
        <f>LOOKUP(MONTH(A52),{1,3,6,9,12;"Winter","Spring","Summer","Autumn","Winter"})</f>
        <v>Spring</v>
      </c>
      <c r="Q52" t="s">
        <v>29</v>
      </c>
      <c r="Z52" t="s">
        <v>58</v>
      </c>
    </row>
    <row r="53" spans="1:26" x14ac:dyDescent="0.25">
      <c r="A53" s="1">
        <v>41813</v>
      </c>
      <c r="B53" t="s">
        <v>19</v>
      </c>
      <c r="C53" t="s">
        <v>23</v>
      </c>
      <c r="D53" s="2">
        <v>0.47222222222222227</v>
      </c>
      <c r="E53">
        <v>7.7</v>
      </c>
      <c r="F53">
        <v>13.9</v>
      </c>
      <c r="G53">
        <v>148.6</v>
      </c>
      <c r="H53">
        <v>188.5</v>
      </c>
      <c r="I53">
        <v>0.1</v>
      </c>
      <c r="J53">
        <v>7.15</v>
      </c>
      <c r="K53">
        <v>0.18</v>
      </c>
      <c r="L53">
        <v>0.75</v>
      </c>
      <c r="M53">
        <f t="shared" si="0"/>
        <v>2014</v>
      </c>
      <c r="N53" t="s">
        <v>9</v>
      </c>
      <c r="O53">
        <v>25</v>
      </c>
      <c r="P53" s="5" t="str">
        <f>LOOKUP(MONTH(A53),{1,3,6,9,12;"Winter","Spring","Summer","Autumn","Winter"})</f>
        <v>Summer</v>
      </c>
      <c r="Q53" t="s">
        <v>29</v>
      </c>
      <c r="Z53" t="s">
        <v>58</v>
      </c>
    </row>
    <row r="54" spans="1:26" x14ac:dyDescent="0.25">
      <c r="A54" s="1">
        <v>41834</v>
      </c>
      <c r="B54" t="s">
        <v>19</v>
      </c>
      <c r="C54" t="s">
        <v>23</v>
      </c>
      <c r="D54" s="2">
        <v>0.45555555555555555</v>
      </c>
      <c r="E54">
        <v>6.13</v>
      </c>
      <c r="F54">
        <v>15.7</v>
      </c>
      <c r="G54">
        <v>158.4</v>
      </c>
      <c r="H54">
        <v>192.6</v>
      </c>
      <c r="I54">
        <v>0.1</v>
      </c>
      <c r="J54">
        <v>7.21</v>
      </c>
      <c r="K54">
        <v>1.52</v>
      </c>
      <c r="L54">
        <v>0.75</v>
      </c>
      <c r="M54">
        <f t="shared" si="0"/>
        <v>2014</v>
      </c>
      <c r="N54" t="s">
        <v>9</v>
      </c>
      <c r="O54">
        <v>42</v>
      </c>
      <c r="P54" s="5" t="str">
        <f>LOOKUP(MONTH(A54),{1,3,6,9,12;"Winter","Spring","Summer","Autumn","Winter"})</f>
        <v>Summer</v>
      </c>
      <c r="Q54" t="s">
        <v>29</v>
      </c>
      <c r="Z54" t="s">
        <v>58</v>
      </c>
    </row>
    <row r="55" spans="1:26" x14ac:dyDescent="0.25">
      <c r="A55" s="1">
        <v>41855</v>
      </c>
      <c r="B55" t="s">
        <v>19</v>
      </c>
      <c r="C55" t="s">
        <v>23</v>
      </c>
      <c r="D55" s="2">
        <v>0.5229166666666667</v>
      </c>
      <c r="E55">
        <v>7.92</v>
      </c>
      <c r="F55">
        <v>15.9</v>
      </c>
      <c r="G55">
        <v>161.6</v>
      </c>
      <c r="H55">
        <v>195.8</v>
      </c>
      <c r="I55">
        <v>0.1</v>
      </c>
      <c r="J55">
        <v>7.59</v>
      </c>
      <c r="K55">
        <v>0.73</v>
      </c>
      <c r="L55">
        <v>0.75</v>
      </c>
      <c r="M55">
        <f t="shared" si="0"/>
        <v>2014</v>
      </c>
      <c r="N55" t="s">
        <v>9</v>
      </c>
      <c r="O55">
        <v>24</v>
      </c>
      <c r="P55" s="5" t="str">
        <f>LOOKUP(MONTH(A55),{1,3,6,9,12;"Winter","Spring","Summer","Autumn","Winter"})</f>
        <v>Summer</v>
      </c>
      <c r="Q55" t="s">
        <v>29</v>
      </c>
      <c r="Z55" t="s">
        <v>58</v>
      </c>
    </row>
    <row r="56" spans="1:26" x14ac:dyDescent="0.25">
      <c r="A56" s="1">
        <v>41899</v>
      </c>
      <c r="B56" t="s">
        <v>19</v>
      </c>
      <c r="C56" t="s">
        <v>23</v>
      </c>
      <c r="D56" s="2">
        <v>0.50416666666666665</v>
      </c>
      <c r="E56">
        <v>8.0500000000000007</v>
      </c>
      <c r="F56">
        <v>13.7</v>
      </c>
      <c r="G56">
        <v>152.6</v>
      </c>
      <c r="H56">
        <v>194.6</v>
      </c>
      <c r="I56">
        <v>0.1</v>
      </c>
      <c r="J56">
        <v>7.2</v>
      </c>
      <c r="K56">
        <v>0.26</v>
      </c>
      <c r="L56">
        <v>0.75</v>
      </c>
      <c r="M56">
        <f t="shared" si="0"/>
        <v>2014</v>
      </c>
      <c r="N56" t="s">
        <v>9</v>
      </c>
      <c r="O56">
        <v>30</v>
      </c>
      <c r="P56" s="5" t="str">
        <f>LOOKUP(MONTH(A56),{1,3,6,9,12;"Winter","Spring","Summer","Autumn","Winter"})</f>
        <v>Autumn</v>
      </c>
      <c r="Q56" t="s">
        <v>29</v>
      </c>
      <c r="Z56" t="s">
        <v>58</v>
      </c>
    </row>
    <row r="57" spans="1:26" x14ac:dyDescent="0.25">
      <c r="A57" s="1">
        <v>41927</v>
      </c>
      <c r="B57" t="s">
        <v>19</v>
      </c>
      <c r="C57" t="s">
        <v>23</v>
      </c>
      <c r="D57" s="2">
        <v>0.54027777777777775</v>
      </c>
      <c r="E57">
        <v>7.46</v>
      </c>
      <c r="F57">
        <v>12.6</v>
      </c>
      <c r="G57">
        <v>131</v>
      </c>
      <c r="H57">
        <v>171.5</v>
      </c>
      <c r="I57">
        <v>0.1</v>
      </c>
      <c r="J57">
        <v>7.06</v>
      </c>
      <c r="K57">
        <v>0.83</v>
      </c>
      <c r="L57">
        <v>1.5</v>
      </c>
      <c r="M57">
        <f t="shared" si="0"/>
        <v>2014</v>
      </c>
      <c r="N57" t="s">
        <v>10</v>
      </c>
      <c r="O57">
        <v>86</v>
      </c>
      <c r="P57" s="5" t="str">
        <f>LOOKUP(MONTH(A57),{1,3,6,9,12;"Winter","Spring","Summer","Autumn","Winter"})</f>
        <v>Autumn</v>
      </c>
      <c r="Q57" t="s">
        <v>29</v>
      </c>
      <c r="Z57" t="s">
        <v>58</v>
      </c>
    </row>
    <row r="58" spans="1:26" x14ac:dyDescent="0.25">
      <c r="A58" s="1">
        <v>41962</v>
      </c>
      <c r="B58" t="s">
        <v>19</v>
      </c>
      <c r="C58" t="s">
        <v>23</v>
      </c>
      <c r="D58" s="2">
        <v>0.55555555555555558</v>
      </c>
      <c r="E58">
        <v>9.1300000000000008</v>
      </c>
      <c r="F58">
        <v>7.7</v>
      </c>
      <c r="G58">
        <v>126.1</v>
      </c>
      <c r="H58">
        <v>188.5</v>
      </c>
      <c r="I58">
        <v>0.1</v>
      </c>
      <c r="J58">
        <v>7.54</v>
      </c>
      <c r="K58">
        <v>0.27</v>
      </c>
      <c r="L58">
        <v>1</v>
      </c>
      <c r="M58">
        <f t="shared" si="0"/>
        <v>2014</v>
      </c>
      <c r="N58" t="s">
        <v>10</v>
      </c>
      <c r="O58">
        <v>2</v>
      </c>
      <c r="P58" s="5" t="str">
        <f>LOOKUP(MONTH(A58),{1,3,6,9,12;"Winter","Spring","Summer","Autumn","Winter"})</f>
        <v>Autumn</v>
      </c>
      <c r="Q58" t="s">
        <v>29</v>
      </c>
      <c r="Z58" t="s">
        <v>58</v>
      </c>
    </row>
    <row r="59" spans="1:26" x14ac:dyDescent="0.25">
      <c r="A59" s="1">
        <v>41990</v>
      </c>
      <c r="B59" t="s">
        <v>19</v>
      </c>
      <c r="C59" t="s">
        <v>23</v>
      </c>
      <c r="D59" s="2">
        <v>0.44930555555555557</v>
      </c>
      <c r="E59">
        <v>9.06</v>
      </c>
      <c r="F59">
        <v>8.3000000000000007</v>
      </c>
      <c r="G59">
        <v>123.2</v>
      </c>
      <c r="H59">
        <v>180.8</v>
      </c>
      <c r="I59">
        <v>0.1</v>
      </c>
      <c r="J59">
        <v>7.41</v>
      </c>
      <c r="K59">
        <v>0.93</v>
      </c>
      <c r="L59">
        <v>1.25</v>
      </c>
      <c r="M59">
        <f t="shared" si="0"/>
        <v>2014</v>
      </c>
      <c r="N59" t="s">
        <v>10</v>
      </c>
      <c r="O59">
        <v>2</v>
      </c>
      <c r="P59" s="5" t="str">
        <f>LOOKUP(MONTH(A59),{1,3,6,9,12;"Winter","Spring","Summer","Autumn","Winter"})</f>
        <v>Winter</v>
      </c>
      <c r="Q59" t="s">
        <v>29</v>
      </c>
      <c r="Z59" t="s">
        <v>58</v>
      </c>
    </row>
    <row r="60" spans="1:26" x14ac:dyDescent="0.25">
      <c r="A60" s="1">
        <v>42025</v>
      </c>
      <c r="B60" t="s">
        <v>19</v>
      </c>
      <c r="C60" t="s">
        <v>23</v>
      </c>
      <c r="D60" s="2">
        <v>0.55277777777777781</v>
      </c>
      <c r="E60">
        <v>9.02</v>
      </c>
      <c r="F60">
        <v>7.4</v>
      </c>
      <c r="G60">
        <v>116.4</v>
      </c>
      <c r="H60">
        <v>177.7</v>
      </c>
      <c r="I60">
        <v>0.1</v>
      </c>
      <c r="J60">
        <v>7.3</v>
      </c>
      <c r="K60">
        <v>7.38</v>
      </c>
      <c r="L60">
        <v>1.5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29</v>
      </c>
      <c r="Z60" t="s">
        <v>58</v>
      </c>
    </row>
    <row r="61" spans="1:26" x14ac:dyDescent="0.25">
      <c r="A61" s="1">
        <v>42053</v>
      </c>
      <c r="B61" t="s">
        <v>19</v>
      </c>
      <c r="C61" t="s">
        <v>23</v>
      </c>
      <c r="D61" s="2">
        <v>0.5180555555555556</v>
      </c>
      <c r="E61">
        <v>9.17</v>
      </c>
      <c r="F61">
        <v>8.8000000000000007</v>
      </c>
      <c r="G61">
        <v>126</v>
      </c>
      <c r="H61">
        <v>182.6</v>
      </c>
      <c r="I61">
        <v>0.1</v>
      </c>
      <c r="J61">
        <v>7.46</v>
      </c>
      <c r="K61">
        <v>0.9</v>
      </c>
      <c r="L61">
        <v>1</v>
      </c>
      <c r="M61">
        <f t="shared" si="0"/>
        <v>2015</v>
      </c>
      <c r="N61" t="s">
        <v>10</v>
      </c>
      <c r="O61">
        <v>2</v>
      </c>
      <c r="P61" s="5" t="str">
        <f>LOOKUP(MONTH(A61),{1,3,6,9,12;"Winter","Spring","Summer","Autumn","Winter"})</f>
        <v>Winter</v>
      </c>
      <c r="Q61" t="s">
        <v>29</v>
      </c>
      <c r="Z61" t="s">
        <v>58</v>
      </c>
    </row>
    <row r="62" spans="1:26" x14ac:dyDescent="0.25">
      <c r="A62" s="1">
        <v>42100</v>
      </c>
      <c r="B62" t="s">
        <v>19</v>
      </c>
      <c r="C62" t="s">
        <v>23</v>
      </c>
      <c r="D62" s="2">
        <v>0.41666666666666669</v>
      </c>
      <c r="E62">
        <v>9.77</v>
      </c>
      <c r="F62">
        <v>9.5</v>
      </c>
      <c r="G62">
        <v>123.3</v>
      </c>
      <c r="H62">
        <v>175.1</v>
      </c>
      <c r="I62">
        <v>0.1</v>
      </c>
      <c r="J62">
        <v>7.54</v>
      </c>
      <c r="K62">
        <v>0.15</v>
      </c>
      <c r="L62">
        <v>1.5</v>
      </c>
      <c r="M62">
        <f t="shared" si="0"/>
        <v>2015</v>
      </c>
      <c r="N62" t="s">
        <v>10</v>
      </c>
      <c r="O62">
        <v>2</v>
      </c>
      <c r="P62" s="5" t="str">
        <f>LOOKUP(MONTH(A62),{1,3,6,9,12;"Winter","Spring","Summer","Autumn","Winter"})</f>
        <v>Spring</v>
      </c>
      <c r="Q62" t="s">
        <v>29</v>
      </c>
      <c r="Z62" t="s">
        <v>58</v>
      </c>
    </row>
    <row r="63" spans="1:26" x14ac:dyDescent="0.25">
      <c r="A63" s="1">
        <v>42115</v>
      </c>
      <c r="B63" t="s">
        <v>19</v>
      </c>
      <c r="C63" t="s">
        <v>23</v>
      </c>
      <c r="D63" s="2">
        <v>0.41666666666666669</v>
      </c>
      <c r="E63">
        <v>10.32</v>
      </c>
      <c r="F63">
        <v>11.8</v>
      </c>
      <c r="G63">
        <v>36.4</v>
      </c>
      <c r="H63">
        <v>54.7</v>
      </c>
      <c r="I63">
        <v>0</v>
      </c>
      <c r="J63">
        <v>7.2</v>
      </c>
      <c r="L63">
        <v>2</v>
      </c>
      <c r="M63">
        <f t="shared" si="0"/>
        <v>2015</v>
      </c>
      <c r="N63" t="s">
        <v>9</v>
      </c>
      <c r="O63">
        <v>5</v>
      </c>
      <c r="P63" s="5" t="str">
        <f>LOOKUP(MONTH(A63),{1,3,6,9,12;"Winter","Spring","Summer","Autumn","Winter"})</f>
        <v>Spring</v>
      </c>
      <c r="Q63" t="s">
        <v>29</v>
      </c>
      <c r="Z63" t="s">
        <v>58</v>
      </c>
    </row>
    <row r="64" spans="1:26" x14ac:dyDescent="0.25">
      <c r="A64" s="1">
        <v>42144</v>
      </c>
      <c r="B64" t="s">
        <v>19</v>
      </c>
      <c r="C64" t="s">
        <v>23</v>
      </c>
      <c r="D64" s="2">
        <v>0.56597222222222221</v>
      </c>
      <c r="E64">
        <v>9.61</v>
      </c>
      <c r="F64">
        <v>14.3</v>
      </c>
      <c r="G64">
        <v>96.1</v>
      </c>
      <c r="H64">
        <v>121.1</v>
      </c>
      <c r="I64">
        <v>0.1</v>
      </c>
      <c r="J64">
        <v>7.45</v>
      </c>
      <c r="K64">
        <v>1.1100000000000001</v>
      </c>
      <c r="L64">
        <v>1.75</v>
      </c>
      <c r="M64">
        <f t="shared" si="0"/>
        <v>2015</v>
      </c>
      <c r="N64" t="s">
        <v>10</v>
      </c>
      <c r="O64">
        <v>1</v>
      </c>
      <c r="P64" s="5" t="str">
        <f>LOOKUP(MONTH(A64),{1,3,6,9,12;"Winter","Spring","Summer","Autumn","Winter"})</f>
        <v>Spring</v>
      </c>
      <c r="Q64" t="s">
        <v>29</v>
      </c>
      <c r="Z64" t="s">
        <v>58</v>
      </c>
    </row>
    <row r="65" spans="1:27" x14ac:dyDescent="0.25">
      <c r="A65" s="1">
        <v>42177</v>
      </c>
      <c r="B65" t="s">
        <v>19</v>
      </c>
      <c r="C65" t="s">
        <v>23</v>
      </c>
      <c r="D65" s="2">
        <v>0.50069444444444444</v>
      </c>
      <c r="E65">
        <v>8.5399999999999991</v>
      </c>
      <c r="F65">
        <v>14.8</v>
      </c>
      <c r="G65">
        <v>158.80000000000001</v>
      </c>
      <c r="H65">
        <v>197.3</v>
      </c>
      <c r="I65">
        <v>0.1</v>
      </c>
      <c r="J65">
        <v>7.19</v>
      </c>
      <c r="K65">
        <v>1.01</v>
      </c>
      <c r="L65">
        <v>0.75</v>
      </c>
      <c r="M65">
        <f t="shared" si="0"/>
        <v>2015</v>
      </c>
      <c r="N65" t="s">
        <v>9</v>
      </c>
      <c r="O65">
        <v>24</v>
      </c>
      <c r="P65" s="5" t="str">
        <f>LOOKUP(MONTH(A65),{1,3,6,9,12;"Winter","Spring","Summer","Autumn","Winter"})</f>
        <v>Summer</v>
      </c>
      <c r="Q65" t="s">
        <v>29</v>
      </c>
      <c r="Z65" t="s">
        <v>58</v>
      </c>
    </row>
    <row r="66" spans="1:27" x14ac:dyDescent="0.25">
      <c r="A66" s="1">
        <v>42200</v>
      </c>
      <c r="B66" t="s">
        <v>19</v>
      </c>
      <c r="C66" t="s">
        <v>23</v>
      </c>
      <c r="D66" s="2">
        <v>0.58750000000000002</v>
      </c>
      <c r="E66">
        <v>8.25</v>
      </c>
      <c r="F66">
        <v>16</v>
      </c>
      <c r="G66">
        <v>165.3</v>
      </c>
      <c r="H66">
        <v>200.6</v>
      </c>
      <c r="I66">
        <v>0.1</v>
      </c>
      <c r="J66">
        <v>7.36</v>
      </c>
      <c r="K66">
        <v>0.13</v>
      </c>
      <c r="L66">
        <v>0.75</v>
      </c>
      <c r="M66">
        <f t="shared" si="0"/>
        <v>2015</v>
      </c>
      <c r="N66" t="s">
        <v>9</v>
      </c>
      <c r="O66">
        <v>170</v>
      </c>
      <c r="P66" s="5" t="str">
        <f>LOOKUP(MONTH(A66),{1,3,6,9,12;"Winter","Spring","Summer","Autumn","Winter"})</f>
        <v>Summer</v>
      </c>
      <c r="Q66" t="s">
        <v>29</v>
      </c>
      <c r="Z66" t="s">
        <v>58</v>
      </c>
    </row>
    <row r="67" spans="1:27" x14ac:dyDescent="0.25">
      <c r="A67" s="1">
        <v>42234</v>
      </c>
      <c r="B67" t="s">
        <v>19</v>
      </c>
      <c r="C67" t="s">
        <v>23</v>
      </c>
      <c r="D67" s="2">
        <v>0.45277777777777778</v>
      </c>
      <c r="E67">
        <v>7.81</v>
      </c>
      <c r="F67">
        <v>15</v>
      </c>
      <c r="G67">
        <v>160</v>
      </c>
      <c r="H67">
        <v>197.9</v>
      </c>
      <c r="I67">
        <v>0.1</v>
      </c>
      <c r="J67">
        <v>7.42</v>
      </c>
      <c r="K67">
        <v>0.85</v>
      </c>
      <c r="L67">
        <v>1</v>
      </c>
      <c r="M67">
        <f t="shared" ref="M67:M93" si="1">YEAR(A67)</f>
        <v>2015</v>
      </c>
      <c r="N67" t="s">
        <v>9</v>
      </c>
      <c r="O67">
        <v>50</v>
      </c>
      <c r="P67" s="5" t="str">
        <f>LOOKUP(MONTH(A67),{1,3,6,9,12;"Winter","Spring","Summer","Autumn","Winter"})</f>
        <v>Summer</v>
      </c>
      <c r="Q67" t="s">
        <v>29</v>
      </c>
      <c r="Z67" t="s">
        <v>58</v>
      </c>
    </row>
    <row r="68" spans="1:27" x14ac:dyDescent="0.25">
      <c r="A68" s="1">
        <v>42262</v>
      </c>
      <c r="B68" t="s">
        <v>19</v>
      </c>
      <c r="C68" t="s">
        <v>23</v>
      </c>
      <c r="D68" s="2">
        <v>0.4368055555555555</v>
      </c>
      <c r="E68">
        <v>8.1</v>
      </c>
      <c r="F68">
        <v>12.9</v>
      </c>
      <c r="G68">
        <v>152.80000000000001</v>
      </c>
      <c r="H68">
        <v>199</v>
      </c>
      <c r="I68">
        <v>0.1</v>
      </c>
      <c r="J68">
        <v>7.31</v>
      </c>
      <c r="K68">
        <v>0.88</v>
      </c>
      <c r="L68">
        <v>1.25</v>
      </c>
      <c r="M68">
        <f t="shared" si="1"/>
        <v>2015</v>
      </c>
      <c r="N68" t="s">
        <v>9</v>
      </c>
      <c r="O68">
        <v>8</v>
      </c>
      <c r="P68" s="5" t="str">
        <f>LOOKUP(MONTH(A68),{1,3,6,9,12;"Winter","Spring","Summer","Autumn","Winter"})</f>
        <v>Autumn</v>
      </c>
      <c r="Q68" t="s">
        <v>29</v>
      </c>
      <c r="Z68" t="s">
        <v>58</v>
      </c>
    </row>
    <row r="69" spans="1:27" x14ac:dyDescent="0.25">
      <c r="A69" s="1">
        <v>42292</v>
      </c>
      <c r="B69" t="s">
        <v>19</v>
      </c>
      <c r="C69" t="s">
        <v>23</v>
      </c>
      <c r="D69" s="2">
        <v>0.44930555555555557</v>
      </c>
      <c r="E69">
        <v>7.67</v>
      </c>
      <c r="F69">
        <v>11.8</v>
      </c>
      <c r="G69">
        <v>147.30000000000001</v>
      </c>
      <c r="H69">
        <v>196.8</v>
      </c>
      <c r="I69">
        <v>0.1</v>
      </c>
      <c r="J69">
        <v>7.72</v>
      </c>
      <c r="K69">
        <v>1.28</v>
      </c>
      <c r="L69">
        <v>1</v>
      </c>
      <c r="M69">
        <f t="shared" si="1"/>
        <v>2015</v>
      </c>
      <c r="N69" t="s">
        <v>9</v>
      </c>
      <c r="O69">
        <v>30</v>
      </c>
      <c r="P69" s="5" t="str">
        <f>LOOKUP(MONTH(A69),{1,3,6,9,12;"Winter","Spring","Summer","Autumn","Winter"})</f>
        <v>Autumn</v>
      </c>
      <c r="Q69" t="s">
        <v>29</v>
      </c>
      <c r="Z69" t="s">
        <v>58</v>
      </c>
    </row>
    <row r="70" spans="1:27" x14ac:dyDescent="0.25">
      <c r="A70" s="1">
        <v>42317</v>
      </c>
      <c r="B70" t="s">
        <v>19</v>
      </c>
      <c r="C70" t="s">
        <v>23</v>
      </c>
      <c r="D70" s="2">
        <v>0.42499999999999999</v>
      </c>
      <c r="E70">
        <v>7.37</v>
      </c>
      <c r="F70">
        <v>10.3</v>
      </c>
      <c r="G70">
        <v>126.4</v>
      </c>
      <c r="H70">
        <v>175.7</v>
      </c>
      <c r="I70">
        <v>0.1</v>
      </c>
      <c r="J70">
        <v>6.86</v>
      </c>
      <c r="K70">
        <v>1.31</v>
      </c>
      <c r="L70">
        <v>3</v>
      </c>
      <c r="M70">
        <f t="shared" si="1"/>
        <v>2015</v>
      </c>
      <c r="N70" t="s">
        <v>10</v>
      </c>
      <c r="O70">
        <v>5</v>
      </c>
      <c r="P70" s="5" t="str">
        <f>LOOKUP(MONTH(A70),{1,3,6,9,12;"Winter","Spring","Summer","Autumn","Winter"})</f>
        <v>Autumn</v>
      </c>
      <c r="Q70" t="s">
        <v>29</v>
      </c>
      <c r="Z70" t="s">
        <v>58</v>
      </c>
    </row>
    <row r="71" spans="1:27" x14ac:dyDescent="0.25">
      <c r="A71" s="1">
        <v>42360</v>
      </c>
      <c r="B71" t="s">
        <v>19</v>
      </c>
      <c r="C71" t="s">
        <v>23</v>
      </c>
      <c r="D71" s="2">
        <v>0.42777777777777781</v>
      </c>
      <c r="E71">
        <v>9.2200000000000006</v>
      </c>
      <c r="F71">
        <v>7.4</v>
      </c>
      <c r="G71">
        <v>107.5</v>
      </c>
      <c r="H71">
        <v>160.5</v>
      </c>
      <c r="I71">
        <v>0.1</v>
      </c>
      <c r="J71">
        <v>7.23</v>
      </c>
      <c r="K71">
        <v>0.48</v>
      </c>
      <c r="L71">
        <v>2</v>
      </c>
      <c r="M71">
        <f t="shared" si="1"/>
        <v>2015</v>
      </c>
      <c r="N71" t="s">
        <v>10</v>
      </c>
      <c r="O71">
        <v>20</v>
      </c>
      <c r="P71" s="5" t="str">
        <f>LOOKUP(MONTH(A71),{1,3,6,9,12;"Winter","Spring","Summer","Autumn","Winter"})</f>
        <v>Winter</v>
      </c>
      <c r="Q71" t="s">
        <v>29</v>
      </c>
      <c r="Z71" t="s">
        <v>58</v>
      </c>
    </row>
    <row r="72" spans="1:27" x14ac:dyDescent="0.25">
      <c r="A72" s="1">
        <v>42388</v>
      </c>
      <c r="B72" t="s">
        <v>19</v>
      </c>
      <c r="C72" t="s">
        <v>23</v>
      </c>
      <c r="D72" s="2">
        <v>0.4916666666666667</v>
      </c>
      <c r="E72">
        <v>8.89</v>
      </c>
      <c r="F72">
        <v>8.3000000000000007</v>
      </c>
      <c r="G72">
        <v>124.2</v>
      </c>
      <c r="H72">
        <v>182.6</v>
      </c>
      <c r="I72">
        <v>0.1</v>
      </c>
      <c r="J72">
        <v>6.84</v>
      </c>
      <c r="K72">
        <v>3.9</v>
      </c>
      <c r="L72">
        <v>2</v>
      </c>
      <c r="M72">
        <f t="shared" si="1"/>
        <v>2016</v>
      </c>
      <c r="N72" t="s">
        <v>10</v>
      </c>
      <c r="O72">
        <v>8</v>
      </c>
      <c r="P72" s="5" t="str">
        <f>LOOKUP(MONTH(A72),{1,3,6,9,12;"Winter","Spring","Summer","Autumn","Winter"})</f>
        <v>Winter</v>
      </c>
      <c r="Q72" t="s">
        <v>29</v>
      </c>
      <c r="Z72" t="s">
        <v>58</v>
      </c>
    </row>
    <row r="73" spans="1:27" x14ac:dyDescent="0.25">
      <c r="A73" s="1">
        <v>42423</v>
      </c>
      <c r="B73" t="s">
        <v>19</v>
      </c>
      <c r="C73" t="s">
        <v>23</v>
      </c>
      <c r="D73" s="2">
        <v>0.39166666666666666</v>
      </c>
      <c r="E73">
        <v>9.4600000000000009</v>
      </c>
      <c r="F73">
        <v>6.6</v>
      </c>
      <c r="G73">
        <v>11.57</v>
      </c>
      <c r="H73">
        <v>178.2</v>
      </c>
      <c r="I73">
        <v>0.1</v>
      </c>
      <c r="J73">
        <v>7.09</v>
      </c>
      <c r="K73">
        <v>1.63</v>
      </c>
      <c r="L73">
        <v>2</v>
      </c>
      <c r="M73">
        <f t="shared" si="1"/>
        <v>2016</v>
      </c>
      <c r="N73" t="s">
        <v>10</v>
      </c>
      <c r="O73">
        <v>48</v>
      </c>
      <c r="P73" s="5" t="str">
        <f>LOOKUP(MONTH(A73),{1,3,6,9,12;"Winter","Spring","Summer","Autumn","Winter"})</f>
        <v>Winter</v>
      </c>
      <c r="Q73" t="s">
        <v>29</v>
      </c>
      <c r="Z73" t="s">
        <v>58</v>
      </c>
    </row>
    <row r="74" spans="1:27" x14ac:dyDescent="0.25">
      <c r="A74" s="1">
        <v>42450</v>
      </c>
      <c r="B74" t="s">
        <v>19</v>
      </c>
      <c r="C74" t="s">
        <v>23</v>
      </c>
      <c r="D74" s="2">
        <v>0.40625</v>
      </c>
      <c r="E74">
        <v>9.1999999999999993</v>
      </c>
      <c r="F74">
        <v>9.8000000000000007</v>
      </c>
      <c r="G74">
        <v>127.1</v>
      </c>
      <c r="H74">
        <v>179</v>
      </c>
      <c r="I74">
        <v>0.1</v>
      </c>
      <c r="J74">
        <v>7.03</v>
      </c>
      <c r="K74">
        <v>0.24</v>
      </c>
      <c r="L74">
        <v>1.5</v>
      </c>
      <c r="M74">
        <f t="shared" si="1"/>
        <v>2016</v>
      </c>
      <c r="N74" t="s">
        <v>10</v>
      </c>
      <c r="O74">
        <v>3</v>
      </c>
      <c r="P74" s="5" t="str">
        <f>LOOKUP(MONTH(A74),{1,3,6,9,12;"Winter","Spring","Summer","Autumn","Winter"})</f>
        <v>Spring</v>
      </c>
      <c r="Q74" t="s">
        <v>29</v>
      </c>
      <c r="Z74" t="s">
        <v>58</v>
      </c>
    </row>
    <row r="75" spans="1:27" x14ac:dyDescent="0.25">
      <c r="A75" s="1">
        <v>42478</v>
      </c>
      <c r="B75" t="s">
        <v>19</v>
      </c>
      <c r="C75" t="s">
        <v>23</v>
      </c>
      <c r="D75" s="2">
        <v>0.45069444444444445</v>
      </c>
      <c r="E75">
        <v>9.06</v>
      </c>
      <c r="F75">
        <v>12.9</v>
      </c>
      <c r="G75">
        <v>127.9</v>
      </c>
      <c r="H75">
        <v>166.7</v>
      </c>
      <c r="I75">
        <v>0.1</v>
      </c>
      <c r="J75">
        <v>7.29</v>
      </c>
      <c r="K75">
        <v>0.48</v>
      </c>
      <c r="L75">
        <v>1</v>
      </c>
      <c r="M75">
        <f t="shared" si="1"/>
        <v>2016</v>
      </c>
      <c r="N75" t="s">
        <v>9</v>
      </c>
      <c r="O75">
        <v>4</v>
      </c>
      <c r="P75" s="5" t="str">
        <f>LOOKUP(MONTH(A75),{1,3,6,9,12;"Winter","Spring","Summer","Autumn","Winter"})</f>
        <v>Spring</v>
      </c>
      <c r="Q75" t="s">
        <v>29</v>
      </c>
      <c r="Z75" t="s">
        <v>58</v>
      </c>
    </row>
    <row r="76" spans="1:27" x14ac:dyDescent="0.25">
      <c r="A76" s="1">
        <v>42499</v>
      </c>
      <c r="B76" t="s">
        <v>19</v>
      </c>
      <c r="C76" t="s">
        <v>23</v>
      </c>
      <c r="D76" s="2">
        <v>0.40416666666666662</v>
      </c>
      <c r="E76">
        <v>9.98</v>
      </c>
      <c r="F76">
        <v>11.9</v>
      </c>
      <c r="G76">
        <v>141.69999999999999</v>
      </c>
      <c r="H76">
        <v>189</v>
      </c>
      <c r="I76">
        <v>0.1</v>
      </c>
      <c r="J76">
        <v>7.32</v>
      </c>
      <c r="K76">
        <v>1.06</v>
      </c>
      <c r="L76">
        <v>1.75</v>
      </c>
      <c r="M76">
        <f t="shared" si="1"/>
        <v>2016</v>
      </c>
      <c r="N76" t="s">
        <v>10</v>
      </c>
      <c r="O76">
        <v>4</v>
      </c>
      <c r="P76" s="5" t="str">
        <f>LOOKUP(MONTH(A76),{1,3,6,9,12;"Winter","Spring","Summer","Autumn","Winter"})</f>
        <v>Spring</v>
      </c>
      <c r="Q76" t="s">
        <v>29</v>
      </c>
      <c r="Z76" t="s">
        <v>58</v>
      </c>
    </row>
    <row r="77" spans="1:27" x14ac:dyDescent="0.25">
      <c r="A77" s="1">
        <v>42542</v>
      </c>
      <c r="B77" t="s">
        <v>19</v>
      </c>
      <c r="C77" t="s">
        <v>23</v>
      </c>
      <c r="D77" s="2">
        <v>0.39999999999999997</v>
      </c>
      <c r="E77">
        <v>9.33</v>
      </c>
      <c r="F77">
        <v>13.2</v>
      </c>
      <c r="G77">
        <v>146.19999999999999</v>
      </c>
      <c r="H77">
        <v>188.8</v>
      </c>
      <c r="I77">
        <v>0.1</v>
      </c>
      <c r="L77">
        <v>1.25</v>
      </c>
      <c r="M77">
        <f t="shared" si="1"/>
        <v>2016</v>
      </c>
      <c r="N77" t="s">
        <v>10</v>
      </c>
      <c r="O77">
        <v>2</v>
      </c>
      <c r="P77" s="5" t="str">
        <f>LOOKUP(MONTH(A77),{1,3,6,9,12;"Winter","Spring","Summer","Autumn","Winter"})</f>
        <v>Summer</v>
      </c>
      <c r="Q77" t="s">
        <v>29</v>
      </c>
      <c r="Z77" t="s">
        <v>58</v>
      </c>
    </row>
    <row r="78" spans="1:27" x14ac:dyDescent="0.25">
      <c r="A78" s="1">
        <v>42569</v>
      </c>
      <c r="B78" t="s">
        <v>19</v>
      </c>
      <c r="C78" t="s">
        <v>23</v>
      </c>
      <c r="D78" s="2">
        <v>0.47916666666666669</v>
      </c>
      <c r="E78">
        <v>8.11</v>
      </c>
      <c r="F78">
        <v>14.9</v>
      </c>
      <c r="G78">
        <v>132.19999999999999</v>
      </c>
      <c r="H78">
        <v>163.9</v>
      </c>
      <c r="I78">
        <v>0.1</v>
      </c>
      <c r="J78">
        <v>7.41</v>
      </c>
      <c r="K78">
        <v>1.35</v>
      </c>
      <c r="L78">
        <v>1.5</v>
      </c>
      <c r="M78">
        <f t="shared" si="1"/>
        <v>2016</v>
      </c>
      <c r="N78" t="s">
        <v>9</v>
      </c>
      <c r="O78">
        <v>18</v>
      </c>
      <c r="P78" s="5" t="str">
        <f>LOOKUP(MONTH(A78),{1,3,6,9,12;"Winter","Spring","Summer","Autumn","Winter"})</f>
        <v>Summer</v>
      </c>
      <c r="Q78" t="s">
        <v>29</v>
      </c>
      <c r="Z78" t="s">
        <v>58</v>
      </c>
    </row>
    <row r="79" spans="1:27" x14ac:dyDescent="0.25">
      <c r="A79" s="1">
        <v>42597</v>
      </c>
      <c r="B79" t="s">
        <v>19</v>
      </c>
      <c r="C79" t="s">
        <v>23</v>
      </c>
      <c r="D79" s="2">
        <v>0.40763888888888888</v>
      </c>
      <c r="E79">
        <v>7.95</v>
      </c>
      <c r="F79">
        <v>15</v>
      </c>
      <c r="G79">
        <v>163.80000000000001</v>
      </c>
      <c r="H79">
        <v>202.3</v>
      </c>
      <c r="I79">
        <v>0.1</v>
      </c>
      <c r="J79">
        <v>7.51</v>
      </c>
      <c r="K79">
        <v>0.14000000000000001</v>
      </c>
      <c r="L79">
        <v>1.5</v>
      </c>
      <c r="M79">
        <f t="shared" si="1"/>
        <v>2016</v>
      </c>
      <c r="N79" t="s">
        <v>9</v>
      </c>
      <c r="O79">
        <v>10</v>
      </c>
      <c r="P79" s="5" t="str">
        <f>LOOKUP(MONTH(A79),{1,3,6,9,12;"Winter","Spring","Summer","Autumn","Winter"})</f>
        <v>Summer</v>
      </c>
      <c r="Q79" t="s">
        <v>29</v>
      </c>
      <c r="Z79" t="s">
        <v>58</v>
      </c>
      <c r="AA79">
        <v>33.1</v>
      </c>
    </row>
    <row r="80" spans="1:27" x14ac:dyDescent="0.25">
      <c r="A80" s="1">
        <v>42633</v>
      </c>
      <c r="B80" t="s">
        <v>19</v>
      </c>
      <c r="C80" t="s">
        <v>23</v>
      </c>
      <c r="D80" s="2">
        <v>0.46111111111111108</v>
      </c>
      <c r="E80">
        <v>9.5500000000000007</v>
      </c>
      <c r="F80">
        <v>12.5</v>
      </c>
      <c r="G80">
        <v>139.19999999999999</v>
      </c>
      <c r="H80">
        <v>183.1</v>
      </c>
      <c r="I80">
        <v>0.1</v>
      </c>
      <c r="J80">
        <v>6.93</v>
      </c>
      <c r="K80">
        <v>0.25</v>
      </c>
      <c r="L80">
        <v>1.5</v>
      </c>
      <c r="M80">
        <f t="shared" si="1"/>
        <v>2016</v>
      </c>
      <c r="N80" t="s">
        <v>10</v>
      </c>
      <c r="O80">
        <v>58</v>
      </c>
      <c r="P80" s="5" t="str">
        <f>LOOKUP(MONTH(A80),{1,3,6,9,12;"Winter","Spring","Summer","Autumn","Winter"})</f>
        <v>Autumn</v>
      </c>
      <c r="Q80" t="s">
        <v>29</v>
      </c>
      <c r="Z80" t="s">
        <v>58</v>
      </c>
    </row>
    <row r="81" spans="1:26" x14ac:dyDescent="0.25">
      <c r="A81" s="1">
        <v>42654</v>
      </c>
      <c r="B81" t="s">
        <v>19</v>
      </c>
      <c r="C81" t="s">
        <v>23</v>
      </c>
      <c r="D81" s="2">
        <v>0.44166666666666665</v>
      </c>
      <c r="E81">
        <v>10.41</v>
      </c>
      <c r="F81">
        <v>10</v>
      </c>
      <c r="G81">
        <v>141.1</v>
      </c>
      <c r="H81">
        <v>197.7</v>
      </c>
      <c r="I81">
        <v>0.1</v>
      </c>
      <c r="J81">
        <v>6.76</v>
      </c>
      <c r="K81">
        <v>0.35</v>
      </c>
      <c r="L81">
        <v>2</v>
      </c>
      <c r="M81">
        <f t="shared" si="1"/>
        <v>2016</v>
      </c>
      <c r="N81" t="s">
        <v>9</v>
      </c>
      <c r="O81">
        <v>110</v>
      </c>
      <c r="P81" s="5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x14ac:dyDescent="0.25">
      <c r="A82" s="1">
        <v>42688</v>
      </c>
      <c r="B82" t="s">
        <v>19</v>
      </c>
      <c r="C82" t="s">
        <v>23</v>
      </c>
      <c r="D82" s="2">
        <v>0.60347222222222219</v>
      </c>
      <c r="E82">
        <v>8.5299999999999994</v>
      </c>
      <c r="F82">
        <v>11.6</v>
      </c>
      <c r="G82">
        <v>16.600000000000001</v>
      </c>
      <c r="H82">
        <v>183.7</v>
      </c>
      <c r="I82">
        <v>0.1</v>
      </c>
      <c r="J82">
        <v>6.69</v>
      </c>
      <c r="K82">
        <v>0.51</v>
      </c>
      <c r="L82">
        <v>2.5</v>
      </c>
      <c r="M82">
        <f t="shared" si="1"/>
        <v>2016</v>
      </c>
      <c r="N82" t="s">
        <v>10</v>
      </c>
      <c r="O82">
        <v>12</v>
      </c>
      <c r="P82" s="5" t="str">
        <f>LOOKUP(MONTH(A82),{1,3,6,9,12;"Winter","Spring","Summer","Autumn","Winter"})</f>
        <v>Autumn</v>
      </c>
      <c r="Q82" t="s">
        <v>29</v>
      </c>
      <c r="Z82" t="s">
        <v>58</v>
      </c>
    </row>
    <row r="83" spans="1:26" x14ac:dyDescent="0.25">
      <c r="A83" s="1">
        <v>42716</v>
      </c>
      <c r="B83" t="s">
        <v>19</v>
      </c>
      <c r="C83" t="s">
        <v>23</v>
      </c>
      <c r="D83" s="2">
        <v>0.44097222222222227</v>
      </c>
      <c r="E83">
        <v>10.68</v>
      </c>
      <c r="F83">
        <v>7.4</v>
      </c>
      <c r="G83">
        <v>122.9</v>
      </c>
      <c r="H83">
        <v>185.8</v>
      </c>
      <c r="I83">
        <v>0.1</v>
      </c>
      <c r="J83">
        <v>6.79</v>
      </c>
      <c r="K83">
        <v>3.91</v>
      </c>
      <c r="L83">
        <v>2.5</v>
      </c>
      <c r="M83">
        <f t="shared" si="1"/>
        <v>2016</v>
      </c>
      <c r="N83" t="s">
        <v>10</v>
      </c>
      <c r="O83">
        <v>10</v>
      </c>
      <c r="P83" s="5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x14ac:dyDescent="0.25">
      <c r="A84" s="1">
        <v>42758</v>
      </c>
      <c r="B84" t="s">
        <v>19</v>
      </c>
      <c r="C84" t="s">
        <v>23</v>
      </c>
      <c r="D84" s="2">
        <v>0.40833333333333338</v>
      </c>
      <c r="E84">
        <v>10.61</v>
      </c>
      <c r="F84">
        <v>6.1</v>
      </c>
      <c r="G84">
        <v>120.8</v>
      </c>
      <c r="H84">
        <v>188.9</v>
      </c>
      <c r="I84">
        <v>0.1</v>
      </c>
      <c r="J84">
        <v>6.76</v>
      </c>
      <c r="K84">
        <v>0.62</v>
      </c>
      <c r="L84">
        <v>2</v>
      </c>
      <c r="M84">
        <f t="shared" si="1"/>
        <v>2017</v>
      </c>
      <c r="N84" t="s">
        <v>10</v>
      </c>
      <c r="O84">
        <v>4</v>
      </c>
      <c r="P84" s="5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x14ac:dyDescent="0.25">
      <c r="A85" s="1">
        <v>42787</v>
      </c>
      <c r="B85" t="s">
        <v>19</v>
      </c>
      <c r="C85" t="s">
        <v>23</v>
      </c>
      <c r="D85" s="2">
        <v>0.41111111111111115</v>
      </c>
      <c r="E85">
        <v>9.99</v>
      </c>
      <c r="F85">
        <v>8</v>
      </c>
      <c r="G85">
        <v>87.7</v>
      </c>
      <c r="H85">
        <v>129.5</v>
      </c>
      <c r="I85">
        <v>0.1</v>
      </c>
      <c r="J85">
        <v>7.04</v>
      </c>
      <c r="K85">
        <v>0.1</v>
      </c>
      <c r="L85">
        <v>2.5</v>
      </c>
      <c r="M85">
        <f t="shared" si="1"/>
        <v>2017</v>
      </c>
      <c r="N85" t="s">
        <v>10</v>
      </c>
      <c r="O85">
        <v>2</v>
      </c>
      <c r="P85" s="5" t="str">
        <f>LOOKUP(MONTH(A85),{1,3,6,9,12;"Winter","Spring","Summer","Autumn","Winter"})</f>
        <v>Winter</v>
      </c>
      <c r="Q85" t="s">
        <v>29</v>
      </c>
      <c r="Z85" t="s">
        <v>58</v>
      </c>
    </row>
    <row r="86" spans="1:26" x14ac:dyDescent="0.25">
      <c r="A86" s="1">
        <v>42825</v>
      </c>
      <c r="B86" t="s">
        <v>19</v>
      </c>
      <c r="C86" t="s">
        <v>23</v>
      </c>
      <c r="D86" s="2">
        <v>0.42222222222222222</v>
      </c>
      <c r="E86">
        <v>9.7799999999999994</v>
      </c>
      <c r="F86">
        <v>10.1</v>
      </c>
      <c r="G86">
        <v>123.3</v>
      </c>
      <c r="H86">
        <v>177.4</v>
      </c>
      <c r="I86">
        <v>0.1</v>
      </c>
      <c r="J86">
        <v>6.93</v>
      </c>
      <c r="K86">
        <v>1.66</v>
      </c>
      <c r="L86">
        <v>2.5</v>
      </c>
      <c r="M86">
        <f t="shared" si="1"/>
        <v>2017</v>
      </c>
      <c r="N86" t="s">
        <v>10</v>
      </c>
      <c r="O86">
        <v>2</v>
      </c>
      <c r="P86" s="5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x14ac:dyDescent="0.25">
      <c r="A87" s="1">
        <v>42843</v>
      </c>
      <c r="B87" t="s">
        <v>19</v>
      </c>
      <c r="C87" t="s">
        <v>23</v>
      </c>
      <c r="D87" s="2">
        <v>0.39305555555555555</v>
      </c>
      <c r="E87">
        <v>8.9600000000000009</v>
      </c>
      <c r="F87">
        <v>10.5</v>
      </c>
      <c r="G87">
        <v>131.5</v>
      </c>
      <c r="H87">
        <v>187.6</v>
      </c>
      <c r="I87">
        <v>0.1</v>
      </c>
      <c r="J87">
        <v>6.7</v>
      </c>
      <c r="K87">
        <v>0.77</v>
      </c>
      <c r="L87">
        <v>1.75</v>
      </c>
      <c r="M87">
        <f t="shared" si="1"/>
        <v>2017</v>
      </c>
      <c r="N87" t="s">
        <v>10</v>
      </c>
      <c r="O87">
        <v>2</v>
      </c>
      <c r="P87" s="5" t="str">
        <f>LOOKUP(MONTH(A87),{1,3,6,9,12;"Winter","Spring","Summer","Autumn","Winter"})</f>
        <v>Spring</v>
      </c>
      <c r="Q87" t="s">
        <v>29</v>
      </c>
      <c r="Z87" t="s">
        <v>58</v>
      </c>
    </row>
    <row r="88" spans="1:26" x14ac:dyDescent="0.25">
      <c r="A88" s="1">
        <v>42870</v>
      </c>
      <c r="B88" t="s">
        <v>19</v>
      </c>
      <c r="C88" t="s">
        <v>23</v>
      </c>
      <c r="D88" s="2">
        <v>0.44861111111111113</v>
      </c>
      <c r="E88">
        <v>8.56</v>
      </c>
      <c r="F88">
        <v>11.2</v>
      </c>
      <c r="G88">
        <v>131.19999999999999</v>
      </c>
      <c r="H88">
        <v>178.9</v>
      </c>
      <c r="I88">
        <v>0.1</v>
      </c>
      <c r="J88">
        <v>6.91</v>
      </c>
      <c r="K88">
        <v>0.23</v>
      </c>
      <c r="L88">
        <v>2</v>
      </c>
      <c r="M88">
        <f t="shared" si="1"/>
        <v>2017</v>
      </c>
      <c r="N88" t="s">
        <v>10</v>
      </c>
      <c r="O88">
        <v>140</v>
      </c>
      <c r="P88" s="5" t="str">
        <f>LOOKUP(MONTH(A88),{1,3,6,9,12;"Winter","Spring","Summer","Autumn","Winter"})</f>
        <v>Spring</v>
      </c>
      <c r="Q88" t="s">
        <v>29</v>
      </c>
      <c r="Z88" t="s">
        <v>58</v>
      </c>
    </row>
    <row r="89" spans="1:26" x14ac:dyDescent="0.25">
      <c r="A89" s="1">
        <v>42899</v>
      </c>
      <c r="B89" t="s">
        <v>19</v>
      </c>
      <c r="C89" t="s">
        <v>23</v>
      </c>
      <c r="D89" s="2">
        <v>0.41666666666666669</v>
      </c>
      <c r="E89">
        <v>10.54</v>
      </c>
      <c r="F89">
        <v>12.1</v>
      </c>
      <c r="G89">
        <v>139.19999999999999</v>
      </c>
      <c r="H89">
        <v>184.8</v>
      </c>
      <c r="I89">
        <v>0.1</v>
      </c>
      <c r="J89">
        <v>7.54</v>
      </c>
      <c r="K89">
        <v>4.59</v>
      </c>
      <c r="L89">
        <v>1.25</v>
      </c>
      <c r="M89">
        <f t="shared" si="1"/>
        <v>2017</v>
      </c>
      <c r="N89" t="s">
        <v>10</v>
      </c>
      <c r="O89">
        <v>1200</v>
      </c>
      <c r="P89" s="5" t="str">
        <f>LOOKUP(MONTH(A89),{1,3,6,9,12;"Winter","Spring","Summer","Autumn","Winter"})</f>
        <v>Summer</v>
      </c>
      <c r="Q89" t="s">
        <v>29</v>
      </c>
      <c r="Z89" t="s">
        <v>58</v>
      </c>
    </row>
    <row r="90" spans="1:26" x14ac:dyDescent="0.25">
      <c r="A90" s="1">
        <v>42927</v>
      </c>
      <c r="B90" t="s">
        <v>19</v>
      </c>
      <c r="C90" t="s">
        <v>23</v>
      </c>
      <c r="D90" s="2">
        <v>0.38472222222222219</v>
      </c>
      <c r="F90">
        <v>13.8</v>
      </c>
      <c r="G90">
        <v>158.80000000000001</v>
      </c>
      <c r="H90">
        <v>202.1</v>
      </c>
      <c r="I90">
        <v>0.1</v>
      </c>
      <c r="J90">
        <v>7.43</v>
      </c>
      <c r="K90">
        <v>1.2</v>
      </c>
      <c r="L90">
        <v>3</v>
      </c>
      <c r="M90">
        <f t="shared" si="1"/>
        <v>2017</v>
      </c>
      <c r="N90" t="s">
        <v>9</v>
      </c>
      <c r="O90">
        <v>380</v>
      </c>
      <c r="P90" s="5" t="str">
        <f>LOOKUP(MONTH(A90),{1,3,6,9,12;"Winter","Spring","Summer","Autumn","Winter"})</f>
        <v>Summer</v>
      </c>
      <c r="Q90" t="s">
        <v>29</v>
      </c>
      <c r="Z90" t="s">
        <v>58</v>
      </c>
    </row>
    <row r="91" spans="1:26" x14ac:dyDescent="0.25">
      <c r="A91" s="1">
        <v>42961</v>
      </c>
      <c r="B91" t="s">
        <v>19</v>
      </c>
      <c r="C91" t="s">
        <v>23</v>
      </c>
      <c r="D91" s="2">
        <v>0.38750000000000001</v>
      </c>
      <c r="E91">
        <v>10.130000000000001</v>
      </c>
      <c r="F91">
        <v>14.1</v>
      </c>
      <c r="G91">
        <v>163.1</v>
      </c>
      <c r="H91">
        <v>205.7</v>
      </c>
      <c r="I91">
        <v>0.1</v>
      </c>
      <c r="J91">
        <v>7.63</v>
      </c>
      <c r="K91">
        <v>0.91</v>
      </c>
      <c r="L91">
        <v>1</v>
      </c>
      <c r="M91">
        <f t="shared" si="1"/>
        <v>2017</v>
      </c>
      <c r="N91" t="s">
        <v>10</v>
      </c>
      <c r="O91">
        <v>40</v>
      </c>
      <c r="P91" s="5" t="str">
        <f>LOOKUP(MONTH(A91),{1,3,6,9,12;"Winter","Spring","Summer","Autumn","Winter"})</f>
        <v>Summer</v>
      </c>
      <c r="Q91" t="s">
        <v>29</v>
      </c>
      <c r="Z91" t="s">
        <v>58</v>
      </c>
    </row>
    <row r="92" spans="1:26" x14ac:dyDescent="0.25">
      <c r="A92" s="1">
        <v>42989</v>
      </c>
      <c r="B92" t="s">
        <v>19</v>
      </c>
      <c r="C92" t="s">
        <v>23</v>
      </c>
      <c r="D92" s="2">
        <v>0.40347222222222223</v>
      </c>
      <c r="E92">
        <v>10.56</v>
      </c>
      <c r="F92">
        <v>12.9</v>
      </c>
      <c r="G92">
        <v>159.1</v>
      </c>
      <c r="H92">
        <v>206.7</v>
      </c>
      <c r="I92">
        <v>0.1</v>
      </c>
      <c r="J92">
        <v>7.65</v>
      </c>
      <c r="K92">
        <v>0.17</v>
      </c>
      <c r="L92">
        <v>1</v>
      </c>
      <c r="M92">
        <f t="shared" si="1"/>
        <v>2017</v>
      </c>
      <c r="N92" t="s">
        <v>9</v>
      </c>
      <c r="O92">
        <v>17</v>
      </c>
      <c r="P92" s="5" t="str">
        <f>LOOKUP(MONTH(A92),{1,3,6,9,12;"Winter","Spring","Summer","Autumn","Winter"})</f>
        <v>Autumn</v>
      </c>
      <c r="Q92" t="s">
        <v>29</v>
      </c>
      <c r="Z92" t="s">
        <v>58</v>
      </c>
    </row>
    <row r="93" spans="1:26" x14ac:dyDescent="0.25">
      <c r="A93" s="1">
        <v>43024</v>
      </c>
      <c r="B93" t="s">
        <v>19</v>
      </c>
      <c r="C93" t="s">
        <v>23</v>
      </c>
      <c r="D93" s="2">
        <v>0.40972222222222227</v>
      </c>
      <c r="E93">
        <v>11.53</v>
      </c>
      <c r="F93">
        <v>9.1999999999999993</v>
      </c>
      <c r="G93">
        <v>142</v>
      </c>
      <c r="H93">
        <v>203.4</v>
      </c>
      <c r="I93">
        <v>0.1</v>
      </c>
      <c r="J93">
        <v>7.9</v>
      </c>
      <c r="K93">
        <v>0.06</v>
      </c>
      <c r="L93">
        <v>1.5</v>
      </c>
      <c r="M93">
        <f t="shared" si="1"/>
        <v>2017</v>
      </c>
      <c r="N93" t="s">
        <v>9</v>
      </c>
      <c r="O93">
        <v>130</v>
      </c>
      <c r="P93" s="5" t="str">
        <f>LOOKUP(MONTH(A93),{1,3,6,9,12;"Winter","Spring","Summer","Autumn","Winter"})</f>
        <v>Autumn</v>
      </c>
      <c r="Q93" t="s">
        <v>29</v>
      </c>
      <c r="Z93" t="s">
        <v>58</v>
      </c>
    </row>
    <row r="94" spans="1:26" x14ac:dyDescent="0.25">
      <c r="A94" s="1">
        <v>43073</v>
      </c>
      <c r="B94" t="s">
        <v>19</v>
      </c>
      <c r="C94" t="s">
        <v>23</v>
      </c>
      <c r="D94" s="2">
        <v>0.40972222222222227</v>
      </c>
      <c r="E94">
        <v>10.89</v>
      </c>
      <c r="F94">
        <v>7.6</v>
      </c>
      <c r="G94">
        <v>117</v>
      </c>
      <c r="H94">
        <v>175.3</v>
      </c>
      <c r="I94">
        <v>0.1</v>
      </c>
      <c r="J94">
        <v>7.18</v>
      </c>
      <c r="K94">
        <v>0.85</v>
      </c>
      <c r="L94">
        <v>3</v>
      </c>
      <c r="M94">
        <f>YEAR(A94)</f>
        <v>2017</v>
      </c>
      <c r="N94" t="s">
        <v>10</v>
      </c>
      <c r="O94">
        <v>4</v>
      </c>
      <c r="P94" s="5" t="str">
        <f>LOOKUP(MONTH(A94),{1,3,6,9,12;"Winter","Spring","Summer","Autumn","Winter"})</f>
        <v>Winter</v>
      </c>
      <c r="Q94" t="s">
        <v>29</v>
      </c>
      <c r="Z94" t="s">
        <v>58</v>
      </c>
    </row>
    <row r="95" spans="1:26" x14ac:dyDescent="0.25">
      <c r="A95" s="1">
        <v>43122</v>
      </c>
      <c r="B95" t="s">
        <v>19</v>
      </c>
      <c r="C95" t="s">
        <v>23</v>
      </c>
      <c r="D95" s="2">
        <v>0.44791666666666669</v>
      </c>
      <c r="E95">
        <v>10.210000000000001</v>
      </c>
      <c r="F95">
        <v>7.9</v>
      </c>
      <c r="G95">
        <v>60.9</v>
      </c>
      <c r="H95">
        <v>90.3</v>
      </c>
      <c r="I95">
        <v>0</v>
      </c>
      <c r="J95">
        <v>7.07</v>
      </c>
      <c r="K95">
        <v>1.66</v>
      </c>
      <c r="L95">
        <v>2</v>
      </c>
      <c r="M95">
        <f t="shared" ref="M95:M114" si="2">YEAR(A95)</f>
        <v>2018</v>
      </c>
      <c r="N95" t="s">
        <v>10</v>
      </c>
      <c r="O95">
        <v>7</v>
      </c>
      <c r="P95" s="5" t="str">
        <f>LOOKUP(MONTH(A95),{1,3,6,9,12;"Winter","Spring","Summer","Autumn","Winter"})</f>
        <v>Winter</v>
      </c>
      <c r="Q95" t="s">
        <v>29</v>
      </c>
      <c r="Z95" t="s">
        <v>58</v>
      </c>
    </row>
    <row r="96" spans="1:26" x14ac:dyDescent="0.25">
      <c r="A96" s="1">
        <v>43143</v>
      </c>
      <c r="B96" t="s">
        <v>19</v>
      </c>
      <c r="C96" t="s">
        <v>23</v>
      </c>
      <c r="D96" s="2">
        <v>0.4145833333333333</v>
      </c>
      <c r="F96">
        <v>5.8</v>
      </c>
      <c r="G96">
        <v>115.3</v>
      </c>
      <c r="H96">
        <v>181.8</v>
      </c>
      <c r="I96">
        <v>0.1</v>
      </c>
      <c r="J96">
        <v>7.62</v>
      </c>
      <c r="K96">
        <v>0.38</v>
      </c>
      <c r="L96">
        <v>2</v>
      </c>
      <c r="M96">
        <f t="shared" si="2"/>
        <v>2018</v>
      </c>
      <c r="N96" t="s">
        <v>9</v>
      </c>
      <c r="O96">
        <v>1</v>
      </c>
      <c r="P96" s="5" t="str">
        <f>LOOKUP(MONTH(A96),{1,3,6,9,12;"Winter","Spring","Summer","Autumn","Winter"})</f>
        <v>Winter</v>
      </c>
      <c r="Q96" t="s">
        <v>29</v>
      </c>
      <c r="Z96" t="s">
        <v>58</v>
      </c>
    </row>
    <row r="97" spans="1:27" x14ac:dyDescent="0.25">
      <c r="A97" s="1">
        <v>43171</v>
      </c>
      <c r="B97" t="s">
        <v>19</v>
      </c>
      <c r="C97" t="s">
        <v>23</v>
      </c>
      <c r="D97" s="2">
        <v>0.4069444444444445</v>
      </c>
      <c r="F97">
        <v>8</v>
      </c>
      <c r="L97">
        <v>2</v>
      </c>
      <c r="M97">
        <f t="shared" si="2"/>
        <v>2018</v>
      </c>
      <c r="N97" t="s">
        <v>9</v>
      </c>
      <c r="O97">
        <v>1</v>
      </c>
      <c r="P97" s="5" t="str">
        <f>LOOKUP(MONTH(A97),{1,3,6,9,12;"Winter","Spring","Summer","Autumn","Winter"})</f>
        <v>Spring</v>
      </c>
      <c r="Q97" t="s">
        <v>29</v>
      </c>
      <c r="Z97" t="s">
        <v>58</v>
      </c>
    </row>
    <row r="98" spans="1:27" x14ac:dyDescent="0.25">
      <c r="A98" s="1">
        <v>43206</v>
      </c>
      <c r="B98" t="s">
        <v>19</v>
      </c>
      <c r="C98" t="s">
        <v>23</v>
      </c>
      <c r="D98" s="2">
        <v>0.4236111111111111</v>
      </c>
      <c r="F98">
        <v>9.5</v>
      </c>
      <c r="L98">
        <v>4</v>
      </c>
      <c r="M98">
        <f t="shared" si="2"/>
        <v>2018</v>
      </c>
      <c r="N98" t="s">
        <v>10</v>
      </c>
      <c r="O98">
        <v>32</v>
      </c>
      <c r="P98" s="5" t="str">
        <f>LOOKUP(MONTH(A98),{1,3,6,9,12;"Winter","Spring","Summer","Autumn","Winter"})</f>
        <v>Spring</v>
      </c>
      <c r="Q98" t="s">
        <v>29</v>
      </c>
      <c r="Z98" t="s">
        <v>58</v>
      </c>
    </row>
    <row r="99" spans="1:27" x14ac:dyDescent="0.25">
      <c r="A99" s="1">
        <v>43241</v>
      </c>
      <c r="B99" t="s">
        <v>19</v>
      </c>
      <c r="C99" t="s">
        <v>23</v>
      </c>
      <c r="D99" s="2">
        <v>0.4604166666666667</v>
      </c>
      <c r="F99">
        <v>8.5</v>
      </c>
      <c r="L99">
        <v>3</v>
      </c>
      <c r="M99">
        <f t="shared" si="2"/>
        <v>2018</v>
      </c>
      <c r="N99" t="s">
        <v>9</v>
      </c>
      <c r="O99">
        <v>37</v>
      </c>
      <c r="P99" s="5" t="str">
        <f>LOOKUP(MONTH(A99),{1,3,6,9,12;"Winter","Spring","Summer","Autumn","Winter"})</f>
        <v>Spring</v>
      </c>
      <c r="Q99" t="s">
        <v>29</v>
      </c>
      <c r="Z99" t="s">
        <v>58</v>
      </c>
    </row>
    <row r="100" spans="1:27" x14ac:dyDescent="0.25">
      <c r="A100" s="1">
        <v>43269</v>
      </c>
      <c r="B100" t="s">
        <v>19</v>
      </c>
      <c r="C100" t="s">
        <v>23</v>
      </c>
      <c r="D100" s="2">
        <v>0.47083333333333338</v>
      </c>
      <c r="F100">
        <v>15</v>
      </c>
      <c r="L100">
        <v>7.6</v>
      </c>
      <c r="M100">
        <f t="shared" si="2"/>
        <v>2018</v>
      </c>
      <c r="N100" t="s">
        <v>9</v>
      </c>
      <c r="O100">
        <v>18</v>
      </c>
      <c r="P100" s="5" t="str">
        <f>LOOKUP(MONTH(A100),{1,3,6,9,12;"Winter","Spring","Summer","Autumn","Winter"})</f>
        <v>Summer</v>
      </c>
      <c r="Q100" t="s">
        <v>29</v>
      </c>
      <c r="Z100" t="s">
        <v>58</v>
      </c>
    </row>
    <row r="101" spans="1:27" x14ac:dyDescent="0.25">
      <c r="A101" s="1">
        <v>43311</v>
      </c>
      <c r="B101" t="s">
        <v>19</v>
      </c>
      <c r="C101" t="s">
        <v>23</v>
      </c>
      <c r="D101" s="2">
        <v>0.46875</v>
      </c>
      <c r="F101">
        <v>16</v>
      </c>
      <c r="L101">
        <v>3.2</v>
      </c>
      <c r="M101">
        <f t="shared" si="2"/>
        <v>2018</v>
      </c>
      <c r="N101" t="s">
        <v>9</v>
      </c>
      <c r="O101">
        <v>52</v>
      </c>
      <c r="P101" s="5" t="str">
        <f>LOOKUP(MONTH(A101),{1,3,6,9,12;"Winter","Spring","Summer","Autumn","Winter"})</f>
        <v>Summer</v>
      </c>
      <c r="Q101" t="s">
        <v>29</v>
      </c>
      <c r="Z101" t="s">
        <v>58</v>
      </c>
    </row>
    <row r="102" spans="1:27" x14ac:dyDescent="0.25">
      <c r="A102" s="1">
        <v>43333</v>
      </c>
      <c r="B102" t="s">
        <v>19</v>
      </c>
      <c r="C102" t="s">
        <v>23</v>
      </c>
      <c r="D102" s="2">
        <v>0.48958333333333331</v>
      </c>
      <c r="E102">
        <v>9.33</v>
      </c>
      <c r="F102">
        <v>14.25</v>
      </c>
      <c r="H102">
        <v>146</v>
      </c>
      <c r="K102">
        <v>0.45</v>
      </c>
      <c r="L102">
        <v>2.1</v>
      </c>
      <c r="M102">
        <f t="shared" si="2"/>
        <v>2018</v>
      </c>
      <c r="N102" t="s">
        <v>9</v>
      </c>
      <c r="O102">
        <v>230</v>
      </c>
      <c r="P102" s="5" t="str">
        <f>LOOKUP(MONTH(A102),{1,3,6,9,12;"Winter","Spring","Summer","Autumn","Winter"})</f>
        <v>Summer</v>
      </c>
      <c r="Q102" t="s">
        <v>29</v>
      </c>
      <c r="Z102" t="s">
        <v>58</v>
      </c>
      <c r="AA102">
        <v>33.1</v>
      </c>
    </row>
    <row r="103" spans="1:27" x14ac:dyDescent="0.25">
      <c r="A103" s="1">
        <v>43367</v>
      </c>
      <c r="B103" t="s">
        <v>19</v>
      </c>
      <c r="C103" t="s">
        <v>23</v>
      </c>
      <c r="D103" s="2">
        <v>0.43333333333333335</v>
      </c>
      <c r="E103">
        <v>10.45</v>
      </c>
      <c r="F103">
        <v>11.61</v>
      </c>
      <c r="H103">
        <v>185</v>
      </c>
      <c r="K103">
        <v>1.23</v>
      </c>
      <c r="L103">
        <v>2.81</v>
      </c>
      <c r="M103">
        <f t="shared" si="2"/>
        <v>2018</v>
      </c>
      <c r="N103" t="s">
        <v>9</v>
      </c>
      <c r="O103">
        <v>180</v>
      </c>
      <c r="P103" s="5" t="str">
        <f>LOOKUP(MONTH(A103),{1,3,6,9,12;"Winter","Spring","Summer","Autumn","Winter"})</f>
        <v>Autumn</v>
      </c>
      <c r="Q103" t="s">
        <v>29</v>
      </c>
      <c r="Z103" t="s">
        <v>58</v>
      </c>
    </row>
    <row r="104" spans="1:27" x14ac:dyDescent="0.25">
      <c r="A104" s="1">
        <v>43403</v>
      </c>
      <c r="B104" t="s">
        <v>19</v>
      </c>
      <c r="C104" t="s">
        <v>23</v>
      </c>
      <c r="D104" s="2">
        <v>0.46180555555555558</v>
      </c>
      <c r="E104">
        <v>10.65</v>
      </c>
      <c r="F104">
        <v>10.4</v>
      </c>
      <c r="H104">
        <v>206</v>
      </c>
      <c r="J104">
        <v>7.45</v>
      </c>
      <c r="K104">
        <v>0.77</v>
      </c>
      <c r="L104">
        <v>4.95</v>
      </c>
      <c r="M104">
        <f t="shared" si="2"/>
        <v>2018</v>
      </c>
      <c r="N104" t="s">
        <v>9</v>
      </c>
      <c r="O104">
        <v>120</v>
      </c>
      <c r="P104" s="5" t="str">
        <f>LOOKUP(MONTH(A104),{1,3,6,9,12;"Winter","Spring","Summer","Autumn","Winter"})</f>
        <v>Autumn</v>
      </c>
      <c r="Q104" t="s">
        <v>29</v>
      </c>
      <c r="Z104" t="s">
        <v>58</v>
      </c>
    </row>
    <row r="105" spans="1:27" x14ac:dyDescent="0.25">
      <c r="A105" s="1">
        <v>43434</v>
      </c>
      <c r="B105" t="s">
        <v>19</v>
      </c>
      <c r="C105" t="s">
        <v>23</v>
      </c>
      <c r="D105" s="2">
        <v>0.4770833333333333</v>
      </c>
      <c r="E105">
        <v>14.99</v>
      </c>
      <c r="F105">
        <v>4.78</v>
      </c>
      <c r="H105">
        <v>209</v>
      </c>
      <c r="J105">
        <v>7.31</v>
      </c>
      <c r="K105">
        <v>0.32</v>
      </c>
      <c r="M105">
        <f t="shared" si="2"/>
        <v>2018</v>
      </c>
      <c r="N105" t="s">
        <v>9</v>
      </c>
      <c r="O105">
        <v>1</v>
      </c>
      <c r="P105" s="5" t="str">
        <f>LOOKUP(MONTH(A105),{1,3,6,9,12;"Winter","Spring","Summer","Autumn","Winter"})</f>
        <v>Autumn</v>
      </c>
      <c r="Q105" t="s">
        <v>29</v>
      </c>
      <c r="Z105" t="s">
        <v>58</v>
      </c>
    </row>
    <row r="106" spans="1:27" x14ac:dyDescent="0.25">
      <c r="A106" s="1">
        <v>43454</v>
      </c>
      <c r="B106" t="s">
        <v>19</v>
      </c>
      <c r="C106" t="s">
        <v>23</v>
      </c>
      <c r="D106" s="2">
        <v>0.50347222222222221</v>
      </c>
      <c r="E106">
        <v>10.89</v>
      </c>
      <c r="F106">
        <v>8.4700000000000006</v>
      </c>
      <c r="H106">
        <v>257</v>
      </c>
      <c r="J106">
        <v>7.4</v>
      </c>
      <c r="K106">
        <v>1.75</v>
      </c>
      <c r="M106">
        <f t="shared" si="2"/>
        <v>2018</v>
      </c>
      <c r="N106" t="s">
        <v>10</v>
      </c>
      <c r="O106">
        <v>18</v>
      </c>
      <c r="P106" s="5" t="str">
        <f>LOOKUP(MONTH(A106),{1,3,6,9,12;"Winter","Spring","Summer","Autumn","Winter"})</f>
        <v>Winter</v>
      </c>
      <c r="Q106" t="s">
        <v>29</v>
      </c>
      <c r="Z106" t="s">
        <v>58</v>
      </c>
    </row>
    <row r="107" spans="1:27" x14ac:dyDescent="0.25">
      <c r="A107" s="1">
        <v>43476</v>
      </c>
      <c r="B107" t="s">
        <v>19</v>
      </c>
      <c r="C107" t="s">
        <v>23</v>
      </c>
      <c r="D107" s="2">
        <v>0.4201388888888889</v>
      </c>
      <c r="E107">
        <v>11.01</v>
      </c>
      <c r="F107">
        <v>8.0500000000000007</v>
      </c>
      <c r="H107">
        <v>250</v>
      </c>
      <c r="J107">
        <v>7.45</v>
      </c>
      <c r="K107">
        <v>1.22</v>
      </c>
      <c r="M107">
        <f t="shared" si="2"/>
        <v>2019</v>
      </c>
      <c r="N107" t="s">
        <v>9</v>
      </c>
      <c r="P107" s="5" t="str">
        <f>LOOKUP(MONTH(A107),{1,3,6,9,12;"Winter","Spring","Summer","Autumn","Winter"})</f>
        <v>Winter</v>
      </c>
      <c r="Q107" t="s">
        <v>29</v>
      </c>
      <c r="Z107" t="s">
        <v>58</v>
      </c>
    </row>
    <row r="108" spans="1:27" x14ac:dyDescent="0.25">
      <c r="A108" s="1">
        <v>43524</v>
      </c>
      <c r="B108" t="s">
        <v>19</v>
      </c>
      <c r="C108" t="s">
        <v>23</v>
      </c>
      <c r="D108" s="2">
        <v>0.65277777777777779</v>
      </c>
      <c r="E108">
        <v>13.23</v>
      </c>
      <c r="F108">
        <v>6.85</v>
      </c>
      <c r="H108">
        <v>209</v>
      </c>
      <c r="J108">
        <v>7.29</v>
      </c>
      <c r="K108">
        <v>0.25</v>
      </c>
      <c r="M108">
        <f t="shared" si="2"/>
        <v>2019</v>
      </c>
      <c r="N108" t="s">
        <v>9</v>
      </c>
      <c r="O108">
        <v>2</v>
      </c>
      <c r="P108" s="5" t="str">
        <f>LOOKUP(MONTH(A108),{1,3,6,9,12;"Winter","Spring","Summer","Autumn","Winter"})</f>
        <v>Winter</v>
      </c>
      <c r="Q108" t="s">
        <v>29</v>
      </c>
      <c r="Z108" t="s">
        <v>58</v>
      </c>
    </row>
    <row r="109" spans="1:27" x14ac:dyDescent="0.25">
      <c r="A109" s="1">
        <v>43552</v>
      </c>
      <c r="B109" t="s">
        <v>19</v>
      </c>
      <c r="C109" t="s">
        <v>23</v>
      </c>
      <c r="D109" s="2">
        <v>0.61875000000000002</v>
      </c>
      <c r="E109">
        <v>11.11</v>
      </c>
      <c r="F109">
        <v>10.73</v>
      </c>
      <c r="H109">
        <v>209</v>
      </c>
      <c r="J109">
        <v>7.23</v>
      </c>
      <c r="K109">
        <v>1.98</v>
      </c>
      <c r="M109">
        <f t="shared" si="2"/>
        <v>2019</v>
      </c>
      <c r="N109" t="s">
        <v>10</v>
      </c>
      <c r="O109">
        <v>34</v>
      </c>
      <c r="P109" s="5" t="str">
        <f>LOOKUP(MONTH(A109),{1,3,6,9,12;"Winter","Spring","Summer","Autumn","Winter"})</f>
        <v>Spring</v>
      </c>
      <c r="Q109" t="s">
        <v>29</v>
      </c>
      <c r="Z109" t="s">
        <v>58</v>
      </c>
    </row>
    <row r="110" spans="1:27" x14ac:dyDescent="0.25">
      <c r="A110" s="1">
        <v>43558</v>
      </c>
      <c r="B110" t="s">
        <v>19</v>
      </c>
      <c r="C110" t="s">
        <v>23</v>
      </c>
      <c r="D110" s="2">
        <v>0.50416666666666665</v>
      </c>
      <c r="E110">
        <v>11.08</v>
      </c>
      <c r="F110">
        <v>10.88</v>
      </c>
      <c r="H110">
        <v>208</v>
      </c>
      <c r="J110">
        <v>6.92</v>
      </c>
      <c r="M110">
        <f t="shared" si="2"/>
        <v>2019</v>
      </c>
      <c r="N110" t="s">
        <v>9</v>
      </c>
      <c r="O110">
        <v>36</v>
      </c>
      <c r="P110" s="5" t="str">
        <f>LOOKUP(MONTH(A110),{1,3,6,9,12;"Winter","Spring","Summer","Autumn","Winter"})</f>
        <v>Spring</v>
      </c>
      <c r="Q110" t="s">
        <v>29</v>
      </c>
      <c r="R110">
        <f>0.54*0.3</f>
        <v>0.16200000000000001</v>
      </c>
      <c r="S110">
        <f>1.63*0.3</f>
        <v>0.48899999999999993</v>
      </c>
      <c r="T110">
        <f>0.211*0.3</f>
        <v>6.3299999999999995E-2</v>
      </c>
      <c r="U110">
        <v>0.97399999999999998</v>
      </c>
      <c r="V110">
        <v>1.9</v>
      </c>
      <c r="W110">
        <f>SUM(U110:V110)</f>
        <v>2.8739999999999997</v>
      </c>
      <c r="X110">
        <v>4.2000000000000003E-2</v>
      </c>
      <c r="Y110">
        <v>40</v>
      </c>
      <c r="Z110" t="s">
        <v>58</v>
      </c>
    </row>
    <row r="111" spans="1:27" x14ac:dyDescent="0.25">
      <c r="A111" s="1">
        <v>43608</v>
      </c>
      <c r="B111" t="s">
        <v>19</v>
      </c>
      <c r="C111" t="s">
        <v>23</v>
      </c>
      <c r="D111" s="2">
        <v>0.53819444444444442</v>
      </c>
      <c r="E111">
        <v>9.08</v>
      </c>
      <c r="F111">
        <v>14.65</v>
      </c>
      <c r="H111">
        <v>215</v>
      </c>
      <c r="J111">
        <v>7.62</v>
      </c>
      <c r="K111">
        <v>1.08</v>
      </c>
      <c r="M111">
        <f t="shared" si="2"/>
        <v>2019</v>
      </c>
      <c r="N111" t="s">
        <v>9</v>
      </c>
      <c r="O111">
        <v>35</v>
      </c>
      <c r="P111" s="5" t="str">
        <f>LOOKUP(MONTH(A111),{1,3,6,9,12;"Winter","Spring","Summer","Autumn","Winter"})</f>
        <v>Spring</v>
      </c>
      <c r="Q111" t="s">
        <v>29</v>
      </c>
      <c r="Z111" t="s">
        <v>58</v>
      </c>
    </row>
    <row r="112" spans="1:27" x14ac:dyDescent="0.25">
      <c r="A112" s="1">
        <v>43634</v>
      </c>
      <c r="B112" t="s">
        <v>19</v>
      </c>
      <c r="C112" t="s">
        <v>23</v>
      </c>
      <c r="D112" s="2">
        <v>0.46666666666666662</v>
      </c>
      <c r="E112">
        <v>9.59</v>
      </c>
      <c r="F112">
        <v>13.42</v>
      </c>
      <c r="H112">
        <v>211</v>
      </c>
      <c r="J112">
        <v>7.06</v>
      </c>
      <c r="K112">
        <v>3.8</v>
      </c>
      <c r="L112">
        <v>1.5669999999999999</v>
      </c>
      <c r="M112">
        <f t="shared" si="2"/>
        <v>2019</v>
      </c>
      <c r="N112" t="s">
        <v>10</v>
      </c>
      <c r="O112">
        <v>58</v>
      </c>
      <c r="P112" s="5" t="str">
        <f>LOOKUP(MONTH(A112),{1,3,6,9,12;"Winter","Spring","Summer","Autumn","Winter"})</f>
        <v>Summer</v>
      </c>
      <c r="Q112" t="s">
        <v>29</v>
      </c>
      <c r="R112">
        <f>0.6*0.3</f>
        <v>0.18</v>
      </c>
      <c r="S112">
        <f>1.03*0.3</f>
        <v>0.309</v>
      </c>
      <c r="T112">
        <f>0.138*0.3</f>
        <v>4.1399999999999999E-2</v>
      </c>
      <c r="U112">
        <v>0.42299999999999999</v>
      </c>
      <c r="V112">
        <v>1.1000000000000001</v>
      </c>
      <c r="W112">
        <f>SUM(U112:V112)</f>
        <v>1.5230000000000001</v>
      </c>
      <c r="X112">
        <v>0.105</v>
      </c>
      <c r="Y112">
        <v>5</v>
      </c>
      <c r="Z112" t="s">
        <v>58</v>
      </c>
    </row>
    <row r="113" spans="1:26" x14ac:dyDescent="0.25">
      <c r="A113" s="1">
        <v>43657</v>
      </c>
      <c r="B113" t="s">
        <v>19</v>
      </c>
      <c r="C113" t="s">
        <v>23</v>
      </c>
      <c r="D113" s="2">
        <v>0.45902777777777781</v>
      </c>
      <c r="E113">
        <v>9.24</v>
      </c>
      <c r="F113">
        <v>13.81</v>
      </c>
      <c r="H113">
        <v>202</v>
      </c>
      <c r="J113">
        <v>7.58</v>
      </c>
      <c r="K113">
        <v>1.88</v>
      </c>
      <c r="M113">
        <f t="shared" si="2"/>
        <v>2019</v>
      </c>
      <c r="N113" t="s">
        <v>10</v>
      </c>
      <c r="O113">
        <v>40</v>
      </c>
      <c r="P113" s="5" t="str">
        <f>LOOKUP(MONTH(A113),{1,3,6,9,12;"Winter","Spring","Summer","Autumn","Winter"})</f>
        <v>Summer</v>
      </c>
      <c r="Q113" t="s">
        <v>29</v>
      </c>
      <c r="Z113" t="s">
        <v>58</v>
      </c>
    </row>
    <row r="114" spans="1:26" x14ac:dyDescent="0.25">
      <c r="A114" s="1">
        <v>43690</v>
      </c>
      <c r="B114" t="s">
        <v>19</v>
      </c>
      <c r="C114" t="s">
        <v>23</v>
      </c>
      <c r="D114" s="2">
        <v>0.53819444444444442</v>
      </c>
      <c r="E114">
        <v>8.91</v>
      </c>
      <c r="F114">
        <v>14.69</v>
      </c>
      <c r="H114">
        <v>217</v>
      </c>
      <c r="J114">
        <v>7.69</v>
      </c>
      <c r="M114">
        <f t="shared" si="2"/>
        <v>2019</v>
      </c>
      <c r="N114" t="s">
        <v>9</v>
      </c>
      <c r="O114">
        <v>260</v>
      </c>
      <c r="P114" s="5" t="str">
        <f>LOOKUP(MONTH(A114),{1,3,6,9,12;"Winter","Spring","Summer","Autumn","Winter"})</f>
        <v>Summer</v>
      </c>
      <c r="Q114" t="s">
        <v>29</v>
      </c>
      <c r="Z114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opLeftCell="H1" workbookViewId="0">
      <pane ySplit="1" topLeftCell="A107" activePane="bottomLeft" state="frozen"/>
      <selection pane="bottomLeft" activeCell="M123" sqref="M123"/>
    </sheetView>
  </sheetViews>
  <sheetFormatPr defaultRowHeight="15" x14ac:dyDescent="0.25"/>
  <cols>
    <col min="1" max="1" width="10.7109375" style="1" bestFit="1" customWidth="1"/>
    <col min="3" max="3" width="11" bestFit="1" customWidth="1"/>
    <col min="4" max="4" width="11.5703125" style="2" bestFit="1" customWidth="1"/>
    <col min="14" max="14" width="12.42578125" bestFit="1" customWidth="1"/>
    <col min="15" max="15" width="13.85546875" bestFit="1" customWidth="1"/>
    <col min="16" max="16" width="10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ht="15.75" x14ac:dyDescent="0.25">
      <c r="A2" s="1">
        <v>40256</v>
      </c>
      <c r="B2" t="s">
        <v>24</v>
      </c>
      <c r="C2" t="s">
        <v>25</v>
      </c>
      <c r="D2" s="2">
        <v>0.5625</v>
      </c>
      <c r="E2">
        <v>11.47</v>
      </c>
      <c r="F2">
        <v>9.9</v>
      </c>
      <c r="G2">
        <v>128.1</v>
      </c>
      <c r="H2">
        <v>180.2</v>
      </c>
      <c r="I2">
        <v>0.1</v>
      </c>
      <c r="J2">
        <v>7.94</v>
      </c>
      <c r="L2">
        <v>1</v>
      </c>
      <c r="M2">
        <f>YEAR(A2)</f>
        <v>2010</v>
      </c>
      <c r="N2" t="s">
        <v>9</v>
      </c>
      <c r="O2">
        <v>10</v>
      </c>
      <c r="P2" s="4" t="str">
        <f>LOOKUP(MONTH(A2),{1,3,6,9,12;"Winter","Spring","Summer","Autumn","Winter"})</f>
        <v>Spring</v>
      </c>
      <c r="Q2" t="s">
        <v>29</v>
      </c>
      <c r="Z2" t="s">
        <v>58</v>
      </c>
    </row>
    <row r="3" spans="1:27" ht="15.75" x14ac:dyDescent="0.25">
      <c r="A3" s="1">
        <v>40276</v>
      </c>
      <c r="B3" t="s">
        <v>24</v>
      </c>
      <c r="C3" t="s">
        <v>25</v>
      </c>
      <c r="D3" s="2">
        <v>0.63888888888888895</v>
      </c>
      <c r="E3">
        <v>10.68</v>
      </c>
      <c r="F3">
        <v>10</v>
      </c>
      <c r="G3">
        <v>108.1</v>
      </c>
      <c r="H3">
        <v>151.30000000000001</v>
      </c>
      <c r="I3">
        <v>0.1</v>
      </c>
      <c r="J3">
        <v>7.66</v>
      </c>
      <c r="L3">
        <v>2.5</v>
      </c>
      <c r="M3">
        <f t="shared" ref="M3:M65" si="0">YEAR(A3)</f>
        <v>2010</v>
      </c>
      <c r="N3" t="s">
        <v>10</v>
      </c>
      <c r="O3">
        <v>68</v>
      </c>
      <c r="P3" s="4" t="str">
        <f>LOOKUP(MONTH(A3),{1,3,6,9,12;"Winter","Spring","Summer","Autumn","Winter"})</f>
        <v>Spring</v>
      </c>
      <c r="Q3" t="s">
        <v>29</v>
      </c>
      <c r="Z3" t="s">
        <v>58</v>
      </c>
    </row>
    <row r="4" spans="1:27" ht="15.75" x14ac:dyDescent="0.25">
      <c r="A4" s="1">
        <v>40319</v>
      </c>
      <c r="B4" t="s">
        <v>24</v>
      </c>
      <c r="C4" t="s">
        <v>25</v>
      </c>
      <c r="D4" s="2">
        <v>0.50069444444444444</v>
      </c>
      <c r="E4">
        <v>11.36</v>
      </c>
      <c r="F4">
        <v>10.4</v>
      </c>
      <c r="G4">
        <v>124.7</v>
      </c>
      <c r="H4">
        <v>173.2</v>
      </c>
      <c r="I4">
        <v>0.1</v>
      </c>
      <c r="J4">
        <v>7.86</v>
      </c>
      <c r="K4">
        <v>4.21</v>
      </c>
      <c r="L4">
        <v>1</v>
      </c>
      <c r="M4">
        <f t="shared" si="0"/>
        <v>2010</v>
      </c>
      <c r="N4" t="s">
        <v>10</v>
      </c>
      <c r="O4">
        <v>110</v>
      </c>
      <c r="P4" s="4" t="str">
        <f>LOOKUP(MONTH(A4),{1,3,6,9,12;"Winter","Spring","Summer","Autumn","Winter"})</f>
        <v>Spring</v>
      </c>
      <c r="Q4" t="s">
        <v>29</v>
      </c>
      <c r="Z4" t="s">
        <v>58</v>
      </c>
    </row>
    <row r="5" spans="1:27" ht="15.75" x14ac:dyDescent="0.25">
      <c r="A5" s="1">
        <v>40353</v>
      </c>
      <c r="B5" t="s">
        <v>24</v>
      </c>
      <c r="C5" t="s">
        <v>25</v>
      </c>
      <c r="D5" s="2">
        <v>0.48055555555555557</v>
      </c>
      <c r="E5">
        <v>11.16</v>
      </c>
      <c r="F5">
        <v>12</v>
      </c>
      <c r="G5">
        <v>136.6</v>
      </c>
      <c r="H5">
        <v>181.7</v>
      </c>
      <c r="I5">
        <v>0.1</v>
      </c>
      <c r="J5">
        <v>8.33</v>
      </c>
      <c r="K5">
        <v>0.97</v>
      </c>
      <c r="L5">
        <v>1.25</v>
      </c>
      <c r="M5">
        <f t="shared" si="0"/>
        <v>2010</v>
      </c>
      <c r="N5" t="s">
        <v>9</v>
      </c>
      <c r="O5">
        <v>22</v>
      </c>
      <c r="P5" s="4" t="str">
        <f>LOOKUP(MONTH(A5),{1,3,6,9,12;"Winter","Spring","Summer","Autumn","Winter"})</f>
        <v>Summer</v>
      </c>
      <c r="Q5" t="s">
        <v>29</v>
      </c>
      <c r="Z5" t="s">
        <v>58</v>
      </c>
    </row>
    <row r="6" spans="1:27" ht="15.75" x14ac:dyDescent="0.25">
      <c r="A6" s="1">
        <v>40375</v>
      </c>
      <c r="B6" t="s">
        <v>24</v>
      </c>
      <c r="C6" t="s">
        <v>25</v>
      </c>
      <c r="D6" s="2">
        <v>0.52083333333333337</v>
      </c>
      <c r="E6">
        <v>11.2</v>
      </c>
      <c r="F6">
        <v>11.9</v>
      </c>
      <c r="G6">
        <v>141.6</v>
      </c>
      <c r="H6">
        <v>189.1</v>
      </c>
      <c r="I6">
        <v>0.1</v>
      </c>
      <c r="J6">
        <v>7.94</v>
      </c>
      <c r="K6">
        <v>2.82</v>
      </c>
      <c r="L6">
        <v>1</v>
      </c>
      <c r="M6">
        <f t="shared" si="0"/>
        <v>2010</v>
      </c>
      <c r="N6" t="s">
        <v>9</v>
      </c>
      <c r="O6">
        <v>180</v>
      </c>
      <c r="P6" s="4" t="str">
        <f>LOOKUP(MONTH(A6),{1,3,6,9,12;"Winter","Spring","Summer","Autumn","Winter"})</f>
        <v>Summer</v>
      </c>
      <c r="Q6" t="s">
        <v>29</v>
      </c>
      <c r="Z6" t="s">
        <v>58</v>
      </c>
    </row>
    <row r="7" spans="1:27" ht="15.75" x14ac:dyDescent="0.25">
      <c r="A7" s="1">
        <v>40416</v>
      </c>
      <c r="B7" t="s">
        <v>24</v>
      </c>
      <c r="C7" t="s">
        <v>25</v>
      </c>
      <c r="D7" s="2">
        <v>0.35416666666666669</v>
      </c>
      <c r="E7">
        <v>10.050000000000001</v>
      </c>
      <c r="F7">
        <v>11.4</v>
      </c>
      <c r="G7">
        <v>144.69999999999999</v>
      </c>
      <c r="H7">
        <v>196.2</v>
      </c>
      <c r="I7">
        <v>0.1</v>
      </c>
      <c r="J7">
        <v>8.34</v>
      </c>
      <c r="L7">
        <v>2.4700000000000002</v>
      </c>
      <c r="M7">
        <f t="shared" si="0"/>
        <v>2010</v>
      </c>
      <c r="N7" t="s">
        <v>9</v>
      </c>
      <c r="O7">
        <v>1300</v>
      </c>
      <c r="P7" s="4" t="str">
        <f>LOOKUP(MONTH(A7),{1,3,6,9,12;"Winter","Spring","Summer","Autumn","Winter"})</f>
        <v>Summer</v>
      </c>
      <c r="Q7" t="s">
        <v>29</v>
      </c>
      <c r="Z7" t="s">
        <v>58</v>
      </c>
      <c r="AA7">
        <v>23.7</v>
      </c>
    </row>
    <row r="8" spans="1:27" ht="15.75" x14ac:dyDescent="0.25">
      <c r="A8" s="1">
        <v>40448</v>
      </c>
      <c r="B8" t="s">
        <v>24</v>
      </c>
      <c r="C8" t="s">
        <v>25</v>
      </c>
      <c r="D8" s="2">
        <v>0.58333333333333337</v>
      </c>
      <c r="E8">
        <v>10.61</v>
      </c>
      <c r="F8">
        <v>13.1</v>
      </c>
      <c r="G8">
        <v>145.80000000000001</v>
      </c>
      <c r="H8">
        <v>188.9</v>
      </c>
      <c r="I8">
        <v>0.1</v>
      </c>
      <c r="J8">
        <v>8.1199999999999992</v>
      </c>
      <c r="K8">
        <v>0.73</v>
      </c>
      <c r="L8">
        <v>1</v>
      </c>
      <c r="M8">
        <f t="shared" si="0"/>
        <v>2010</v>
      </c>
      <c r="N8" t="s">
        <v>10</v>
      </c>
      <c r="O8">
        <v>30</v>
      </c>
      <c r="P8" s="4" t="str">
        <f>LOOKUP(MONTH(A8),{1,3,6,9,12;"Winter","Spring","Summer","Autumn","Winter"})</f>
        <v>Autumn</v>
      </c>
      <c r="Q8" t="s">
        <v>29</v>
      </c>
      <c r="Z8" t="s">
        <v>58</v>
      </c>
    </row>
    <row r="9" spans="1:27" ht="15.75" x14ac:dyDescent="0.25">
      <c r="A9" s="1">
        <v>40473</v>
      </c>
      <c r="B9" t="s">
        <v>24</v>
      </c>
      <c r="C9" t="s">
        <v>25</v>
      </c>
      <c r="D9" s="2">
        <v>0.43472222222222223</v>
      </c>
      <c r="E9">
        <v>11.17</v>
      </c>
      <c r="F9">
        <v>10.9</v>
      </c>
      <c r="G9">
        <v>141.4</v>
      </c>
      <c r="H9">
        <v>193.8</v>
      </c>
      <c r="I9">
        <v>0.1</v>
      </c>
      <c r="J9">
        <v>8.07</v>
      </c>
      <c r="K9">
        <v>1.53</v>
      </c>
      <c r="L9">
        <v>1.5</v>
      </c>
      <c r="M9">
        <f t="shared" si="0"/>
        <v>2010</v>
      </c>
      <c r="N9" t="s">
        <v>10</v>
      </c>
      <c r="O9">
        <v>60</v>
      </c>
      <c r="P9" s="4" t="str">
        <f>LOOKUP(MONTH(A9),{1,3,6,9,12;"Winter","Spring","Summer","Autumn","Winter"})</f>
        <v>Autumn</v>
      </c>
      <c r="Q9" t="s">
        <v>29</v>
      </c>
      <c r="Z9" t="s">
        <v>58</v>
      </c>
    </row>
    <row r="10" spans="1:27" ht="15.75" x14ac:dyDescent="0.25">
      <c r="A10" s="1">
        <v>40506</v>
      </c>
      <c r="B10" t="s">
        <v>24</v>
      </c>
      <c r="C10" t="s">
        <v>25</v>
      </c>
      <c r="D10" s="2">
        <v>0.57222222222222219</v>
      </c>
      <c r="E10">
        <v>12.45</v>
      </c>
      <c r="F10">
        <v>5.5</v>
      </c>
      <c r="G10">
        <v>122.7</v>
      </c>
      <c r="H10">
        <v>198.6</v>
      </c>
      <c r="I10">
        <v>0.1</v>
      </c>
      <c r="J10">
        <v>7.79</v>
      </c>
      <c r="L10">
        <v>1.25</v>
      </c>
      <c r="M10">
        <f t="shared" si="0"/>
        <v>2010</v>
      </c>
      <c r="N10" t="s">
        <v>10</v>
      </c>
      <c r="O10">
        <v>70</v>
      </c>
      <c r="P10" s="4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ht="15.75" x14ac:dyDescent="0.25">
      <c r="A11" s="1">
        <v>40529</v>
      </c>
      <c r="B11" t="s">
        <v>24</v>
      </c>
      <c r="C11" t="s">
        <v>25</v>
      </c>
      <c r="D11" s="2">
        <v>0.59166666666666667</v>
      </c>
      <c r="E11">
        <v>11.84</v>
      </c>
      <c r="F11">
        <v>8.1999999999999993</v>
      </c>
      <c r="G11">
        <v>113.9</v>
      </c>
      <c r="H11">
        <v>167.9</v>
      </c>
      <c r="I11">
        <v>0.1</v>
      </c>
      <c r="J11">
        <v>7.72</v>
      </c>
      <c r="K11">
        <v>2.0699999999999998</v>
      </c>
      <c r="L11">
        <v>1.5</v>
      </c>
      <c r="M11">
        <f t="shared" si="0"/>
        <v>2010</v>
      </c>
      <c r="N11" t="s">
        <v>10</v>
      </c>
      <c r="O11">
        <v>30</v>
      </c>
      <c r="P11" s="4" t="str">
        <f>LOOKUP(MONTH(A11),{1,3,6,9,12;"Winter","Spring","Summer","Autumn","Winter"})</f>
        <v>Winter</v>
      </c>
      <c r="Q11" t="s">
        <v>29</v>
      </c>
      <c r="Z11" t="s">
        <v>58</v>
      </c>
    </row>
    <row r="12" spans="1:27" ht="15.75" x14ac:dyDescent="0.25">
      <c r="A12" s="1">
        <v>40564</v>
      </c>
      <c r="B12" t="s">
        <v>24</v>
      </c>
      <c r="C12" t="s">
        <v>25</v>
      </c>
      <c r="D12" s="2">
        <v>0.9291666666666667</v>
      </c>
      <c r="E12">
        <v>11.68</v>
      </c>
      <c r="F12">
        <v>7.6</v>
      </c>
      <c r="G12">
        <v>77.5</v>
      </c>
      <c r="H12">
        <v>116.1</v>
      </c>
      <c r="I12">
        <v>0.1</v>
      </c>
      <c r="K12">
        <v>8.23</v>
      </c>
      <c r="L12">
        <v>3</v>
      </c>
      <c r="M12">
        <f t="shared" si="0"/>
        <v>2011</v>
      </c>
      <c r="N12" t="s">
        <v>10</v>
      </c>
      <c r="O12">
        <v>5</v>
      </c>
      <c r="P12" s="4" t="str">
        <f>LOOKUP(MONTH(A12),{1,3,6,9,12;"Winter","Spring","Summer","Autumn","Winter"})</f>
        <v>Winter</v>
      </c>
      <c r="Q12" t="s">
        <v>29</v>
      </c>
      <c r="Z12" t="s">
        <v>58</v>
      </c>
    </row>
    <row r="13" spans="1:27" ht="15.75" x14ac:dyDescent="0.25">
      <c r="A13" s="1">
        <v>40596</v>
      </c>
      <c r="B13" t="s">
        <v>24</v>
      </c>
      <c r="C13" t="s">
        <v>25</v>
      </c>
      <c r="D13" s="2">
        <v>0.59236111111111112</v>
      </c>
      <c r="E13">
        <v>12.33</v>
      </c>
      <c r="F13">
        <v>7.5</v>
      </c>
      <c r="G13">
        <v>115.8</v>
      </c>
      <c r="H13">
        <v>174.2</v>
      </c>
      <c r="I13">
        <v>0.1</v>
      </c>
      <c r="J13">
        <v>8.0399999999999991</v>
      </c>
      <c r="K13">
        <v>1.28</v>
      </c>
      <c r="L13">
        <v>1.75</v>
      </c>
      <c r="M13">
        <f t="shared" si="0"/>
        <v>2011</v>
      </c>
      <c r="N13" t="s">
        <v>10</v>
      </c>
      <c r="O13">
        <v>10</v>
      </c>
      <c r="P13" s="4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ht="15.75" x14ac:dyDescent="0.25">
      <c r="A14" s="1">
        <v>40625</v>
      </c>
      <c r="B14" t="s">
        <v>24</v>
      </c>
      <c r="C14" t="s">
        <v>25</v>
      </c>
      <c r="D14" s="2">
        <v>0.5756944444444444</v>
      </c>
      <c r="E14">
        <v>11.21</v>
      </c>
      <c r="F14">
        <v>10.1</v>
      </c>
      <c r="G14">
        <v>126</v>
      </c>
      <c r="H14">
        <v>175.9</v>
      </c>
      <c r="I14">
        <v>0.1</v>
      </c>
      <c r="J14">
        <v>7.92</v>
      </c>
      <c r="K14">
        <v>0.47</v>
      </c>
      <c r="L14">
        <v>1.5</v>
      </c>
      <c r="M14">
        <f t="shared" si="0"/>
        <v>2011</v>
      </c>
      <c r="N14" t="s">
        <v>10</v>
      </c>
      <c r="O14">
        <v>10</v>
      </c>
      <c r="P14" s="4" t="str">
        <f>LOOKUP(MONTH(A14),{1,3,6,9,12;"Winter","Spring","Summer","Autumn","Winter"})</f>
        <v>Spring</v>
      </c>
      <c r="Q14" t="s">
        <v>29</v>
      </c>
      <c r="Z14" t="s">
        <v>58</v>
      </c>
    </row>
    <row r="15" spans="1:27" ht="15.75" x14ac:dyDescent="0.25">
      <c r="A15" s="1">
        <v>40653</v>
      </c>
      <c r="B15" t="s">
        <v>24</v>
      </c>
      <c r="C15" t="s">
        <v>25</v>
      </c>
      <c r="D15" s="2">
        <v>0.59513888888888888</v>
      </c>
      <c r="E15">
        <v>11.23</v>
      </c>
      <c r="F15">
        <v>10.3</v>
      </c>
      <c r="G15">
        <v>132.69999999999999</v>
      </c>
      <c r="H15">
        <v>184.4</v>
      </c>
      <c r="I15">
        <v>0.1</v>
      </c>
      <c r="K15">
        <v>1.63</v>
      </c>
      <c r="L15">
        <v>1.5</v>
      </c>
      <c r="M15">
        <f t="shared" si="0"/>
        <v>2011</v>
      </c>
      <c r="N15" t="s">
        <v>9</v>
      </c>
      <c r="O15">
        <v>10</v>
      </c>
      <c r="P15" s="4" t="str">
        <f>LOOKUP(MONTH(A15),{1,3,6,9,12;"Winter","Spring","Summer","Autumn","Winter"})</f>
        <v>Spring</v>
      </c>
      <c r="Q15" t="s">
        <v>29</v>
      </c>
      <c r="Z15" t="s">
        <v>58</v>
      </c>
    </row>
    <row r="16" spans="1:27" ht="15.75" x14ac:dyDescent="0.25">
      <c r="A16" s="1">
        <v>40683</v>
      </c>
      <c r="B16" t="s">
        <v>24</v>
      </c>
      <c r="C16" t="s">
        <v>25</v>
      </c>
      <c r="D16" s="2">
        <v>0.61458333333333337</v>
      </c>
      <c r="E16">
        <v>12.03</v>
      </c>
      <c r="F16">
        <v>12.8</v>
      </c>
      <c r="G16">
        <v>140.80000000000001</v>
      </c>
      <c r="H16">
        <v>183.8</v>
      </c>
      <c r="I16">
        <v>0.1</v>
      </c>
      <c r="J16">
        <v>8.1199999999999992</v>
      </c>
      <c r="K16">
        <v>1.18</v>
      </c>
      <c r="L16">
        <v>2</v>
      </c>
      <c r="M16">
        <f t="shared" si="0"/>
        <v>2011</v>
      </c>
      <c r="N16" t="s">
        <v>9</v>
      </c>
      <c r="O16">
        <v>140</v>
      </c>
      <c r="P16" s="4" t="str">
        <f>LOOKUP(MONTH(A16),{1,3,6,9,12;"Winter","Spring","Summer","Autumn","Winter"})</f>
        <v>Spring</v>
      </c>
      <c r="Q16" t="s">
        <v>29</v>
      </c>
      <c r="Z16" t="s">
        <v>58</v>
      </c>
    </row>
    <row r="17" spans="1:27" ht="15.75" x14ac:dyDescent="0.25">
      <c r="A17" s="1">
        <v>40709</v>
      </c>
      <c r="B17" t="s">
        <v>24</v>
      </c>
      <c r="C17" t="s">
        <v>25</v>
      </c>
      <c r="D17" s="2">
        <v>0.4770833333333333</v>
      </c>
      <c r="E17">
        <v>12.07</v>
      </c>
      <c r="F17">
        <v>10.8</v>
      </c>
      <c r="G17">
        <v>138.19999999999999</v>
      </c>
      <c r="H17">
        <v>189.4</v>
      </c>
      <c r="I17">
        <v>0.1</v>
      </c>
      <c r="J17">
        <v>8.2100000000000009</v>
      </c>
      <c r="K17">
        <v>0.81</v>
      </c>
      <c r="L17">
        <v>2</v>
      </c>
      <c r="M17">
        <f t="shared" si="0"/>
        <v>2011</v>
      </c>
      <c r="N17" t="s">
        <v>10</v>
      </c>
      <c r="O17">
        <v>130</v>
      </c>
      <c r="P17" s="4" t="str">
        <f>LOOKUP(MONTH(A17),{1,3,6,9,12;"Winter","Spring","Summer","Autumn","Winter"})</f>
        <v>Summer</v>
      </c>
      <c r="Q17" t="s">
        <v>29</v>
      </c>
      <c r="Z17" t="s">
        <v>58</v>
      </c>
    </row>
    <row r="18" spans="1:27" ht="15.75" x14ac:dyDescent="0.25">
      <c r="A18" s="1">
        <v>40735</v>
      </c>
      <c r="B18" t="s">
        <v>24</v>
      </c>
      <c r="C18" t="s">
        <v>25</v>
      </c>
      <c r="D18" s="2">
        <v>0.50138888888888888</v>
      </c>
      <c r="E18">
        <v>12.46</v>
      </c>
      <c r="F18">
        <v>11.7</v>
      </c>
      <c r="G18">
        <v>145.19999999999999</v>
      </c>
      <c r="H18">
        <v>187.8</v>
      </c>
      <c r="I18">
        <v>0.1</v>
      </c>
      <c r="J18">
        <v>7.5</v>
      </c>
      <c r="K18">
        <v>2.76</v>
      </c>
      <c r="L18">
        <v>1.2</v>
      </c>
      <c r="M18">
        <f t="shared" si="0"/>
        <v>2011</v>
      </c>
      <c r="N18" t="s">
        <v>9</v>
      </c>
      <c r="O18">
        <v>120</v>
      </c>
      <c r="P18" s="4" t="str">
        <f>LOOKUP(MONTH(A18),{1,3,6,9,12;"Winter","Spring","Summer","Autumn","Winter"})</f>
        <v>Summer</v>
      </c>
      <c r="Q18" t="s">
        <v>29</v>
      </c>
      <c r="Z18" t="s">
        <v>58</v>
      </c>
    </row>
    <row r="19" spans="1:27" ht="15.75" x14ac:dyDescent="0.25">
      <c r="A19" s="1">
        <v>40763</v>
      </c>
      <c r="B19" t="s">
        <v>24</v>
      </c>
      <c r="C19" t="s">
        <v>25</v>
      </c>
      <c r="D19" s="2">
        <v>0.51111111111111118</v>
      </c>
      <c r="E19">
        <v>12.04</v>
      </c>
      <c r="F19">
        <v>12</v>
      </c>
      <c r="G19">
        <v>146.1</v>
      </c>
      <c r="H19">
        <v>194.4</v>
      </c>
      <c r="I19">
        <v>0.1</v>
      </c>
      <c r="J19">
        <v>8.02</v>
      </c>
      <c r="K19">
        <v>2.39</v>
      </c>
      <c r="L19">
        <v>1.5</v>
      </c>
      <c r="M19">
        <f t="shared" si="0"/>
        <v>2011</v>
      </c>
      <c r="N19" t="s">
        <v>9</v>
      </c>
      <c r="O19">
        <v>640</v>
      </c>
      <c r="P19" s="4" t="str">
        <f>LOOKUP(MONTH(A19),{1,3,6,9,12;"Winter","Spring","Summer","Autumn","Winter"})</f>
        <v>Summer</v>
      </c>
      <c r="Q19" t="s">
        <v>29</v>
      </c>
      <c r="Z19" t="s">
        <v>58</v>
      </c>
    </row>
    <row r="20" spans="1:27" ht="15.75" x14ac:dyDescent="0.25">
      <c r="A20" s="1">
        <v>40802</v>
      </c>
      <c r="B20" t="s">
        <v>24</v>
      </c>
      <c r="C20" t="s">
        <v>25</v>
      </c>
      <c r="D20" s="2">
        <v>0.56597222222222221</v>
      </c>
      <c r="E20">
        <v>9.8699999999999992</v>
      </c>
      <c r="F20">
        <v>12</v>
      </c>
      <c r="G20">
        <v>148.1</v>
      </c>
      <c r="H20">
        <v>197.1</v>
      </c>
      <c r="I20">
        <v>0.1</v>
      </c>
      <c r="J20">
        <v>8.1199999999999992</v>
      </c>
      <c r="K20">
        <v>0.22</v>
      </c>
      <c r="L20">
        <v>1.5</v>
      </c>
      <c r="M20">
        <f t="shared" si="0"/>
        <v>2011</v>
      </c>
      <c r="N20" t="s">
        <v>10</v>
      </c>
      <c r="O20">
        <v>960</v>
      </c>
      <c r="P20" s="4" t="str">
        <f>LOOKUP(MONTH(A20),{1,3,6,9,12;"Winter","Spring","Summer","Autumn","Winter"})</f>
        <v>Autumn</v>
      </c>
      <c r="Q20" t="s">
        <v>29</v>
      </c>
      <c r="Z20" t="s">
        <v>58</v>
      </c>
    </row>
    <row r="21" spans="1:27" ht="15.75" x14ac:dyDescent="0.25">
      <c r="A21" s="1">
        <v>40829</v>
      </c>
      <c r="B21" t="s">
        <v>24</v>
      </c>
      <c r="C21" t="s">
        <v>25</v>
      </c>
      <c r="D21" s="2">
        <v>0.49236111111111108</v>
      </c>
      <c r="E21">
        <v>12.16</v>
      </c>
      <c r="F21">
        <v>10.4</v>
      </c>
      <c r="G21">
        <v>139.1</v>
      </c>
      <c r="H21">
        <v>193</v>
      </c>
      <c r="I21">
        <v>0.1</v>
      </c>
      <c r="J21">
        <v>7.8</v>
      </c>
      <c r="K21">
        <v>0.6</v>
      </c>
      <c r="L21">
        <v>0.15</v>
      </c>
      <c r="M21">
        <f t="shared" si="0"/>
        <v>2011</v>
      </c>
      <c r="N21" t="s">
        <v>10</v>
      </c>
      <c r="O21">
        <v>20</v>
      </c>
      <c r="P21" s="4" t="str">
        <f>LOOKUP(MONTH(A21),{1,3,6,9,12;"Winter","Spring","Summer","Autumn","Winter"})</f>
        <v>Autumn</v>
      </c>
      <c r="Q21" t="s">
        <v>29</v>
      </c>
      <c r="Z21" t="s">
        <v>58</v>
      </c>
    </row>
    <row r="22" spans="1:27" ht="15.75" x14ac:dyDescent="0.25">
      <c r="A22" s="1">
        <v>40861</v>
      </c>
      <c r="B22" t="s">
        <v>24</v>
      </c>
      <c r="C22" t="s">
        <v>25</v>
      </c>
      <c r="D22" s="2">
        <v>0.46180555555555558</v>
      </c>
      <c r="E22">
        <v>12.26</v>
      </c>
      <c r="F22">
        <v>8.8000000000000007</v>
      </c>
      <c r="G22">
        <v>134.30000000000001</v>
      </c>
      <c r="H22">
        <v>194.4</v>
      </c>
      <c r="I22">
        <v>0.1</v>
      </c>
      <c r="J22">
        <v>7.87</v>
      </c>
      <c r="K22">
        <v>0.5</v>
      </c>
      <c r="L22">
        <v>1.75</v>
      </c>
      <c r="M22">
        <f t="shared" si="0"/>
        <v>2011</v>
      </c>
      <c r="N22" t="s">
        <v>10</v>
      </c>
      <c r="O22">
        <v>10</v>
      </c>
      <c r="P22" s="4" t="str">
        <f>LOOKUP(MONTH(A22),{1,3,6,9,12;"Winter","Spring","Summer","Autumn","Winter"})</f>
        <v>Autumn</v>
      </c>
      <c r="Q22" t="s">
        <v>29</v>
      </c>
      <c r="Z22" t="s">
        <v>58</v>
      </c>
    </row>
    <row r="23" spans="1:27" ht="15.75" x14ac:dyDescent="0.25">
      <c r="A23" s="1">
        <v>40931</v>
      </c>
      <c r="B23" t="s">
        <v>24</v>
      </c>
      <c r="C23" t="s">
        <v>25</v>
      </c>
      <c r="D23" s="2">
        <v>0.57638888888888895</v>
      </c>
      <c r="E23">
        <v>11.87</v>
      </c>
      <c r="F23">
        <v>6.4</v>
      </c>
      <c r="G23">
        <v>93.3</v>
      </c>
      <c r="H23">
        <v>144.6</v>
      </c>
      <c r="I23">
        <v>0.1</v>
      </c>
      <c r="J23">
        <v>7.5</v>
      </c>
      <c r="K23">
        <v>5.62</v>
      </c>
      <c r="L23">
        <v>2.5</v>
      </c>
      <c r="M23">
        <f t="shared" si="0"/>
        <v>2012</v>
      </c>
      <c r="N23" t="s">
        <v>10</v>
      </c>
      <c r="O23">
        <v>24</v>
      </c>
      <c r="P23" s="4" t="str">
        <f>LOOKUP(MONTH(A23),{1,3,6,9,12;"Winter","Spring","Summer","Autumn","Winter"})</f>
        <v>Winter</v>
      </c>
      <c r="Q23" t="s">
        <v>29</v>
      </c>
      <c r="Z23" t="s">
        <v>58</v>
      </c>
    </row>
    <row r="24" spans="1:27" ht="15.75" x14ac:dyDescent="0.25">
      <c r="A24" s="1">
        <v>40945</v>
      </c>
      <c r="B24" t="s">
        <v>24</v>
      </c>
      <c r="C24" t="s">
        <v>25</v>
      </c>
      <c r="D24" s="2">
        <v>0.4201388888888889</v>
      </c>
      <c r="E24">
        <v>11.29</v>
      </c>
      <c r="F24">
        <v>6.9</v>
      </c>
      <c r="G24">
        <v>120</v>
      </c>
      <c r="H24">
        <v>183.5</v>
      </c>
      <c r="I24">
        <v>0.1</v>
      </c>
      <c r="J24">
        <v>7.66</v>
      </c>
      <c r="K24">
        <v>1.45</v>
      </c>
      <c r="L24">
        <v>1.5</v>
      </c>
      <c r="M24">
        <f t="shared" si="0"/>
        <v>2012</v>
      </c>
      <c r="N24" t="s">
        <v>9</v>
      </c>
      <c r="O24">
        <v>10</v>
      </c>
      <c r="P24" s="4" t="str">
        <f>LOOKUP(MONTH(A24),{1,3,6,9,12;"Winter","Spring","Summer","Autumn","Winter"})</f>
        <v>Winter</v>
      </c>
      <c r="Q24" t="s">
        <v>29</v>
      </c>
      <c r="Z24" t="s">
        <v>58</v>
      </c>
    </row>
    <row r="25" spans="1:27" ht="15.75" x14ac:dyDescent="0.25">
      <c r="A25" s="1">
        <v>40973</v>
      </c>
      <c r="B25" t="s">
        <v>24</v>
      </c>
      <c r="C25" t="s">
        <v>25</v>
      </c>
      <c r="D25" s="2">
        <v>0.42291666666666666</v>
      </c>
      <c r="E25">
        <v>11.35</v>
      </c>
      <c r="F25">
        <v>8.4</v>
      </c>
      <c r="G25">
        <v>116.3</v>
      </c>
      <c r="H25">
        <v>170.4</v>
      </c>
      <c r="I25">
        <v>0.1</v>
      </c>
      <c r="K25">
        <v>0.38</v>
      </c>
      <c r="L25">
        <v>2</v>
      </c>
      <c r="M25">
        <f t="shared" si="0"/>
        <v>2012</v>
      </c>
      <c r="N25" t="s">
        <v>10</v>
      </c>
      <c r="O25">
        <v>680</v>
      </c>
      <c r="P25" s="4" t="str">
        <f>LOOKUP(MONTH(A25),{1,3,6,9,12;"Winter","Spring","Summer","Autumn","Winter"})</f>
        <v>Spring</v>
      </c>
      <c r="Q25" t="s">
        <v>29</v>
      </c>
      <c r="Z25" t="s">
        <v>58</v>
      </c>
    </row>
    <row r="26" spans="1:27" ht="15.75" x14ac:dyDescent="0.25">
      <c r="A26" s="1">
        <v>41008</v>
      </c>
      <c r="B26" t="s">
        <v>24</v>
      </c>
      <c r="C26" t="s">
        <v>25</v>
      </c>
      <c r="D26" s="2">
        <v>0.44444444444444442</v>
      </c>
      <c r="E26">
        <v>11.01</v>
      </c>
      <c r="F26">
        <v>9.9</v>
      </c>
      <c r="G26">
        <v>132</v>
      </c>
      <c r="H26">
        <v>185.5</v>
      </c>
      <c r="I26">
        <v>0.1</v>
      </c>
      <c r="J26">
        <v>8.42</v>
      </c>
      <c r="K26">
        <v>0.19</v>
      </c>
      <c r="L26">
        <v>2</v>
      </c>
      <c r="M26">
        <f t="shared" si="0"/>
        <v>2012</v>
      </c>
      <c r="N26" t="s">
        <v>9</v>
      </c>
      <c r="O26">
        <v>5</v>
      </c>
      <c r="P26" s="4" t="str">
        <f>LOOKUP(MONTH(A26),{1,3,6,9,12;"Winter","Spring","Summer","Autumn","Winter"})</f>
        <v>Spring</v>
      </c>
      <c r="Q26" t="s">
        <v>29</v>
      </c>
      <c r="Z26" t="s">
        <v>58</v>
      </c>
    </row>
    <row r="27" spans="1:27" ht="15.75" x14ac:dyDescent="0.25">
      <c r="A27" s="1">
        <v>41036</v>
      </c>
      <c r="B27" t="s">
        <v>24</v>
      </c>
      <c r="C27" t="s">
        <v>25</v>
      </c>
      <c r="D27" s="2">
        <v>0.45</v>
      </c>
      <c r="E27">
        <v>11.84</v>
      </c>
      <c r="F27">
        <v>10.4</v>
      </c>
      <c r="G27">
        <v>129.80000000000001</v>
      </c>
      <c r="H27">
        <v>179.8</v>
      </c>
      <c r="I27">
        <v>0.1</v>
      </c>
      <c r="J27">
        <v>7.73</v>
      </c>
      <c r="K27">
        <v>0.77</v>
      </c>
      <c r="L27">
        <v>2.25</v>
      </c>
      <c r="M27">
        <f t="shared" si="0"/>
        <v>2012</v>
      </c>
      <c r="N27" t="s">
        <v>9</v>
      </c>
      <c r="O27">
        <v>60</v>
      </c>
      <c r="P27" s="4" t="str">
        <f>LOOKUP(MONTH(A27),{1,3,6,9,12;"Winter","Spring","Summer","Autumn","Winter"})</f>
        <v>Spring</v>
      </c>
      <c r="Q27" t="s">
        <v>29</v>
      </c>
      <c r="Z27" t="s">
        <v>58</v>
      </c>
    </row>
    <row r="28" spans="1:27" ht="15.75" x14ac:dyDescent="0.25">
      <c r="A28" s="1">
        <v>41070</v>
      </c>
      <c r="B28" t="s">
        <v>24</v>
      </c>
      <c r="C28" t="s">
        <v>25</v>
      </c>
      <c r="D28" s="2">
        <v>0.50416666666666665</v>
      </c>
      <c r="E28">
        <v>11.31</v>
      </c>
      <c r="F28">
        <v>11.5</v>
      </c>
      <c r="G28">
        <v>137.4</v>
      </c>
      <c r="H28">
        <v>185</v>
      </c>
      <c r="I28">
        <v>0.1</v>
      </c>
      <c r="J28">
        <v>7.62</v>
      </c>
      <c r="K28">
        <v>1.44</v>
      </c>
      <c r="L28">
        <v>1.5</v>
      </c>
      <c r="M28">
        <f t="shared" si="0"/>
        <v>2012</v>
      </c>
      <c r="N28" t="s">
        <v>9</v>
      </c>
      <c r="O28">
        <v>540</v>
      </c>
      <c r="P28" s="4" t="str">
        <f>LOOKUP(MONTH(A28),{1,3,6,9,12;"Winter","Spring","Summer","Autumn","Winter"})</f>
        <v>Summer</v>
      </c>
      <c r="Q28" t="s">
        <v>29</v>
      </c>
      <c r="Z28" t="s">
        <v>58</v>
      </c>
    </row>
    <row r="29" spans="1:27" ht="15.75" x14ac:dyDescent="0.25">
      <c r="A29" s="1">
        <v>41093</v>
      </c>
      <c r="B29" t="s">
        <v>24</v>
      </c>
      <c r="C29" t="s">
        <v>25</v>
      </c>
      <c r="D29" s="2">
        <v>0.43402777777777773</v>
      </c>
      <c r="E29">
        <v>11.25</v>
      </c>
      <c r="F29">
        <v>12.2</v>
      </c>
      <c r="G29">
        <v>115.5</v>
      </c>
      <c r="H29">
        <v>153.1</v>
      </c>
      <c r="I29">
        <v>0.1</v>
      </c>
      <c r="J29">
        <v>7.49</v>
      </c>
      <c r="K29">
        <v>3.85</v>
      </c>
      <c r="L29">
        <v>2.5</v>
      </c>
      <c r="M29">
        <f t="shared" si="0"/>
        <v>2012</v>
      </c>
      <c r="N29" t="s">
        <v>10</v>
      </c>
      <c r="O29">
        <v>620</v>
      </c>
      <c r="P29" s="4" t="str">
        <f>LOOKUP(MONTH(A29),{1,3,6,9,12;"Winter","Spring","Summer","Autumn","Winter"})</f>
        <v>Summer</v>
      </c>
      <c r="Q29" t="s">
        <v>29</v>
      </c>
      <c r="Z29" t="s">
        <v>58</v>
      </c>
    </row>
    <row r="30" spans="1:27" ht="15.75" x14ac:dyDescent="0.25">
      <c r="A30" s="1">
        <v>41134</v>
      </c>
      <c r="B30" t="s">
        <v>24</v>
      </c>
      <c r="C30" t="s">
        <v>25</v>
      </c>
      <c r="D30" s="2">
        <v>0.4826388888888889</v>
      </c>
      <c r="E30">
        <v>11.83</v>
      </c>
      <c r="F30">
        <v>12.4</v>
      </c>
      <c r="G30">
        <v>149.4</v>
      </c>
      <c r="H30">
        <v>196.5</v>
      </c>
      <c r="I30">
        <v>0.1</v>
      </c>
      <c r="J30">
        <v>7.59</v>
      </c>
      <c r="K30">
        <v>0.5</v>
      </c>
      <c r="L30">
        <v>2</v>
      </c>
      <c r="M30">
        <f t="shared" si="0"/>
        <v>2012</v>
      </c>
      <c r="N30" t="s">
        <v>9</v>
      </c>
      <c r="O30">
        <v>60</v>
      </c>
      <c r="P30" s="4" t="str">
        <f>LOOKUP(MONTH(A30),{1,3,6,9,12;"Winter","Spring","Summer","Autumn","Winter"})</f>
        <v>Summer</v>
      </c>
      <c r="Q30" t="s">
        <v>29</v>
      </c>
      <c r="Z30" t="s">
        <v>58</v>
      </c>
      <c r="AA30">
        <v>33.5</v>
      </c>
    </row>
    <row r="31" spans="1:27" ht="15.75" x14ac:dyDescent="0.25">
      <c r="A31" s="1">
        <v>41169</v>
      </c>
      <c r="B31" t="s">
        <v>24</v>
      </c>
      <c r="C31" t="s">
        <v>25</v>
      </c>
      <c r="D31" s="2">
        <v>0.44097222222222227</v>
      </c>
      <c r="E31">
        <v>9.75</v>
      </c>
      <c r="F31">
        <v>11.2</v>
      </c>
      <c r="G31">
        <v>142.9</v>
      </c>
      <c r="H31">
        <v>193.8</v>
      </c>
      <c r="I31">
        <v>0.1</v>
      </c>
      <c r="J31">
        <v>7.86</v>
      </c>
      <c r="K31">
        <v>0.82</v>
      </c>
      <c r="L31">
        <v>1.5</v>
      </c>
      <c r="M31">
        <f t="shared" si="0"/>
        <v>2012</v>
      </c>
      <c r="N31" t="s">
        <v>9</v>
      </c>
      <c r="O31">
        <v>150</v>
      </c>
      <c r="P31" s="4" t="str">
        <f>LOOKUP(MONTH(A31),{1,3,6,9,12;"Winter","Spring","Summer","Autumn","Winter"})</f>
        <v>Autumn</v>
      </c>
      <c r="Q31" t="s">
        <v>29</v>
      </c>
      <c r="Z31" t="s">
        <v>58</v>
      </c>
    </row>
    <row r="32" spans="1:27" ht="15.75" x14ac:dyDescent="0.25">
      <c r="A32" s="1">
        <v>41190</v>
      </c>
      <c r="B32" t="s">
        <v>24</v>
      </c>
      <c r="C32" t="s">
        <v>25</v>
      </c>
      <c r="D32" s="2">
        <v>0.45763888888888887</v>
      </c>
      <c r="E32">
        <v>7.1</v>
      </c>
      <c r="F32">
        <v>10.1</v>
      </c>
      <c r="G32">
        <v>140.6</v>
      </c>
      <c r="H32">
        <v>196.8</v>
      </c>
      <c r="I32">
        <v>0.1</v>
      </c>
      <c r="J32">
        <v>7.51</v>
      </c>
      <c r="K32">
        <v>0.1</v>
      </c>
      <c r="L32">
        <v>1.25</v>
      </c>
      <c r="M32">
        <f t="shared" si="0"/>
        <v>2012</v>
      </c>
      <c r="N32" t="s">
        <v>9</v>
      </c>
      <c r="O32">
        <v>230</v>
      </c>
      <c r="P32" s="4" t="str">
        <f>LOOKUP(MONTH(A32),{1,3,6,9,12;"Winter","Spring","Summer","Autumn","Winter"})</f>
        <v>Autumn</v>
      </c>
      <c r="Q32" t="s">
        <v>29</v>
      </c>
      <c r="Z32" t="s">
        <v>58</v>
      </c>
    </row>
    <row r="33" spans="1:26" ht="15.75" x14ac:dyDescent="0.25">
      <c r="A33" s="1">
        <v>41218</v>
      </c>
      <c r="B33" t="s">
        <v>24</v>
      </c>
      <c r="C33" t="s">
        <v>25</v>
      </c>
      <c r="D33" s="2">
        <v>0.43124999999999997</v>
      </c>
      <c r="E33">
        <v>11.46</v>
      </c>
      <c r="F33">
        <v>11.5</v>
      </c>
      <c r="G33">
        <v>108.5</v>
      </c>
      <c r="H33">
        <v>146.19999999999999</v>
      </c>
      <c r="I33">
        <v>0.1</v>
      </c>
      <c r="J33">
        <v>7.42</v>
      </c>
      <c r="K33">
        <v>0.28999999999999998</v>
      </c>
      <c r="L33">
        <v>2.25</v>
      </c>
      <c r="M33">
        <f t="shared" si="0"/>
        <v>2012</v>
      </c>
      <c r="N33" t="s">
        <v>10</v>
      </c>
      <c r="O33">
        <v>30</v>
      </c>
      <c r="P33" s="4" t="str">
        <f>LOOKUP(MONTH(A33),{1,3,6,9,12;"Winter","Spring","Summer","Autumn","Winter"})</f>
        <v>Autumn</v>
      </c>
      <c r="Q33" t="s">
        <v>29</v>
      </c>
      <c r="Z33" t="s">
        <v>58</v>
      </c>
    </row>
    <row r="34" spans="1:26" ht="15.75" x14ac:dyDescent="0.25">
      <c r="A34" s="1">
        <v>41246</v>
      </c>
      <c r="B34" t="s">
        <v>24</v>
      </c>
      <c r="C34" t="s">
        <v>25</v>
      </c>
      <c r="D34" s="2">
        <v>0.45902777777777781</v>
      </c>
      <c r="E34">
        <v>11.36</v>
      </c>
      <c r="F34">
        <v>9</v>
      </c>
      <c r="G34">
        <v>82.2</v>
      </c>
      <c r="H34">
        <v>118.3</v>
      </c>
      <c r="I34">
        <v>0.1</v>
      </c>
      <c r="J34">
        <v>7.17</v>
      </c>
      <c r="K34">
        <v>0.22</v>
      </c>
      <c r="L34">
        <v>2.5</v>
      </c>
      <c r="M34">
        <f t="shared" si="0"/>
        <v>2012</v>
      </c>
      <c r="N34" t="s">
        <v>10</v>
      </c>
      <c r="O34">
        <v>60</v>
      </c>
      <c r="P34" s="4" t="str">
        <f>LOOKUP(MONTH(A34),{1,3,6,9,12;"Winter","Spring","Summer","Autumn","Winter"})</f>
        <v>Winter</v>
      </c>
      <c r="Q34" t="s">
        <v>29</v>
      </c>
      <c r="Z34" t="s">
        <v>58</v>
      </c>
    </row>
    <row r="35" spans="1:26" ht="15.75" x14ac:dyDescent="0.25">
      <c r="A35" s="1">
        <v>41288</v>
      </c>
      <c r="B35" t="s">
        <v>24</v>
      </c>
      <c r="C35" t="s">
        <v>25</v>
      </c>
      <c r="D35" s="2">
        <v>0.4548611111111111</v>
      </c>
      <c r="E35">
        <v>11.53</v>
      </c>
      <c r="F35">
        <v>6.5</v>
      </c>
      <c r="G35">
        <v>104.2</v>
      </c>
      <c r="H35">
        <v>161.30000000000001</v>
      </c>
      <c r="I35">
        <v>0.1</v>
      </c>
      <c r="J35">
        <v>7.17</v>
      </c>
      <c r="K35">
        <v>1.17</v>
      </c>
      <c r="L35">
        <v>2.5</v>
      </c>
      <c r="M35">
        <f t="shared" si="0"/>
        <v>2013</v>
      </c>
      <c r="N35" t="s">
        <v>10</v>
      </c>
      <c r="O35">
        <v>10</v>
      </c>
      <c r="P35" s="4" t="str">
        <f>LOOKUP(MONTH(A35),{1,3,6,9,12;"Winter","Spring","Summer","Autumn","Winter"})</f>
        <v>Winter</v>
      </c>
      <c r="Q35" t="s">
        <v>29</v>
      </c>
      <c r="Z35" t="s">
        <v>58</v>
      </c>
    </row>
    <row r="36" spans="1:26" ht="15.75" x14ac:dyDescent="0.25">
      <c r="A36" s="1">
        <v>41316</v>
      </c>
      <c r="B36" t="s">
        <v>24</v>
      </c>
      <c r="C36" t="s">
        <v>25</v>
      </c>
      <c r="D36" s="2">
        <v>0.48749999999999999</v>
      </c>
      <c r="E36">
        <v>11.37</v>
      </c>
      <c r="F36">
        <v>8.5</v>
      </c>
      <c r="G36">
        <v>123.9</v>
      </c>
      <c r="H36">
        <v>181</v>
      </c>
      <c r="I36">
        <v>0.1</v>
      </c>
      <c r="J36">
        <v>7.35</v>
      </c>
      <c r="K36">
        <v>2.67</v>
      </c>
      <c r="L36">
        <v>3</v>
      </c>
      <c r="M36">
        <f t="shared" si="0"/>
        <v>2013</v>
      </c>
      <c r="N36" t="s">
        <v>10</v>
      </c>
      <c r="O36">
        <v>190</v>
      </c>
      <c r="P36" s="4" t="str">
        <f>LOOKUP(MONTH(A36),{1,3,6,9,12;"Winter","Spring","Summer","Autumn","Winter"})</f>
        <v>Winter</v>
      </c>
      <c r="Q36" t="s">
        <v>29</v>
      </c>
      <c r="Z36" t="s">
        <v>58</v>
      </c>
    </row>
    <row r="37" spans="1:26" ht="15.75" x14ac:dyDescent="0.25">
      <c r="A37" s="1">
        <v>41351</v>
      </c>
      <c r="B37" t="s">
        <v>24</v>
      </c>
      <c r="C37" t="s">
        <v>25</v>
      </c>
      <c r="D37" s="2">
        <v>0.53819444444444442</v>
      </c>
      <c r="E37">
        <v>9.6</v>
      </c>
      <c r="F37">
        <v>9.3000000000000007</v>
      </c>
      <c r="G37">
        <v>124.7</v>
      </c>
      <c r="H37">
        <v>178.3</v>
      </c>
      <c r="I37">
        <v>0.1</v>
      </c>
      <c r="J37">
        <v>7.23</v>
      </c>
      <c r="K37">
        <v>0.31</v>
      </c>
      <c r="L37">
        <v>2.5</v>
      </c>
      <c r="M37">
        <f t="shared" si="0"/>
        <v>2013</v>
      </c>
      <c r="N37" t="s">
        <v>10</v>
      </c>
      <c r="O37">
        <v>58</v>
      </c>
      <c r="P37" s="4" t="str">
        <f>LOOKUP(MONTH(A37),{1,3,6,9,12;"Winter","Spring","Summer","Autumn","Winter"})</f>
        <v>Spring</v>
      </c>
      <c r="Q37" t="s">
        <v>29</v>
      </c>
      <c r="Z37" t="s">
        <v>58</v>
      </c>
    </row>
    <row r="38" spans="1:26" ht="15.75" x14ac:dyDescent="0.25">
      <c r="A38" s="1">
        <v>41387</v>
      </c>
      <c r="B38" t="s">
        <v>24</v>
      </c>
      <c r="C38" t="s">
        <v>25</v>
      </c>
      <c r="D38" s="2">
        <v>0.41666666666666669</v>
      </c>
      <c r="E38">
        <v>12.35</v>
      </c>
      <c r="F38">
        <v>9</v>
      </c>
      <c r="G38">
        <v>123.7</v>
      </c>
      <c r="H38">
        <v>178.1</v>
      </c>
      <c r="I38">
        <v>0.1</v>
      </c>
      <c r="J38">
        <v>7.55</v>
      </c>
      <c r="K38">
        <v>0.4</v>
      </c>
      <c r="L38">
        <v>2</v>
      </c>
      <c r="M38">
        <f t="shared" si="0"/>
        <v>2013</v>
      </c>
      <c r="N38" t="s">
        <v>9</v>
      </c>
      <c r="O38">
        <v>90</v>
      </c>
      <c r="P38" s="4" t="str">
        <f>LOOKUP(MONTH(A38),{1,3,6,9,12;"Winter","Spring","Summer","Autumn","Winter"})</f>
        <v>Spring</v>
      </c>
      <c r="Q38" t="s">
        <v>29</v>
      </c>
      <c r="Z38" t="s">
        <v>58</v>
      </c>
    </row>
    <row r="39" spans="1:26" ht="15.75" x14ac:dyDescent="0.25">
      <c r="A39" s="1">
        <v>41397</v>
      </c>
      <c r="B39" t="s">
        <v>24</v>
      </c>
      <c r="C39" t="s">
        <v>25</v>
      </c>
      <c r="D39" s="2">
        <v>0.46249999999999997</v>
      </c>
      <c r="E39">
        <v>9.75</v>
      </c>
      <c r="F39">
        <v>10.4</v>
      </c>
      <c r="G39">
        <v>138.30000000000001</v>
      </c>
      <c r="H39">
        <v>191.9</v>
      </c>
      <c r="I39">
        <v>0.1</v>
      </c>
      <c r="J39">
        <v>7.74</v>
      </c>
      <c r="K39">
        <v>0.68</v>
      </c>
      <c r="L39">
        <v>2</v>
      </c>
      <c r="M39">
        <f t="shared" si="0"/>
        <v>2013</v>
      </c>
      <c r="N39" t="s">
        <v>9</v>
      </c>
      <c r="O39">
        <v>30</v>
      </c>
      <c r="P39" s="4" t="str">
        <f>LOOKUP(MONTH(A39),{1,3,6,9,12;"Winter","Spring","Summer","Autumn","Winter"})</f>
        <v>Spring</v>
      </c>
      <c r="Q39" t="s">
        <v>29</v>
      </c>
      <c r="Z39" t="s">
        <v>58</v>
      </c>
    </row>
    <row r="40" spans="1:26" ht="15.75" x14ac:dyDescent="0.25">
      <c r="A40" s="1">
        <v>41429</v>
      </c>
      <c r="B40" t="s">
        <v>24</v>
      </c>
      <c r="C40" t="s">
        <v>25</v>
      </c>
      <c r="D40" s="2">
        <v>0.45069444444444445</v>
      </c>
      <c r="E40">
        <v>10.76</v>
      </c>
      <c r="F40">
        <v>11.3</v>
      </c>
      <c r="G40">
        <v>143.30000000000001</v>
      </c>
      <c r="H40">
        <v>193.8</v>
      </c>
      <c r="I40">
        <v>0.1</v>
      </c>
      <c r="J40">
        <v>7.74</v>
      </c>
      <c r="K40">
        <v>0.39</v>
      </c>
      <c r="L40">
        <v>3</v>
      </c>
      <c r="M40">
        <f t="shared" si="0"/>
        <v>2013</v>
      </c>
      <c r="N40" t="s">
        <v>9</v>
      </c>
      <c r="O40">
        <v>5</v>
      </c>
      <c r="P40" s="4" t="str">
        <f>LOOKUP(MONTH(A40),{1,3,6,9,12;"Winter","Spring","Summer","Autumn","Winter"})</f>
        <v>Summer</v>
      </c>
      <c r="Q40" t="s">
        <v>29</v>
      </c>
      <c r="Z40" t="s">
        <v>58</v>
      </c>
    </row>
    <row r="41" spans="1:26" ht="15.75" x14ac:dyDescent="0.25">
      <c r="A41" s="1">
        <v>41471</v>
      </c>
      <c r="B41" t="s">
        <v>24</v>
      </c>
      <c r="C41" t="s">
        <v>25</v>
      </c>
      <c r="D41" s="2">
        <v>0.59722222222222221</v>
      </c>
      <c r="E41">
        <v>10.55</v>
      </c>
      <c r="F41">
        <v>12.9</v>
      </c>
      <c r="G41">
        <v>146.9</v>
      </c>
      <c r="H41">
        <v>190.9</v>
      </c>
      <c r="I41">
        <v>0.1</v>
      </c>
      <c r="J41">
        <v>7.89</v>
      </c>
      <c r="K41">
        <v>0.33</v>
      </c>
      <c r="L41">
        <v>1.5</v>
      </c>
      <c r="M41">
        <f t="shared" si="0"/>
        <v>2013</v>
      </c>
      <c r="N41" t="s">
        <v>9</v>
      </c>
      <c r="O41">
        <v>34</v>
      </c>
      <c r="P41" s="4" t="str">
        <f>LOOKUP(MONTH(A41),{1,3,6,9,12;"Winter","Spring","Summer","Autumn","Winter"})</f>
        <v>Summer</v>
      </c>
      <c r="Q41" t="s">
        <v>29</v>
      </c>
      <c r="Z41" t="s">
        <v>58</v>
      </c>
    </row>
    <row r="42" spans="1:26" ht="15.75" x14ac:dyDescent="0.25">
      <c r="A42" s="1">
        <v>41498</v>
      </c>
      <c r="B42" t="s">
        <v>24</v>
      </c>
      <c r="C42" t="s">
        <v>25</v>
      </c>
      <c r="D42" s="2">
        <v>0.51944444444444449</v>
      </c>
      <c r="E42">
        <v>10.51</v>
      </c>
      <c r="F42">
        <v>12.6</v>
      </c>
      <c r="G42">
        <v>146.9</v>
      </c>
      <c r="H42">
        <v>192.7</v>
      </c>
      <c r="I42">
        <v>0.1</v>
      </c>
      <c r="J42">
        <v>7.47</v>
      </c>
      <c r="K42">
        <v>1.02</v>
      </c>
      <c r="L42">
        <v>2</v>
      </c>
      <c r="M42">
        <f t="shared" si="0"/>
        <v>2013</v>
      </c>
      <c r="N42" t="s">
        <v>10</v>
      </c>
      <c r="O42">
        <v>62</v>
      </c>
      <c r="P42" s="4" t="str">
        <f>LOOKUP(MONTH(A42),{1,3,6,9,12;"Winter","Spring","Summer","Autumn","Winter"})</f>
        <v>Summer</v>
      </c>
      <c r="Q42" t="s">
        <v>29</v>
      </c>
      <c r="Z42" t="s">
        <v>58</v>
      </c>
    </row>
    <row r="43" spans="1:26" ht="15.75" x14ac:dyDescent="0.25">
      <c r="A43" s="1">
        <v>41527</v>
      </c>
      <c r="B43" t="s">
        <v>24</v>
      </c>
      <c r="C43" t="s">
        <v>25</v>
      </c>
      <c r="D43" s="2">
        <v>0.54999999999999993</v>
      </c>
      <c r="E43">
        <v>10.61</v>
      </c>
      <c r="F43">
        <v>12.8</v>
      </c>
      <c r="G43">
        <v>142.69999999999999</v>
      </c>
      <c r="H43">
        <v>186.4</v>
      </c>
      <c r="I43">
        <v>0.1</v>
      </c>
      <c r="J43">
        <v>7.39</v>
      </c>
      <c r="K43">
        <v>78</v>
      </c>
      <c r="L43">
        <v>2.5</v>
      </c>
      <c r="M43">
        <f t="shared" si="0"/>
        <v>2013</v>
      </c>
      <c r="N43" t="s">
        <v>9</v>
      </c>
      <c r="O43">
        <v>1400</v>
      </c>
      <c r="P43" s="4" t="str">
        <f>LOOKUP(MONTH(A43),{1,3,6,9,12;"Winter","Spring","Summer","Autumn","Winter"})</f>
        <v>Autumn</v>
      </c>
      <c r="Q43" t="s">
        <v>29</v>
      </c>
      <c r="Z43" t="s">
        <v>58</v>
      </c>
    </row>
    <row r="44" spans="1:26" ht="15.75" x14ac:dyDescent="0.25">
      <c r="A44" s="1">
        <v>41554</v>
      </c>
      <c r="B44" t="s">
        <v>24</v>
      </c>
      <c r="C44" t="s">
        <v>25</v>
      </c>
      <c r="D44" s="2">
        <v>0.58194444444444449</v>
      </c>
      <c r="E44">
        <v>10.029999999999999</v>
      </c>
      <c r="F44">
        <v>11.2</v>
      </c>
      <c r="G44">
        <v>142.19999999999999</v>
      </c>
      <c r="H44">
        <v>193.2</v>
      </c>
      <c r="I44">
        <v>0.1</v>
      </c>
      <c r="J44">
        <v>7.48</v>
      </c>
      <c r="K44">
        <v>0.51</v>
      </c>
      <c r="L44">
        <v>1.25</v>
      </c>
      <c r="M44">
        <f t="shared" si="0"/>
        <v>2013</v>
      </c>
      <c r="N44" t="s">
        <v>10</v>
      </c>
      <c r="O44">
        <v>82</v>
      </c>
      <c r="P44" s="4" t="str">
        <f>LOOKUP(MONTH(A44),{1,3,6,9,12;"Winter","Spring","Summer","Autumn","Winter"})</f>
        <v>Autumn</v>
      </c>
      <c r="Q44" t="s">
        <v>29</v>
      </c>
      <c r="Z44" t="s">
        <v>58</v>
      </c>
    </row>
    <row r="45" spans="1:26" ht="15.75" x14ac:dyDescent="0.25">
      <c r="A45" s="1">
        <v>41603</v>
      </c>
      <c r="B45" t="s">
        <v>24</v>
      </c>
      <c r="C45" t="s">
        <v>25</v>
      </c>
      <c r="D45" s="2">
        <v>0.52361111111111114</v>
      </c>
      <c r="E45">
        <v>10.42</v>
      </c>
      <c r="F45">
        <v>8.5</v>
      </c>
      <c r="G45">
        <v>132.9</v>
      </c>
      <c r="H45">
        <v>194.2</v>
      </c>
      <c r="I45">
        <v>0.1</v>
      </c>
      <c r="J45">
        <v>7.99</v>
      </c>
      <c r="K45">
        <v>0.1</v>
      </c>
      <c r="L45">
        <v>1.75</v>
      </c>
      <c r="M45">
        <f t="shared" si="0"/>
        <v>2013</v>
      </c>
      <c r="N45" t="s">
        <v>10</v>
      </c>
      <c r="O45">
        <v>4</v>
      </c>
      <c r="P45" s="4" t="str">
        <f>LOOKUP(MONTH(A45),{1,3,6,9,12;"Winter","Spring","Summer","Autumn","Winter"})</f>
        <v>Autumn</v>
      </c>
      <c r="Q45" t="s">
        <v>29</v>
      </c>
      <c r="Z45" t="s">
        <v>58</v>
      </c>
    </row>
    <row r="46" spans="1:26" ht="15.75" x14ac:dyDescent="0.25">
      <c r="A46" s="1">
        <v>41617</v>
      </c>
      <c r="B46" t="s">
        <v>24</v>
      </c>
      <c r="C46" t="s">
        <v>25</v>
      </c>
      <c r="D46" s="2">
        <v>0.4291666666666667</v>
      </c>
      <c r="E46">
        <v>10.63</v>
      </c>
      <c r="F46">
        <v>5.8</v>
      </c>
      <c r="G46">
        <v>124.9</v>
      </c>
      <c r="H46">
        <v>197.6</v>
      </c>
      <c r="I46">
        <v>0.1</v>
      </c>
      <c r="J46">
        <v>8.02</v>
      </c>
      <c r="K46">
        <v>0.18</v>
      </c>
      <c r="L46">
        <v>1.25</v>
      </c>
      <c r="M46">
        <f t="shared" si="0"/>
        <v>2013</v>
      </c>
      <c r="N46" t="s">
        <v>10</v>
      </c>
      <c r="O46">
        <v>50</v>
      </c>
      <c r="P46" s="4" t="str">
        <f>LOOKUP(MONTH(A46),{1,3,6,9,12;"Winter","Spring","Summer","Autumn","Winter"})</f>
        <v>Winter</v>
      </c>
      <c r="Q46" t="s">
        <v>29</v>
      </c>
      <c r="Z46" t="s">
        <v>58</v>
      </c>
    </row>
    <row r="47" spans="1:26" ht="15.75" x14ac:dyDescent="0.25">
      <c r="A47" s="1">
        <v>41652</v>
      </c>
      <c r="B47" t="s">
        <v>24</v>
      </c>
      <c r="C47" t="s">
        <v>25</v>
      </c>
      <c r="D47" s="2">
        <v>0.47916666666666669</v>
      </c>
      <c r="E47">
        <v>10.81</v>
      </c>
      <c r="F47">
        <v>8.6999999999999993</v>
      </c>
      <c r="G47">
        <v>99.7</v>
      </c>
      <c r="H47">
        <v>145</v>
      </c>
      <c r="I47">
        <v>0.1</v>
      </c>
      <c r="J47">
        <v>7.96</v>
      </c>
      <c r="K47">
        <v>0.25</v>
      </c>
      <c r="L47">
        <v>2.5</v>
      </c>
      <c r="M47">
        <f t="shared" si="0"/>
        <v>2014</v>
      </c>
      <c r="N47" t="s">
        <v>10</v>
      </c>
      <c r="O47">
        <v>38</v>
      </c>
      <c r="P47" s="4" t="str">
        <f>LOOKUP(MONTH(A47),{1,3,6,9,12;"Winter","Spring","Summer","Autumn","Winter"})</f>
        <v>Winter</v>
      </c>
      <c r="Q47" t="s">
        <v>29</v>
      </c>
      <c r="Z47" t="s">
        <v>58</v>
      </c>
    </row>
    <row r="48" spans="1:26" ht="15.75" x14ac:dyDescent="0.25">
      <c r="A48" s="1">
        <v>41673</v>
      </c>
      <c r="B48" t="s">
        <v>24</v>
      </c>
      <c r="C48" t="s">
        <v>25</v>
      </c>
      <c r="D48" s="2">
        <v>0.47291666666666665</v>
      </c>
      <c r="E48">
        <v>9.5500000000000007</v>
      </c>
      <c r="F48">
        <v>7.8</v>
      </c>
      <c r="G48">
        <v>76.5</v>
      </c>
      <c r="H48">
        <v>113.7</v>
      </c>
      <c r="I48">
        <v>0.1</v>
      </c>
      <c r="J48">
        <v>7.82</v>
      </c>
      <c r="K48">
        <v>2.0299999999999998</v>
      </c>
      <c r="L48">
        <v>4</v>
      </c>
      <c r="M48">
        <f t="shared" si="0"/>
        <v>2014</v>
      </c>
      <c r="N48" t="s">
        <v>10</v>
      </c>
      <c r="O48">
        <v>200</v>
      </c>
      <c r="P48" s="4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ht="15.75" x14ac:dyDescent="0.25">
      <c r="A49" s="1">
        <v>41722</v>
      </c>
      <c r="B49" t="s">
        <v>24</v>
      </c>
      <c r="C49" t="s">
        <v>25</v>
      </c>
      <c r="D49" s="2">
        <v>0.51597222222222217</v>
      </c>
      <c r="E49">
        <v>10.28</v>
      </c>
      <c r="F49">
        <v>9.6999999999999993</v>
      </c>
      <c r="G49">
        <v>124.7</v>
      </c>
      <c r="H49">
        <v>176.4</v>
      </c>
      <c r="I49">
        <v>0.1</v>
      </c>
      <c r="J49">
        <v>7.99</v>
      </c>
      <c r="K49">
        <v>1.43</v>
      </c>
      <c r="L49">
        <v>2.5</v>
      </c>
      <c r="M49">
        <f t="shared" si="0"/>
        <v>2014</v>
      </c>
      <c r="N49" t="s">
        <v>9</v>
      </c>
      <c r="O49">
        <v>82</v>
      </c>
      <c r="P49" s="4" t="str">
        <f>LOOKUP(MONTH(A49),{1,3,6,9,12;"Winter","Spring","Summer","Autumn","Winter"})</f>
        <v>Spring</v>
      </c>
      <c r="Q49" t="s">
        <v>29</v>
      </c>
      <c r="Z49" t="s">
        <v>58</v>
      </c>
    </row>
    <row r="50" spans="1:26" ht="15.75" x14ac:dyDescent="0.25">
      <c r="A50" s="1">
        <v>41743</v>
      </c>
      <c r="B50" t="s">
        <v>24</v>
      </c>
      <c r="C50" t="s">
        <v>25</v>
      </c>
      <c r="D50" s="2">
        <v>0.6</v>
      </c>
      <c r="E50">
        <v>10.36</v>
      </c>
      <c r="F50">
        <v>11.6</v>
      </c>
      <c r="G50">
        <v>144.19999999999999</v>
      </c>
      <c r="H50">
        <v>193.7</v>
      </c>
      <c r="I50">
        <v>0.1</v>
      </c>
      <c r="J50">
        <v>8.0399999999999991</v>
      </c>
      <c r="K50">
        <v>0.18</v>
      </c>
      <c r="L50">
        <v>1.25</v>
      </c>
      <c r="M50">
        <f t="shared" si="0"/>
        <v>2014</v>
      </c>
      <c r="N50" t="s">
        <v>9</v>
      </c>
      <c r="O50">
        <v>74</v>
      </c>
      <c r="P50" s="4" t="str">
        <f>LOOKUP(MONTH(A50),{1,3,6,9,12;"Winter","Spring","Summer","Autumn","Winter"})</f>
        <v>Spring</v>
      </c>
      <c r="Q50" t="s">
        <v>29</v>
      </c>
      <c r="Z50" t="s">
        <v>58</v>
      </c>
    </row>
    <row r="51" spans="1:26" ht="15.75" x14ac:dyDescent="0.25">
      <c r="A51" s="1">
        <v>41771</v>
      </c>
      <c r="B51" t="s">
        <v>24</v>
      </c>
      <c r="C51" t="s">
        <v>25</v>
      </c>
      <c r="D51" s="2">
        <v>0.4826388888888889</v>
      </c>
      <c r="E51">
        <v>10.73</v>
      </c>
      <c r="F51">
        <v>11.2</v>
      </c>
      <c r="G51">
        <v>141.69999999999999</v>
      </c>
      <c r="H51">
        <v>192.6</v>
      </c>
      <c r="I51">
        <v>0.1</v>
      </c>
      <c r="J51">
        <v>8.0299999999999994</v>
      </c>
      <c r="K51">
        <v>0.37</v>
      </c>
      <c r="L51">
        <v>3</v>
      </c>
      <c r="M51">
        <f t="shared" si="0"/>
        <v>2014</v>
      </c>
      <c r="N51" t="s">
        <v>9</v>
      </c>
      <c r="O51">
        <v>62</v>
      </c>
      <c r="P51" s="4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ht="15.75" x14ac:dyDescent="0.25">
      <c r="A52" s="1">
        <v>41813</v>
      </c>
      <c r="B52" t="s">
        <v>24</v>
      </c>
      <c r="C52" t="s">
        <v>25</v>
      </c>
      <c r="D52" s="2">
        <v>0.49374999999999997</v>
      </c>
      <c r="E52">
        <v>10.49</v>
      </c>
      <c r="F52">
        <v>11.9</v>
      </c>
      <c r="G52">
        <v>146.80000000000001</v>
      </c>
      <c r="H52">
        <v>195.9</v>
      </c>
      <c r="I52">
        <v>0.1</v>
      </c>
      <c r="J52">
        <v>7.67</v>
      </c>
      <c r="K52">
        <v>2.89</v>
      </c>
      <c r="L52">
        <v>2</v>
      </c>
      <c r="M52">
        <f t="shared" si="0"/>
        <v>2014</v>
      </c>
      <c r="N52" t="s">
        <v>9</v>
      </c>
      <c r="O52">
        <v>60</v>
      </c>
      <c r="P52" s="4" t="str">
        <f>LOOKUP(MONTH(A52),{1,3,6,9,12;"Winter","Spring","Summer","Autumn","Winter"})</f>
        <v>Summer</v>
      </c>
      <c r="Q52" t="s">
        <v>29</v>
      </c>
      <c r="Z52" t="s">
        <v>58</v>
      </c>
    </row>
    <row r="53" spans="1:26" ht="15.75" x14ac:dyDescent="0.25">
      <c r="A53" s="1">
        <v>41834</v>
      </c>
      <c r="B53" t="s">
        <v>24</v>
      </c>
      <c r="C53" t="s">
        <v>25</v>
      </c>
      <c r="D53" s="2">
        <v>0.4909722222222222</v>
      </c>
      <c r="E53">
        <v>10.84</v>
      </c>
      <c r="F53">
        <v>12.7</v>
      </c>
      <c r="G53">
        <v>151.69999999999999</v>
      </c>
      <c r="H53">
        <v>198.2</v>
      </c>
      <c r="I53">
        <v>0.1</v>
      </c>
      <c r="J53">
        <v>7.72</v>
      </c>
      <c r="K53">
        <v>0.25</v>
      </c>
      <c r="L53">
        <v>1.5</v>
      </c>
      <c r="M53">
        <f t="shared" si="0"/>
        <v>2014</v>
      </c>
      <c r="N53" t="s">
        <v>9</v>
      </c>
      <c r="O53">
        <v>250</v>
      </c>
      <c r="P53" s="4" t="str">
        <f>LOOKUP(MONTH(A53),{1,3,6,9,12;"Winter","Spring","Summer","Autumn","Winter"})</f>
        <v>Summer</v>
      </c>
      <c r="Q53" t="s">
        <v>29</v>
      </c>
      <c r="Z53" t="s">
        <v>58</v>
      </c>
    </row>
    <row r="54" spans="1:26" ht="15.75" x14ac:dyDescent="0.25">
      <c r="A54" s="1">
        <v>41855</v>
      </c>
      <c r="B54" t="s">
        <v>24</v>
      </c>
      <c r="C54" t="s">
        <v>25</v>
      </c>
      <c r="D54" s="2">
        <v>4.3750000000000004E-2</v>
      </c>
      <c r="E54">
        <v>9.86</v>
      </c>
      <c r="F54">
        <v>13.2</v>
      </c>
      <c r="G54">
        <v>153.80000000000001</v>
      </c>
      <c r="H54">
        <v>198.6</v>
      </c>
      <c r="I54">
        <v>0.1</v>
      </c>
      <c r="J54">
        <v>7.98</v>
      </c>
      <c r="K54">
        <v>0.95</v>
      </c>
      <c r="L54">
        <v>1.25</v>
      </c>
      <c r="M54">
        <f t="shared" si="0"/>
        <v>2014</v>
      </c>
      <c r="N54" t="s">
        <v>9</v>
      </c>
      <c r="O54">
        <v>70</v>
      </c>
      <c r="P54" s="4" t="str">
        <f>LOOKUP(MONTH(A54),{1,3,6,9,12;"Winter","Spring","Summer","Autumn","Winter"})</f>
        <v>Summer</v>
      </c>
      <c r="Q54" t="s">
        <v>29</v>
      </c>
      <c r="Z54" t="s">
        <v>58</v>
      </c>
    </row>
    <row r="55" spans="1:26" ht="15.75" x14ac:dyDescent="0.25">
      <c r="A55" s="1">
        <v>41899</v>
      </c>
      <c r="B55" t="s">
        <v>24</v>
      </c>
      <c r="C55" t="s">
        <v>25</v>
      </c>
      <c r="D55" s="2">
        <v>0.51041666666666663</v>
      </c>
      <c r="E55">
        <v>9.69</v>
      </c>
      <c r="F55">
        <v>12.1</v>
      </c>
      <c r="G55">
        <v>149.5</v>
      </c>
      <c r="H55">
        <v>198.3</v>
      </c>
      <c r="I55">
        <v>0.1</v>
      </c>
      <c r="J55">
        <v>7.61</v>
      </c>
      <c r="K55">
        <v>0.47</v>
      </c>
      <c r="L55">
        <v>1.5</v>
      </c>
      <c r="M55">
        <f t="shared" si="0"/>
        <v>2014</v>
      </c>
      <c r="N55" t="s">
        <v>9</v>
      </c>
      <c r="O55">
        <v>90</v>
      </c>
      <c r="P55" s="4" t="str">
        <f>LOOKUP(MONTH(A55),{1,3,6,9,12;"Winter","Spring","Summer","Autumn","Winter"})</f>
        <v>Autumn</v>
      </c>
      <c r="Q55" t="s">
        <v>29</v>
      </c>
      <c r="Z55" t="s">
        <v>58</v>
      </c>
    </row>
    <row r="56" spans="1:26" ht="15.75" x14ac:dyDescent="0.25">
      <c r="A56" s="1">
        <v>41927</v>
      </c>
      <c r="B56" t="s">
        <v>24</v>
      </c>
      <c r="C56" t="s">
        <v>25</v>
      </c>
      <c r="D56" s="2">
        <v>0.54861111111111105</v>
      </c>
      <c r="E56">
        <v>9.4600000000000009</v>
      </c>
      <c r="F56">
        <v>12.5</v>
      </c>
      <c r="G56">
        <v>107.3</v>
      </c>
      <c r="H56">
        <v>140.69999999999999</v>
      </c>
      <c r="I56">
        <v>0.1</v>
      </c>
      <c r="J56">
        <v>7.54</v>
      </c>
      <c r="K56">
        <v>1.19</v>
      </c>
      <c r="L56">
        <v>2.5</v>
      </c>
      <c r="M56">
        <f t="shared" si="0"/>
        <v>2014</v>
      </c>
      <c r="N56" t="s">
        <v>10</v>
      </c>
      <c r="O56">
        <v>81</v>
      </c>
      <c r="P56" s="4" t="str">
        <f>LOOKUP(MONTH(A56),{1,3,6,9,12;"Winter","Spring","Summer","Autumn","Winter"})</f>
        <v>Autumn</v>
      </c>
      <c r="Q56" t="s">
        <v>29</v>
      </c>
      <c r="Z56" t="s">
        <v>58</v>
      </c>
    </row>
    <row r="57" spans="1:26" ht="15.75" x14ac:dyDescent="0.25">
      <c r="A57" s="1">
        <v>41962</v>
      </c>
      <c r="B57" t="s">
        <v>24</v>
      </c>
      <c r="C57" t="s">
        <v>25</v>
      </c>
      <c r="D57" s="2">
        <v>0.58333333333333337</v>
      </c>
      <c r="E57">
        <v>10.029999999999999</v>
      </c>
      <c r="F57">
        <v>9.1</v>
      </c>
      <c r="G57">
        <v>138.19999999999999</v>
      </c>
      <c r="H57">
        <v>198.2</v>
      </c>
      <c r="I57">
        <v>0.1</v>
      </c>
      <c r="J57">
        <v>7.92</v>
      </c>
      <c r="K57">
        <v>0.17</v>
      </c>
      <c r="L57">
        <v>3</v>
      </c>
      <c r="M57">
        <f t="shared" si="0"/>
        <v>2014</v>
      </c>
      <c r="N57" t="s">
        <v>10</v>
      </c>
      <c r="O57">
        <v>24</v>
      </c>
      <c r="P57" s="4" t="str">
        <f>LOOKUP(MONTH(A57),{1,3,6,9,12;"Winter","Spring","Summer","Autumn","Winter"})</f>
        <v>Autumn</v>
      </c>
      <c r="Q57" t="s">
        <v>29</v>
      </c>
      <c r="Z57" t="s">
        <v>58</v>
      </c>
    </row>
    <row r="58" spans="1:26" ht="15.75" x14ac:dyDescent="0.25">
      <c r="A58" s="1">
        <v>41990</v>
      </c>
      <c r="B58" t="s">
        <v>24</v>
      </c>
      <c r="C58" t="s">
        <v>25</v>
      </c>
      <c r="D58" s="2">
        <v>0.56180555555555556</v>
      </c>
      <c r="E58">
        <v>9.5399999999999991</v>
      </c>
      <c r="F58">
        <v>9.5</v>
      </c>
      <c r="G58">
        <v>127.9</v>
      </c>
      <c r="H58">
        <v>182.3</v>
      </c>
      <c r="I58">
        <v>0.1</v>
      </c>
      <c r="J58">
        <v>7.85</v>
      </c>
      <c r="K58">
        <v>3.02</v>
      </c>
      <c r="L58">
        <v>2.5</v>
      </c>
      <c r="M58">
        <f t="shared" si="0"/>
        <v>2014</v>
      </c>
      <c r="N58" t="s">
        <v>10</v>
      </c>
      <c r="O58">
        <v>230</v>
      </c>
      <c r="P58" s="4" t="str">
        <f>LOOKUP(MONTH(A58),{1,3,6,9,12;"Winter","Spring","Summer","Autumn","Winter"})</f>
        <v>Winter</v>
      </c>
      <c r="Q58" t="s">
        <v>29</v>
      </c>
      <c r="Z58" t="s">
        <v>58</v>
      </c>
    </row>
    <row r="59" spans="1:26" ht="15.75" x14ac:dyDescent="0.25">
      <c r="A59" s="1">
        <v>42025</v>
      </c>
      <c r="B59" t="s">
        <v>24</v>
      </c>
      <c r="C59" t="s">
        <v>25</v>
      </c>
      <c r="D59" s="2">
        <v>0.5708333333333333</v>
      </c>
      <c r="E59">
        <v>9.67</v>
      </c>
      <c r="F59">
        <v>8.6</v>
      </c>
      <c r="G59">
        <v>124.2</v>
      </c>
      <c r="H59">
        <v>181.1</v>
      </c>
      <c r="I59">
        <v>0.1</v>
      </c>
      <c r="J59">
        <v>7.88</v>
      </c>
      <c r="K59">
        <v>1.33</v>
      </c>
      <c r="L59">
        <v>3</v>
      </c>
      <c r="M59">
        <f t="shared" si="0"/>
        <v>2015</v>
      </c>
      <c r="N59" t="s">
        <v>10</v>
      </c>
      <c r="O59">
        <v>18</v>
      </c>
      <c r="P59" s="4" t="str">
        <f>LOOKUP(MONTH(A59),{1,3,6,9,12;"Winter","Spring","Summer","Autumn","Winter"})</f>
        <v>Winter</v>
      </c>
      <c r="Q59" t="s">
        <v>29</v>
      </c>
      <c r="Z59" t="s">
        <v>58</v>
      </c>
    </row>
    <row r="60" spans="1:26" ht="15.75" x14ac:dyDescent="0.25">
      <c r="A60" s="1">
        <v>42053</v>
      </c>
      <c r="B60" t="s">
        <v>24</v>
      </c>
      <c r="C60" t="s">
        <v>25</v>
      </c>
      <c r="D60" s="2">
        <v>0.54999999999999993</v>
      </c>
      <c r="E60">
        <v>9.98</v>
      </c>
      <c r="F60">
        <v>9.6999999999999993</v>
      </c>
      <c r="G60">
        <v>137.9</v>
      </c>
      <c r="H60">
        <v>195</v>
      </c>
      <c r="I60">
        <v>0.1</v>
      </c>
      <c r="J60">
        <v>7.87</v>
      </c>
      <c r="K60">
        <v>1.25</v>
      </c>
      <c r="L60">
        <v>2.5</v>
      </c>
      <c r="M60">
        <f t="shared" si="0"/>
        <v>2015</v>
      </c>
      <c r="N60" t="s">
        <v>10</v>
      </c>
      <c r="O60">
        <v>82</v>
      </c>
      <c r="P60" s="4" t="str">
        <f>LOOKUP(MONTH(A60),{1,3,6,9,12;"Winter","Spring","Summer","Autumn","Winter"})</f>
        <v>Winter</v>
      </c>
      <c r="Q60" t="s">
        <v>29</v>
      </c>
      <c r="Z60" t="s">
        <v>58</v>
      </c>
    </row>
    <row r="61" spans="1:26" ht="15.75" x14ac:dyDescent="0.25">
      <c r="A61" s="1">
        <v>42069</v>
      </c>
      <c r="B61" t="s">
        <v>24</v>
      </c>
      <c r="C61" t="s">
        <v>25</v>
      </c>
      <c r="D61" s="2">
        <v>0.43402777777777773</v>
      </c>
      <c r="E61">
        <v>10.44</v>
      </c>
      <c r="F61">
        <v>9.5</v>
      </c>
      <c r="G61">
        <v>138.4</v>
      </c>
      <c r="H61">
        <v>196.7</v>
      </c>
      <c r="I61">
        <v>0.1</v>
      </c>
      <c r="J61">
        <v>7.69</v>
      </c>
      <c r="K61">
        <v>0.05</v>
      </c>
      <c r="L61">
        <v>3</v>
      </c>
      <c r="M61">
        <f t="shared" si="0"/>
        <v>2015</v>
      </c>
      <c r="N61" t="s">
        <v>10</v>
      </c>
      <c r="O61">
        <v>55</v>
      </c>
      <c r="P61" s="4" t="str">
        <f>LOOKUP(MONTH(A61),{1,3,6,9,12;"Winter","Spring","Summer","Autumn","Winter"})</f>
        <v>Spring</v>
      </c>
      <c r="Q61" t="s">
        <v>29</v>
      </c>
      <c r="Z61" t="s">
        <v>58</v>
      </c>
    </row>
    <row r="62" spans="1:26" ht="15.75" x14ac:dyDescent="0.25">
      <c r="A62" s="1">
        <v>42115</v>
      </c>
      <c r="B62" t="s">
        <v>24</v>
      </c>
      <c r="C62" t="s">
        <v>25</v>
      </c>
      <c r="D62" s="2">
        <v>0.42638888888888887</v>
      </c>
      <c r="E62">
        <v>11.11</v>
      </c>
      <c r="F62">
        <v>10.7</v>
      </c>
      <c r="G62">
        <v>145.6</v>
      </c>
      <c r="H62">
        <v>200.1</v>
      </c>
      <c r="I62">
        <v>0.1</v>
      </c>
      <c r="J62">
        <v>7.94</v>
      </c>
      <c r="K62">
        <v>0.49</v>
      </c>
      <c r="L62">
        <v>3.5</v>
      </c>
      <c r="M62">
        <f t="shared" si="0"/>
        <v>2015</v>
      </c>
      <c r="N62" t="s">
        <v>9</v>
      </c>
      <c r="O62">
        <v>130</v>
      </c>
      <c r="P62" s="4" t="str">
        <f>LOOKUP(MONTH(A62),{1,3,6,9,12;"Winter","Spring","Summer","Autumn","Winter"})</f>
        <v>Spring</v>
      </c>
      <c r="Q62" t="s">
        <v>29</v>
      </c>
      <c r="Z62" t="s">
        <v>58</v>
      </c>
    </row>
    <row r="63" spans="1:26" ht="15.75" x14ac:dyDescent="0.25">
      <c r="A63" s="1">
        <v>42144</v>
      </c>
      <c r="B63" t="s">
        <v>24</v>
      </c>
      <c r="C63" t="s">
        <v>25</v>
      </c>
      <c r="D63" s="2">
        <v>0.57152777777777775</v>
      </c>
      <c r="E63">
        <v>10.06</v>
      </c>
      <c r="F63">
        <v>12.4</v>
      </c>
      <c r="G63">
        <v>152.19999999999999</v>
      </c>
      <c r="H63">
        <v>200.3</v>
      </c>
      <c r="I63">
        <v>0.1</v>
      </c>
      <c r="J63">
        <v>7.55</v>
      </c>
      <c r="K63">
        <v>0.57999999999999996</v>
      </c>
      <c r="L63">
        <v>2.5</v>
      </c>
      <c r="M63">
        <f t="shared" si="0"/>
        <v>2015</v>
      </c>
      <c r="N63" t="s">
        <v>9</v>
      </c>
      <c r="O63">
        <v>78</v>
      </c>
      <c r="P63" s="4" t="str">
        <f>LOOKUP(MONTH(A63),{1,3,6,9,12;"Winter","Spring","Summer","Autumn","Winter"})</f>
        <v>Spring</v>
      </c>
      <c r="Q63" t="s">
        <v>29</v>
      </c>
      <c r="Z63" t="s">
        <v>58</v>
      </c>
    </row>
    <row r="64" spans="1:26" ht="15.75" x14ac:dyDescent="0.25">
      <c r="A64" s="1">
        <v>42177</v>
      </c>
      <c r="B64" t="s">
        <v>24</v>
      </c>
      <c r="C64" t="s">
        <v>25</v>
      </c>
      <c r="D64" s="2">
        <v>0.51874999999999993</v>
      </c>
      <c r="E64">
        <v>10.68</v>
      </c>
      <c r="F64">
        <v>12.4</v>
      </c>
      <c r="G64">
        <v>153.30000000000001</v>
      </c>
      <c r="H64">
        <v>202.2</v>
      </c>
      <c r="I64">
        <v>0.1</v>
      </c>
      <c r="J64">
        <v>7.47</v>
      </c>
      <c r="K64">
        <v>0.59</v>
      </c>
      <c r="L64">
        <v>3</v>
      </c>
      <c r="M64">
        <f t="shared" si="0"/>
        <v>2015</v>
      </c>
      <c r="N64" t="s">
        <v>9</v>
      </c>
      <c r="O64">
        <v>170</v>
      </c>
      <c r="P64" s="4" t="str">
        <f>LOOKUP(MONTH(A64),{1,3,6,9,12;"Winter","Spring","Summer","Autumn","Winter"})</f>
        <v>Summer</v>
      </c>
      <c r="Q64" t="s">
        <v>29</v>
      </c>
      <c r="Z64" t="s">
        <v>58</v>
      </c>
    </row>
    <row r="65" spans="1:27" ht="15.75" x14ac:dyDescent="0.25">
      <c r="A65" s="1">
        <v>42200</v>
      </c>
      <c r="B65" t="s">
        <v>24</v>
      </c>
      <c r="C65" t="s">
        <v>25</v>
      </c>
      <c r="D65" s="2">
        <v>0.60069444444444442</v>
      </c>
      <c r="E65">
        <v>10.83</v>
      </c>
      <c r="F65">
        <v>13.2</v>
      </c>
      <c r="G65">
        <v>158</v>
      </c>
      <c r="H65">
        <v>204.2</v>
      </c>
      <c r="I65">
        <v>0.1</v>
      </c>
      <c r="J65">
        <v>7.5</v>
      </c>
      <c r="K65">
        <v>0.12</v>
      </c>
      <c r="L65">
        <v>1.75</v>
      </c>
      <c r="M65">
        <f t="shared" si="0"/>
        <v>2015</v>
      </c>
      <c r="N65" t="s">
        <v>9</v>
      </c>
      <c r="O65">
        <v>80</v>
      </c>
      <c r="P65" s="4" t="str">
        <f>LOOKUP(MONTH(A65),{1,3,6,9,12;"Winter","Spring","Summer","Autumn","Winter"})</f>
        <v>Summer</v>
      </c>
      <c r="Q65" t="s">
        <v>29</v>
      </c>
      <c r="Z65" t="s">
        <v>58</v>
      </c>
    </row>
    <row r="66" spans="1:27" ht="15.75" x14ac:dyDescent="0.25">
      <c r="A66" s="1">
        <v>42234</v>
      </c>
      <c r="B66" t="s">
        <v>24</v>
      </c>
      <c r="C66" t="s">
        <v>25</v>
      </c>
      <c r="D66" s="2">
        <v>0.4770833333333333</v>
      </c>
      <c r="E66">
        <v>9.57</v>
      </c>
      <c r="F66">
        <v>12.6</v>
      </c>
      <c r="G66">
        <v>154.30000000000001</v>
      </c>
      <c r="H66">
        <v>202.2</v>
      </c>
      <c r="I66">
        <v>0.1</v>
      </c>
      <c r="J66">
        <v>7.66</v>
      </c>
      <c r="K66">
        <v>0.76</v>
      </c>
      <c r="L66">
        <v>3</v>
      </c>
      <c r="M66">
        <f t="shared" ref="M66:M113" si="1">YEAR(A66)</f>
        <v>2015</v>
      </c>
      <c r="N66" t="s">
        <v>10</v>
      </c>
      <c r="O66">
        <v>170</v>
      </c>
      <c r="P66" s="4" t="str">
        <f>LOOKUP(MONTH(A66),{1,3,6,9,12;"Winter","Spring","Summer","Autumn","Winter"})</f>
        <v>Summer</v>
      </c>
      <c r="Q66" t="s">
        <v>29</v>
      </c>
      <c r="Z66" t="s">
        <v>58</v>
      </c>
    </row>
    <row r="67" spans="1:27" ht="15.75" x14ac:dyDescent="0.25">
      <c r="A67" s="1">
        <v>42262</v>
      </c>
      <c r="B67" t="s">
        <v>24</v>
      </c>
      <c r="C67" t="s">
        <v>25</v>
      </c>
      <c r="D67" s="2">
        <v>0.47152777777777777</v>
      </c>
      <c r="E67">
        <v>9.2799999999999994</v>
      </c>
      <c r="F67">
        <v>11.6</v>
      </c>
      <c r="G67">
        <v>150.19999999999999</v>
      </c>
      <c r="H67">
        <v>201.9</v>
      </c>
      <c r="I67">
        <v>0.1</v>
      </c>
      <c r="J67">
        <v>7.33</v>
      </c>
      <c r="K67">
        <v>0.95</v>
      </c>
      <c r="L67">
        <v>3</v>
      </c>
      <c r="M67">
        <f t="shared" si="1"/>
        <v>2015</v>
      </c>
      <c r="N67" t="s">
        <v>9</v>
      </c>
      <c r="O67">
        <v>50</v>
      </c>
      <c r="P67" s="4" t="str">
        <f>LOOKUP(MONTH(A67),{1,3,6,9,12;"Winter","Spring","Summer","Autumn","Winter"})</f>
        <v>Autumn</v>
      </c>
      <c r="Q67" t="s">
        <v>29</v>
      </c>
      <c r="Z67" t="s">
        <v>58</v>
      </c>
    </row>
    <row r="68" spans="1:27" ht="15.75" x14ac:dyDescent="0.25">
      <c r="A68" s="1">
        <v>42292</v>
      </c>
      <c r="B68" t="s">
        <v>24</v>
      </c>
      <c r="C68" t="s">
        <v>25</v>
      </c>
      <c r="D68" s="2">
        <v>0.47013888888888888</v>
      </c>
      <c r="E68">
        <v>9.31</v>
      </c>
      <c r="F68">
        <v>11.1</v>
      </c>
      <c r="G68">
        <v>146.69999999999999</v>
      </c>
      <c r="H68">
        <v>199.9</v>
      </c>
      <c r="I68">
        <v>0.1</v>
      </c>
      <c r="J68">
        <v>7.91</v>
      </c>
      <c r="K68">
        <v>2.16</v>
      </c>
      <c r="L68">
        <v>2</v>
      </c>
      <c r="M68">
        <f t="shared" si="1"/>
        <v>2015</v>
      </c>
      <c r="N68" t="s">
        <v>9</v>
      </c>
      <c r="O68">
        <v>20</v>
      </c>
      <c r="P68" s="4" t="str">
        <f>LOOKUP(MONTH(A68),{1,3,6,9,12;"Winter","Spring","Summer","Autumn","Winter"})</f>
        <v>Autumn</v>
      </c>
      <c r="Q68" t="s">
        <v>29</v>
      </c>
      <c r="Z68" t="s">
        <v>58</v>
      </c>
    </row>
    <row r="69" spans="1:27" ht="15.75" x14ac:dyDescent="0.25">
      <c r="A69" s="1">
        <v>42317</v>
      </c>
      <c r="B69" t="s">
        <v>24</v>
      </c>
      <c r="C69" t="s">
        <v>25</v>
      </c>
      <c r="D69" s="2">
        <v>0.44444444444444442</v>
      </c>
      <c r="E69">
        <v>8.58</v>
      </c>
      <c r="F69">
        <v>10.3</v>
      </c>
      <c r="G69">
        <v>88.7</v>
      </c>
      <c r="H69">
        <v>123.4</v>
      </c>
      <c r="I69">
        <v>0.1</v>
      </c>
      <c r="J69">
        <v>7.38</v>
      </c>
      <c r="K69">
        <v>17.100000000000001</v>
      </c>
      <c r="L69">
        <v>3.5</v>
      </c>
      <c r="M69">
        <f t="shared" si="1"/>
        <v>2015</v>
      </c>
      <c r="N69" t="s">
        <v>10</v>
      </c>
      <c r="O69">
        <v>200</v>
      </c>
      <c r="P69" s="4" t="str">
        <f>LOOKUP(MONTH(A69),{1,3,6,9,12;"Winter","Spring","Summer","Autumn","Winter"})</f>
        <v>Autumn</v>
      </c>
      <c r="Q69" t="s">
        <v>29</v>
      </c>
      <c r="Z69" t="s">
        <v>58</v>
      </c>
    </row>
    <row r="70" spans="1:27" ht="15.75" x14ac:dyDescent="0.25">
      <c r="A70" s="1">
        <v>42360</v>
      </c>
      <c r="B70" t="s">
        <v>24</v>
      </c>
      <c r="C70" t="s">
        <v>25</v>
      </c>
      <c r="D70" s="2">
        <v>0.4465277777777778</v>
      </c>
      <c r="E70">
        <v>10.1</v>
      </c>
      <c r="F70">
        <v>7.8</v>
      </c>
      <c r="G70">
        <v>95.4</v>
      </c>
      <c r="H70">
        <v>142</v>
      </c>
      <c r="I70">
        <v>0.1</v>
      </c>
      <c r="J70">
        <v>6.82</v>
      </c>
      <c r="K70">
        <v>1.96</v>
      </c>
      <c r="L70">
        <v>4</v>
      </c>
      <c r="M70">
        <f t="shared" si="1"/>
        <v>2015</v>
      </c>
      <c r="N70" t="s">
        <v>10</v>
      </c>
      <c r="O70">
        <v>190</v>
      </c>
      <c r="P70" s="4" t="str">
        <f>LOOKUP(MONTH(A70),{1,3,6,9,12;"Winter","Spring","Summer","Autumn","Winter"})</f>
        <v>Winter</v>
      </c>
      <c r="Q70" t="s">
        <v>29</v>
      </c>
      <c r="Z70" t="s">
        <v>58</v>
      </c>
    </row>
    <row r="71" spans="1:27" ht="15.75" x14ac:dyDescent="0.25">
      <c r="A71" s="1">
        <v>42388</v>
      </c>
      <c r="B71" t="s">
        <v>24</v>
      </c>
      <c r="C71" t="s">
        <v>25</v>
      </c>
      <c r="D71" s="2">
        <v>0.50972222222222219</v>
      </c>
      <c r="E71">
        <v>10.01</v>
      </c>
      <c r="F71">
        <v>8.6</v>
      </c>
      <c r="G71">
        <v>112.8</v>
      </c>
      <c r="H71">
        <v>164.3</v>
      </c>
      <c r="I71">
        <v>0.1</v>
      </c>
      <c r="J71">
        <v>7.66</v>
      </c>
      <c r="K71">
        <v>0.72</v>
      </c>
      <c r="L71">
        <v>3.5</v>
      </c>
      <c r="M71">
        <f t="shared" si="1"/>
        <v>2016</v>
      </c>
      <c r="N71" t="s">
        <v>10</v>
      </c>
      <c r="O71">
        <v>68</v>
      </c>
      <c r="P71" s="4" t="str">
        <f>LOOKUP(MONTH(A71),{1,3,6,9,12;"Winter","Spring","Summer","Autumn","Winter"})</f>
        <v>Winter</v>
      </c>
      <c r="Q71" t="s">
        <v>29</v>
      </c>
      <c r="Z71" t="s">
        <v>58</v>
      </c>
    </row>
    <row r="72" spans="1:27" ht="15.75" x14ac:dyDescent="0.25">
      <c r="A72" s="1">
        <v>42423</v>
      </c>
      <c r="B72" t="s">
        <v>24</v>
      </c>
      <c r="C72" t="s">
        <v>25</v>
      </c>
      <c r="D72" s="2">
        <v>0.41875000000000001</v>
      </c>
      <c r="E72">
        <v>9.8699999999999992</v>
      </c>
      <c r="F72">
        <v>7.8</v>
      </c>
      <c r="G72">
        <v>12.01</v>
      </c>
      <c r="H72">
        <v>178.6</v>
      </c>
      <c r="I72">
        <v>0.1</v>
      </c>
      <c r="J72">
        <v>7.16</v>
      </c>
      <c r="K72">
        <v>0.21</v>
      </c>
      <c r="L72">
        <v>3.5</v>
      </c>
      <c r="M72">
        <f t="shared" si="1"/>
        <v>2016</v>
      </c>
      <c r="N72" t="s">
        <v>10</v>
      </c>
      <c r="O72">
        <v>72</v>
      </c>
      <c r="P72" s="4" t="str">
        <f>LOOKUP(MONTH(A72),{1,3,6,9,12;"Winter","Spring","Summer","Autumn","Winter"})</f>
        <v>Winter</v>
      </c>
      <c r="Q72" t="s">
        <v>29</v>
      </c>
      <c r="Z72" t="s">
        <v>58</v>
      </c>
    </row>
    <row r="73" spans="1:27" ht="15.75" x14ac:dyDescent="0.25">
      <c r="A73" s="1">
        <v>42450</v>
      </c>
      <c r="B73" t="s">
        <v>24</v>
      </c>
      <c r="C73" t="s">
        <v>25</v>
      </c>
      <c r="D73" s="2">
        <v>0.4375</v>
      </c>
      <c r="E73">
        <v>10.24</v>
      </c>
      <c r="F73">
        <v>10</v>
      </c>
      <c r="G73">
        <v>132.30000000000001</v>
      </c>
      <c r="H73">
        <v>185.5</v>
      </c>
      <c r="I73">
        <v>0.1</v>
      </c>
      <c r="J73">
        <v>7.65</v>
      </c>
      <c r="K73">
        <v>0.43</v>
      </c>
      <c r="L73">
        <v>3</v>
      </c>
      <c r="M73">
        <f t="shared" si="1"/>
        <v>2016</v>
      </c>
      <c r="N73" t="s">
        <v>10</v>
      </c>
      <c r="O73">
        <v>92</v>
      </c>
      <c r="P73" s="4" t="str">
        <f>LOOKUP(MONTH(A73),{1,3,6,9,12;"Winter","Spring","Summer","Autumn","Winter"})</f>
        <v>Spring</v>
      </c>
      <c r="Q73" t="s">
        <v>29</v>
      </c>
      <c r="Z73" t="s">
        <v>58</v>
      </c>
    </row>
    <row r="74" spans="1:27" ht="15.75" x14ac:dyDescent="0.25">
      <c r="A74" s="1">
        <v>42478</v>
      </c>
      <c r="B74" t="s">
        <v>24</v>
      </c>
      <c r="C74" t="s">
        <v>25</v>
      </c>
      <c r="D74" s="2">
        <v>0.46666666666666662</v>
      </c>
      <c r="E74">
        <v>9.9499999999999993</v>
      </c>
      <c r="F74">
        <v>11.8</v>
      </c>
      <c r="G74">
        <v>147.9</v>
      </c>
      <c r="H74">
        <v>198.1</v>
      </c>
      <c r="I74">
        <v>0.1</v>
      </c>
      <c r="J74">
        <v>7.25</v>
      </c>
      <c r="K74">
        <v>0.98</v>
      </c>
      <c r="L74">
        <v>2.5</v>
      </c>
      <c r="M74">
        <f t="shared" si="1"/>
        <v>2016</v>
      </c>
      <c r="N74" t="s">
        <v>9</v>
      </c>
      <c r="O74">
        <v>54</v>
      </c>
      <c r="P74" s="4" t="str">
        <f>LOOKUP(MONTH(A74),{1,3,6,9,12;"Winter","Spring","Summer","Autumn","Winter"})</f>
        <v>Spring</v>
      </c>
      <c r="Q74" t="s">
        <v>29</v>
      </c>
      <c r="Z74" t="s">
        <v>58</v>
      </c>
    </row>
    <row r="75" spans="1:27" ht="15.75" x14ac:dyDescent="0.25">
      <c r="A75" s="1">
        <v>42499</v>
      </c>
      <c r="B75" t="s">
        <v>24</v>
      </c>
      <c r="C75" t="s">
        <v>25</v>
      </c>
      <c r="D75" s="2">
        <v>0.4236111111111111</v>
      </c>
      <c r="E75">
        <v>11.28</v>
      </c>
      <c r="F75">
        <v>10.9</v>
      </c>
      <c r="G75">
        <v>144.69999999999999</v>
      </c>
      <c r="H75">
        <v>198.6</v>
      </c>
      <c r="I75">
        <v>0.1</v>
      </c>
      <c r="J75">
        <v>7.86</v>
      </c>
      <c r="K75">
        <v>0.85</v>
      </c>
      <c r="L75">
        <v>2.75</v>
      </c>
      <c r="M75">
        <f t="shared" si="1"/>
        <v>2016</v>
      </c>
      <c r="N75" t="s">
        <v>10</v>
      </c>
      <c r="O75">
        <v>98</v>
      </c>
      <c r="P75" s="4" t="str">
        <f>LOOKUP(MONTH(A75),{1,3,6,9,12;"Winter","Spring","Summer","Autumn","Winter"})</f>
        <v>Spring</v>
      </c>
      <c r="Q75" t="s">
        <v>29</v>
      </c>
      <c r="Z75" t="s">
        <v>58</v>
      </c>
    </row>
    <row r="76" spans="1:27" ht="15.75" x14ac:dyDescent="0.25">
      <c r="A76" s="1">
        <v>42542</v>
      </c>
      <c r="B76" t="s">
        <v>24</v>
      </c>
      <c r="C76" t="s">
        <v>25</v>
      </c>
      <c r="D76" s="2">
        <v>0.43888888888888888</v>
      </c>
      <c r="E76">
        <v>10.65</v>
      </c>
      <c r="F76">
        <v>11.8</v>
      </c>
      <c r="G76">
        <v>147.5</v>
      </c>
      <c r="H76">
        <v>197.2</v>
      </c>
      <c r="I76">
        <v>0.1</v>
      </c>
      <c r="L76">
        <v>2.25</v>
      </c>
      <c r="M76">
        <f t="shared" si="1"/>
        <v>2016</v>
      </c>
      <c r="N76" t="s">
        <v>10</v>
      </c>
      <c r="O76">
        <v>400</v>
      </c>
      <c r="P76" s="4" t="str">
        <f>LOOKUP(MONTH(A76),{1,3,6,9,12;"Winter","Spring","Summer","Autumn","Winter"})</f>
        <v>Summer</v>
      </c>
      <c r="Q76" t="s">
        <v>29</v>
      </c>
      <c r="Z76" t="s">
        <v>58</v>
      </c>
    </row>
    <row r="77" spans="1:27" ht="15.75" x14ac:dyDescent="0.25">
      <c r="A77" s="1">
        <v>42569</v>
      </c>
      <c r="B77" t="s">
        <v>24</v>
      </c>
      <c r="C77" t="s">
        <v>25</v>
      </c>
      <c r="D77" s="2">
        <v>0.45208333333333334</v>
      </c>
      <c r="E77">
        <v>10.09</v>
      </c>
      <c r="F77">
        <v>12.6</v>
      </c>
      <c r="G77">
        <v>121.9</v>
      </c>
      <c r="H77">
        <v>160.4</v>
      </c>
      <c r="I77">
        <v>0.1</v>
      </c>
      <c r="J77">
        <v>8.09</v>
      </c>
      <c r="K77">
        <v>0.24</v>
      </c>
      <c r="L77">
        <v>2.5</v>
      </c>
      <c r="M77">
        <f t="shared" si="1"/>
        <v>2016</v>
      </c>
      <c r="N77" t="s">
        <v>9</v>
      </c>
      <c r="O77">
        <v>95</v>
      </c>
      <c r="P77" s="4" t="str">
        <f>LOOKUP(MONTH(A77),{1,3,6,9,12;"Winter","Spring","Summer","Autumn","Winter"})</f>
        <v>Summer</v>
      </c>
      <c r="Q77" t="s">
        <v>29</v>
      </c>
      <c r="Z77" t="s">
        <v>58</v>
      </c>
    </row>
    <row r="78" spans="1:27" ht="15.75" x14ac:dyDescent="0.25">
      <c r="A78" s="1">
        <v>42597</v>
      </c>
      <c r="B78" t="s">
        <v>24</v>
      </c>
      <c r="C78" t="s">
        <v>25</v>
      </c>
      <c r="D78" s="2">
        <v>0.4236111111111111</v>
      </c>
      <c r="E78">
        <v>9.94</v>
      </c>
      <c r="F78">
        <v>12.5</v>
      </c>
      <c r="G78">
        <v>155.80000000000001</v>
      </c>
      <c r="H78">
        <v>204.5</v>
      </c>
      <c r="I78">
        <v>0.1</v>
      </c>
      <c r="J78">
        <v>8.09</v>
      </c>
      <c r="K78">
        <v>0.15</v>
      </c>
      <c r="L78">
        <v>2.5</v>
      </c>
      <c r="M78">
        <f t="shared" si="1"/>
        <v>2016</v>
      </c>
      <c r="N78" t="s">
        <v>9</v>
      </c>
      <c r="O78">
        <v>360</v>
      </c>
      <c r="P78" s="4" t="str">
        <f>LOOKUP(MONTH(A78),{1,3,6,9,12;"Winter","Spring","Summer","Autumn","Winter"})</f>
        <v>Summer</v>
      </c>
      <c r="Q78" t="s">
        <v>29</v>
      </c>
      <c r="Z78" t="s">
        <v>58</v>
      </c>
      <c r="AA78">
        <v>51.9</v>
      </c>
    </row>
    <row r="79" spans="1:27" ht="15.75" x14ac:dyDescent="0.25">
      <c r="A79" s="1">
        <v>42633</v>
      </c>
      <c r="B79" t="s">
        <v>24</v>
      </c>
      <c r="C79" t="s">
        <v>25</v>
      </c>
      <c r="D79" s="2">
        <v>0.47986111111111113</v>
      </c>
      <c r="E79">
        <v>10.95</v>
      </c>
      <c r="F79">
        <v>11.9</v>
      </c>
      <c r="G79">
        <v>132.30000000000001</v>
      </c>
      <c r="H79">
        <v>176.6</v>
      </c>
      <c r="I79">
        <v>0.1</v>
      </c>
      <c r="J79">
        <v>7.31</v>
      </c>
      <c r="K79">
        <v>1.02</v>
      </c>
      <c r="L79">
        <v>3</v>
      </c>
      <c r="M79">
        <f t="shared" si="1"/>
        <v>2016</v>
      </c>
      <c r="N79" t="s">
        <v>10</v>
      </c>
      <c r="O79">
        <v>670</v>
      </c>
      <c r="P79" s="4" t="str">
        <f>LOOKUP(MONTH(A79),{1,3,6,9,12;"Winter","Spring","Summer","Autumn","Winter"})</f>
        <v>Autumn</v>
      </c>
      <c r="Q79" t="s">
        <v>29</v>
      </c>
      <c r="Z79" t="s">
        <v>58</v>
      </c>
    </row>
    <row r="80" spans="1:27" ht="15.75" x14ac:dyDescent="0.25">
      <c r="A80" s="1">
        <v>42654</v>
      </c>
      <c r="B80" t="s">
        <v>24</v>
      </c>
      <c r="C80" t="s">
        <v>25</v>
      </c>
      <c r="D80" s="2">
        <v>0.45833333333333331</v>
      </c>
      <c r="E80">
        <v>11.53</v>
      </c>
      <c r="F80">
        <v>9.9</v>
      </c>
      <c r="G80">
        <v>140</v>
      </c>
      <c r="H80">
        <v>202</v>
      </c>
      <c r="I80">
        <v>0.1</v>
      </c>
      <c r="J80">
        <v>7.65</v>
      </c>
      <c r="K80">
        <v>1.23</v>
      </c>
      <c r="L80">
        <v>3</v>
      </c>
      <c r="M80">
        <f t="shared" si="1"/>
        <v>2016</v>
      </c>
      <c r="N80" t="s">
        <v>9</v>
      </c>
      <c r="O80">
        <v>400</v>
      </c>
      <c r="P80" s="4" t="str">
        <f>LOOKUP(MONTH(A80),{1,3,6,9,12;"Winter","Spring","Summer","Autumn","Winter"})</f>
        <v>Autumn</v>
      </c>
      <c r="Q80" t="s">
        <v>29</v>
      </c>
      <c r="Z80" t="s">
        <v>58</v>
      </c>
    </row>
    <row r="81" spans="1:26" ht="15.75" x14ac:dyDescent="0.25">
      <c r="A81" s="1">
        <v>42688</v>
      </c>
      <c r="B81" t="s">
        <v>24</v>
      </c>
      <c r="C81" t="s">
        <v>25</v>
      </c>
      <c r="D81" s="2">
        <v>0.59652777777777777</v>
      </c>
      <c r="E81">
        <v>10.050000000000001</v>
      </c>
      <c r="F81">
        <v>11.5</v>
      </c>
      <c r="G81">
        <v>129.4</v>
      </c>
      <c r="H81">
        <v>174.5</v>
      </c>
      <c r="I81">
        <v>0.1</v>
      </c>
      <c r="J81">
        <v>7.21</v>
      </c>
      <c r="K81">
        <v>0.4</v>
      </c>
      <c r="L81">
        <v>3</v>
      </c>
      <c r="M81">
        <f t="shared" si="1"/>
        <v>2016</v>
      </c>
      <c r="N81" t="s">
        <v>10</v>
      </c>
      <c r="O81">
        <v>280</v>
      </c>
      <c r="P81" s="4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ht="15.75" x14ac:dyDescent="0.25">
      <c r="A82" s="1">
        <v>42716</v>
      </c>
      <c r="B82" t="s">
        <v>24</v>
      </c>
      <c r="C82" t="s">
        <v>25</v>
      </c>
      <c r="D82" s="2">
        <v>0.45833333333333331</v>
      </c>
      <c r="E82">
        <v>11.51</v>
      </c>
      <c r="F82">
        <v>8.3000000000000007</v>
      </c>
      <c r="G82">
        <v>121.2</v>
      </c>
      <c r="H82">
        <v>177.7</v>
      </c>
      <c r="I82">
        <v>0.1</v>
      </c>
      <c r="J82">
        <v>7.59</v>
      </c>
      <c r="K82">
        <v>1.7</v>
      </c>
      <c r="L82">
        <v>3.5</v>
      </c>
      <c r="M82">
        <f t="shared" si="1"/>
        <v>2016</v>
      </c>
      <c r="N82" t="s">
        <v>10</v>
      </c>
      <c r="O82">
        <v>420</v>
      </c>
      <c r="P82" s="4" t="str">
        <f>LOOKUP(MONTH(A82),{1,3,6,9,12;"Winter","Spring","Summer","Autumn","Winter"})</f>
        <v>Winter</v>
      </c>
      <c r="Q82" t="s">
        <v>29</v>
      </c>
      <c r="Z82" t="s">
        <v>58</v>
      </c>
    </row>
    <row r="83" spans="1:26" ht="15.75" x14ac:dyDescent="0.25">
      <c r="A83" s="1">
        <v>42758</v>
      </c>
      <c r="B83" t="s">
        <v>24</v>
      </c>
      <c r="C83" t="s">
        <v>25</v>
      </c>
      <c r="D83" s="2">
        <v>0.41388888888888892</v>
      </c>
      <c r="E83">
        <v>11.2</v>
      </c>
      <c r="F83">
        <v>6.9</v>
      </c>
      <c r="G83">
        <v>110.8</v>
      </c>
      <c r="H83">
        <v>169.9</v>
      </c>
      <c r="I83">
        <v>0.1</v>
      </c>
      <c r="J83">
        <v>7.21</v>
      </c>
      <c r="K83">
        <v>0.26</v>
      </c>
      <c r="L83">
        <v>3</v>
      </c>
      <c r="M83">
        <f t="shared" si="1"/>
        <v>2017</v>
      </c>
      <c r="N83" t="s">
        <v>10</v>
      </c>
      <c r="O83">
        <v>180</v>
      </c>
      <c r="P83" s="4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ht="15.75" x14ac:dyDescent="0.25">
      <c r="A84" s="1">
        <v>42787</v>
      </c>
      <c r="B84" t="s">
        <v>24</v>
      </c>
      <c r="C84" t="s">
        <v>25</v>
      </c>
      <c r="D84" s="2">
        <v>0.4201388888888889</v>
      </c>
      <c r="E84">
        <v>11.3</v>
      </c>
      <c r="F84">
        <v>8.5</v>
      </c>
      <c r="G84">
        <v>109.4</v>
      </c>
      <c r="H84">
        <v>159.9</v>
      </c>
      <c r="I84">
        <v>0.1</v>
      </c>
      <c r="J84">
        <v>7.36</v>
      </c>
      <c r="K84">
        <v>0.34</v>
      </c>
      <c r="L84">
        <v>3.5</v>
      </c>
      <c r="M84">
        <f t="shared" si="1"/>
        <v>2017</v>
      </c>
      <c r="N84" t="s">
        <v>10</v>
      </c>
      <c r="O84">
        <v>160</v>
      </c>
      <c r="P84" s="4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ht="15.75" x14ac:dyDescent="0.25">
      <c r="A85" s="1">
        <v>42825</v>
      </c>
      <c r="B85" t="s">
        <v>24</v>
      </c>
      <c r="C85" t="s">
        <v>25</v>
      </c>
      <c r="D85" s="2">
        <v>0.43055555555555558</v>
      </c>
      <c r="E85">
        <v>10.49</v>
      </c>
      <c r="F85">
        <v>9.1999999999999993</v>
      </c>
      <c r="G85">
        <v>98</v>
      </c>
      <c r="H85">
        <v>153.6</v>
      </c>
      <c r="I85">
        <v>0.1</v>
      </c>
      <c r="J85">
        <v>7.35</v>
      </c>
      <c r="K85">
        <v>4.5599999999999996</v>
      </c>
      <c r="L85">
        <v>4</v>
      </c>
      <c r="M85">
        <f t="shared" si="1"/>
        <v>2017</v>
      </c>
      <c r="N85" t="s">
        <v>10</v>
      </c>
      <c r="O85">
        <v>290</v>
      </c>
      <c r="P85" s="4" t="str">
        <f>LOOKUP(MONTH(A85),{1,3,6,9,12;"Winter","Spring","Summer","Autumn","Winter"})</f>
        <v>Spring</v>
      </c>
      <c r="Q85" t="s">
        <v>29</v>
      </c>
      <c r="Z85" t="s">
        <v>58</v>
      </c>
    </row>
    <row r="86" spans="1:26" ht="15.75" x14ac:dyDescent="0.25">
      <c r="A86" s="1">
        <v>42843</v>
      </c>
      <c r="B86" t="s">
        <v>24</v>
      </c>
      <c r="C86" t="s">
        <v>25</v>
      </c>
      <c r="D86" s="2">
        <v>0.39861111111111108</v>
      </c>
      <c r="E86">
        <v>9.8800000000000008</v>
      </c>
      <c r="F86">
        <v>10.4</v>
      </c>
      <c r="G86">
        <v>135.30000000000001</v>
      </c>
      <c r="H86">
        <v>187.6</v>
      </c>
      <c r="I86">
        <v>0.1</v>
      </c>
      <c r="J86">
        <v>7.18</v>
      </c>
      <c r="K86">
        <v>0.56000000000000005</v>
      </c>
      <c r="L86">
        <v>4</v>
      </c>
      <c r="M86">
        <f t="shared" si="1"/>
        <v>2017</v>
      </c>
      <c r="N86" t="s">
        <v>10</v>
      </c>
      <c r="O86">
        <v>140</v>
      </c>
      <c r="P86" s="4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ht="15.75" x14ac:dyDescent="0.25">
      <c r="A87" s="1">
        <v>42870</v>
      </c>
      <c r="B87" t="s">
        <v>24</v>
      </c>
      <c r="C87" t="s">
        <v>25</v>
      </c>
      <c r="D87" s="2">
        <v>0.45416666666666666</v>
      </c>
      <c r="E87">
        <v>9.5500000000000007</v>
      </c>
      <c r="F87">
        <v>10.8</v>
      </c>
      <c r="G87">
        <v>131.4</v>
      </c>
      <c r="H87">
        <v>180.4</v>
      </c>
      <c r="I87">
        <v>0.1</v>
      </c>
      <c r="J87">
        <v>7.49</v>
      </c>
      <c r="K87">
        <v>3.3</v>
      </c>
      <c r="L87">
        <v>3.5</v>
      </c>
      <c r="M87">
        <f t="shared" si="1"/>
        <v>2017</v>
      </c>
      <c r="N87" t="s">
        <v>10</v>
      </c>
      <c r="O87">
        <v>86</v>
      </c>
      <c r="P87" s="4" t="str">
        <f>LOOKUP(MONTH(A87),{1,3,6,9,12;"Winter","Spring","Summer","Autumn","Winter"})</f>
        <v>Spring</v>
      </c>
      <c r="Q87" t="s">
        <v>29</v>
      </c>
      <c r="Z87" t="s">
        <v>58</v>
      </c>
    </row>
    <row r="88" spans="1:26" ht="15.75" x14ac:dyDescent="0.25">
      <c r="A88" s="1">
        <v>42899</v>
      </c>
      <c r="B88" t="s">
        <v>24</v>
      </c>
      <c r="C88" t="s">
        <v>25</v>
      </c>
      <c r="D88" s="2">
        <v>0.42222222222222222</v>
      </c>
      <c r="E88">
        <v>11.36</v>
      </c>
      <c r="F88">
        <v>11.3</v>
      </c>
      <c r="G88">
        <v>134</v>
      </c>
      <c r="H88">
        <v>181.6</v>
      </c>
      <c r="I88">
        <v>0.1</v>
      </c>
      <c r="J88">
        <v>7.83</v>
      </c>
      <c r="K88">
        <v>3.58</v>
      </c>
      <c r="L88">
        <v>3</v>
      </c>
      <c r="M88">
        <f t="shared" si="1"/>
        <v>2017</v>
      </c>
      <c r="N88" t="s">
        <v>10</v>
      </c>
      <c r="O88">
        <v>5200</v>
      </c>
      <c r="P88" s="4" t="str">
        <f>LOOKUP(MONTH(A88),{1,3,6,9,12;"Winter","Spring","Summer","Autumn","Winter"})</f>
        <v>Summer</v>
      </c>
      <c r="Q88" t="s">
        <v>29</v>
      </c>
      <c r="Z88" t="s">
        <v>58</v>
      </c>
    </row>
    <row r="89" spans="1:26" ht="15.75" x14ac:dyDescent="0.25">
      <c r="A89" s="1">
        <v>42927</v>
      </c>
      <c r="B89" t="s">
        <v>24</v>
      </c>
      <c r="C89" t="s">
        <v>25</v>
      </c>
      <c r="D89" s="2">
        <v>0.42708333333333331</v>
      </c>
      <c r="E89">
        <v>10.55</v>
      </c>
      <c r="F89">
        <v>12.1</v>
      </c>
      <c r="G89">
        <v>152.5</v>
      </c>
      <c r="H89">
        <v>202.9</v>
      </c>
      <c r="I89">
        <v>0.1</v>
      </c>
      <c r="J89">
        <v>7.43</v>
      </c>
      <c r="K89">
        <v>1.2</v>
      </c>
      <c r="L89">
        <v>3</v>
      </c>
      <c r="M89">
        <f t="shared" si="1"/>
        <v>2017</v>
      </c>
      <c r="N89" t="s">
        <v>9</v>
      </c>
      <c r="O89">
        <v>290</v>
      </c>
      <c r="P89" s="4" t="str">
        <f>LOOKUP(MONTH(A89),{1,3,6,9,12;"Winter","Spring","Summer","Autumn","Winter"})</f>
        <v>Summer</v>
      </c>
      <c r="Q89" t="s">
        <v>29</v>
      </c>
      <c r="Z89" t="s">
        <v>58</v>
      </c>
    </row>
    <row r="90" spans="1:26" ht="15.75" x14ac:dyDescent="0.25">
      <c r="A90" s="1">
        <v>42961</v>
      </c>
      <c r="B90" t="s">
        <v>24</v>
      </c>
      <c r="C90" t="s">
        <v>25</v>
      </c>
      <c r="D90" s="2">
        <v>0.41319444444444442</v>
      </c>
      <c r="E90">
        <v>11.92</v>
      </c>
      <c r="F90">
        <v>12.3</v>
      </c>
      <c r="G90">
        <v>153.5</v>
      </c>
      <c r="H90">
        <v>202.8</v>
      </c>
      <c r="I90">
        <v>0.1</v>
      </c>
      <c r="J90">
        <v>7.76</v>
      </c>
      <c r="K90">
        <v>0.87</v>
      </c>
      <c r="L90">
        <v>2.5</v>
      </c>
      <c r="M90">
        <f t="shared" si="1"/>
        <v>2017</v>
      </c>
      <c r="N90" t="s">
        <v>10</v>
      </c>
      <c r="O90">
        <v>98</v>
      </c>
      <c r="P90" s="4" t="str">
        <f>LOOKUP(MONTH(A90),{1,3,6,9,12;"Winter","Spring","Summer","Autumn","Winter"})</f>
        <v>Summer</v>
      </c>
      <c r="Q90" t="s">
        <v>29</v>
      </c>
      <c r="Z90" t="s">
        <v>58</v>
      </c>
    </row>
    <row r="91" spans="1:26" ht="15.75" x14ac:dyDescent="0.25">
      <c r="A91" s="1">
        <v>42989</v>
      </c>
      <c r="B91" t="s">
        <v>24</v>
      </c>
      <c r="C91" t="s">
        <v>25</v>
      </c>
      <c r="D91" s="2">
        <v>0.41666666666666669</v>
      </c>
      <c r="E91">
        <v>12.14</v>
      </c>
      <c r="F91">
        <v>11.8</v>
      </c>
      <c r="G91">
        <v>154.1</v>
      </c>
      <c r="H91">
        <v>206.5</v>
      </c>
      <c r="I91">
        <v>0.1</v>
      </c>
      <c r="J91">
        <v>7.95</v>
      </c>
      <c r="K91">
        <v>0.23</v>
      </c>
      <c r="L91">
        <v>2</v>
      </c>
      <c r="M91">
        <f t="shared" si="1"/>
        <v>2017</v>
      </c>
      <c r="N91" t="s">
        <v>9</v>
      </c>
      <c r="O91">
        <v>66</v>
      </c>
      <c r="P91" s="4" t="str">
        <f>LOOKUP(MONTH(A91),{1,3,6,9,12;"Winter","Spring","Summer","Autumn","Winter"})</f>
        <v>Autumn</v>
      </c>
      <c r="Q91" t="s">
        <v>29</v>
      </c>
      <c r="Z91" t="s">
        <v>58</v>
      </c>
    </row>
    <row r="92" spans="1:26" ht="15.75" x14ac:dyDescent="0.25">
      <c r="A92" s="1">
        <v>43024</v>
      </c>
      <c r="B92" t="s">
        <v>24</v>
      </c>
      <c r="C92" t="s">
        <v>25</v>
      </c>
      <c r="D92" s="2">
        <v>0.44166666666666665</v>
      </c>
      <c r="E92">
        <v>12.29</v>
      </c>
      <c r="F92">
        <v>9.8000000000000007</v>
      </c>
      <c r="G92">
        <v>141</v>
      </c>
      <c r="H92">
        <v>198.9</v>
      </c>
      <c r="I92">
        <v>0.1</v>
      </c>
      <c r="J92">
        <v>7.61</v>
      </c>
      <c r="K92">
        <v>1.04</v>
      </c>
      <c r="L92">
        <v>3</v>
      </c>
      <c r="M92">
        <f t="shared" si="1"/>
        <v>2017</v>
      </c>
      <c r="N92" t="s">
        <v>9</v>
      </c>
      <c r="O92">
        <v>56</v>
      </c>
      <c r="P92" s="4" t="str">
        <f>LOOKUP(MONTH(A92),{1,3,6,9,12;"Winter","Spring","Summer","Autumn","Winter"})</f>
        <v>Autumn</v>
      </c>
      <c r="Q92" t="s">
        <v>29</v>
      </c>
      <c r="Z92" t="s">
        <v>58</v>
      </c>
    </row>
    <row r="93" spans="1:26" ht="15.75" x14ac:dyDescent="0.25">
      <c r="A93" s="1">
        <v>43073</v>
      </c>
      <c r="B93" t="s">
        <v>24</v>
      </c>
      <c r="C93" t="s">
        <v>25</v>
      </c>
      <c r="D93" s="2">
        <v>0.41666666666666669</v>
      </c>
      <c r="E93">
        <v>12.46</v>
      </c>
      <c r="F93">
        <v>7.9</v>
      </c>
      <c r="G93">
        <v>109</v>
      </c>
      <c r="H93">
        <v>161.80000000000001</v>
      </c>
      <c r="I93">
        <v>0.1</v>
      </c>
      <c r="J93">
        <v>7.52</v>
      </c>
      <c r="K93">
        <v>0.98</v>
      </c>
      <c r="L93">
        <v>5</v>
      </c>
      <c r="M93">
        <f t="shared" si="1"/>
        <v>2017</v>
      </c>
      <c r="N93" t="s">
        <v>10</v>
      </c>
      <c r="P93" s="4" t="str">
        <f>LOOKUP(MONTH(A93),{1,3,6,9,12;"Winter","Spring","Summer","Autumn","Winter"})</f>
        <v>Winter</v>
      </c>
      <c r="Q93" t="s">
        <v>29</v>
      </c>
      <c r="Z93" t="s">
        <v>58</v>
      </c>
    </row>
    <row r="94" spans="1:26" ht="15.75" x14ac:dyDescent="0.25">
      <c r="A94" s="1">
        <v>43122</v>
      </c>
      <c r="B94" t="s">
        <v>24</v>
      </c>
      <c r="C94" t="s">
        <v>25</v>
      </c>
      <c r="D94" s="2">
        <v>0.45555555555555555</v>
      </c>
      <c r="E94">
        <v>11.18</v>
      </c>
      <c r="F94">
        <v>8.4</v>
      </c>
      <c r="G94">
        <v>100</v>
      </c>
      <c r="H94">
        <v>147</v>
      </c>
      <c r="I94">
        <v>0.1</v>
      </c>
      <c r="J94">
        <v>7.19</v>
      </c>
      <c r="K94">
        <v>0.26</v>
      </c>
      <c r="L94">
        <v>6</v>
      </c>
      <c r="M94">
        <f t="shared" si="1"/>
        <v>2018</v>
      </c>
      <c r="N94" t="s">
        <v>10</v>
      </c>
      <c r="O94">
        <v>340</v>
      </c>
      <c r="P94" s="4" t="str">
        <f>LOOKUP(MONTH(A94),{1,3,6,9,12;"Winter","Spring","Summer","Autumn","Winter"})</f>
        <v>Winter</v>
      </c>
      <c r="Q94" t="s">
        <v>29</v>
      </c>
      <c r="Z94" t="s">
        <v>58</v>
      </c>
    </row>
    <row r="95" spans="1:26" ht="15.75" x14ac:dyDescent="0.25">
      <c r="A95" s="1">
        <v>43143</v>
      </c>
      <c r="B95" t="s">
        <v>24</v>
      </c>
      <c r="C95" t="s">
        <v>25</v>
      </c>
      <c r="D95" s="2">
        <v>0.42430555555555555</v>
      </c>
      <c r="F95">
        <v>7.1</v>
      </c>
      <c r="G95">
        <v>119.6</v>
      </c>
      <c r="H95">
        <v>181.7</v>
      </c>
      <c r="I95">
        <v>0.1</v>
      </c>
      <c r="J95">
        <v>8.09</v>
      </c>
      <c r="K95">
        <v>0.89</v>
      </c>
      <c r="L95">
        <v>3</v>
      </c>
      <c r="M95">
        <f t="shared" si="1"/>
        <v>2018</v>
      </c>
      <c r="N95" t="s">
        <v>9</v>
      </c>
      <c r="O95">
        <v>100</v>
      </c>
      <c r="P95" s="4" t="str">
        <f>LOOKUP(MONTH(A95),{1,3,6,9,12;"Winter","Spring","Summer","Autumn","Winter"})</f>
        <v>Winter</v>
      </c>
      <c r="Q95" t="s">
        <v>29</v>
      </c>
      <c r="Z95" t="s">
        <v>58</v>
      </c>
    </row>
    <row r="96" spans="1:26" ht="15.75" x14ac:dyDescent="0.25">
      <c r="A96" s="1">
        <v>43171</v>
      </c>
      <c r="B96" t="s">
        <v>24</v>
      </c>
      <c r="C96" t="s">
        <v>25</v>
      </c>
      <c r="D96" s="2">
        <v>0.41666666666666669</v>
      </c>
      <c r="F96">
        <v>9</v>
      </c>
      <c r="L96">
        <v>4</v>
      </c>
      <c r="M96">
        <f t="shared" si="1"/>
        <v>2018</v>
      </c>
      <c r="N96" t="s">
        <v>9</v>
      </c>
      <c r="O96">
        <v>540</v>
      </c>
      <c r="P96" s="4" t="str">
        <f>LOOKUP(MONTH(A96),{1,3,6,9,12;"Winter","Spring","Summer","Autumn","Winter"})</f>
        <v>Spring</v>
      </c>
      <c r="Q96" t="s">
        <v>29</v>
      </c>
      <c r="Z96" t="s">
        <v>58</v>
      </c>
    </row>
    <row r="97" spans="1:27" ht="15.75" x14ac:dyDescent="0.25">
      <c r="A97" s="1">
        <v>43206</v>
      </c>
      <c r="B97" t="s">
        <v>24</v>
      </c>
      <c r="C97" t="s">
        <v>25</v>
      </c>
      <c r="D97" s="2">
        <v>0.42777777777777781</v>
      </c>
      <c r="F97">
        <v>9.5</v>
      </c>
      <c r="L97">
        <v>5</v>
      </c>
      <c r="M97">
        <f t="shared" si="1"/>
        <v>2018</v>
      </c>
      <c r="N97" t="s">
        <v>10</v>
      </c>
      <c r="O97">
        <v>1000</v>
      </c>
      <c r="P97" s="4" t="str">
        <f>LOOKUP(MONTH(A97),{1,3,6,9,12;"Winter","Spring","Summer","Autumn","Winter"})</f>
        <v>Spring</v>
      </c>
      <c r="Q97" t="s">
        <v>29</v>
      </c>
      <c r="Z97" t="s">
        <v>58</v>
      </c>
    </row>
    <row r="98" spans="1:27" ht="15.75" x14ac:dyDescent="0.25">
      <c r="A98" s="1">
        <v>43241</v>
      </c>
      <c r="B98" t="s">
        <v>24</v>
      </c>
      <c r="C98" t="s">
        <v>25</v>
      </c>
      <c r="D98" s="2">
        <v>0.47986111111111113</v>
      </c>
      <c r="F98">
        <v>9</v>
      </c>
      <c r="L98">
        <v>5</v>
      </c>
      <c r="M98">
        <f t="shared" si="1"/>
        <v>2018</v>
      </c>
      <c r="N98" t="s">
        <v>9</v>
      </c>
      <c r="O98">
        <v>160</v>
      </c>
      <c r="P98" s="4" t="str">
        <f>LOOKUP(MONTH(A98),{1,3,6,9,12;"Winter","Spring","Summer","Autumn","Winter"})</f>
        <v>Spring</v>
      </c>
      <c r="Q98" t="s">
        <v>29</v>
      </c>
      <c r="Z98" t="s">
        <v>58</v>
      </c>
    </row>
    <row r="99" spans="1:27" ht="15.75" x14ac:dyDescent="0.25">
      <c r="A99" s="1">
        <v>43269</v>
      </c>
      <c r="B99" t="s">
        <v>24</v>
      </c>
      <c r="C99" t="s">
        <v>25</v>
      </c>
      <c r="D99" s="2">
        <v>0.48472222222222222</v>
      </c>
      <c r="F99">
        <v>13</v>
      </c>
      <c r="L99">
        <v>1.8</v>
      </c>
      <c r="M99">
        <f t="shared" si="1"/>
        <v>2018</v>
      </c>
      <c r="N99" t="s">
        <v>9</v>
      </c>
      <c r="O99">
        <v>150</v>
      </c>
      <c r="P99" s="4" t="str">
        <f>LOOKUP(MONTH(A99),{1,3,6,9,12;"Winter","Spring","Summer","Autumn","Winter"})</f>
        <v>Summer</v>
      </c>
      <c r="Q99" t="s">
        <v>29</v>
      </c>
      <c r="Z99" t="s">
        <v>58</v>
      </c>
    </row>
    <row r="100" spans="1:27" ht="15.75" x14ac:dyDescent="0.25">
      <c r="A100" s="1">
        <v>43311</v>
      </c>
      <c r="B100" t="s">
        <v>24</v>
      </c>
      <c r="C100" t="s">
        <v>25</v>
      </c>
      <c r="D100" s="2">
        <v>0.48958333333333331</v>
      </c>
      <c r="F100">
        <v>14</v>
      </c>
      <c r="L100">
        <v>4.0199999999999996</v>
      </c>
      <c r="M100">
        <f t="shared" si="1"/>
        <v>2018</v>
      </c>
      <c r="N100" t="s">
        <v>9</v>
      </c>
      <c r="O100">
        <v>150</v>
      </c>
      <c r="P100" s="4" t="str">
        <f>LOOKUP(MONTH(A100),{1,3,6,9,12;"Winter","Spring","Summer","Autumn","Winter"})</f>
        <v>Summer</v>
      </c>
      <c r="Q100" t="s">
        <v>29</v>
      </c>
      <c r="Z100" t="s">
        <v>58</v>
      </c>
    </row>
    <row r="101" spans="1:27" ht="15.75" x14ac:dyDescent="0.25">
      <c r="A101" s="1">
        <v>43333</v>
      </c>
      <c r="B101" t="s">
        <v>24</v>
      </c>
      <c r="C101" t="s">
        <v>25</v>
      </c>
      <c r="D101" s="2">
        <v>0.50347222222222221</v>
      </c>
      <c r="E101">
        <v>11.04</v>
      </c>
      <c r="F101">
        <v>12.68</v>
      </c>
      <c r="H101">
        <v>151</v>
      </c>
      <c r="K101">
        <v>0.64</v>
      </c>
      <c r="L101">
        <v>3.21</v>
      </c>
      <c r="M101">
        <f t="shared" si="1"/>
        <v>2018</v>
      </c>
      <c r="N101" t="s">
        <v>9</v>
      </c>
      <c r="O101">
        <v>130</v>
      </c>
      <c r="P101" s="4" t="str">
        <f>LOOKUP(MONTH(A101),{1,3,6,9,12;"Winter","Spring","Summer","Autumn","Winter"})</f>
        <v>Summer</v>
      </c>
      <c r="Q101" t="s">
        <v>29</v>
      </c>
      <c r="Z101" t="s">
        <v>58</v>
      </c>
      <c r="AA101">
        <v>60.2</v>
      </c>
    </row>
    <row r="102" spans="1:27" ht="15.75" x14ac:dyDescent="0.25">
      <c r="A102" s="1">
        <v>43367</v>
      </c>
      <c r="B102" t="s">
        <v>24</v>
      </c>
      <c r="C102" t="s">
        <v>25</v>
      </c>
      <c r="D102" s="2">
        <v>0.44861111111111113</v>
      </c>
      <c r="E102">
        <v>12.16</v>
      </c>
      <c r="F102">
        <v>11.44</v>
      </c>
      <c r="H102">
        <v>165</v>
      </c>
      <c r="K102">
        <v>0.85</v>
      </c>
      <c r="L102">
        <v>4.8</v>
      </c>
      <c r="M102">
        <f t="shared" si="1"/>
        <v>2018</v>
      </c>
      <c r="N102" t="s">
        <v>9</v>
      </c>
      <c r="O102">
        <v>230</v>
      </c>
      <c r="P102" s="4" t="str">
        <f>LOOKUP(MONTH(A102),{1,3,6,9,12;"Winter","Spring","Summer","Autumn","Winter"})</f>
        <v>Autumn</v>
      </c>
      <c r="Q102" t="s">
        <v>29</v>
      </c>
      <c r="Z102" t="s">
        <v>58</v>
      </c>
    </row>
    <row r="103" spans="1:27" ht="15.75" x14ac:dyDescent="0.25">
      <c r="A103" s="1">
        <v>43403</v>
      </c>
      <c r="B103" t="s">
        <v>24</v>
      </c>
      <c r="C103" t="s">
        <v>25</v>
      </c>
      <c r="D103" s="2">
        <v>0.47222222222222227</v>
      </c>
      <c r="E103">
        <v>12.54</v>
      </c>
      <c r="F103">
        <v>10.47</v>
      </c>
      <c r="H103">
        <v>200</v>
      </c>
      <c r="K103">
        <v>0.75</v>
      </c>
      <c r="L103">
        <v>3.56</v>
      </c>
      <c r="M103">
        <f t="shared" si="1"/>
        <v>2018</v>
      </c>
      <c r="N103" t="s">
        <v>9</v>
      </c>
      <c r="O103">
        <v>140</v>
      </c>
      <c r="P103" s="4" t="str">
        <f>LOOKUP(MONTH(A103),{1,3,6,9,12;"Winter","Spring","Summer","Autumn","Winter"})</f>
        <v>Autumn</v>
      </c>
      <c r="Q103" t="s">
        <v>29</v>
      </c>
      <c r="Z103" t="s">
        <v>58</v>
      </c>
    </row>
    <row r="104" spans="1:27" ht="15.75" x14ac:dyDescent="0.25">
      <c r="A104" s="1">
        <v>43434</v>
      </c>
      <c r="B104" t="s">
        <v>24</v>
      </c>
      <c r="C104" t="s">
        <v>25</v>
      </c>
      <c r="D104" s="2">
        <v>0.48958333333333331</v>
      </c>
      <c r="E104">
        <v>15.29</v>
      </c>
      <c r="F104">
        <v>6.82</v>
      </c>
      <c r="H104">
        <v>217</v>
      </c>
      <c r="J104">
        <v>7.88</v>
      </c>
      <c r="K104">
        <v>1.02</v>
      </c>
      <c r="M104">
        <f t="shared" si="1"/>
        <v>2018</v>
      </c>
      <c r="N104" t="s">
        <v>9</v>
      </c>
      <c r="O104">
        <v>52</v>
      </c>
      <c r="P104" s="4" t="str">
        <f>LOOKUP(MONTH(A104),{1,3,6,9,12;"Winter","Spring","Summer","Autumn","Winter"})</f>
        <v>Autumn</v>
      </c>
      <c r="Q104" t="s">
        <v>29</v>
      </c>
      <c r="Z104" t="s">
        <v>58</v>
      </c>
    </row>
    <row r="105" spans="1:27" ht="15.75" x14ac:dyDescent="0.25">
      <c r="A105" s="1">
        <v>43454</v>
      </c>
      <c r="B105" t="s">
        <v>24</v>
      </c>
      <c r="C105" t="s">
        <v>25</v>
      </c>
      <c r="D105" s="2">
        <v>0.51041666666666663</v>
      </c>
      <c r="E105">
        <v>12.29</v>
      </c>
      <c r="F105">
        <v>8.64</v>
      </c>
      <c r="H105">
        <v>147</v>
      </c>
      <c r="J105">
        <v>7.42</v>
      </c>
      <c r="K105">
        <v>1.75</v>
      </c>
      <c r="M105">
        <f t="shared" si="1"/>
        <v>2018</v>
      </c>
      <c r="N105" t="s">
        <v>10</v>
      </c>
      <c r="O105">
        <v>100</v>
      </c>
      <c r="P105" s="4" t="str">
        <f>LOOKUP(MONTH(A105),{1,3,6,9,12;"Winter","Spring","Summer","Autumn","Winter"})</f>
        <v>Winter</v>
      </c>
      <c r="Q105" t="s">
        <v>29</v>
      </c>
      <c r="Z105" t="s">
        <v>58</v>
      </c>
    </row>
    <row r="106" spans="1:27" ht="15.75" x14ac:dyDescent="0.25">
      <c r="A106" s="1">
        <v>43476</v>
      </c>
      <c r="B106" t="s">
        <v>24</v>
      </c>
      <c r="C106" t="s">
        <v>25</v>
      </c>
      <c r="D106" s="2">
        <v>0.43055555555555558</v>
      </c>
      <c r="E106">
        <v>12.45</v>
      </c>
      <c r="F106">
        <v>8.43</v>
      </c>
      <c r="H106">
        <v>151</v>
      </c>
      <c r="J106">
        <v>7.32</v>
      </c>
      <c r="K106">
        <v>0.23</v>
      </c>
      <c r="M106">
        <f t="shared" si="1"/>
        <v>2019</v>
      </c>
      <c r="N106" t="s">
        <v>9</v>
      </c>
      <c r="P106" s="4" t="str">
        <f>LOOKUP(MONTH(A106),{1,3,6,9,12;"Winter","Spring","Summer","Autumn","Winter"})</f>
        <v>Winter</v>
      </c>
      <c r="Q106" t="s">
        <v>29</v>
      </c>
      <c r="Z106" t="s">
        <v>58</v>
      </c>
    </row>
    <row r="107" spans="1:27" ht="15.75" x14ac:dyDescent="0.25">
      <c r="A107" s="1">
        <v>43524</v>
      </c>
      <c r="B107" t="s">
        <v>24</v>
      </c>
      <c r="C107" t="s">
        <v>25</v>
      </c>
      <c r="D107" s="2">
        <v>0.64236111111111105</v>
      </c>
      <c r="E107">
        <v>13.8</v>
      </c>
      <c r="F107">
        <v>7.99</v>
      </c>
      <c r="H107">
        <v>204</v>
      </c>
      <c r="J107">
        <v>7.66</v>
      </c>
      <c r="K107">
        <v>0.45</v>
      </c>
      <c r="M107">
        <f t="shared" si="1"/>
        <v>2019</v>
      </c>
      <c r="N107" t="s">
        <v>9</v>
      </c>
      <c r="O107">
        <v>290</v>
      </c>
      <c r="P107" s="4" t="str">
        <f>LOOKUP(MONTH(A107),{1,3,6,9,12;"Winter","Spring","Summer","Autumn","Winter"})</f>
        <v>Winter</v>
      </c>
      <c r="Q107" t="s">
        <v>29</v>
      </c>
      <c r="Z107" t="s">
        <v>58</v>
      </c>
    </row>
    <row r="108" spans="1:27" ht="15.75" x14ac:dyDescent="0.25">
      <c r="A108" s="1">
        <v>43552</v>
      </c>
      <c r="B108" t="s">
        <v>24</v>
      </c>
      <c r="C108" t="s">
        <v>25</v>
      </c>
      <c r="D108" s="2" t="s">
        <v>44</v>
      </c>
      <c r="E108">
        <v>12.44</v>
      </c>
      <c r="F108">
        <v>10.54</v>
      </c>
      <c r="H108">
        <v>205</v>
      </c>
      <c r="J108">
        <v>7.6</v>
      </c>
      <c r="K108">
        <v>1.21</v>
      </c>
      <c r="M108">
        <f t="shared" si="1"/>
        <v>2019</v>
      </c>
      <c r="N108" t="s">
        <v>10</v>
      </c>
      <c r="O108">
        <v>140</v>
      </c>
      <c r="P108" s="4" t="str">
        <f>LOOKUP(MONTH(A108),{1,3,6,9,12;"Winter","Spring","Summer","Autumn","Winter"})</f>
        <v>Spring</v>
      </c>
      <c r="Q108" t="s">
        <v>29</v>
      </c>
      <c r="Z108" t="s">
        <v>58</v>
      </c>
    </row>
    <row r="109" spans="1:27" ht="15.75" x14ac:dyDescent="0.25">
      <c r="A109" s="1">
        <v>43558</v>
      </c>
      <c r="B109" t="s">
        <v>24</v>
      </c>
      <c r="C109" t="s">
        <v>25</v>
      </c>
      <c r="D109" s="2">
        <v>0.51388888888888895</v>
      </c>
      <c r="E109">
        <v>12.01</v>
      </c>
      <c r="F109">
        <v>10.65</v>
      </c>
      <c r="H109">
        <v>200</v>
      </c>
      <c r="J109">
        <v>7.21</v>
      </c>
      <c r="M109">
        <f t="shared" si="1"/>
        <v>2019</v>
      </c>
      <c r="N109" t="s">
        <v>9</v>
      </c>
      <c r="O109">
        <v>180</v>
      </c>
      <c r="P109" s="4" t="str">
        <f>LOOKUP(MONTH(A109),{1,3,6,9,12;"Winter","Spring","Summer","Autumn","Winter"})</f>
        <v>Spring</v>
      </c>
      <c r="Q109" t="s">
        <v>29</v>
      </c>
      <c r="R109">
        <f>0.38*0.3</f>
        <v>0.11399999999999999</v>
      </c>
      <c r="S109">
        <f>3.63*0.3</f>
        <v>1.089</v>
      </c>
      <c r="T109">
        <f>0.169*0.3</f>
        <v>5.0700000000000002E-2</v>
      </c>
      <c r="U109">
        <v>0.95299999999999996</v>
      </c>
      <c r="V109">
        <v>0.73</v>
      </c>
      <c r="W109">
        <f>SUM(U109:V109)</f>
        <v>1.6829999999999998</v>
      </c>
      <c r="X109">
        <v>0.05</v>
      </c>
      <c r="Y109">
        <v>6</v>
      </c>
      <c r="Z109" t="s">
        <v>58</v>
      </c>
    </row>
    <row r="110" spans="1:27" ht="15.75" x14ac:dyDescent="0.25">
      <c r="A110" s="1">
        <v>43608</v>
      </c>
      <c r="B110" t="s">
        <v>24</v>
      </c>
      <c r="C110" t="s">
        <v>25</v>
      </c>
      <c r="D110" s="2">
        <v>0.55208333333333337</v>
      </c>
      <c r="E110">
        <v>10.7</v>
      </c>
      <c r="F110">
        <v>12.79</v>
      </c>
      <c r="H110">
        <v>221</v>
      </c>
      <c r="J110">
        <v>7.7</v>
      </c>
      <c r="K110">
        <v>0.97</v>
      </c>
      <c r="M110">
        <f t="shared" si="1"/>
        <v>2019</v>
      </c>
      <c r="N110" t="s">
        <v>9</v>
      </c>
      <c r="O110">
        <v>1400</v>
      </c>
      <c r="P110" s="4" t="str">
        <f>LOOKUP(MONTH(A110),{1,3,6,9,12;"Winter","Spring","Summer","Autumn","Winter"})</f>
        <v>Spring</v>
      </c>
      <c r="Q110" t="s">
        <v>29</v>
      </c>
      <c r="Z110" t="s">
        <v>58</v>
      </c>
    </row>
    <row r="111" spans="1:27" ht="15.75" x14ac:dyDescent="0.25">
      <c r="A111" s="1">
        <v>43634</v>
      </c>
      <c r="B111" t="s">
        <v>24</v>
      </c>
      <c r="C111" t="s">
        <v>25</v>
      </c>
      <c r="D111" s="2">
        <v>0.48958333333333331</v>
      </c>
      <c r="E111">
        <v>11.36</v>
      </c>
      <c r="F111">
        <v>11.62</v>
      </c>
      <c r="H111">
        <v>218</v>
      </c>
      <c r="J111">
        <v>6.8</v>
      </c>
      <c r="K111">
        <v>1.65</v>
      </c>
      <c r="L111">
        <v>3.25</v>
      </c>
      <c r="M111">
        <f t="shared" si="1"/>
        <v>2019</v>
      </c>
      <c r="N111" t="s">
        <v>10</v>
      </c>
      <c r="O111">
        <v>130</v>
      </c>
      <c r="P111" s="4" t="str">
        <f>LOOKUP(MONTH(A111),{1,3,6,9,12;"Winter","Spring","Summer","Autumn","Winter"})</f>
        <v>Summer</v>
      </c>
      <c r="Q111" t="s">
        <v>29</v>
      </c>
      <c r="Z111" t="s">
        <v>58</v>
      </c>
    </row>
    <row r="112" spans="1:27" ht="15.75" x14ac:dyDescent="0.25">
      <c r="A112" s="1">
        <v>43657</v>
      </c>
      <c r="B112" t="s">
        <v>24</v>
      </c>
      <c r="C112" t="s">
        <v>25</v>
      </c>
      <c r="D112" s="2">
        <v>0.46597222222222223</v>
      </c>
      <c r="E112">
        <v>11.3</v>
      </c>
      <c r="F112">
        <v>12.16</v>
      </c>
      <c r="H112">
        <v>208</v>
      </c>
      <c r="J112">
        <v>7.69</v>
      </c>
      <c r="K112">
        <v>0.61</v>
      </c>
      <c r="M112">
        <f t="shared" si="1"/>
        <v>2019</v>
      </c>
      <c r="N112" t="s">
        <v>10</v>
      </c>
      <c r="O112">
        <v>35</v>
      </c>
      <c r="P112" s="4" t="str">
        <f>LOOKUP(MONTH(A112),{1,3,6,9,12;"Winter","Spring","Summer","Autumn","Winter"})</f>
        <v>Summer</v>
      </c>
      <c r="Q112" t="s">
        <v>29</v>
      </c>
      <c r="R112">
        <f>0.37*0.3</f>
        <v>0.111</v>
      </c>
      <c r="S112">
        <f>2.11*0.3</f>
        <v>0.6329999999999999</v>
      </c>
      <c r="T112">
        <f>0.1*0.3</f>
        <v>0.03</v>
      </c>
      <c r="U112">
        <v>0.41299999999999998</v>
      </c>
      <c r="V112">
        <v>1.9</v>
      </c>
      <c r="W112">
        <f>SUM(U112:V112)</f>
        <v>2.3129999999999997</v>
      </c>
      <c r="X112">
        <v>0.22</v>
      </c>
      <c r="Y112">
        <v>2</v>
      </c>
      <c r="Z112" t="s">
        <v>58</v>
      </c>
    </row>
    <row r="113" spans="1:26" ht="15.75" x14ac:dyDescent="0.25">
      <c r="A113" s="1">
        <v>43690</v>
      </c>
      <c r="B113" t="s">
        <v>24</v>
      </c>
      <c r="C113" t="s">
        <v>25</v>
      </c>
      <c r="D113" s="2">
        <v>0.55208333333333337</v>
      </c>
      <c r="E113">
        <v>10.07</v>
      </c>
      <c r="F113">
        <v>13.02</v>
      </c>
      <c r="H113">
        <v>224</v>
      </c>
      <c r="J113">
        <v>8.1</v>
      </c>
      <c r="M113">
        <f t="shared" si="1"/>
        <v>2019</v>
      </c>
      <c r="N113" t="s">
        <v>9</v>
      </c>
      <c r="O113">
        <v>50</v>
      </c>
      <c r="P113" s="4" t="str">
        <f>LOOKUP(MONTH(A113),{1,3,6,9,12;"Winter","Spring","Summer","Autumn","Winter"})</f>
        <v>Summer</v>
      </c>
      <c r="Q113" t="s">
        <v>29</v>
      </c>
      <c r="Z113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workbookViewId="0">
      <pane ySplit="1" topLeftCell="A47" activePane="bottomLeft" state="frozen"/>
      <selection pane="bottomLeft" activeCell="Z55" sqref="Z55:Z56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2" max="22" width="9.7109375" bestFit="1" customWidth="1"/>
    <col min="23" max="23" width="9.7109375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42025</v>
      </c>
      <c r="B2" t="s">
        <v>27</v>
      </c>
      <c r="C2" t="s">
        <v>29</v>
      </c>
      <c r="D2" s="2">
        <v>0.55833333333333335</v>
      </c>
      <c r="E2">
        <v>10.43</v>
      </c>
      <c r="F2">
        <v>4.9000000000000004</v>
      </c>
      <c r="G2">
        <v>83.9</v>
      </c>
      <c r="H2">
        <v>136.19999999999999</v>
      </c>
      <c r="I2">
        <v>0.1</v>
      </c>
      <c r="J2">
        <v>7.43</v>
      </c>
      <c r="K2">
        <v>0.68</v>
      </c>
      <c r="L2">
        <v>60</v>
      </c>
      <c r="M2">
        <f>YEAR(A2)</f>
        <v>2015</v>
      </c>
      <c r="N2" t="s">
        <v>10</v>
      </c>
      <c r="O2">
        <v>28</v>
      </c>
      <c r="P2" s="5" t="str">
        <f>LOOKUP(MONTH(A2),{1,3,6,9,12;"Winter","Spring","Summer","Autumn","Winter"})</f>
        <v>Winter</v>
      </c>
      <c r="Q2" t="s">
        <v>29</v>
      </c>
      <c r="Z2" t="s">
        <v>58</v>
      </c>
    </row>
    <row r="3" spans="1:27" x14ac:dyDescent="0.25">
      <c r="A3" s="1">
        <v>42054</v>
      </c>
      <c r="B3" t="s">
        <v>27</v>
      </c>
      <c r="C3" t="s">
        <v>29</v>
      </c>
      <c r="D3" s="2">
        <v>0.4236111111111111</v>
      </c>
      <c r="E3">
        <v>10.35</v>
      </c>
      <c r="F3">
        <v>7.9</v>
      </c>
      <c r="G3">
        <v>104.1</v>
      </c>
      <c r="H3">
        <v>154.80000000000001</v>
      </c>
      <c r="I3">
        <v>0.1</v>
      </c>
      <c r="J3">
        <v>7.68</v>
      </c>
      <c r="K3">
        <v>2.41</v>
      </c>
      <c r="L3">
        <v>33</v>
      </c>
      <c r="M3">
        <f t="shared" ref="M3:M35" si="0">YEAR(A3)</f>
        <v>2015</v>
      </c>
      <c r="N3" t="s">
        <v>10</v>
      </c>
      <c r="O3">
        <v>64</v>
      </c>
      <c r="P3" s="5" t="str">
        <f>LOOKUP(MONTH(A3),{1,3,6,9,12;"Winter","Spring","Summer","Autumn","Winter"})</f>
        <v>Winter</v>
      </c>
      <c r="Q3" t="s">
        <v>29</v>
      </c>
      <c r="Z3" t="s">
        <v>58</v>
      </c>
    </row>
    <row r="4" spans="1:27" x14ac:dyDescent="0.25">
      <c r="A4" s="1">
        <v>42100</v>
      </c>
      <c r="B4" t="s">
        <v>27</v>
      </c>
      <c r="C4" t="s">
        <v>29</v>
      </c>
      <c r="D4" s="2">
        <v>0.4375</v>
      </c>
      <c r="E4">
        <v>10.32</v>
      </c>
      <c r="F4">
        <v>8.8000000000000007</v>
      </c>
      <c r="G4">
        <v>111.9</v>
      </c>
      <c r="H4">
        <v>162</v>
      </c>
      <c r="I4">
        <v>0.1</v>
      </c>
      <c r="J4">
        <v>7.56</v>
      </c>
      <c r="K4">
        <v>0.46</v>
      </c>
      <c r="L4">
        <v>50</v>
      </c>
      <c r="M4">
        <f t="shared" si="0"/>
        <v>2015</v>
      </c>
      <c r="N4" t="s">
        <v>10</v>
      </c>
      <c r="O4">
        <v>75</v>
      </c>
      <c r="P4" s="5" t="str">
        <f>LOOKUP(MONTH(A4),{1,3,6,9,12;"Winter","Spring","Summer","Autumn","Winter"})</f>
        <v>Spring</v>
      </c>
      <c r="Q4" t="s">
        <v>29</v>
      </c>
      <c r="Z4" t="s">
        <v>58</v>
      </c>
    </row>
    <row r="5" spans="1:27" x14ac:dyDescent="0.25">
      <c r="A5" s="1">
        <v>42115</v>
      </c>
      <c r="B5" t="s">
        <v>27</v>
      </c>
      <c r="C5" t="s">
        <v>29</v>
      </c>
      <c r="D5" s="2">
        <v>0.4548611111111111</v>
      </c>
      <c r="E5">
        <v>11.9</v>
      </c>
      <c r="F5">
        <v>12.1</v>
      </c>
      <c r="G5">
        <v>136.5</v>
      </c>
      <c r="H5">
        <v>181.3</v>
      </c>
      <c r="I5">
        <v>0.1</v>
      </c>
      <c r="J5">
        <v>7.87</v>
      </c>
      <c r="K5">
        <v>0.25</v>
      </c>
      <c r="L5">
        <v>25</v>
      </c>
      <c r="M5">
        <f t="shared" si="0"/>
        <v>2015</v>
      </c>
      <c r="N5" t="s">
        <v>9</v>
      </c>
      <c r="O5">
        <v>80</v>
      </c>
      <c r="P5" s="5" t="str">
        <f>LOOKUP(MONTH(A5),{1,3,6,9,12;"Winter","Spring","Summer","Autumn","Winter"})</f>
        <v>Spring</v>
      </c>
      <c r="Q5" t="s">
        <v>29</v>
      </c>
      <c r="Z5" t="s">
        <v>58</v>
      </c>
    </row>
    <row r="6" spans="1:27" x14ac:dyDescent="0.25">
      <c r="A6" s="1">
        <v>42144</v>
      </c>
      <c r="B6" t="s">
        <v>27</v>
      </c>
      <c r="C6" t="s">
        <v>29</v>
      </c>
      <c r="D6" s="2">
        <v>0.57500000000000007</v>
      </c>
      <c r="E6">
        <v>11.1</v>
      </c>
      <c r="F6">
        <v>16.3</v>
      </c>
      <c r="G6">
        <v>162</v>
      </c>
      <c r="H6">
        <v>194.5</v>
      </c>
      <c r="I6">
        <v>0.1</v>
      </c>
      <c r="J6">
        <v>7.9</v>
      </c>
      <c r="K6">
        <v>1.43</v>
      </c>
      <c r="L6">
        <v>30</v>
      </c>
      <c r="M6">
        <f t="shared" si="0"/>
        <v>2015</v>
      </c>
      <c r="N6" t="s">
        <v>9</v>
      </c>
      <c r="O6">
        <v>150</v>
      </c>
      <c r="P6" s="5" t="str">
        <f>LOOKUP(MONTH(A6),{1,3,6,9,12;"Winter","Spring","Summer","Autumn","Winter"})</f>
        <v>Spring</v>
      </c>
      <c r="Q6" t="s">
        <v>29</v>
      </c>
      <c r="Z6" t="s">
        <v>58</v>
      </c>
    </row>
    <row r="7" spans="1:27" x14ac:dyDescent="0.25">
      <c r="A7" s="1">
        <v>42177</v>
      </c>
      <c r="B7" t="s">
        <v>27</v>
      </c>
      <c r="C7" t="s">
        <v>29</v>
      </c>
      <c r="D7" s="2">
        <v>0.53125</v>
      </c>
      <c r="E7">
        <v>10.11</v>
      </c>
      <c r="F7">
        <v>16.600000000000001</v>
      </c>
      <c r="G7">
        <v>165.2</v>
      </c>
      <c r="H7">
        <v>196.8</v>
      </c>
      <c r="I7">
        <v>0.1</v>
      </c>
      <c r="J7">
        <v>7.86</v>
      </c>
      <c r="K7">
        <v>0.85</v>
      </c>
      <c r="L7">
        <v>20</v>
      </c>
      <c r="M7">
        <f t="shared" si="0"/>
        <v>2015</v>
      </c>
      <c r="N7" t="s">
        <v>9</v>
      </c>
      <c r="O7">
        <v>120</v>
      </c>
      <c r="P7" s="5" t="str">
        <f>LOOKUP(MONTH(A7),{1,3,6,9,12;"Winter","Spring","Summer","Autumn","Winter"})</f>
        <v>Summer</v>
      </c>
      <c r="Q7" t="s">
        <v>29</v>
      </c>
      <c r="Z7" t="s">
        <v>58</v>
      </c>
    </row>
    <row r="8" spans="1:27" x14ac:dyDescent="0.25">
      <c r="A8" s="1">
        <v>42199</v>
      </c>
      <c r="B8" t="s">
        <v>27</v>
      </c>
      <c r="C8" t="s">
        <v>29</v>
      </c>
      <c r="D8" s="2">
        <v>0.60902777777777783</v>
      </c>
      <c r="E8">
        <v>10.25</v>
      </c>
      <c r="F8">
        <v>17.899999999999999</v>
      </c>
      <c r="G8">
        <v>167.9</v>
      </c>
      <c r="H8">
        <v>194.3</v>
      </c>
      <c r="I8">
        <v>0.1</v>
      </c>
      <c r="J8">
        <v>7.46</v>
      </c>
      <c r="K8">
        <v>0.71</v>
      </c>
      <c r="L8">
        <v>18</v>
      </c>
      <c r="M8">
        <f t="shared" si="0"/>
        <v>2015</v>
      </c>
      <c r="N8" t="s">
        <v>9</v>
      </c>
      <c r="O8">
        <v>180</v>
      </c>
      <c r="P8" s="5" t="str">
        <f>LOOKUP(MONTH(A8),{1,3,6,9,12;"Winter","Spring","Summer","Autumn","Winter"})</f>
        <v>Summer</v>
      </c>
      <c r="Q8" t="s">
        <v>29</v>
      </c>
      <c r="Z8" t="s">
        <v>58</v>
      </c>
    </row>
    <row r="9" spans="1:27" x14ac:dyDescent="0.25">
      <c r="A9" s="1">
        <v>42234</v>
      </c>
      <c r="B9" t="s">
        <v>27</v>
      </c>
      <c r="C9" t="s">
        <v>29</v>
      </c>
      <c r="D9" s="2">
        <v>0.48472222222222222</v>
      </c>
      <c r="E9">
        <v>8.75</v>
      </c>
      <c r="F9">
        <v>15.9</v>
      </c>
      <c r="G9">
        <v>158.69999999999999</v>
      </c>
      <c r="H9">
        <v>192.2</v>
      </c>
      <c r="I9">
        <v>0.1</v>
      </c>
      <c r="J9">
        <v>7.71</v>
      </c>
      <c r="K9">
        <v>0.15</v>
      </c>
      <c r="L9">
        <v>25</v>
      </c>
      <c r="M9">
        <f t="shared" si="0"/>
        <v>2015</v>
      </c>
      <c r="N9" t="s">
        <v>10</v>
      </c>
      <c r="O9">
        <v>210</v>
      </c>
      <c r="P9" s="5" t="str">
        <f>LOOKUP(MONTH(A9),{1,3,6,9,12;"Winter","Spring","Summer","Autumn","Winter"})</f>
        <v>Summer</v>
      </c>
      <c r="Q9" t="s">
        <v>29</v>
      </c>
      <c r="Z9" t="s">
        <v>58</v>
      </c>
    </row>
    <row r="10" spans="1:27" x14ac:dyDescent="0.25">
      <c r="A10" s="1">
        <v>42262</v>
      </c>
      <c r="B10" t="s">
        <v>27</v>
      </c>
      <c r="C10" t="s">
        <v>29</v>
      </c>
      <c r="D10" s="2">
        <v>0.47916666666666669</v>
      </c>
      <c r="E10">
        <v>8.65</v>
      </c>
      <c r="F10">
        <v>13.6</v>
      </c>
      <c r="G10">
        <v>152.69999999999999</v>
      </c>
      <c r="H10">
        <v>195.3</v>
      </c>
      <c r="I10">
        <v>0.1</v>
      </c>
      <c r="J10">
        <v>7.26</v>
      </c>
      <c r="K10">
        <v>1.17</v>
      </c>
      <c r="L10">
        <v>25</v>
      </c>
      <c r="M10">
        <f t="shared" si="0"/>
        <v>2015</v>
      </c>
      <c r="N10" t="s">
        <v>9</v>
      </c>
      <c r="O10">
        <v>140</v>
      </c>
      <c r="P10" s="5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x14ac:dyDescent="0.25">
      <c r="A11" s="1">
        <v>42292</v>
      </c>
      <c r="B11" t="s">
        <v>27</v>
      </c>
      <c r="C11" t="s">
        <v>29</v>
      </c>
      <c r="D11" s="2">
        <v>0.47847222222222219</v>
      </c>
      <c r="E11">
        <v>8.6199999999999992</v>
      </c>
      <c r="F11">
        <v>12.4</v>
      </c>
      <c r="G11">
        <v>146.80000000000001</v>
      </c>
      <c r="H11">
        <v>193.1</v>
      </c>
      <c r="I11">
        <v>0.1</v>
      </c>
      <c r="J11">
        <v>7.51</v>
      </c>
      <c r="K11">
        <v>0.82</v>
      </c>
      <c r="L11">
        <v>25</v>
      </c>
      <c r="M11">
        <f t="shared" si="0"/>
        <v>2015</v>
      </c>
      <c r="N11" t="s">
        <v>9</v>
      </c>
      <c r="O11">
        <v>90</v>
      </c>
      <c r="P11" s="5" t="str">
        <f>LOOKUP(MONTH(A11),{1,3,6,9,12;"Winter","Spring","Summer","Autumn","Winter"})</f>
        <v>Autumn</v>
      </c>
      <c r="Q11" t="s">
        <v>29</v>
      </c>
      <c r="Z11" t="s">
        <v>58</v>
      </c>
    </row>
    <row r="12" spans="1:27" x14ac:dyDescent="0.25">
      <c r="A12" s="1">
        <v>42317</v>
      </c>
      <c r="B12" t="s">
        <v>27</v>
      </c>
      <c r="C12" t="s">
        <v>29</v>
      </c>
      <c r="D12" s="2">
        <v>0.45208333333333334</v>
      </c>
      <c r="E12">
        <v>8.1199999999999992</v>
      </c>
      <c r="F12">
        <v>10</v>
      </c>
      <c r="G12">
        <v>81.7</v>
      </c>
      <c r="H12">
        <v>114.7</v>
      </c>
      <c r="I12">
        <v>0.1</v>
      </c>
      <c r="J12">
        <v>6.7</v>
      </c>
      <c r="K12">
        <v>3.28</v>
      </c>
      <c r="L12">
        <v>60</v>
      </c>
      <c r="M12">
        <f t="shared" si="0"/>
        <v>2015</v>
      </c>
      <c r="N12" t="s">
        <v>10</v>
      </c>
      <c r="O12">
        <v>380</v>
      </c>
      <c r="P12" s="5" t="str">
        <f>LOOKUP(MONTH(A12),{1,3,6,9,12;"Winter","Spring","Summer","Autumn","Winter"})</f>
        <v>Autumn</v>
      </c>
      <c r="Q12" t="s">
        <v>29</v>
      </c>
      <c r="Z12" t="s">
        <v>58</v>
      </c>
    </row>
    <row r="13" spans="1:27" x14ac:dyDescent="0.25">
      <c r="A13" s="1">
        <v>42360</v>
      </c>
      <c r="B13" t="s">
        <v>27</v>
      </c>
      <c r="C13" t="s">
        <v>29</v>
      </c>
      <c r="D13" s="2">
        <v>0.57638888888888895</v>
      </c>
      <c r="E13">
        <v>10.8</v>
      </c>
      <c r="F13">
        <v>6.1</v>
      </c>
      <c r="G13">
        <v>72.2</v>
      </c>
      <c r="H13">
        <v>112.3</v>
      </c>
      <c r="I13">
        <v>0.1</v>
      </c>
      <c r="J13">
        <v>6.64</v>
      </c>
      <c r="K13">
        <v>1.65</v>
      </c>
      <c r="L13">
        <v>80</v>
      </c>
      <c r="M13">
        <f t="shared" si="0"/>
        <v>2015</v>
      </c>
      <c r="N13" t="s">
        <v>10</v>
      </c>
      <c r="O13">
        <v>54</v>
      </c>
      <c r="P13" s="5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x14ac:dyDescent="0.25">
      <c r="A14" s="1">
        <v>42388</v>
      </c>
      <c r="B14" t="s">
        <v>27</v>
      </c>
      <c r="C14" t="s">
        <v>29</v>
      </c>
      <c r="D14" s="2">
        <v>0.52361111111111114</v>
      </c>
      <c r="E14">
        <v>10.130000000000001</v>
      </c>
      <c r="F14">
        <v>6.7</v>
      </c>
      <c r="G14">
        <v>82.5</v>
      </c>
      <c r="H14">
        <v>126.9</v>
      </c>
      <c r="I14">
        <v>0.1</v>
      </c>
      <c r="J14">
        <v>6.9</v>
      </c>
      <c r="K14">
        <v>0.1</v>
      </c>
      <c r="L14">
        <v>50</v>
      </c>
      <c r="M14">
        <f t="shared" si="0"/>
        <v>2016</v>
      </c>
      <c r="N14" t="s">
        <v>10</v>
      </c>
      <c r="O14">
        <v>30</v>
      </c>
      <c r="P14" s="5" t="str">
        <f>LOOKUP(MONTH(A14),{1,3,6,9,12;"Winter","Spring","Summer","Autumn","Winter"})</f>
        <v>Winter</v>
      </c>
      <c r="Q14" t="s">
        <v>29</v>
      </c>
      <c r="Z14" t="s">
        <v>58</v>
      </c>
    </row>
    <row r="15" spans="1:27" x14ac:dyDescent="0.25">
      <c r="A15" s="1">
        <v>42423</v>
      </c>
      <c r="B15" t="s">
        <v>27</v>
      </c>
      <c r="C15" t="s">
        <v>29</v>
      </c>
      <c r="D15" s="2">
        <v>0.42569444444444443</v>
      </c>
      <c r="E15">
        <v>9.9499999999999993</v>
      </c>
      <c r="F15">
        <v>5.6</v>
      </c>
      <c r="G15">
        <v>87</v>
      </c>
      <c r="H15">
        <v>138.4</v>
      </c>
      <c r="I15">
        <v>0.1</v>
      </c>
      <c r="J15">
        <v>6.72</v>
      </c>
      <c r="K15">
        <v>0.89</v>
      </c>
      <c r="L15">
        <v>38</v>
      </c>
      <c r="M15">
        <f t="shared" si="0"/>
        <v>2016</v>
      </c>
      <c r="N15" t="s">
        <v>10</v>
      </c>
      <c r="O15">
        <v>26</v>
      </c>
      <c r="P15" s="5" t="str">
        <f>LOOKUP(MONTH(A15),{1,3,6,9,12;"Winter","Spring","Summer","Autumn","Winter"})</f>
        <v>Winter</v>
      </c>
      <c r="Q15" t="s">
        <v>29</v>
      </c>
      <c r="Z15" t="s">
        <v>58</v>
      </c>
    </row>
    <row r="16" spans="1:27" x14ac:dyDescent="0.25">
      <c r="A16" s="1">
        <v>42450</v>
      </c>
      <c r="B16" t="s">
        <v>27</v>
      </c>
      <c r="C16" t="s">
        <v>29</v>
      </c>
      <c r="D16" s="2">
        <v>0.44791666666666669</v>
      </c>
      <c r="E16">
        <v>9.99</v>
      </c>
      <c r="F16">
        <v>9.4</v>
      </c>
      <c r="G16">
        <v>103.5</v>
      </c>
      <c r="H16">
        <v>147.5</v>
      </c>
      <c r="I16">
        <v>0.1</v>
      </c>
      <c r="J16">
        <v>7.25</v>
      </c>
      <c r="K16">
        <v>0.67</v>
      </c>
      <c r="L16">
        <v>60</v>
      </c>
      <c r="M16">
        <f t="shared" si="0"/>
        <v>2016</v>
      </c>
      <c r="N16" t="s">
        <v>10</v>
      </c>
      <c r="O16">
        <v>80</v>
      </c>
      <c r="P16" s="5" t="str">
        <f>LOOKUP(MONTH(A16),{1,3,6,9,12;"Winter","Spring","Summer","Autumn","Winter"})</f>
        <v>Spring</v>
      </c>
      <c r="Q16" t="s">
        <v>29</v>
      </c>
      <c r="Z16" t="s">
        <v>58</v>
      </c>
    </row>
    <row r="17" spans="1:26" x14ac:dyDescent="0.25">
      <c r="A17" s="1">
        <v>42478</v>
      </c>
      <c r="B17" t="s">
        <v>27</v>
      </c>
      <c r="C17" t="s">
        <v>29</v>
      </c>
      <c r="D17" s="2">
        <v>0.47222222222222227</v>
      </c>
      <c r="E17">
        <v>10.85</v>
      </c>
      <c r="F17">
        <v>12.9</v>
      </c>
      <c r="G17">
        <v>139.19999999999999</v>
      </c>
      <c r="H17">
        <v>180.8</v>
      </c>
      <c r="I17">
        <v>0.1</v>
      </c>
      <c r="J17">
        <v>7.37</v>
      </c>
      <c r="K17">
        <v>0.75</v>
      </c>
      <c r="L17">
        <v>40</v>
      </c>
      <c r="M17">
        <f t="shared" si="0"/>
        <v>2016</v>
      </c>
      <c r="N17" t="s">
        <v>9</v>
      </c>
      <c r="O17">
        <v>32</v>
      </c>
      <c r="P17" s="5" t="str">
        <f>LOOKUP(MONTH(A17),{1,3,6,9,12;"Winter","Spring","Summer","Autumn","Winter"})</f>
        <v>Spring</v>
      </c>
      <c r="Q17" t="s">
        <v>29</v>
      </c>
      <c r="Z17" t="s">
        <v>58</v>
      </c>
    </row>
    <row r="18" spans="1:26" x14ac:dyDescent="0.25">
      <c r="A18" s="1">
        <v>42499</v>
      </c>
      <c r="B18" t="s">
        <v>27</v>
      </c>
      <c r="C18" t="s">
        <v>29</v>
      </c>
      <c r="D18" s="2">
        <v>0.43055555555555558</v>
      </c>
      <c r="E18">
        <v>10.72</v>
      </c>
      <c r="F18">
        <v>12.5</v>
      </c>
      <c r="G18">
        <v>133</v>
      </c>
      <c r="H18">
        <v>174.8</v>
      </c>
      <c r="I18">
        <v>0.1</v>
      </c>
      <c r="J18">
        <v>7.8</v>
      </c>
      <c r="K18">
        <v>0.1</v>
      </c>
      <c r="L18">
        <v>30</v>
      </c>
      <c r="M18">
        <f t="shared" si="0"/>
        <v>2016</v>
      </c>
      <c r="N18" t="s">
        <v>10</v>
      </c>
      <c r="O18">
        <v>170</v>
      </c>
      <c r="P18" s="5" t="str">
        <f>LOOKUP(MONTH(A18),{1,3,6,9,12;"Winter","Spring","Summer","Autumn","Winter"})</f>
        <v>Spring</v>
      </c>
      <c r="Q18" t="s">
        <v>29</v>
      </c>
      <c r="Z18" t="s">
        <v>58</v>
      </c>
    </row>
    <row r="19" spans="1:26" x14ac:dyDescent="0.25">
      <c r="A19" s="1">
        <v>42542</v>
      </c>
      <c r="B19" t="s">
        <v>27</v>
      </c>
      <c r="C19" t="s">
        <v>29</v>
      </c>
      <c r="D19" s="2">
        <v>0.44513888888888892</v>
      </c>
      <c r="E19">
        <v>9.51</v>
      </c>
      <c r="F19">
        <v>14.3</v>
      </c>
      <c r="G19">
        <v>136.9</v>
      </c>
      <c r="H19">
        <v>172</v>
      </c>
      <c r="I19">
        <v>0.1</v>
      </c>
      <c r="L19">
        <v>45</v>
      </c>
      <c r="M19">
        <f t="shared" si="0"/>
        <v>2016</v>
      </c>
      <c r="N19" t="s">
        <v>10</v>
      </c>
      <c r="O19">
        <v>150</v>
      </c>
      <c r="P19" s="5" t="str">
        <f>LOOKUP(MONTH(A19),{1,3,6,9,12;"Winter","Spring","Summer","Autumn","Winter"})</f>
        <v>Summer</v>
      </c>
      <c r="Q19" t="s">
        <v>29</v>
      </c>
      <c r="Z19" t="s">
        <v>58</v>
      </c>
    </row>
    <row r="20" spans="1:26" x14ac:dyDescent="0.25">
      <c r="A20" s="1">
        <v>42569</v>
      </c>
      <c r="B20" t="s">
        <v>27</v>
      </c>
      <c r="C20" t="s">
        <v>29</v>
      </c>
      <c r="D20" s="2">
        <v>0.4375</v>
      </c>
      <c r="E20">
        <v>9.0299999999999994</v>
      </c>
      <c r="F20">
        <v>15.6</v>
      </c>
      <c r="G20">
        <v>158.80000000000001</v>
      </c>
      <c r="H20">
        <v>193.7</v>
      </c>
      <c r="I20">
        <v>0.1</v>
      </c>
      <c r="J20">
        <v>7.42</v>
      </c>
      <c r="K20">
        <v>0.18</v>
      </c>
      <c r="L20">
        <v>30</v>
      </c>
      <c r="M20">
        <f t="shared" si="0"/>
        <v>2016</v>
      </c>
      <c r="N20" t="s">
        <v>9</v>
      </c>
      <c r="O20">
        <v>220</v>
      </c>
      <c r="P20" s="5" t="str">
        <f>LOOKUP(MONTH(A20),{1,3,6,9,12;"Winter","Spring","Summer","Autumn","Winter"})</f>
        <v>Summer</v>
      </c>
      <c r="Q20" t="s">
        <v>29</v>
      </c>
      <c r="Z20" t="s">
        <v>58</v>
      </c>
    </row>
    <row r="21" spans="1:26" x14ac:dyDescent="0.25">
      <c r="A21" s="1">
        <v>42597</v>
      </c>
      <c r="B21" t="s">
        <v>27</v>
      </c>
      <c r="C21" t="s">
        <v>29</v>
      </c>
      <c r="D21" s="2">
        <v>0.43124999999999997</v>
      </c>
      <c r="E21">
        <v>8.77</v>
      </c>
      <c r="F21">
        <v>15.4</v>
      </c>
      <c r="G21">
        <v>159.19999999999999</v>
      </c>
      <c r="H21">
        <v>194.7</v>
      </c>
      <c r="I21">
        <v>0.1</v>
      </c>
      <c r="J21">
        <v>7.36</v>
      </c>
      <c r="K21">
        <v>0.37</v>
      </c>
      <c r="L21">
        <v>40</v>
      </c>
      <c r="M21">
        <f t="shared" si="0"/>
        <v>2016</v>
      </c>
      <c r="N21" t="s">
        <v>9</v>
      </c>
      <c r="O21">
        <v>250</v>
      </c>
      <c r="P21" s="5" t="str">
        <f>LOOKUP(MONTH(A21),{1,3,6,9,12;"Winter","Spring","Summer","Autumn","Winter"})</f>
        <v>Summer</v>
      </c>
      <c r="Q21" t="s">
        <v>29</v>
      </c>
      <c r="Z21" t="s">
        <v>58</v>
      </c>
    </row>
    <row r="22" spans="1:26" x14ac:dyDescent="0.25">
      <c r="A22" s="1">
        <v>42633</v>
      </c>
      <c r="B22" t="s">
        <v>27</v>
      </c>
      <c r="C22" t="s">
        <v>29</v>
      </c>
      <c r="D22" s="2">
        <v>0.48680555555555555</v>
      </c>
      <c r="E22">
        <v>10.26</v>
      </c>
      <c r="F22">
        <v>12.4</v>
      </c>
      <c r="G22">
        <v>113.4</v>
      </c>
      <c r="H22">
        <v>149.19999999999999</v>
      </c>
      <c r="I22">
        <v>0.1</v>
      </c>
      <c r="J22">
        <v>6.9</v>
      </c>
      <c r="K22">
        <v>1.84</v>
      </c>
      <c r="L22">
        <v>50</v>
      </c>
      <c r="M22">
        <f t="shared" si="0"/>
        <v>2016</v>
      </c>
      <c r="N22" t="s">
        <v>10</v>
      </c>
      <c r="O22">
        <v>930</v>
      </c>
      <c r="P22" s="5" t="str">
        <f>LOOKUP(MONTH(A22),{1,3,6,9,12;"Winter","Spring","Summer","Autumn","Winter"})</f>
        <v>Autumn</v>
      </c>
      <c r="Q22" t="s">
        <v>29</v>
      </c>
      <c r="Z22" t="s">
        <v>58</v>
      </c>
    </row>
    <row r="23" spans="1:26" x14ac:dyDescent="0.25">
      <c r="A23" s="1">
        <v>42654</v>
      </c>
      <c r="B23" t="s">
        <v>27</v>
      </c>
      <c r="C23" t="s">
        <v>29</v>
      </c>
      <c r="D23" s="2">
        <v>0.46875</v>
      </c>
      <c r="E23">
        <v>10.93</v>
      </c>
      <c r="F23">
        <v>9.6999999999999993</v>
      </c>
      <c r="G23">
        <v>115.9</v>
      </c>
      <c r="H23">
        <v>163.80000000000001</v>
      </c>
      <c r="I23">
        <v>0.1</v>
      </c>
      <c r="J23">
        <v>7.1</v>
      </c>
      <c r="K23">
        <v>1.31</v>
      </c>
      <c r="L23">
        <v>60</v>
      </c>
      <c r="M23">
        <f t="shared" si="0"/>
        <v>2016</v>
      </c>
      <c r="N23" t="s">
        <v>9</v>
      </c>
      <c r="O23">
        <v>120</v>
      </c>
      <c r="P23" s="5" t="str">
        <f>LOOKUP(MONTH(A23),{1,3,6,9,12;"Winter","Spring","Summer","Autumn","Winter"})</f>
        <v>Autumn</v>
      </c>
      <c r="Q23" t="s">
        <v>29</v>
      </c>
      <c r="Z23" t="s">
        <v>58</v>
      </c>
    </row>
    <row r="24" spans="1:26" x14ac:dyDescent="0.25">
      <c r="A24" s="1">
        <v>42688</v>
      </c>
      <c r="B24" t="s">
        <v>27</v>
      </c>
      <c r="C24" t="s">
        <v>29</v>
      </c>
      <c r="D24" s="2">
        <v>0.57986111111111105</v>
      </c>
      <c r="E24">
        <v>9.31</v>
      </c>
      <c r="F24">
        <v>11.5</v>
      </c>
      <c r="G24">
        <v>108.6</v>
      </c>
      <c r="H24">
        <v>146.30000000000001</v>
      </c>
      <c r="I24">
        <v>0.1</v>
      </c>
      <c r="J24">
        <v>6.76</v>
      </c>
      <c r="K24">
        <v>1.04</v>
      </c>
      <c r="L24">
        <v>50</v>
      </c>
      <c r="M24">
        <f t="shared" si="0"/>
        <v>2016</v>
      </c>
      <c r="N24" t="s">
        <v>10</v>
      </c>
      <c r="O24">
        <v>120</v>
      </c>
      <c r="P24" s="5" t="str">
        <f>LOOKUP(MONTH(A24),{1,3,6,9,12;"Winter","Spring","Summer","Autumn","Winter"})</f>
        <v>Autumn</v>
      </c>
      <c r="Q24" t="s">
        <v>29</v>
      </c>
      <c r="Z24" t="s">
        <v>58</v>
      </c>
    </row>
    <row r="25" spans="1:26" x14ac:dyDescent="0.25">
      <c r="A25" s="1">
        <v>42716</v>
      </c>
      <c r="B25" t="s">
        <v>27</v>
      </c>
      <c r="C25" t="s">
        <v>29</v>
      </c>
      <c r="D25" s="2">
        <v>0.46527777777777773</v>
      </c>
      <c r="E25">
        <v>12.01</v>
      </c>
      <c r="F25">
        <v>6.1</v>
      </c>
      <c r="G25">
        <v>94</v>
      </c>
      <c r="H25">
        <v>147.69999999999999</v>
      </c>
      <c r="I25">
        <v>0.1</v>
      </c>
      <c r="J25">
        <v>7.05</v>
      </c>
      <c r="K25">
        <v>2.2000000000000002</v>
      </c>
      <c r="L25">
        <v>45</v>
      </c>
      <c r="M25">
        <f t="shared" si="0"/>
        <v>2016</v>
      </c>
      <c r="N25" t="s">
        <v>10</v>
      </c>
      <c r="O25">
        <v>110</v>
      </c>
      <c r="P25" s="5" t="str">
        <f>LOOKUP(MONTH(A25),{1,3,6,9,12;"Winter","Spring","Summer","Autumn","Winter"})</f>
        <v>Winter</v>
      </c>
      <c r="Q25" t="s">
        <v>29</v>
      </c>
      <c r="Z25" t="s">
        <v>58</v>
      </c>
    </row>
    <row r="26" spans="1:26" x14ac:dyDescent="0.25">
      <c r="A26" s="1">
        <v>42758</v>
      </c>
      <c r="B26" t="s">
        <v>27</v>
      </c>
      <c r="C26" t="s">
        <v>29</v>
      </c>
      <c r="D26" s="2">
        <v>0.4201388888888889</v>
      </c>
      <c r="E26">
        <v>12.02</v>
      </c>
      <c r="F26">
        <v>4.2</v>
      </c>
      <c r="G26">
        <v>82.7</v>
      </c>
      <c r="H26">
        <v>137.30000000000001</v>
      </c>
      <c r="I26">
        <v>0.1</v>
      </c>
      <c r="J26">
        <v>6.88</v>
      </c>
      <c r="K26">
        <v>1.77</v>
      </c>
      <c r="L26">
        <v>45</v>
      </c>
      <c r="M26">
        <f t="shared" si="0"/>
        <v>2017</v>
      </c>
      <c r="N26" t="s">
        <v>10</v>
      </c>
      <c r="O26">
        <v>46</v>
      </c>
      <c r="P26" s="5" t="str">
        <f>LOOKUP(MONTH(A26),{1,3,6,9,12;"Winter","Spring","Summer","Autumn","Winter"})</f>
        <v>Winter</v>
      </c>
      <c r="Q26" t="s">
        <v>29</v>
      </c>
      <c r="Z26" t="s">
        <v>58</v>
      </c>
    </row>
    <row r="27" spans="1:26" x14ac:dyDescent="0.25">
      <c r="A27" s="1">
        <v>42787</v>
      </c>
      <c r="B27" t="s">
        <v>27</v>
      </c>
      <c r="C27" t="s">
        <v>29</v>
      </c>
      <c r="D27" s="2">
        <v>0.43055555555555558</v>
      </c>
      <c r="E27">
        <v>11.36</v>
      </c>
      <c r="F27">
        <v>7</v>
      </c>
      <c r="G27">
        <v>80.5</v>
      </c>
      <c r="H27">
        <v>122.7</v>
      </c>
      <c r="I27">
        <v>0.1</v>
      </c>
      <c r="J27">
        <v>7.44</v>
      </c>
      <c r="K27">
        <v>0.25</v>
      </c>
      <c r="L27">
        <v>80</v>
      </c>
      <c r="M27">
        <f t="shared" si="0"/>
        <v>2017</v>
      </c>
      <c r="N27" t="s">
        <v>10</v>
      </c>
      <c r="O27">
        <v>40</v>
      </c>
      <c r="P27" s="5" t="str">
        <f>LOOKUP(MONTH(A27),{1,3,6,9,12;"Winter","Spring","Summer","Autumn","Winter"})</f>
        <v>Winter</v>
      </c>
      <c r="Q27" t="s">
        <v>29</v>
      </c>
      <c r="Z27" t="s">
        <v>58</v>
      </c>
    </row>
    <row r="28" spans="1:26" x14ac:dyDescent="0.25">
      <c r="A28" s="1">
        <v>42807</v>
      </c>
      <c r="B28" t="s">
        <v>27</v>
      </c>
      <c r="C28" t="s">
        <v>29</v>
      </c>
      <c r="D28" s="2">
        <v>0.4375</v>
      </c>
      <c r="E28">
        <v>10.43</v>
      </c>
      <c r="F28">
        <v>8.1999999999999993</v>
      </c>
      <c r="G28">
        <v>90.9</v>
      </c>
      <c r="H28">
        <v>134</v>
      </c>
      <c r="I28">
        <v>0.1</v>
      </c>
      <c r="J28">
        <v>7.07</v>
      </c>
      <c r="K28">
        <v>1.3</v>
      </c>
      <c r="L28">
        <v>50</v>
      </c>
      <c r="M28">
        <f t="shared" si="0"/>
        <v>2017</v>
      </c>
      <c r="N28" t="s">
        <v>10</v>
      </c>
      <c r="O28">
        <v>46</v>
      </c>
      <c r="P28" s="5" t="str">
        <f>LOOKUP(MONTH(A28),{1,3,6,9,12;"Winter","Spring","Summer","Autumn","Winter"})</f>
        <v>Spring</v>
      </c>
      <c r="Q28" t="s">
        <v>29</v>
      </c>
      <c r="Z28" t="s">
        <v>58</v>
      </c>
    </row>
    <row r="29" spans="1:26" x14ac:dyDescent="0.25">
      <c r="A29" s="1">
        <v>42843</v>
      </c>
      <c r="B29" t="s">
        <v>27</v>
      </c>
      <c r="C29" t="s">
        <v>29</v>
      </c>
      <c r="D29" s="2">
        <v>0.41180555555555554</v>
      </c>
      <c r="E29">
        <v>9.58</v>
      </c>
      <c r="F29">
        <v>10.6</v>
      </c>
      <c r="G29">
        <v>106.4</v>
      </c>
      <c r="H29">
        <v>146.69999999999999</v>
      </c>
      <c r="I29">
        <v>0.1</v>
      </c>
      <c r="J29">
        <v>7.04</v>
      </c>
      <c r="K29">
        <v>7.0000000000000007E-2</v>
      </c>
      <c r="L29">
        <v>45</v>
      </c>
      <c r="M29">
        <f t="shared" si="0"/>
        <v>2017</v>
      </c>
      <c r="N29" t="s">
        <v>10</v>
      </c>
      <c r="O29">
        <v>70</v>
      </c>
      <c r="P29" s="5" t="str">
        <f>LOOKUP(MONTH(A29),{1,3,6,9,12;"Winter","Spring","Summer","Autumn","Winter"})</f>
        <v>Spring</v>
      </c>
      <c r="Q29" t="s">
        <v>29</v>
      </c>
      <c r="Z29" t="s">
        <v>58</v>
      </c>
    </row>
    <row r="30" spans="1:26" x14ac:dyDescent="0.25">
      <c r="A30" s="1">
        <v>42870</v>
      </c>
      <c r="B30" t="s">
        <v>27</v>
      </c>
      <c r="C30" t="s">
        <v>29</v>
      </c>
      <c r="D30" s="2">
        <v>0.46180555555555558</v>
      </c>
      <c r="E30">
        <v>9.17</v>
      </c>
      <c r="F30">
        <v>11.4</v>
      </c>
      <c r="G30">
        <v>86</v>
      </c>
      <c r="H30">
        <v>116</v>
      </c>
      <c r="I30">
        <v>0.1</v>
      </c>
      <c r="J30">
        <v>7.09</v>
      </c>
      <c r="K30">
        <v>4.12</v>
      </c>
      <c r="L30">
        <v>70</v>
      </c>
      <c r="M30">
        <f t="shared" si="0"/>
        <v>2017</v>
      </c>
      <c r="N30" t="s">
        <v>10</v>
      </c>
      <c r="O30">
        <v>550</v>
      </c>
      <c r="P30" s="5" t="str">
        <f>LOOKUP(MONTH(A30),{1,3,6,9,12;"Winter","Spring","Summer","Autumn","Winter"})</f>
        <v>Spring</v>
      </c>
      <c r="Q30" t="s">
        <v>29</v>
      </c>
      <c r="Z30" t="s">
        <v>58</v>
      </c>
    </row>
    <row r="31" spans="1:26" x14ac:dyDescent="0.25">
      <c r="A31" s="1">
        <v>42899</v>
      </c>
      <c r="B31" t="s">
        <v>27</v>
      </c>
      <c r="C31" t="s">
        <v>29</v>
      </c>
      <c r="D31" s="2">
        <v>0.43055555555555558</v>
      </c>
      <c r="E31">
        <v>10.32</v>
      </c>
      <c r="F31">
        <v>12.5</v>
      </c>
      <c r="G31">
        <v>140.5</v>
      </c>
      <c r="H31">
        <v>184.2</v>
      </c>
      <c r="I31">
        <v>0.1</v>
      </c>
      <c r="J31">
        <v>7.94</v>
      </c>
      <c r="K31">
        <v>7.37</v>
      </c>
      <c r="L31">
        <v>50</v>
      </c>
      <c r="M31">
        <f t="shared" si="0"/>
        <v>2017</v>
      </c>
      <c r="N31" t="s">
        <v>10</v>
      </c>
      <c r="O31">
        <v>730</v>
      </c>
      <c r="P31" s="5" t="str">
        <f>LOOKUP(MONTH(A31),{1,3,6,9,12;"Winter","Spring","Summer","Autumn","Winter"})</f>
        <v>Summer</v>
      </c>
      <c r="Q31" t="s">
        <v>29</v>
      </c>
      <c r="Z31" t="s">
        <v>58</v>
      </c>
    </row>
    <row r="32" spans="1:26" x14ac:dyDescent="0.25">
      <c r="A32" s="1">
        <v>42927</v>
      </c>
      <c r="B32" t="s">
        <v>27</v>
      </c>
      <c r="C32" t="s">
        <v>29</v>
      </c>
      <c r="D32" s="2">
        <v>0.4375</v>
      </c>
      <c r="E32">
        <v>9.57</v>
      </c>
      <c r="F32">
        <v>14.6</v>
      </c>
      <c r="G32">
        <v>154.6</v>
      </c>
      <c r="H32">
        <v>193.2</v>
      </c>
      <c r="I32">
        <v>0.1</v>
      </c>
      <c r="J32">
        <v>7.75</v>
      </c>
      <c r="K32">
        <v>0.76</v>
      </c>
      <c r="L32">
        <v>25</v>
      </c>
      <c r="M32">
        <f t="shared" si="0"/>
        <v>2017</v>
      </c>
      <c r="N32" t="s">
        <v>9</v>
      </c>
      <c r="O32">
        <v>120</v>
      </c>
      <c r="P32" s="5" t="str">
        <f>LOOKUP(MONTH(A32),{1,3,6,9,12;"Winter","Spring","Summer","Autumn","Winter"})</f>
        <v>Summer</v>
      </c>
      <c r="Q32" t="s">
        <v>29</v>
      </c>
      <c r="Z32" t="s">
        <v>58</v>
      </c>
    </row>
    <row r="33" spans="1:26" x14ac:dyDescent="0.25">
      <c r="A33" s="1">
        <v>42961</v>
      </c>
      <c r="B33" t="s">
        <v>27</v>
      </c>
      <c r="C33" t="s">
        <v>29</v>
      </c>
      <c r="D33" s="2">
        <v>0.4201388888888889</v>
      </c>
      <c r="E33">
        <v>10.5</v>
      </c>
      <c r="F33">
        <v>14.5</v>
      </c>
      <c r="G33">
        <v>157.30000000000001</v>
      </c>
      <c r="H33">
        <v>197.2</v>
      </c>
      <c r="I33">
        <v>0.1</v>
      </c>
      <c r="J33">
        <v>7.63</v>
      </c>
      <c r="K33">
        <v>0.38</v>
      </c>
      <c r="L33">
        <v>30</v>
      </c>
      <c r="M33">
        <f t="shared" si="0"/>
        <v>2017</v>
      </c>
      <c r="N33" t="s">
        <v>10</v>
      </c>
      <c r="O33">
        <v>380</v>
      </c>
      <c r="P33" s="5" t="str">
        <f>LOOKUP(MONTH(A33),{1,3,6,9,12;"Winter","Spring","Summer","Autumn","Winter"})</f>
        <v>Summer</v>
      </c>
      <c r="Q33" t="s">
        <v>29</v>
      </c>
      <c r="Z33" t="s">
        <v>58</v>
      </c>
    </row>
    <row r="34" spans="1:26" x14ac:dyDescent="0.25">
      <c r="A34" s="1">
        <v>42989</v>
      </c>
      <c r="B34" t="s">
        <v>27</v>
      </c>
      <c r="C34" t="s">
        <v>29</v>
      </c>
      <c r="D34" s="2">
        <v>0.4236111111111111</v>
      </c>
      <c r="E34">
        <v>11.07</v>
      </c>
      <c r="F34">
        <v>12.8</v>
      </c>
      <c r="G34">
        <v>157.69999999999999</v>
      </c>
      <c r="H34">
        <v>205.4</v>
      </c>
      <c r="I34">
        <v>0.1</v>
      </c>
      <c r="J34">
        <v>7.62</v>
      </c>
      <c r="K34">
        <v>0.57999999999999996</v>
      </c>
      <c r="L34">
        <v>18</v>
      </c>
      <c r="M34">
        <f t="shared" si="0"/>
        <v>2017</v>
      </c>
      <c r="N34" t="s">
        <v>9</v>
      </c>
      <c r="O34">
        <v>1200</v>
      </c>
      <c r="P34" s="5" t="str">
        <f>LOOKUP(MONTH(A34),{1,3,6,9,12;"Winter","Spring","Summer","Autumn","Winter"})</f>
        <v>Autumn</v>
      </c>
      <c r="Q34" t="s">
        <v>29</v>
      </c>
      <c r="Z34" t="s">
        <v>58</v>
      </c>
    </row>
    <row r="35" spans="1:26" x14ac:dyDescent="0.25">
      <c r="A35" s="1">
        <v>43024</v>
      </c>
      <c r="B35" t="s">
        <v>27</v>
      </c>
      <c r="C35" t="s">
        <v>29</v>
      </c>
      <c r="D35" s="2">
        <v>0.45347222222222222</v>
      </c>
      <c r="E35">
        <v>12.15</v>
      </c>
      <c r="F35">
        <v>9.1</v>
      </c>
      <c r="G35">
        <v>136</v>
      </c>
      <c r="H35">
        <v>195.2</v>
      </c>
      <c r="I35">
        <v>0.1</v>
      </c>
      <c r="J35">
        <v>7.32</v>
      </c>
      <c r="K35">
        <v>0.5</v>
      </c>
      <c r="L35">
        <v>19</v>
      </c>
      <c r="M35">
        <f t="shared" si="0"/>
        <v>2017</v>
      </c>
      <c r="N35" t="s">
        <v>9</v>
      </c>
      <c r="O35">
        <v>70</v>
      </c>
      <c r="P35" s="5" t="str">
        <f>LOOKUP(MONTH(A35),{1,3,6,9,12;"Winter","Spring","Summer","Autumn","Winter"})</f>
        <v>Autumn</v>
      </c>
      <c r="Q35" t="s">
        <v>29</v>
      </c>
      <c r="Z35" t="s">
        <v>58</v>
      </c>
    </row>
    <row r="36" spans="1:26" x14ac:dyDescent="0.25">
      <c r="A36" s="1">
        <v>43073</v>
      </c>
      <c r="B36" t="s">
        <v>27</v>
      </c>
      <c r="C36" t="s">
        <v>29</v>
      </c>
      <c r="D36" s="2">
        <v>0.42222222222222222</v>
      </c>
      <c r="E36">
        <v>12.35</v>
      </c>
      <c r="F36">
        <v>6.5</v>
      </c>
      <c r="G36">
        <v>77.5</v>
      </c>
      <c r="H36">
        <v>119.7</v>
      </c>
      <c r="I36">
        <v>0.1</v>
      </c>
      <c r="J36">
        <v>6.73</v>
      </c>
      <c r="K36">
        <v>0.78</v>
      </c>
      <c r="L36">
        <v>40</v>
      </c>
      <c r="M36">
        <f>YEAR(A36)</f>
        <v>2017</v>
      </c>
      <c r="N36" t="s">
        <v>10</v>
      </c>
      <c r="P36" s="5" t="str">
        <f>LOOKUP(MONTH(A36),{1,3,6,9,12;"Winter","Spring","Summer","Autumn","Winter"})</f>
        <v>Winter</v>
      </c>
      <c r="Q36" t="s">
        <v>29</v>
      </c>
      <c r="Z36" t="s">
        <v>58</v>
      </c>
    </row>
    <row r="37" spans="1:26" x14ac:dyDescent="0.25">
      <c r="A37" s="1">
        <v>43122</v>
      </c>
      <c r="B37" t="s">
        <v>27</v>
      </c>
      <c r="C37" t="s">
        <v>29</v>
      </c>
      <c r="D37" s="2">
        <v>0.46111111111111108</v>
      </c>
      <c r="E37">
        <v>11.24</v>
      </c>
      <c r="F37">
        <v>6.9</v>
      </c>
      <c r="G37">
        <v>76.7</v>
      </c>
      <c r="H37">
        <v>117.6</v>
      </c>
      <c r="I37">
        <v>0.1</v>
      </c>
      <c r="J37">
        <v>6.7</v>
      </c>
      <c r="K37">
        <v>0.57999999999999996</v>
      </c>
      <c r="L37">
        <v>70</v>
      </c>
      <c r="M37">
        <f t="shared" ref="M37:M56" si="1">YEAR(A37)</f>
        <v>2018</v>
      </c>
      <c r="N37" t="s">
        <v>10</v>
      </c>
      <c r="O37">
        <v>54</v>
      </c>
      <c r="P37" s="5" t="str">
        <f>LOOKUP(MONTH(A37),{1,3,6,9,12;"Winter","Spring","Summer","Autumn","Winter"})</f>
        <v>Winter</v>
      </c>
      <c r="Q37" t="s">
        <v>29</v>
      </c>
      <c r="Z37" t="s">
        <v>58</v>
      </c>
    </row>
    <row r="38" spans="1:26" x14ac:dyDescent="0.25">
      <c r="A38" s="1">
        <v>43143</v>
      </c>
      <c r="B38" t="s">
        <v>27</v>
      </c>
      <c r="C38" t="s">
        <v>29</v>
      </c>
      <c r="D38" s="2">
        <v>0.43124999999999997</v>
      </c>
      <c r="F38">
        <v>4.5999999999999996</v>
      </c>
      <c r="G38">
        <v>82.5</v>
      </c>
      <c r="H38">
        <v>135.6</v>
      </c>
      <c r="I38">
        <v>0.1</v>
      </c>
      <c r="J38">
        <v>7.75</v>
      </c>
      <c r="K38">
        <v>1.1499999999999999</v>
      </c>
      <c r="L38">
        <v>55</v>
      </c>
      <c r="M38">
        <f t="shared" si="1"/>
        <v>2018</v>
      </c>
      <c r="N38" t="s">
        <v>9</v>
      </c>
      <c r="O38">
        <v>40</v>
      </c>
      <c r="P38" s="5" t="str">
        <f>LOOKUP(MONTH(A38),{1,3,6,9,12;"Winter","Spring","Summer","Autumn","Winter"})</f>
        <v>Winter</v>
      </c>
      <c r="Q38" t="s">
        <v>29</v>
      </c>
      <c r="Z38" t="s">
        <v>58</v>
      </c>
    </row>
    <row r="39" spans="1:26" x14ac:dyDescent="0.25">
      <c r="A39" s="1">
        <v>43171</v>
      </c>
      <c r="B39" t="s">
        <v>27</v>
      </c>
      <c r="C39" t="s">
        <v>29</v>
      </c>
      <c r="D39" s="2">
        <v>0.4236111111111111</v>
      </c>
      <c r="F39">
        <v>6.5</v>
      </c>
      <c r="L39">
        <v>45</v>
      </c>
      <c r="M39">
        <f t="shared" si="1"/>
        <v>2018</v>
      </c>
      <c r="N39" t="s">
        <v>9</v>
      </c>
      <c r="O39">
        <v>65</v>
      </c>
      <c r="P39" s="5" t="str">
        <f>LOOKUP(MONTH(A39),{1,3,6,9,12;"Winter","Spring","Summer","Autumn","Winter"})</f>
        <v>Spring</v>
      </c>
      <c r="Q39" t="s">
        <v>29</v>
      </c>
      <c r="Z39" t="s">
        <v>58</v>
      </c>
    </row>
    <row r="40" spans="1:26" x14ac:dyDescent="0.25">
      <c r="A40" s="1">
        <v>43206</v>
      </c>
      <c r="B40" t="s">
        <v>27</v>
      </c>
      <c r="C40" t="s">
        <v>29</v>
      </c>
      <c r="D40" s="2">
        <v>0.4375</v>
      </c>
      <c r="F40">
        <v>9</v>
      </c>
      <c r="L40">
        <v>100</v>
      </c>
      <c r="M40">
        <f t="shared" si="1"/>
        <v>2018</v>
      </c>
      <c r="N40" t="s">
        <v>10</v>
      </c>
      <c r="O40">
        <v>280</v>
      </c>
      <c r="P40" s="5" t="str">
        <f>LOOKUP(MONTH(A40),{1,3,6,9,12;"Winter","Spring","Summer","Autumn","Winter"})</f>
        <v>Spring</v>
      </c>
      <c r="Q40" t="s">
        <v>29</v>
      </c>
      <c r="Z40" t="s">
        <v>58</v>
      </c>
    </row>
    <row r="41" spans="1:26" x14ac:dyDescent="0.25">
      <c r="A41" s="1">
        <v>43241</v>
      </c>
      <c r="B41" t="s">
        <v>27</v>
      </c>
      <c r="C41" t="s">
        <v>29</v>
      </c>
      <c r="D41" s="2">
        <v>0.51041666666666663</v>
      </c>
      <c r="F41">
        <v>8.5</v>
      </c>
      <c r="L41">
        <v>50</v>
      </c>
      <c r="M41">
        <f t="shared" si="1"/>
        <v>2018</v>
      </c>
      <c r="N41" t="s">
        <v>9</v>
      </c>
      <c r="O41">
        <v>220</v>
      </c>
      <c r="P41" s="5" t="str">
        <f>LOOKUP(MONTH(A41),{1,3,6,9,12;"Winter","Spring","Summer","Autumn","Winter"})</f>
        <v>Spring</v>
      </c>
      <c r="Q41" t="s">
        <v>29</v>
      </c>
      <c r="Z41" t="s">
        <v>58</v>
      </c>
    </row>
    <row r="42" spans="1:26" x14ac:dyDescent="0.25">
      <c r="A42" s="1">
        <v>43269</v>
      </c>
      <c r="B42" t="s">
        <v>27</v>
      </c>
      <c r="C42" t="s">
        <v>29</v>
      </c>
      <c r="D42" s="2">
        <v>0.49305555555555558</v>
      </c>
      <c r="F42">
        <v>16.5</v>
      </c>
      <c r="L42">
        <v>28.8</v>
      </c>
      <c r="M42">
        <f>YEAR(A42)</f>
        <v>2018</v>
      </c>
      <c r="N42" t="s">
        <v>9</v>
      </c>
      <c r="O42">
        <v>150</v>
      </c>
      <c r="P42" s="5" t="str">
        <f>LOOKUP(MONTH(A42),{1,3,6,9,12;"Winter","Spring","Summer","Autumn","Winter"})</f>
        <v>Summer</v>
      </c>
      <c r="Q42" t="s">
        <v>29</v>
      </c>
      <c r="Z42" t="s">
        <v>58</v>
      </c>
    </row>
    <row r="43" spans="1:26" x14ac:dyDescent="0.25">
      <c r="A43" s="1">
        <v>43311</v>
      </c>
      <c r="B43" t="s">
        <v>27</v>
      </c>
      <c r="C43" t="s">
        <v>29</v>
      </c>
      <c r="D43" s="2">
        <v>0.51041666666666663</v>
      </c>
      <c r="F43">
        <v>17.5</v>
      </c>
      <c r="L43">
        <v>26.61</v>
      </c>
      <c r="M43">
        <f t="shared" si="1"/>
        <v>2018</v>
      </c>
      <c r="N43" t="s">
        <v>9</v>
      </c>
      <c r="O43">
        <v>190</v>
      </c>
      <c r="P43" s="5" t="str">
        <f>LOOKUP(MONTH(A43),{1,3,6,9,12;"Winter","Spring","Summer","Autumn","Winter"})</f>
        <v>Summer</v>
      </c>
      <c r="Q43" t="s">
        <v>29</v>
      </c>
      <c r="Z43" t="s">
        <v>58</v>
      </c>
    </row>
    <row r="44" spans="1:26" x14ac:dyDescent="0.25">
      <c r="A44" s="1">
        <v>43333</v>
      </c>
      <c r="B44" t="s">
        <v>27</v>
      </c>
      <c r="C44" t="s">
        <v>29</v>
      </c>
      <c r="D44" s="2">
        <v>0.52430555555555558</v>
      </c>
      <c r="E44">
        <v>10.67</v>
      </c>
      <c r="F44">
        <v>15.91</v>
      </c>
      <c r="H44">
        <v>151</v>
      </c>
      <c r="K44">
        <v>0.28999999999999998</v>
      </c>
      <c r="L44">
        <v>25.2</v>
      </c>
      <c r="M44">
        <f t="shared" si="1"/>
        <v>2018</v>
      </c>
      <c r="N44" t="s">
        <v>9</v>
      </c>
      <c r="O44">
        <v>150</v>
      </c>
      <c r="P44" s="5" t="str">
        <f>LOOKUP(MONTH(A44),{1,3,6,9,12;"Winter","Spring","Summer","Autumn","Winter"})</f>
        <v>Summer</v>
      </c>
      <c r="Q44" t="s">
        <v>29</v>
      </c>
      <c r="Z44" t="s">
        <v>58</v>
      </c>
    </row>
    <row r="45" spans="1:26" x14ac:dyDescent="0.25">
      <c r="A45" s="1">
        <v>43367</v>
      </c>
      <c r="B45" t="s">
        <v>27</v>
      </c>
      <c r="C45" t="s">
        <v>29</v>
      </c>
      <c r="D45" s="2">
        <v>0.46180555555555558</v>
      </c>
      <c r="E45">
        <v>11.12</v>
      </c>
      <c r="F45">
        <v>11.96</v>
      </c>
      <c r="H45">
        <v>147</v>
      </c>
      <c r="K45">
        <v>0.57999999999999996</v>
      </c>
      <c r="L45">
        <v>76.22</v>
      </c>
      <c r="M45">
        <f t="shared" si="1"/>
        <v>2018</v>
      </c>
      <c r="N45" t="s">
        <v>9</v>
      </c>
      <c r="O45">
        <v>440</v>
      </c>
      <c r="P45" s="5" t="str">
        <f>LOOKUP(MONTH(A45),{1,3,6,9,12;"Winter","Spring","Summer","Autumn","Winter"})</f>
        <v>Autumn</v>
      </c>
      <c r="Q45" t="s">
        <v>29</v>
      </c>
      <c r="Z45" t="s">
        <v>58</v>
      </c>
    </row>
    <row r="46" spans="1:26" x14ac:dyDescent="0.25">
      <c r="A46" s="1">
        <v>43403</v>
      </c>
      <c r="B46" t="s">
        <v>27</v>
      </c>
      <c r="C46" t="s">
        <v>29</v>
      </c>
      <c r="D46" s="2">
        <v>0.48958333333333331</v>
      </c>
      <c r="E46">
        <v>12.05</v>
      </c>
      <c r="F46">
        <v>10.050000000000001</v>
      </c>
      <c r="H46">
        <v>164</v>
      </c>
      <c r="J46">
        <v>7.45</v>
      </c>
      <c r="K46">
        <v>0.52</v>
      </c>
      <c r="L46">
        <v>101.15</v>
      </c>
      <c r="M46">
        <f t="shared" si="1"/>
        <v>2018</v>
      </c>
      <c r="N46" t="s">
        <v>9</v>
      </c>
      <c r="O46">
        <v>260</v>
      </c>
      <c r="P46" s="5" t="str">
        <f>LOOKUP(MONTH(A46),{1,3,6,9,12;"Winter","Spring","Summer","Autumn","Winter"})</f>
        <v>Autumn</v>
      </c>
      <c r="Q46" t="s">
        <v>29</v>
      </c>
      <c r="Z46" t="s">
        <v>58</v>
      </c>
    </row>
    <row r="47" spans="1:26" x14ac:dyDescent="0.25">
      <c r="A47" s="1">
        <v>43434</v>
      </c>
      <c r="B47" t="s">
        <v>27</v>
      </c>
      <c r="C47" t="s">
        <v>29</v>
      </c>
      <c r="D47" s="2">
        <v>0.50069444444444444</v>
      </c>
      <c r="E47">
        <v>17.72</v>
      </c>
      <c r="F47">
        <v>2.5499999999999998</v>
      </c>
      <c r="H47">
        <v>173</v>
      </c>
      <c r="J47">
        <v>7.53</v>
      </c>
      <c r="K47">
        <v>1.01</v>
      </c>
      <c r="M47">
        <f t="shared" si="1"/>
        <v>2018</v>
      </c>
      <c r="N47" t="s">
        <v>9</v>
      </c>
      <c r="O47">
        <v>11</v>
      </c>
      <c r="P47" s="5" t="str">
        <f>LOOKUP(MONTH(A47),{1,3,6,9,12;"Winter","Spring","Summer","Autumn","Winter"})</f>
        <v>Autumn</v>
      </c>
      <c r="Q47" t="s">
        <v>29</v>
      </c>
      <c r="Z47" t="s">
        <v>58</v>
      </c>
    </row>
    <row r="48" spans="1:26" x14ac:dyDescent="0.25">
      <c r="A48" s="1">
        <v>43454</v>
      </c>
      <c r="B48" t="s">
        <v>27</v>
      </c>
      <c r="C48" t="s">
        <v>29</v>
      </c>
      <c r="D48" s="2">
        <v>0.53819444444444442</v>
      </c>
      <c r="E48">
        <v>12.22</v>
      </c>
      <c r="F48">
        <v>7</v>
      </c>
      <c r="H48">
        <v>126</v>
      </c>
      <c r="J48">
        <v>7.32</v>
      </c>
      <c r="K48">
        <v>2.02</v>
      </c>
      <c r="M48">
        <f t="shared" si="1"/>
        <v>2018</v>
      </c>
      <c r="N48" t="s">
        <v>10</v>
      </c>
      <c r="O48">
        <v>110</v>
      </c>
      <c r="P48" s="5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x14ac:dyDescent="0.25">
      <c r="A49" s="1">
        <v>43476</v>
      </c>
      <c r="B49" t="s">
        <v>27</v>
      </c>
      <c r="C49" t="s">
        <v>29</v>
      </c>
      <c r="D49" s="2">
        <v>0.44791666666666669</v>
      </c>
      <c r="E49">
        <v>12.12</v>
      </c>
      <c r="F49">
        <v>7.21</v>
      </c>
      <c r="H49">
        <v>121</v>
      </c>
      <c r="J49">
        <v>7.21</v>
      </c>
      <c r="K49">
        <v>0.53</v>
      </c>
      <c r="M49">
        <f t="shared" si="1"/>
        <v>2019</v>
      </c>
      <c r="N49" t="s">
        <v>9</v>
      </c>
      <c r="P49" s="5" t="str">
        <f>LOOKUP(MONTH(A49),{1,3,6,9,12;"Winter","Spring","Summer","Autumn","Winter"})</f>
        <v>Winter</v>
      </c>
      <c r="Q49" t="s">
        <v>29</v>
      </c>
      <c r="Z49" t="s">
        <v>58</v>
      </c>
    </row>
    <row r="50" spans="1:26" x14ac:dyDescent="0.25">
      <c r="A50" s="1">
        <v>43524</v>
      </c>
      <c r="B50" t="s">
        <v>27</v>
      </c>
      <c r="C50" t="s">
        <v>29</v>
      </c>
      <c r="D50" s="2">
        <v>0.66666666666666663</v>
      </c>
      <c r="E50">
        <v>14.17</v>
      </c>
      <c r="F50">
        <v>6.02</v>
      </c>
      <c r="H50">
        <v>205</v>
      </c>
      <c r="J50">
        <v>7.47</v>
      </c>
      <c r="K50">
        <v>0.98</v>
      </c>
      <c r="M50">
        <f t="shared" si="1"/>
        <v>2019</v>
      </c>
      <c r="N50" t="s">
        <v>9</v>
      </c>
      <c r="O50">
        <v>16</v>
      </c>
      <c r="P50" s="5" t="str">
        <f>LOOKUP(MONTH(A50),{1,3,6,9,12;"Winter","Spring","Summer","Autumn","Winter"})</f>
        <v>Winter</v>
      </c>
      <c r="Q50" t="s">
        <v>29</v>
      </c>
      <c r="Z50" t="s">
        <v>58</v>
      </c>
    </row>
    <row r="51" spans="1:26" x14ac:dyDescent="0.25">
      <c r="A51" s="1">
        <v>43552</v>
      </c>
      <c r="B51" t="s">
        <v>27</v>
      </c>
      <c r="C51" t="s">
        <v>29</v>
      </c>
      <c r="D51" s="2">
        <v>0.63541666666666663</v>
      </c>
      <c r="E51">
        <v>12.01</v>
      </c>
      <c r="F51">
        <v>11.31</v>
      </c>
      <c r="H51">
        <v>205</v>
      </c>
      <c r="J51">
        <v>7.5</v>
      </c>
      <c r="K51">
        <v>1.56</v>
      </c>
      <c r="M51">
        <f t="shared" si="1"/>
        <v>2019</v>
      </c>
      <c r="N51" t="s">
        <v>10</v>
      </c>
      <c r="O51">
        <v>34</v>
      </c>
      <c r="P51" s="5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x14ac:dyDescent="0.25">
      <c r="A52" s="1">
        <v>43558</v>
      </c>
      <c r="B52" t="s">
        <v>27</v>
      </c>
      <c r="C52" t="s">
        <v>29</v>
      </c>
      <c r="D52" s="2">
        <v>0.52708333333333335</v>
      </c>
      <c r="E52">
        <v>11.95</v>
      </c>
      <c r="F52">
        <v>11.02</v>
      </c>
      <c r="H52">
        <v>214</v>
      </c>
      <c r="J52">
        <v>7.08</v>
      </c>
      <c r="M52">
        <f t="shared" si="1"/>
        <v>2019</v>
      </c>
      <c r="N52" t="s">
        <v>9</v>
      </c>
      <c r="O52">
        <v>430</v>
      </c>
      <c r="P52" s="5" t="str">
        <f>LOOKUP(MONTH(A52),{1,3,6,9,12;"Winter","Spring","Summer","Autumn","Winter"})</f>
        <v>Spring</v>
      </c>
      <c r="Q52" t="s">
        <v>29</v>
      </c>
      <c r="R52">
        <f>0.69*0.3</f>
        <v>0.20699999999999999</v>
      </c>
      <c r="S52">
        <f>4.69*0.3</f>
        <v>1.407</v>
      </c>
      <c r="T52">
        <f>0.118*0.3</f>
        <v>3.5399999999999994E-2</v>
      </c>
      <c r="U52">
        <v>0.97299999999999998</v>
      </c>
      <c r="V52">
        <v>0.82</v>
      </c>
      <c r="W52">
        <f>SUM(U52:V52)</f>
        <v>1.7929999999999999</v>
      </c>
      <c r="X52">
        <v>5.3999999999999999E-2</v>
      </c>
      <c r="Y52">
        <v>2</v>
      </c>
      <c r="Z52" t="s">
        <v>58</v>
      </c>
    </row>
    <row r="53" spans="1:26" x14ac:dyDescent="0.25">
      <c r="A53" s="1">
        <v>43608</v>
      </c>
      <c r="B53" t="s">
        <v>27</v>
      </c>
      <c r="C53" t="s">
        <v>29</v>
      </c>
      <c r="D53" s="2">
        <v>0.56597222222222221</v>
      </c>
      <c r="E53">
        <v>9.07</v>
      </c>
      <c r="F53">
        <v>15.87</v>
      </c>
      <c r="H53">
        <v>228</v>
      </c>
      <c r="J53">
        <v>7.08</v>
      </c>
      <c r="K53">
        <v>1.21</v>
      </c>
      <c r="M53">
        <f t="shared" si="1"/>
        <v>2019</v>
      </c>
      <c r="N53" t="s">
        <v>9</v>
      </c>
      <c r="O53">
        <v>3000</v>
      </c>
      <c r="P53" s="5" t="str">
        <f>LOOKUP(MONTH(A53),{1,3,6,9,12;"Winter","Spring","Summer","Autumn","Winter"})</f>
        <v>Spring</v>
      </c>
      <c r="Q53" t="s">
        <v>29</v>
      </c>
      <c r="Z53" t="s">
        <v>58</v>
      </c>
    </row>
    <row r="54" spans="1:26" x14ac:dyDescent="0.25">
      <c r="A54" s="1">
        <v>43634</v>
      </c>
      <c r="B54" t="s">
        <v>27</v>
      </c>
      <c r="C54" t="s">
        <v>29</v>
      </c>
      <c r="D54" s="2">
        <v>0.51041666666666663</v>
      </c>
      <c r="E54">
        <v>10.18</v>
      </c>
      <c r="F54">
        <v>14.65</v>
      </c>
      <c r="H54">
        <v>220</v>
      </c>
      <c r="J54">
        <v>7.84</v>
      </c>
      <c r="K54">
        <v>2.39</v>
      </c>
      <c r="L54">
        <v>26.26</v>
      </c>
      <c r="M54">
        <f t="shared" si="1"/>
        <v>2019</v>
      </c>
      <c r="N54" t="s">
        <v>10</v>
      </c>
      <c r="O54">
        <v>580</v>
      </c>
      <c r="P54" s="5" t="str">
        <f>LOOKUP(MONTH(A54),{1,3,6,9,12;"Winter","Spring","Summer","Autumn","Winter"})</f>
        <v>Summer</v>
      </c>
      <c r="Q54" t="s">
        <v>29</v>
      </c>
      <c r="R54">
        <f>0.61*0.3</f>
        <v>0.183</v>
      </c>
      <c r="S54">
        <f>2.85*0.3</f>
        <v>0.85499999999999998</v>
      </c>
      <c r="T54">
        <f>0.147*0.3</f>
        <v>4.4099999999999993E-2</v>
      </c>
      <c r="U54">
        <v>0.436</v>
      </c>
      <c r="V54">
        <v>0.91</v>
      </c>
      <c r="W54">
        <f>SUM(U54:V54)</f>
        <v>1.3460000000000001</v>
      </c>
      <c r="X54">
        <v>8.3000000000000004E-2</v>
      </c>
      <c r="Y54">
        <v>3</v>
      </c>
      <c r="Z54" t="s">
        <v>58</v>
      </c>
    </row>
    <row r="55" spans="1:26" x14ac:dyDescent="0.25">
      <c r="A55" s="1">
        <v>43657</v>
      </c>
      <c r="B55" t="s">
        <v>27</v>
      </c>
      <c r="C55" t="s">
        <v>29</v>
      </c>
      <c r="D55" s="2">
        <v>0.47847222222222219</v>
      </c>
      <c r="E55">
        <v>10.07</v>
      </c>
      <c r="F55">
        <v>15.43</v>
      </c>
      <c r="H55">
        <v>202</v>
      </c>
      <c r="J55">
        <v>7.64</v>
      </c>
      <c r="K55">
        <v>1.77</v>
      </c>
      <c r="M55">
        <f t="shared" si="1"/>
        <v>2019</v>
      </c>
      <c r="N55" t="s">
        <v>10</v>
      </c>
      <c r="O55">
        <v>110</v>
      </c>
      <c r="P55" s="5" t="str">
        <f>LOOKUP(MONTH(A55),{1,3,6,9,12;"Winter","Spring","Summer","Autumn","Winter"})</f>
        <v>Summer</v>
      </c>
      <c r="Q55" t="s">
        <v>29</v>
      </c>
      <c r="Z55" t="s">
        <v>58</v>
      </c>
    </row>
    <row r="56" spans="1:26" x14ac:dyDescent="0.25">
      <c r="A56" s="1">
        <v>43690</v>
      </c>
      <c r="B56" t="s">
        <v>27</v>
      </c>
      <c r="C56" t="s">
        <v>29</v>
      </c>
      <c r="D56" s="2">
        <v>0.55555555555555558</v>
      </c>
      <c r="E56">
        <v>8.7899999999999991</v>
      </c>
      <c r="F56">
        <v>17.079999999999998</v>
      </c>
      <c r="H56">
        <v>224</v>
      </c>
      <c r="J56">
        <v>8.1</v>
      </c>
      <c r="M56">
        <f t="shared" si="1"/>
        <v>2019</v>
      </c>
      <c r="N56" t="s">
        <v>9</v>
      </c>
      <c r="O56">
        <v>800</v>
      </c>
      <c r="P56" s="5" t="str">
        <f>LOOKUP(MONTH(A56),{1,3,6,9,12;"Winter","Spring","Summer","Autumn","Winter"})</f>
        <v>Summer</v>
      </c>
      <c r="Q56" t="s">
        <v>29</v>
      </c>
      <c r="Z56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workbookViewId="0">
      <pane ySplit="1" topLeftCell="A89" activePane="bottomLeft" state="frozen"/>
      <selection pane="bottomLeft" activeCell="E106" sqref="E106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6" max="26" width="16.2851562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26</v>
      </c>
      <c r="C2" t="s">
        <v>28</v>
      </c>
      <c r="D2" s="2">
        <v>0.61111111111111105</v>
      </c>
      <c r="E2">
        <v>10.58</v>
      </c>
      <c r="F2">
        <v>9.4</v>
      </c>
      <c r="G2">
        <v>131.6</v>
      </c>
      <c r="H2">
        <v>187.4</v>
      </c>
      <c r="I2">
        <v>0.1</v>
      </c>
      <c r="J2">
        <v>7.54</v>
      </c>
      <c r="K2">
        <v>3.3</v>
      </c>
      <c r="L2">
        <v>1</v>
      </c>
      <c r="M2">
        <f>YEAR(A2)</f>
        <v>2010</v>
      </c>
      <c r="N2" t="s">
        <v>9</v>
      </c>
      <c r="P2" s="5" t="str">
        <f>LOOKUP(MONTH(A2),{1,3,6,9,12;"Winter","Spring","Summer","Autumn","Winter"})</f>
        <v>Spring</v>
      </c>
      <c r="Q2" t="s">
        <v>28</v>
      </c>
      <c r="Z2" t="s">
        <v>28</v>
      </c>
    </row>
    <row r="3" spans="1:27" x14ac:dyDescent="0.25">
      <c r="A3" s="1">
        <v>40276</v>
      </c>
      <c r="B3" t="s">
        <v>26</v>
      </c>
      <c r="C3" t="s">
        <v>28</v>
      </c>
      <c r="D3" s="2">
        <v>0.40972222222222227</v>
      </c>
      <c r="E3">
        <v>11.3</v>
      </c>
      <c r="F3">
        <v>7.5</v>
      </c>
      <c r="G3">
        <v>85.2</v>
      </c>
      <c r="H3">
        <v>128</v>
      </c>
      <c r="I3">
        <v>0.1</v>
      </c>
      <c r="J3">
        <v>7.25</v>
      </c>
      <c r="L3">
        <v>3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Q3" t="s">
        <v>28</v>
      </c>
      <c r="Z3" t="s">
        <v>28</v>
      </c>
    </row>
    <row r="4" spans="1:27" x14ac:dyDescent="0.25">
      <c r="A4" s="1">
        <v>40319</v>
      </c>
      <c r="B4" t="s">
        <v>26</v>
      </c>
      <c r="C4" t="s">
        <v>28</v>
      </c>
      <c r="D4" s="2">
        <v>0.57291666666666663</v>
      </c>
      <c r="E4">
        <v>10.16</v>
      </c>
      <c r="F4">
        <v>12.2</v>
      </c>
      <c r="G4">
        <v>151.5</v>
      </c>
      <c r="H4">
        <v>200.8</v>
      </c>
      <c r="I4">
        <v>0.1</v>
      </c>
      <c r="J4">
        <v>7.68</v>
      </c>
      <c r="L4">
        <v>0.75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28</v>
      </c>
      <c r="Z4" t="s">
        <v>28</v>
      </c>
    </row>
    <row r="5" spans="1:27" x14ac:dyDescent="0.25">
      <c r="A5" s="1">
        <v>40353</v>
      </c>
      <c r="B5" t="s">
        <v>26</v>
      </c>
      <c r="C5" t="s">
        <v>28</v>
      </c>
      <c r="D5" s="2">
        <v>0.41319444444444442</v>
      </c>
      <c r="E5">
        <v>9.98</v>
      </c>
      <c r="F5">
        <v>13.8</v>
      </c>
      <c r="G5">
        <v>157.4</v>
      </c>
      <c r="H5">
        <v>200.7</v>
      </c>
      <c r="I5">
        <v>0.1</v>
      </c>
      <c r="J5">
        <v>8.01</v>
      </c>
      <c r="K5">
        <v>2.64</v>
      </c>
      <c r="L5">
        <v>0.75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Q5" t="s">
        <v>28</v>
      </c>
      <c r="Z5" t="s">
        <v>28</v>
      </c>
    </row>
    <row r="6" spans="1:27" x14ac:dyDescent="0.25">
      <c r="A6" s="1">
        <v>40375</v>
      </c>
      <c r="B6" t="s">
        <v>26</v>
      </c>
      <c r="C6" t="s">
        <v>28</v>
      </c>
      <c r="D6" s="2">
        <v>0.43611111111111112</v>
      </c>
      <c r="E6">
        <v>9.5299999999999994</v>
      </c>
      <c r="F6">
        <v>14.3</v>
      </c>
      <c r="G6">
        <v>177.4</v>
      </c>
      <c r="H6">
        <v>222.9</v>
      </c>
      <c r="I6">
        <v>0.1</v>
      </c>
      <c r="J6">
        <v>7.38</v>
      </c>
      <c r="K6">
        <v>4.28</v>
      </c>
      <c r="L6">
        <v>0.5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Q6" t="s">
        <v>28</v>
      </c>
      <c r="Z6" t="s">
        <v>28</v>
      </c>
    </row>
    <row r="7" spans="1:27" x14ac:dyDescent="0.25">
      <c r="A7" s="1">
        <v>40409</v>
      </c>
      <c r="B7" t="s">
        <v>26</v>
      </c>
      <c r="C7" t="s">
        <v>28</v>
      </c>
      <c r="D7" s="2">
        <v>0.40138888888888885</v>
      </c>
      <c r="E7">
        <v>9.2799999999999994</v>
      </c>
      <c r="F7">
        <v>15.5</v>
      </c>
      <c r="G7">
        <v>182.5</v>
      </c>
      <c r="H7">
        <v>223</v>
      </c>
      <c r="I7">
        <v>0.1</v>
      </c>
      <c r="K7">
        <v>2.8</v>
      </c>
      <c r="L7">
        <v>0.25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Q7" t="s">
        <v>28</v>
      </c>
      <c r="Z7" t="s">
        <v>28</v>
      </c>
    </row>
    <row r="8" spans="1:27" x14ac:dyDescent="0.25">
      <c r="A8" s="1">
        <v>40448</v>
      </c>
      <c r="B8" t="s">
        <v>26</v>
      </c>
      <c r="C8" t="s">
        <v>28</v>
      </c>
      <c r="D8" s="2">
        <v>0.54513888888888895</v>
      </c>
      <c r="E8">
        <v>9.0500000000000007</v>
      </c>
      <c r="F8">
        <v>16.100000000000001</v>
      </c>
      <c r="G8">
        <v>167.2</v>
      </c>
      <c r="H8">
        <v>201.3</v>
      </c>
      <c r="I8">
        <v>0.1</v>
      </c>
      <c r="J8">
        <v>7.84</v>
      </c>
      <c r="K8">
        <v>10.38</v>
      </c>
      <c r="L8">
        <v>0.75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Q8" t="s">
        <v>28</v>
      </c>
      <c r="Z8" t="s">
        <v>28</v>
      </c>
    </row>
    <row r="9" spans="1:27" x14ac:dyDescent="0.25">
      <c r="A9" s="1">
        <v>40472</v>
      </c>
      <c r="B9" t="s">
        <v>26</v>
      </c>
      <c r="C9" t="s">
        <v>28</v>
      </c>
      <c r="D9" s="2">
        <v>0.50069444444444444</v>
      </c>
      <c r="E9">
        <v>9.3800000000000008</v>
      </c>
      <c r="F9">
        <v>12</v>
      </c>
      <c r="G9">
        <v>168</v>
      </c>
      <c r="H9">
        <v>224.1</v>
      </c>
      <c r="I9">
        <v>0.1</v>
      </c>
      <c r="J9">
        <v>7.07</v>
      </c>
      <c r="K9">
        <v>1.93</v>
      </c>
      <c r="L9">
        <v>1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Q9" t="s">
        <v>28</v>
      </c>
      <c r="Z9" t="s">
        <v>28</v>
      </c>
    </row>
    <row r="10" spans="1:27" x14ac:dyDescent="0.25">
      <c r="A10" s="1">
        <v>40506</v>
      </c>
      <c r="B10" t="s">
        <v>26</v>
      </c>
      <c r="C10" t="s">
        <v>28</v>
      </c>
      <c r="D10" s="2">
        <v>0.44305555555555554</v>
      </c>
      <c r="E10">
        <v>12.22</v>
      </c>
      <c r="F10">
        <v>6.1</v>
      </c>
      <c r="G10">
        <v>145.1</v>
      </c>
      <c r="H10">
        <v>227.3</v>
      </c>
      <c r="I10">
        <v>0.1</v>
      </c>
      <c r="J10">
        <v>7.63</v>
      </c>
      <c r="K10">
        <v>1.98</v>
      </c>
      <c r="L10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Q10" t="s">
        <v>28</v>
      </c>
      <c r="Z10" t="s">
        <v>28</v>
      </c>
    </row>
    <row r="11" spans="1:27" x14ac:dyDescent="0.25">
      <c r="A11" s="1">
        <v>40541</v>
      </c>
      <c r="B11" t="s">
        <v>26</v>
      </c>
      <c r="C11" t="s">
        <v>28</v>
      </c>
      <c r="D11" s="2">
        <v>0.58333333333333337</v>
      </c>
      <c r="E11">
        <v>12.2</v>
      </c>
      <c r="F11">
        <v>6.6</v>
      </c>
      <c r="G11">
        <v>103.5</v>
      </c>
      <c r="H11">
        <v>159.6</v>
      </c>
      <c r="I11">
        <v>0.1</v>
      </c>
      <c r="J11">
        <v>7.54</v>
      </c>
      <c r="K11">
        <v>6.52</v>
      </c>
      <c r="L11">
        <v>2.5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Q11" t="s">
        <v>28</v>
      </c>
      <c r="Z11" t="s">
        <v>28</v>
      </c>
    </row>
    <row r="12" spans="1:27" x14ac:dyDescent="0.25">
      <c r="A12" s="1">
        <v>40563</v>
      </c>
      <c r="B12" t="s">
        <v>26</v>
      </c>
      <c r="C12" t="s">
        <v>28</v>
      </c>
      <c r="D12" s="2">
        <v>0.43263888888888885</v>
      </c>
      <c r="E12">
        <v>11.4</v>
      </c>
      <c r="F12">
        <v>7.3</v>
      </c>
      <c r="G12">
        <v>124</v>
      </c>
      <c r="H12">
        <v>187.7</v>
      </c>
      <c r="I12">
        <v>0.1</v>
      </c>
      <c r="K12">
        <v>3.78</v>
      </c>
      <c r="L12">
        <v>1.25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Q12" t="s">
        <v>28</v>
      </c>
      <c r="Z12" t="s">
        <v>28</v>
      </c>
    </row>
    <row r="13" spans="1:27" x14ac:dyDescent="0.25">
      <c r="A13" s="1">
        <v>40596</v>
      </c>
      <c r="B13" t="s">
        <v>26</v>
      </c>
      <c r="C13" t="s">
        <v>28</v>
      </c>
      <c r="D13" s="2">
        <v>0.40277777777777773</v>
      </c>
      <c r="E13">
        <v>11.72</v>
      </c>
      <c r="F13">
        <v>6.7</v>
      </c>
      <c r="G13">
        <v>119.6</v>
      </c>
      <c r="H13">
        <v>184.1</v>
      </c>
      <c r="I13">
        <v>0.1</v>
      </c>
      <c r="J13">
        <v>8</v>
      </c>
      <c r="K13">
        <v>2.59</v>
      </c>
      <c r="L13">
        <v>1.5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Q13" t="s">
        <v>28</v>
      </c>
      <c r="Z13" t="s">
        <v>28</v>
      </c>
    </row>
    <row r="14" spans="1:27" x14ac:dyDescent="0.25">
      <c r="A14" s="1">
        <v>40624</v>
      </c>
      <c r="B14" t="s">
        <v>26</v>
      </c>
      <c r="C14" t="s">
        <v>28</v>
      </c>
      <c r="D14" s="2">
        <v>0.58819444444444446</v>
      </c>
      <c r="E14">
        <v>10.67</v>
      </c>
      <c r="F14">
        <v>9.3000000000000007</v>
      </c>
      <c r="G14">
        <v>118.8</v>
      </c>
      <c r="H14">
        <v>170.4</v>
      </c>
      <c r="I14">
        <v>0.1</v>
      </c>
      <c r="J14">
        <v>7.82</v>
      </c>
      <c r="K14">
        <v>7.08</v>
      </c>
      <c r="L14">
        <v>1.5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Q14" t="s">
        <v>28</v>
      </c>
      <c r="Z14" t="s">
        <v>28</v>
      </c>
    </row>
    <row r="15" spans="1:27" x14ac:dyDescent="0.25">
      <c r="A15" s="1">
        <v>40653</v>
      </c>
      <c r="B15" t="s">
        <v>26</v>
      </c>
      <c r="C15" t="s">
        <v>28</v>
      </c>
      <c r="D15" s="2">
        <v>0.67013888888888884</v>
      </c>
      <c r="E15">
        <v>10.32</v>
      </c>
      <c r="F15">
        <v>10.4</v>
      </c>
      <c r="G15">
        <v>137.1</v>
      </c>
      <c r="H15">
        <v>190.3</v>
      </c>
      <c r="I15">
        <v>0.1</v>
      </c>
      <c r="K15">
        <v>5.82</v>
      </c>
      <c r="L15">
        <v>1.5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Q15" t="s">
        <v>28</v>
      </c>
      <c r="Z15" t="s">
        <v>28</v>
      </c>
    </row>
    <row r="16" spans="1:27" x14ac:dyDescent="0.25">
      <c r="A16" s="1">
        <v>40683</v>
      </c>
      <c r="B16" t="s">
        <v>26</v>
      </c>
      <c r="C16" t="s">
        <v>28</v>
      </c>
      <c r="D16" s="2">
        <v>0.58333333333333337</v>
      </c>
      <c r="E16">
        <v>11.37</v>
      </c>
      <c r="F16">
        <v>12.9</v>
      </c>
      <c r="G16">
        <v>152.30000000000001</v>
      </c>
      <c r="H16">
        <v>198.2</v>
      </c>
      <c r="I16">
        <v>0.1</v>
      </c>
      <c r="J16">
        <v>7.68</v>
      </c>
      <c r="K16">
        <v>1.86</v>
      </c>
      <c r="L16">
        <v>2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Q16" t="s">
        <v>28</v>
      </c>
      <c r="Z16" t="s">
        <v>28</v>
      </c>
    </row>
    <row r="17" spans="1:26" x14ac:dyDescent="0.25">
      <c r="A17" s="1">
        <v>40709</v>
      </c>
      <c r="B17" t="s">
        <v>26</v>
      </c>
      <c r="C17" t="s">
        <v>28</v>
      </c>
      <c r="D17" s="2">
        <v>0.40833333333333338</v>
      </c>
      <c r="E17">
        <v>10.45</v>
      </c>
      <c r="F17">
        <v>12.8</v>
      </c>
      <c r="G17">
        <v>140.19999999999999</v>
      </c>
      <c r="H17">
        <v>182.7</v>
      </c>
      <c r="I17">
        <v>0.1</v>
      </c>
      <c r="J17">
        <v>8.14</v>
      </c>
      <c r="K17">
        <v>4.55</v>
      </c>
      <c r="L17">
        <v>2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Summer</v>
      </c>
      <c r="Q17" t="s">
        <v>28</v>
      </c>
      <c r="Z17" t="s">
        <v>28</v>
      </c>
    </row>
    <row r="18" spans="1:26" x14ac:dyDescent="0.25">
      <c r="A18" s="1">
        <v>40742</v>
      </c>
      <c r="B18" t="s">
        <v>26</v>
      </c>
      <c r="C18" t="s">
        <v>28</v>
      </c>
      <c r="D18" s="2">
        <v>0.5395833333333333</v>
      </c>
      <c r="E18">
        <v>10.9</v>
      </c>
      <c r="F18">
        <v>14.6</v>
      </c>
      <c r="G18">
        <v>175.6</v>
      </c>
      <c r="H18">
        <v>219</v>
      </c>
      <c r="I18">
        <v>0.1</v>
      </c>
      <c r="J18">
        <v>7.42</v>
      </c>
      <c r="K18">
        <v>2.1800000000000002</v>
      </c>
      <c r="L18">
        <v>1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Q18" t="s">
        <v>28</v>
      </c>
      <c r="Z18" t="s">
        <v>28</v>
      </c>
    </row>
    <row r="19" spans="1:26" x14ac:dyDescent="0.25">
      <c r="A19" s="1">
        <v>40763</v>
      </c>
      <c r="B19" t="s">
        <v>26</v>
      </c>
      <c r="C19" t="s">
        <v>28</v>
      </c>
      <c r="D19" s="2">
        <v>0.60625000000000007</v>
      </c>
      <c r="E19">
        <v>10.119999999999999</v>
      </c>
      <c r="F19">
        <v>15.3</v>
      </c>
      <c r="G19">
        <v>177.8</v>
      </c>
      <c r="H19">
        <v>218.9</v>
      </c>
      <c r="I19">
        <v>0.1</v>
      </c>
      <c r="J19">
        <v>7.67</v>
      </c>
      <c r="K19">
        <v>1.46</v>
      </c>
      <c r="L19">
        <v>1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Q19" t="s">
        <v>28</v>
      </c>
      <c r="Z19" t="s">
        <v>28</v>
      </c>
    </row>
    <row r="20" spans="1:26" x14ac:dyDescent="0.25">
      <c r="A20" s="1">
        <v>40802</v>
      </c>
      <c r="B20" t="s">
        <v>26</v>
      </c>
      <c r="C20" t="s">
        <v>28</v>
      </c>
      <c r="D20" s="2">
        <v>0.4291666666666667</v>
      </c>
      <c r="E20">
        <v>9.2799999999999994</v>
      </c>
      <c r="F20">
        <v>14.6</v>
      </c>
      <c r="G20">
        <v>188.5</v>
      </c>
      <c r="H20">
        <v>235.3</v>
      </c>
      <c r="I20">
        <v>0.1</v>
      </c>
      <c r="J20">
        <v>7.78</v>
      </c>
      <c r="K20">
        <v>1.33</v>
      </c>
      <c r="L20">
        <v>0.75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Q20" t="s">
        <v>28</v>
      </c>
      <c r="Z20" t="s">
        <v>28</v>
      </c>
    </row>
    <row r="21" spans="1:26" x14ac:dyDescent="0.25">
      <c r="A21" s="1">
        <v>40829</v>
      </c>
      <c r="B21" t="s">
        <v>26</v>
      </c>
      <c r="C21" t="s">
        <v>28</v>
      </c>
      <c r="D21" s="2">
        <v>0.60625000000000007</v>
      </c>
      <c r="E21">
        <v>11.27</v>
      </c>
      <c r="F21">
        <v>12.8</v>
      </c>
      <c r="G21">
        <v>150.4</v>
      </c>
      <c r="H21">
        <v>195.9</v>
      </c>
      <c r="I21">
        <v>0.1</v>
      </c>
      <c r="J21">
        <v>7.65</v>
      </c>
      <c r="K21">
        <v>1.38</v>
      </c>
      <c r="L21">
        <v>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Q21" t="s">
        <v>28</v>
      </c>
      <c r="Z21" t="s">
        <v>28</v>
      </c>
    </row>
    <row r="22" spans="1:26" x14ac:dyDescent="0.25">
      <c r="A22" s="1">
        <v>40863</v>
      </c>
      <c r="B22" t="s">
        <v>26</v>
      </c>
      <c r="C22" t="s">
        <v>28</v>
      </c>
      <c r="D22" s="2">
        <v>0.4513888888888889</v>
      </c>
      <c r="E22">
        <v>11.65</v>
      </c>
      <c r="F22">
        <v>8.5</v>
      </c>
      <c r="G22">
        <v>156.30000000000001</v>
      </c>
      <c r="H22">
        <v>228.3</v>
      </c>
      <c r="I22">
        <v>0.1</v>
      </c>
      <c r="J22">
        <v>7.64</v>
      </c>
      <c r="K22">
        <v>0.86</v>
      </c>
      <c r="L22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Q22" t="s">
        <v>28</v>
      </c>
      <c r="Z22" t="s">
        <v>28</v>
      </c>
    </row>
    <row r="23" spans="1:26" x14ac:dyDescent="0.25">
      <c r="A23" s="1">
        <v>40931</v>
      </c>
      <c r="B23" t="s">
        <v>26</v>
      </c>
      <c r="C23" t="s">
        <v>28</v>
      </c>
      <c r="D23" s="2">
        <v>0.63888888888888895</v>
      </c>
      <c r="E23">
        <v>11.53</v>
      </c>
      <c r="F23">
        <v>5.7</v>
      </c>
      <c r="G23">
        <v>115.4</v>
      </c>
      <c r="H23">
        <v>182.8</v>
      </c>
      <c r="I23">
        <v>0.1</v>
      </c>
      <c r="J23">
        <v>7.33</v>
      </c>
      <c r="K23">
        <v>1.03</v>
      </c>
      <c r="L23">
        <v>2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Q23" t="s">
        <v>28</v>
      </c>
      <c r="Z23" t="s">
        <v>28</v>
      </c>
    </row>
    <row r="24" spans="1:26" x14ac:dyDescent="0.25">
      <c r="A24" s="1">
        <v>40945</v>
      </c>
      <c r="B24" t="s">
        <v>26</v>
      </c>
      <c r="C24" t="s">
        <v>28</v>
      </c>
      <c r="D24" s="2">
        <v>0.4770833333333333</v>
      </c>
      <c r="E24">
        <v>11.29</v>
      </c>
      <c r="F24">
        <v>5.9</v>
      </c>
      <c r="G24">
        <v>127.7</v>
      </c>
      <c r="H24">
        <v>200.9</v>
      </c>
      <c r="I24">
        <v>0.1</v>
      </c>
      <c r="J24">
        <v>6.93</v>
      </c>
      <c r="K24">
        <v>1.9</v>
      </c>
      <c r="L24">
        <v>1.5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Q24" t="s">
        <v>28</v>
      </c>
      <c r="Z24" t="s">
        <v>28</v>
      </c>
    </row>
    <row r="25" spans="1:26" x14ac:dyDescent="0.25">
      <c r="A25" s="1">
        <v>40973</v>
      </c>
      <c r="B25" t="s">
        <v>26</v>
      </c>
      <c r="C25" t="s">
        <v>28</v>
      </c>
      <c r="D25" s="2">
        <v>0.58333333333333337</v>
      </c>
      <c r="E25">
        <v>12.25</v>
      </c>
      <c r="F25">
        <v>6.2</v>
      </c>
      <c r="G25">
        <v>48.2</v>
      </c>
      <c r="H25">
        <v>75.099999999999994</v>
      </c>
      <c r="I25">
        <v>0</v>
      </c>
      <c r="K25">
        <v>14.6</v>
      </c>
      <c r="L25">
        <v>7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Q25" t="s">
        <v>28</v>
      </c>
      <c r="Z25" t="s">
        <v>28</v>
      </c>
    </row>
    <row r="26" spans="1:26" x14ac:dyDescent="0.25">
      <c r="A26" s="1">
        <v>41008</v>
      </c>
      <c r="B26" t="s">
        <v>26</v>
      </c>
      <c r="C26" t="s">
        <v>28</v>
      </c>
      <c r="D26" s="2">
        <v>0.61875000000000002</v>
      </c>
      <c r="E26">
        <v>10.45</v>
      </c>
      <c r="F26">
        <v>11.6</v>
      </c>
      <c r="G26">
        <v>145.5</v>
      </c>
      <c r="H26">
        <v>196</v>
      </c>
      <c r="I26">
        <v>0.1</v>
      </c>
      <c r="K26">
        <v>10.82</v>
      </c>
      <c r="L26">
        <v>2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Q26" t="s">
        <v>28</v>
      </c>
      <c r="Z26" t="s">
        <v>28</v>
      </c>
    </row>
    <row r="27" spans="1:26" x14ac:dyDescent="0.25">
      <c r="A27" s="1">
        <v>41036</v>
      </c>
      <c r="B27" t="s">
        <v>26</v>
      </c>
      <c r="C27" t="s">
        <v>28</v>
      </c>
      <c r="D27" s="2">
        <v>0.63680555555555551</v>
      </c>
      <c r="E27">
        <v>10.39</v>
      </c>
      <c r="F27">
        <v>12.6</v>
      </c>
      <c r="G27">
        <v>145.19999999999999</v>
      </c>
      <c r="H27">
        <v>190.4</v>
      </c>
      <c r="I27">
        <v>0.1</v>
      </c>
      <c r="J27">
        <v>7.22</v>
      </c>
      <c r="K27">
        <v>3.57</v>
      </c>
      <c r="L27">
        <v>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Q27" t="s">
        <v>28</v>
      </c>
      <c r="Z27" t="s">
        <v>28</v>
      </c>
    </row>
    <row r="28" spans="1:26" x14ac:dyDescent="0.25">
      <c r="A28" s="1">
        <v>41070</v>
      </c>
      <c r="B28" t="s">
        <v>26</v>
      </c>
      <c r="C28" t="s">
        <v>28</v>
      </c>
      <c r="D28" s="2">
        <v>0.57430555555555551</v>
      </c>
      <c r="E28">
        <v>9.69</v>
      </c>
      <c r="F28">
        <v>13.6</v>
      </c>
      <c r="G28">
        <v>156.9</v>
      </c>
      <c r="H28">
        <v>201.2</v>
      </c>
      <c r="I28">
        <v>0.1</v>
      </c>
      <c r="J28">
        <v>6.8</v>
      </c>
      <c r="K28">
        <v>2.0699999999999998</v>
      </c>
      <c r="L28">
        <v>1.25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Q28" t="s">
        <v>28</v>
      </c>
      <c r="Z28" t="s">
        <v>28</v>
      </c>
    </row>
    <row r="29" spans="1:26" x14ac:dyDescent="0.25">
      <c r="A29" s="1">
        <v>41093</v>
      </c>
      <c r="B29" t="s">
        <v>26</v>
      </c>
      <c r="C29" t="s">
        <v>28</v>
      </c>
      <c r="D29" s="2">
        <v>0.56805555555555554</v>
      </c>
      <c r="E29">
        <v>10.050000000000001</v>
      </c>
      <c r="F29">
        <v>14.9</v>
      </c>
      <c r="G29">
        <v>133.9</v>
      </c>
      <c r="H29">
        <v>165.8</v>
      </c>
      <c r="I29">
        <v>0.1</v>
      </c>
      <c r="J29">
        <v>6.96</v>
      </c>
      <c r="K29">
        <v>2.89</v>
      </c>
      <c r="L29">
        <v>3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Q29" t="s">
        <v>28</v>
      </c>
      <c r="Z29" t="s">
        <v>28</v>
      </c>
    </row>
    <row r="30" spans="1:26" x14ac:dyDescent="0.25">
      <c r="A30" s="1">
        <v>41129</v>
      </c>
      <c r="B30" t="s">
        <v>26</v>
      </c>
      <c r="C30" t="s">
        <v>28</v>
      </c>
      <c r="D30" s="2">
        <v>0.48472222222222222</v>
      </c>
      <c r="E30">
        <v>7.71</v>
      </c>
      <c r="F30">
        <v>18.3</v>
      </c>
      <c r="G30">
        <v>145.6</v>
      </c>
      <c r="H30">
        <v>167</v>
      </c>
      <c r="I30">
        <v>0.1</v>
      </c>
      <c r="J30">
        <v>7.09</v>
      </c>
      <c r="K30">
        <v>25.5</v>
      </c>
      <c r="L30">
        <v>0.15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Q30" t="s">
        <v>28</v>
      </c>
      <c r="Z30" t="s">
        <v>28</v>
      </c>
    </row>
    <row r="31" spans="1:26" x14ac:dyDescent="0.25">
      <c r="A31" s="1">
        <v>41170</v>
      </c>
      <c r="B31" t="s">
        <v>26</v>
      </c>
      <c r="C31" t="s">
        <v>28</v>
      </c>
      <c r="D31" s="2">
        <v>0.58333333333333337</v>
      </c>
      <c r="E31">
        <v>7.87</v>
      </c>
      <c r="F31">
        <v>15.6</v>
      </c>
      <c r="G31">
        <v>259.39999999999998</v>
      </c>
      <c r="H31">
        <v>316.5</v>
      </c>
      <c r="I31">
        <v>0.2</v>
      </c>
      <c r="J31">
        <v>7.08</v>
      </c>
      <c r="K31">
        <v>0.43</v>
      </c>
      <c r="L31">
        <v>0.3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Q31" t="s">
        <v>28</v>
      </c>
      <c r="Z31" t="s">
        <v>28</v>
      </c>
    </row>
    <row r="32" spans="1:26" x14ac:dyDescent="0.25">
      <c r="A32" s="1">
        <v>41191</v>
      </c>
      <c r="B32" t="s">
        <v>26</v>
      </c>
      <c r="C32" t="s">
        <v>28</v>
      </c>
      <c r="D32" s="2">
        <v>0.4055555555555555</v>
      </c>
      <c r="E32">
        <v>8.7200000000000006</v>
      </c>
      <c r="F32">
        <v>13.3</v>
      </c>
      <c r="G32">
        <v>183.2</v>
      </c>
      <c r="H32">
        <v>236</v>
      </c>
      <c r="I32">
        <v>0.1</v>
      </c>
      <c r="J32">
        <v>7.09</v>
      </c>
      <c r="K32">
        <v>1.96</v>
      </c>
      <c r="L32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Q32" t="s">
        <v>28</v>
      </c>
      <c r="Z32" t="s">
        <v>28</v>
      </c>
    </row>
    <row r="33" spans="1:26" x14ac:dyDescent="0.25">
      <c r="A33" s="1">
        <v>41218</v>
      </c>
      <c r="B33" t="s">
        <v>26</v>
      </c>
      <c r="C33" t="s">
        <v>28</v>
      </c>
      <c r="D33" s="2">
        <v>0.58680555555555558</v>
      </c>
      <c r="E33">
        <v>10.11</v>
      </c>
      <c r="F33">
        <v>13.2</v>
      </c>
      <c r="G33">
        <v>143.69999999999999</v>
      </c>
      <c r="H33">
        <v>185.6</v>
      </c>
      <c r="I33">
        <v>0.1</v>
      </c>
      <c r="J33">
        <v>7.21</v>
      </c>
      <c r="K33">
        <v>2.17</v>
      </c>
      <c r="L33">
        <v>2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Q33" t="s">
        <v>28</v>
      </c>
      <c r="Z33" t="s">
        <v>28</v>
      </c>
    </row>
    <row r="34" spans="1:26" x14ac:dyDescent="0.25">
      <c r="A34" s="1">
        <v>41247</v>
      </c>
      <c r="B34" t="s">
        <v>26</v>
      </c>
      <c r="C34" t="s">
        <v>28</v>
      </c>
      <c r="D34" s="2">
        <v>0.58333333333333337</v>
      </c>
      <c r="E34">
        <v>9.84</v>
      </c>
      <c r="F34">
        <v>9.8000000000000007</v>
      </c>
      <c r="G34">
        <v>99.6</v>
      </c>
      <c r="H34">
        <v>140.6</v>
      </c>
      <c r="I34">
        <v>0.1</v>
      </c>
      <c r="J34">
        <v>7.15</v>
      </c>
      <c r="K34">
        <v>5.95</v>
      </c>
      <c r="L34">
        <v>3.5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Q34" t="s">
        <v>28</v>
      </c>
      <c r="Z34" t="s">
        <v>28</v>
      </c>
    </row>
    <row r="35" spans="1:26" x14ac:dyDescent="0.25">
      <c r="A35" s="1">
        <v>41288</v>
      </c>
      <c r="B35" t="s">
        <v>26</v>
      </c>
      <c r="C35" t="s">
        <v>28</v>
      </c>
      <c r="D35" s="2">
        <v>0.52708333333333335</v>
      </c>
      <c r="E35">
        <v>11.56</v>
      </c>
      <c r="F35">
        <v>6</v>
      </c>
      <c r="G35">
        <v>119.7</v>
      </c>
      <c r="H35">
        <v>187.8</v>
      </c>
      <c r="I35">
        <v>0.1</v>
      </c>
      <c r="J35">
        <v>6.86</v>
      </c>
      <c r="K35">
        <v>6.09</v>
      </c>
      <c r="L35">
        <v>2.5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Q35" t="s">
        <v>28</v>
      </c>
      <c r="Z35" t="s">
        <v>28</v>
      </c>
    </row>
    <row r="36" spans="1:26" x14ac:dyDescent="0.25">
      <c r="A36" s="1">
        <v>41320</v>
      </c>
      <c r="B36" t="s">
        <v>26</v>
      </c>
      <c r="C36" t="s">
        <v>28</v>
      </c>
      <c r="D36" s="2">
        <v>0.625</v>
      </c>
      <c r="E36">
        <v>9.84</v>
      </c>
      <c r="F36">
        <v>9.1</v>
      </c>
      <c r="G36">
        <v>122.5</v>
      </c>
      <c r="H36">
        <v>176.3</v>
      </c>
      <c r="I36">
        <v>0.1</v>
      </c>
      <c r="J36">
        <v>7</v>
      </c>
      <c r="K36">
        <v>4.07</v>
      </c>
      <c r="L36">
        <v>2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Winter</v>
      </c>
      <c r="Q36" t="s">
        <v>28</v>
      </c>
      <c r="Z36" t="s">
        <v>28</v>
      </c>
    </row>
    <row r="37" spans="1:26" x14ac:dyDescent="0.25">
      <c r="A37" s="1">
        <v>41355</v>
      </c>
      <c r="B37" t="s">
        <v>26</v>
      </c>
      <c r="C37" t="s">
        <v>28</v>
      </c>
      <c r="D37" s="2">
        <v>0.50138888888888888</v>
      </c>
      <c r="E37">
        <v>11.88</v>
      </c>
      <c r="F37">
        <v>7.3</v>
      </c>
      <c r="G37">
        <v>82.4</v>
      </c>
      <c r="H37">
        <v>124.6</v>
      </c>
      <c r="I37">
        <v>0.1</v>
      </c>
      <c r="J37">
        <v>6.92</v>
      </c>
      <c r="K37">
        <v>5.0599999999999996</v>
      </c>
      <c r="L37">
        <v>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Q37" t="s">
        <v>28</v>
      </c>
      <c r="Z37" t="s">
        <v>28</v>
      </c>
    </row>
    <row r="38" spans="1:26" x14ac:dyDescent="0.25">
      <c r="A38" s="1">
        <v>41390</v>
      </c>
      <c r="B38" t="s">
        <v>26</v>
      </c>
      <c r="C38" t="s">
        <v>28</v>
      </c>
      <c r="D38" s="2">
        <v>0.55069444444444449</v>
      </c>
      <c r="E38">
        <v>9.7100000000000009</v>
      </c>
      <c r="F38">
        <v>11.9</v>
      </c>
      <c r="G38">
        <v>139.19999999999999</v>
      </c>
      <c r="H38">
        <v>185.8</v>
      </c>
      <c r="I38">
        <v>0.1</v>
      </c>
      <c r="J38">
        <v>6.83</v>
      </c>
      <c r="K38">
        <v>1.8</v>
      </c>
      <c r="L38">
        <v>1.5</v>
      </c>
      <c r="M38">
        <f t="shared" si="0"/>
        <v>2013</v>
      </c>
      <c r="N38" t="s">
        <v>10</v>
      </c>
      <c r="P38" s="5" t="str">
        <f>LOOKUP(MONTH(A38),{1,3,6,9,12;"Winter","Spring","Summer","Autumn","Winter"})</f>
        <v>Spring</v>
      </c>
      <c r="Q38" t="s">
        <v>28</v>
      </c>
      <c r="Z38" t="s">
        <v>28</v>
      </c>
    </row>
    <row r="39" spans="1:26" x14ac:dyDescent="0.25">
      <c r="A39" s="1">
        <v>41397</v>
      </c>
      <c r="B39" t="s">
        <v>26</v>
      </c>
      <c r="C39" t="s">
        <v>28</v>
      </c>
      <c r="D39" s="2">
        <v>0.37847222222222227</v>
      </c>
      <c r="E39">
        <v>9.52</v>
      </c>
      <c r="F39">
        <v>10.4</v>
      </c>
      <c r="G39">
        <v>142.69999999999999</v>
      </c>
      <c r="H39">
        <v>198.1</v>
      </c>
      <c r="I39">
        <v>0.1</v>
      </c>
      <c r="J39">
        <v>7.78</v>
      </c>
      <c r="K39">
        <v>7.2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Q39" t="s">
        <v>28</v>
      </c>
      <c r="Z39" t="s">
        <v>28</v>
      </c>
    </row>
    <row r="40" spans="1:26" x14ac:dyDescent="0.25">
      <c r="A40" s="1">
        <v>41429</v>
      </c>
      <c r="B40" t="s">
        <v>26</v>
      </c>
      <c r="C40" t="s">
        <v>28</v>
      </c>
      <c r="D40" s="2">
        <v>0.59444444444444444</v>
      </c>
      <c r="E40">
        <v>9.64</v>
      </c>
      <c r="F40">
        <v>14</v>
      </c>
      <c r="G40">
        <v>167.6</v>
      </c>
      <c r="H40">
        <v>212.5</v>
      </c>
      <c r="I40">
        <v>0.1</v>
      </c>
      <c r="J40">
        <v>7.62</v>
      </c>
      <c r="K40">
        <v>1.96</v>
      </c>
      <c r="L40">
        <v>1.2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Q40" t="s">
        <v>28</v>
      </c>
      <c r="Z40" t="s">
        <v>28</v>
      </c>
    </row>
    <row r="41" spans="1:26" x14ac:dyDescent="0.25">
      <c r="A41" s="1">
        <v>41473</v>
      </c>
      <c r="B41" t="s">
        <v>26</v>
      </c>
      <c r="C41" t="s">
        <v>28</v>
      </c>
      <c r="D41" s="2">
        <v>0.36527777777777781</v>
      </c>
      <c r="E41">
        <v>9.43</v>
      </c>
      <c r="F41">
        <v>15.4</v>
      </c>
      <c r="G41">
        <v>184</v>
      </c>
      <c r="H41">
        <v>225.1</v>
      </c>
      <c r="I41">
        <v>0.1</v>
      </c>
      <c r="J41">
        <v>7.35</v>
      </c>
      <c r="K41">
        <v>1.3</v>
      </c>
      <c r="L41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Q41" t="s">
        <v>28</v>
      </c>
      <c r="Z41" t="s">
        <v>28</v>
      </c>
    </row>
    <row r="42" spans="1:26" x14ac:dyDescent="0.25">
      <c r="A42" s="1">
        <v>41498</v>
      </c>
      <c r="B42" t="s">
        <v>26</v>
      </c>
      <c r="C42" t="s">
        <v>28</v>
      </c>
      <c r="D42" s="2">
        <v>0.61805555555555558</v>
      </c>
      <c r="E42">
        <v>8.77</v>
      </c>
      <c r="F42">
        <v>16.7</v>
      </c>
      <c r="G42">
        <v>189.7</v>
      </c>
      <c r="H42">
        <v>225.6</v>
      </c>
      <c r="I42">
        <v>0.1</v>
      </c>
      <c r="J42">
        <v>7.26</v>
      </c>
      <c r="K42">
        <v>0.22</v>
      </c>
      <c r="L42">
        <v>0.33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Q42" t="s">
        <v>28</v>
      </c>
      <c r="Z42" t="s">
        <v>28</v>
      </c>
    </row>
    <row r="43" spans="1:26" x14ac:dyDescent="0.25">
      <c r="A43" s="1">
        <v>41527</v>
      </c>
      <c r="B43" t="s">
        <v>26</v>
      </c>
      <c r="C43" t="s">
        <v>28</v>
      </c>
      <c r="D43" s="2">
        <v>0.64027777777777783</v>
      </c>
      <c r="E43">
        <v>8.25</v>
      </c>
      <c r="F43">
        <v>17.100000000000001</v>
      </c>
      <c r="G43">
        <v>191</v>
      </c>
      <c r="H43">
        <v>225.2</v>
      </c>
      <c r="I43">
        <v>0.1</v>
      </c>
      <c r="J43">
        <v>7.24</v>
      </c>
      <c r="K43">
        <v>1.06</v>
      </c>
      <c r="L43">
        <v>1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Q43" t="s">
        <v>28</v>
      </c>
      <c r="Z43" t="s">
        <v>28</v>
      </c>
    </row>
    <row r="44" spans="1:26" x14ac:dyDescent="0.25">
      <c r="A44" s="1">
        <v>41554</v>
      </c>
      <c r="B44" t="s">
        <v>26</v>
      </c>
      <c r="C44" t="s">
        <v>28</v>
      </c>
      <c r="D44" s="2">
        <v>0.47222222222222227</v>
      </c>
      <c r="E44">
        <v>9.5299999999999994</v>
      </c>
      <c r="F44">
        <v>13.7</v>
      </c>
      <c r="G44">
        <v>162</v>
      </c>
      <c r="H44">
        <v>206.4</v>
      </c>
      <c r="I44">
        <v>0.1</v>
      </c>
      <c r="J44">
        <v>6.71</v>
      </c>
      <c r="K44">
        <v>2.4700000000000002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Q44" t="s">
        <v>28</v>
      </c>
      <c r="Z44" t="s">
        <v>28</v>
      </c>
    </row>
    <row r="45" spans="1:26" x14ac:dyDescent="0.25">
      <c r="A45" s="1">
        <v>41603</v>
      </c>
      <c r="B45" t="s">
        <v>26</v>
      </c>
      <c r="C45" t="s">
        <v>28</v>
      </c>
      <c r="D45" s="2">
        <v>0.59791666666666665</v>
      </c>
      <c r="E45">
        <v>9.9600000000000009</v>
      </c>
      <c r="F45">
        <v>8.1</v>
      </c>
      <c r="G45">
        <v>140.69999999999999</v>
      </c>
      <c r="H45">
        <v>207.7</v>
      </c>
      <c r="I45">
        <v>0.1</v>
      </c>
      <c r="J45">
        <v>7.76</v>
      </c>
      <c r="K45">
        <v>2.2000000000000002</v>
      </c>
      <c r="L45">
        <v>1.1000000000000001</v>
      </c>
      <c r="M45">
        <f t="shared" si="0"/>
        <v>2013</v>
      </c>
      <c r="N45" t="s">
        <v>9</v>
      </c>
      <c r="P45" s="5" t="str">
        <f>LOOKUP(MONTH(A45),{1,3,6,9,12;"Winter","Spring","Summer","Autumn","Winter"})</f>
        <v>Autumn</v>
      </c>
      <c r="Q45" t="s">
        <v>28</v>
      </c>
      <c r="Z45" t="s">
        <v>28</v>
      </c>
    </row>
    <row r="46" spans="1:26" x14ac:dyDescent="0.25">
      <c r="A46" s="1">
        <v>41631</v>
      </c>
      <c r="B46" t="s">
        <v>26</v>
      </c>
      <c r="C46" t="s">
        <v>28</v>
      </c>
      <c r="D46" s="2">
        <v>0.58333333333333337</v>
      </c>
      <c r="E46">
        <v>11.3</v>
      </c>
      <c r="F46">
        <v>7.5</v>
      </c>
      <c r="G46">
        <v>94.4</v>
      </c>
      <c r="H46">
        <v>141.5</v>
      </c>
      <c r="I46">
        <v>0.1</v>
      </c>
      <c r="J46">
        <v>7.47</v>
      </c>
      <c r="K46">
        <v>9.2799999999999994</v>
      </c>
      <c r="L46">
        <v>2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Q46" t="s">
        <v>28</v>
      </c>
      <c r="Z46" t="s">
        <v>28</v>
      </c>
    </row>
    <row r="47" spans="1:26" x14ac:dyDescent="0.25">
      <c r="A47" s="1">
        <v>41652</v>
      </c>
      <c r="B47" t="s">
        <v>26</v>
      </c>
      <c r="C47" t="s">
        <v>28</v>
      </c>
      <c r="D47" s="2">
        <v>0.54166666666666663</v>
      </c>
      <c r="E47">
        <v>10.08</v>
      </c>
      <c r="F47">
        <v>8.1999999999999993</v>
      </c>
      <c r="G47">
        <v>120.9</v>
      </c>
      <c r="H47">
        <v>178.1</v>
      </c>
      <c r="I47">
        <v>0.1</v>
      </c>
      <c r="J47">
        <v>7.65</v>
      </c>
      <c r="K47">
        <v>1.99</v>
      </c>
      <c r="L47">
        <v>2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Q47" t="s">
        <v>28</v>
      </c>
      <c r="Z47" t="s">
        <v>28</v>
      </c>
    </row>
    <row r="48" spans="1:26" x14ac:dyDescent="0.25">
      <c r="A48" s="1">
        <v>41701</v>
      </c>
      <c r="B48" t="s">
        <v>26</v>
      </c>
      <c r="C48" t="s">
        <v>28</v>
      </c>
      <c r="D48" s="2">
        <v>0.64236111111111105</v>
      </c>
      <c r="E48">
        <v>11.03</v>
      </c>
      <c r="F48">
        <v>9.9</v>
      </c>
      <c r="G48">
        <v>92.5</v>
      </c>
      <c r="H48">
        <v>130.19999999999999</v>
      </c>
      <c r="I48">
        <v>0.1</v>
      </c>
      <c r="J48">
        <v>7.39</v>
      </c>
      <c r="K48">
        <v>11.5</v>
      </c>
      <c r="L48">
        <v>4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Q48" t="s">
        <v>28</v>
      </c>
      <c r="Z48" t="s">
        <v>28</v>
      </c>
    </row>
    <row r="49" spans="1:26" x14ac:dyDescent="0.25">
      <c r="A49" s="1">
        <v>41722</v>
      </c>
      <c r="B49" t="s">
        <v>26</v>
      </c>
      <c r="C49" t="s">
        <v>28</v>
      </c>
      <c r="D49" s="2">
        <v>0.58194444444444449</v>
      </c>
      <c r="E49">
        <v>9.94</v>
      </c>
      <c r="F49">
        <v>10.4</v>
      </c>
      <c r="G49">
        <v>123</v>
      </c>
      <c r="H49">
        <v>171.3</v>
      </c>
      <c r="I49">
        <v>0.1</v>
      </c>
      <c r="J49">
        <v>7.54</v>
      </c>
      <c r="K49">
        <v>1.56</v>
      </c>
      <c r="L49">
        <v>2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Q49" t="s">
        <v>28</v>
      </c>
      <c r="Z49" t="s">
        <v>28</v>
      </c>
    </row>
    <row r="50" spans="1:26" x14ac:dyDescent="0.25">
      <c r="A50" s="1">
        <v>41743</v>
      </c>
      <c r="B50" t="s">
        <v>26</v>
      </c>
      <c r="C50" t="s">
        <v>28</v>
      </c>
      <c r="D50" s="2">
        <v>0.46666666666666662</v>
      </c>
      <c r="E50">
        <v>10.24</v>
      </c>
      <c r="F50">
        <v>10</v>
      </c>
      <c r="G50">
        <v>134.69999999999999</v>
      </c>
      <c r="H50">
        <v>188.9</v>
      </c>
      <c r="I50">
        <v>0.1</v>
      </c>
      <c r="J50">
        <v>8.08</v>
      </c>
      <c r="K50">
        <v>2.97</v>
      </c>
      <c r="L50">
        <v>1.25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Q50" t="s">
        <v>28</v>
      </c>
      <c r="Z50" t="s">
        <v>28</v>
      </c>
    </row>
    <row r="51" spans="1:26" x14ac:dyDescent="0.25">
      <c r="A51" s="1">
        <v>41771</v>
      </c>
      <c r="B51" t="s">
        <v>26</v>
      </c>
      <c r="C51" t="s">
        <v>28</v>
      </c>
      <c r="D51" s="2">
        <v>0.54583333333333328</v>
      </c>
      <c r="E51">
        <v>9.67</v>
      </c>
      <c r="F51">
        <v>13.5</v>
      </c>
      <c r="G51">
        <v>142.80000000000001</v>
      </c>
      <c r="H51">
        <v>183.2</v>
      </c>
      <c r="I51">
        <v>0.1</v>
      </c>
      <c r="J51">
        <v>7.42</v>
      </c>
      <c r="K51">
        <v>0.31</v>
      </c>
      <c r="L51">
        <v>2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Q51" t="s">
        <v>28</v>
      </c>
      <c r="Z51" t="s">
        <v>28</v>
      </c>
    </row>
    <row r="52" spans="1:26" x14ac:dyDescent="0.25">
      <c r="A52" s="1">
        <v>41813</v>
      </c>
      <c r="B52" t="s">
        <v>26</v>
      </c>
      <c r="C52" t="s">
        <v>28</v>
      </c>
      <c r="D52" s="2">
        <v>0.63541666666666663</v>
      </c>
      <c r="E52">
        <v>9.67</v>
      </c>
      <c r="F52">
        <v>15</v>
      </c>
      <c r="G52">
        <v>173.3</v>
      </c>
      <c r="H52">
        <v>214.3</v>
      </c>
      <c r="I52">
        <v>0.1</v>
      </c>
      <c r="J52">
        <v>7.35</v>
      </c>
      <c r="K52">
        <v>4.37</v>
      </c>
      <c r="L52">
        <v>1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Q52" t="s">
        <v>28</v>
      </c>
      <c r="Z52" t="s">
        <v>28</v>
      </c>
    </row>
    <row r="53" spans="1:26" x14ac:dyDescent="0.25">
      <c r="A53" s="1">
        <v>41834</v>
      </c>
      <c r="B53" t="s">
        <v>26</v>
      </c>
      <c r="C53" t="s">
        <v>28</v>
      </c>
      <c r="D53" s="2">
        <v>0.57013888888888886</v>
      </c>
      <c r="E53">
        <v>9.2200000000000006</v>
      </c>
      <c r="F53">
        <v>16.899999999999999</v>
      </c>
      <c r="G53">
        <v>190.7</v>
      </c>
      <c r="H53">
        <v>225.4</v>
      </c>
      <c r="I53">
        <v>0.1</v>
      </c>
      <c r="J53">
        <v>7.3</v>
      </c>
      <c r="K53">
        <v>0.35</v>
      </c>
      <c r="L53">
        <v>0.5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Q53" t="s">
        <v>28</v>
      </c>
      <c r="Z53" t="s">
        <v>28</v>
      </c>
    </row>
    <row r="54" spans="1:26" x14ac:dyDescent="0.25">
      <c r="A54" s="1">
        <v>41855</v>
      </c>
      <c r="B54" t="s">
        <v>26</v>
      </c>
      <c r="C54" t="s">
        <v>28</v>
      </c>
      <c r="D54" s="2">
        <v>0.62361111111111112</v>
      </c>
      <c r="E54">
        <v>8.34</v>
      </c>
      <c r="F54">
        <v>17.600000000000001</v>
      </c>
      <c r="G54">
        <v>198.6</v>
      </c>
      <c r="H54">
        <v>231.4</v>
      </c>
      <c r="I54">
        <v>0.1</v>
      </c>
      <c r="J54">
        <v>7.43</v>
      </c>
      <c r="K54">
        <v>0.14000000000000001</v>
      </c>
      <c r="L54">
        <v>0.75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Q54" t="s">
        <v>28</v>
      </c>
      <c r="Z54" t="s">
        <v>28</v>
      </c>
    </row>
    <row r="55" spans="1:26" x14ac:dyDescent="0.25">
      <c r="A55" s="1">
        <v>41899</v>
      </c>
      <c r="B55" t="s">
        <v>26</v>
      </c>
      <c r="C55" t="s">
        <v>28</v>
      </c>
      <c r="D55" s="2">
        <v>0.53402777777777777</v>
      </c>
      <c r="E55">
        <v>9.02</v>
      </c>
      <c r="F55">
        <v>16.7</v>
      </c>
      <c r="G55">
        <v>198.1</v>
      </c>
      <c r="H55">
        <v>236</v>
      </c>
      <c r="I55">
        <v>0.1</v>
      </c>
      <c r="J55">
        <v>7.42</v>
      </c>
      <c r="K55">
        <v>0.28000000000000003</v>
      </c>
      <c r="L55">
        <v>0.6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Q55" t="s">
        <v>28</v>
      </c>
      <c r="Z55" t="s">
        <v>28</v>
      </c>
    </row>
    <row r="56" spans="1:26" x14ac:dyDescent="0.25">
      <c r="A56" s="1">
        <v>41929</v>
      </c>
      <c r="B56" t="s">
        <v>26</v>
      </c>
      <c r="C56" t="s">
        <v>28</v>
      </c>
      <c r="D56" s="2">
        <v>0.40972222222222227</v>
      </c>
      <c r="E56">
        <v>9.1</v>
      </c>
      <c r="F56">
        <v>14.3</v>
      </c>
      <c r="G56">
        <v>169.8</v>
      </c>
      <c r="H56">
        <v>213.3</v>
      </c>
      <c r="I56">
        <v>0.1</v>
      </c>
      <c r="J56">
        <v>7.59</v>
      </c>
      <c r="K56">
        <v>1.77</v>
      </c>
      <c r="L56">
        <v>1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Q56" t="s">
        <v>28</v>
      </c>
      <c r="Z56" t="s">
        <v>28</v>
      </c>
    </row>
    <row r="57" spans="1:26" x14ac:dyDescent="0.25">
      <c r="A57" s="1">
        <v>41962</v>
      </c>
      <c r="B57" t="s">
        <v>26</v>
      </c>
      <c r="C57" t="s">
        <v>28</v>
      </c>
      <c r="D57" s="2">
        <v>0.64097222222222217</v>
      </c>
      <c r="E57">
        <v>9.61</v>
      </c>
      <c r="F57">
        <v>9</v>
      </c>
      <c r="G57">
        <v>145.5</v>
      </c>
      <c r="H57">
        <v>209.3</v>
      </c>
      <c r="I57">
        <v>0.1</v>
      </c>
      <c r="J57">
        <v>7.6</v>
      </c>
      <c r="K57">
        <v>5.36</v>
      </c>
      <c r="L57">
        <v>1.5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Q57" t="s">
        <v>28</v>
      </c>
      <c r="Z57" t="s">
        <v>28</v>
      </c>
    </row>
    <row r="58" spans="1:26" x14ac:dyDescent="0.25">
      <c r="A58" s="1">
        <v>41990</v>
      </c>
      <c r="B58" t="s">
        <v>26</v>
      </c>
      <c r="C58" t="s">
        <v>28</v>
      </c>
      <c r="D58" s="2">
        <v>0.62777777777777777</v>
      </c>
      <c r="E58">
        <v>9.08</v>
      </c>
      <c r="F58">
        <v>9</v>
      </c>
      <c r="G58">
        <v>122.5</v>
      </c>
      <c r="H58">
        <v>176.4</v>
      </c>
      <c r="I58">
        <v>0.1</v>
      </c>
      <c r="J58">
        <v>7.18</v>
      </c>
      <c r="K58">
        <v>3.76</v>
      </c>
      <c r="L58">
        <v>2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Q58" t="s">
        <v>28</v>
      </c>
      <c r="Z58" t="s">
        <v>28</v>
      </c>
    </row>
    <row r="59" spans="1:26" x14ac:dyDescent="0.25">
      <c r="A59" s="1">
        <v>42027</v>
      </c>
      <c r="B59" t="s">
        <v>26</v>
      </c>
      <c r="C59" t="s">
        <v>28</v>
      </c>
      <c r="D59" s="2">
        <v>0.59097222222222223</v>
      </c>
      <c r="E59">
        <v>9.9</v>
      </c>
      <c r="F59">
        <v>9</v>
      </c>
      <c r="G59">
        <v>99.2</v>
      </c>
      <c r="H59">
        <v>142.80000000000001</v>
      </c>
      <c r="I59">
        <v>0.1</v>
      </c>
      <c r="J59">
        <v>7.22</v>
      </c>
      <c r="K59">
        <v>5.45</v>
      </c>
      <c r="L59">
        <v>2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Q59" t="s">
        <v>28</v>
      </c>
      <c r="Z59" t="s">
        <v>28</v>
      </c>
    </row>
    <row r="60" spans="1:26" x14ac:dyDescent="0.25">
      <c r="A60" s="1">
        <v>42054</v>
      </c>
      <c r="B60" t="s">
        <v>26</v>
      </c>
      <c r="C60" t="s">
        <v>28</v>
      </c>
      <c r="D60" s="2">
        <v>0.48749999999999999</v>
      </c>
      <c r="E60">
        <v>9.82</v>
      </c>
      <c r="F60">
        <v>9.4</v>
      </c>
      <c r="G60">
        <v>130.9</v>
      </c>
      <c r="H60">
        <v>186.5</v>
      </c>
      <c r="I60">
        <v>0.1</v>
      </c>
      <c r="J60">
        <v>7.39</v>
      </c>
      <c r="K60">
        <v>1.67</v>
      </c>
      <c r="L60">
        <v>2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28</v>
      </c>
      <c r="Z60" t="s">
        <v>28</v>
      </c>
    </row>
    <row r="61" spans="1:26" x14ac:dyDescent="0.25">
      <c r="A61" s="1">
        <v>42100</v>
      </c>
      <c r="B61" t="s">
        <v>26</v>
      </c>
      <c r="C61" t="s">
        <v>28</v>
      </c>
      <c r="D61" s="2">
        <v>0.58750000000000002</v>
      </c>
      <c r="E61">
        <v>9.59</v>
      </c>
      <c r="F61">
        <v>10.9</v>
      </c>
      <c r="G61">
        <v>138.69999999999999</v>
      </c>
      <c r="H61">
        <v>190.2</v>
      </c>
      <c r="I61">
        <v>0.1</v>
      </c>
      <c r="J61">
        <v>7.3</v>
      </c>
      <c r="K61">
        <v>0.48</v>
      </c>
      <c r="L61">
        <v>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Q61" t="s">
        <v>28</v>
      </c>
      <c r="Z61" t="s">
        <v>28</v>
      </c>
    </row>
    <row r="62" spans="1:26" x14ac:dyDescent="0.25">
      <c r="A62" s="1">
        <v>42115</v>
      </c>
      <c r="B62" t="s">
        <v>26</v>
      </c>
      <c r="C62" t="s">
        <v>28</v>
      </c>
      <c r="D62" s="2">
        <v>0.51250000000000007</v>
      </c>
      <c r="E62">
        <v>10.5</v>
      </c>
      <c r="F62">
        <v>12</v>
      </c>
      <c r="G62">
        <v>151.9</v>
      </c>
      <c r="H62">
        <v>202.4</v>
      </c>
      <c r="I62">
        <v>0.1</v>
      </c>
      <c r="J62">
        <v>7.57</v>
      </c>
      <c r="K62">
        <v>2.4300000000000002</v>
      </c>
      <c r="L62">
        <v>1.5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Q62" t="s">
        <v>28</v>
      </c>
      <c r="Z62" t="s">
        <v>28</v>
      </c>
    </row>
    <row r="63" spans="1:26" x14ac:dyDescent="0.25">
      <c r="A63" s="1">
        <v>42150</v>
      </c>
      <c r="B63" t="s">
        <v>26</v>
      </c>
      <c r="C63" t="s">
        <v>28</v>
      </c>
      <c r="D63" s="2">
        <v>0.3888888888888889</v>
      </c>
      <c r="E63">
        <v>9.85</v>
      </c>
      <c r="F63">
        <v>13.7</v>
      </c>
      <c r="G63">
        <v>173.8</v>
      </c>
      <c r="H63">
        <v>221.9</v>
      </c>
      <c r="I63">
        <v>0.1</v>
      </c>
      <c r="J63">
        <v>7.31</v>
      </c>
      <c r="K63">
        <v>0.75</v>
      </c>
      <c r="L63">
        <v>1</v>
      </c>
      <c r="M63">
        <f t="shared" si="0"/>
        <v>2015</v>
      </c>
      <c r="N63" t="s">
        <v>9</v>
      </c>
      <c r="P63" s="5" t="str">
        <f>LOOKUP(MONTH(A63),{1,3,6,9,12;"Winter","Spring","Summer","Autumn","Winter"})</f>
        <v>Spring</v>
      </c>
      <c r="Q63" t="s">
        <v>28</v>
      </c>
      <c r="Z63" t="s">
        <v>28</v>
      </c>
    </row>
    <row r="64" spans="1:26" x14ac:dyDescent="0.25">
      <c r="A64" s="1">
        <v>42177</v>
      </c>
      <c r="B64" t="s">
        <v>26</v>
      </c>
      <c r="C64" t="s">
        <v>28</v>
      </c>
      <c r="D64" s="2">
        <v>0.10416666666666667</v>
      </c>
      <c r="E64">
        <v>9.35</v>
      </c>
      <c r="F64">
        <v>16.100000000000001</v>
      </c>
      <c r="G64">
        <v>194.7</v>
      </c>
      <c r="H64">
        <v>234.4</v>
      </c>
      <c r="I64">
        <v>0.1</v>
      </c>
      <c r="J64">
        <v>7.5</v>
      </c>
      <c r="K64">
        <v>0.1</v>
      </c>
      <c r="L64">
        <v>0.5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Q64" t="s">
        <v>28</v>
      </c>
      <c r="Z64" t="s">
        <v>28</v>
      </c>
    </row>
    <row r="65" spans="1:27" x14ac:dyDescent="0.25">
      <c r="A65" s="1">
        <v>42199</v>
      </c>
      <c r="B65" t="s">
        <v>26</v>
      </c>
      <c r="C65" t="s">
        <v>28</v>
      </c>
      <c r="D65" s="2">
        <v>0.40625</v>
      </c>
      <c r="E65">
        <v>7.84</v>
      </c>
      <c r="F65">
        <v>16.399999999999999</v>
      </c>
      <c r="G65">
        <v>194.6</v>
      </c>
      <c r="H65">
        <v>232.7</v>
      </c>
      <c r="I65">
        <v>0.1</v>
      </c>
      <c r="J65">
        <v>7.47</v>
      </c>
      <c r="K65">
        <v>0.78</v>
      </c>
      <c r="L65">
        <v>0.25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Q65" t="s">
        <v>28</v>
      </c>
      <c r="Z65" t="s">
        <v>28</v>
      </c>
    </row>
    <row r="66" spans="1:27" x14ac:dyDescent="0.25">
      <c r="A66" s="1">
        <v>42234</v>
      </c>
      <c r="B66" t="s">
        <v>26</v>
      </c>
      <c r="C66" t="s">
        <v>28</v>
      </c>
      <c r="D66" s="2">
        <v>0.55763888888888891</v>
      </c>
      <c r="E66">
        <v>8.1999999999999993</v>
      </c>
      <c r="F66">
        <v>17.3</v>
      </c>
      <c r="G66">
        <v>200.4</v>
      </c>
      <c r="H66">
        <v>235.2</v>
      </c>
      <c r="I66">
        <v>0.1</v>
      </c>
      <c r="J66">
        <v>7.62</v>
      </c>
      <c r="K66">
        <v>0.22</v>
      </c>
      <c r="L66">
        <v>1</v>
      </c>
      <c r="M66">
        <f t="shared" si="0"/>
        <v>2015</v>
      </c>
      <c r="N66" t="s">
        <v>10</v>
      </c>
      <c r="P66" s="5" t="str">
        <f>LOOKUP(MONTH(A66),{1,3,6,9,12;"Winter","Spring","Summer","Autumn","Winter"})</f>
        <v>Summer</v>
      </c>
      <c r="Q66" t="s">
        <v>28</v>
      </c>
      <c r="Z66" t="s">
        <v>28</v>
      </c>
    </row>
    <row r="67" spans="1:27" x14ac:dyDescent="0.25">
      <c r="A67" s="1">
        <v>42262</v>
      </c>
      <c r="B67" t="s">
        <v>26</v>
      </c>
      <c r="C67" t="s">
        <v>28</v>
      </c>
      <c r="D67" s="2">
        <v>0.51874999999999993</v>
      </c>
      <c r="E67">
        <v>8.0500000000000007</v>
      </c>
      <c r="F67">
        <v>15.3</v>
      </c>
      <c r="G67">
        <v>192.7</v>
      </c>
      <c r="H67">
        <v>236.5</v>
      </c>
      <c r="I67">
        <v>0.1</v>
      </c>
      <c r="J67">
        <v>7.49</v>
      </c>
      <c r="K67">
        <v>1.5</v>
      </c>
      <c r="L67">
        <v>0.3</v>
      </c>
      <c r="M67">
        <f t="shared" ref="M67:M106" si="1">YEAR(A67)</f>
        <v>2015</v>
      </c>
      <c r="N67" t="s">
        <v>9</v>
      </c>
      <c r="P67" s="5" t="str">
        <f>LOOKUP(MONTH(A67),{1,3,6,9,12;"Winter","Spring","Summer","Autumn","Winter"})</f>
        <v>Autumn</v>
      </c>
      <c r="Q67" t="s">
        <v>28</v>
      </c>
      <c r="Z67" t="s">
        <v>28</v>
      </c>
    </row>
    <row r="68" spans="1:27" x14ac:dyDescent="0.25">
      <c r="A68" s="1">
        <v>42292</v>
      </c>
      <c r="B68" t="s">
        <v>26</v>
      </c>
      <c r="C68" t="s">
        <v>28</v>
      </c>
      <c r="D68" s="2">
        <v>0.54513888888888895</v>
      </c>
      <c r="E68">
        <v>8.1300000000000008</v>
      </c>
      <c r="F68">
        <v>14.1</v>
      </c>
      <c r="G68">
        <v>181.1</v>
      </c>
      <c r="H68">
        <v>228.3</v>
      </c>
      <c r="I68">
        <v>0.1</v>
      </c>
      <c r="J68">
        <v>7.55</v>
      </c>
      <c r="K68">
        <v>1.41</v>
      </c>
      <c r="L68">
        <v>1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Q68" t="s">
        <v>28</v>
      </c>
      <c r="Z68" t="s">
        <v>28</v>
      </c>
    </row>
    <row r="69" spans="1:27" x14ac:dyDescent="0.25">
      <c r="A69" s="1">
        <v>42317</v>
      </c>
      <c r="B69" t="s">
        <v>26</v>
      </c>
      <c r="C69" t="s">
        <v>28</v>
      </c>
      <c r="D69" s="2">
        <v>0.51527777777777783</v>
      </c>
      <c r="E69">
        <v>8.1</v>
      </c>
      <c r="F69">
        <v>11.4</v>
      </c>
      <c r="G69">
        <v>117.4</v>
      </c>
      <c r="H69">
        <v>158.5</v>
      </c>
      <c r="I69">
        <v>0.1</v>
      </c>
      <c r="J69">
        <v>6.65</v>
      </c>
      <c r="K69">
        <v>1.23</v>
      </c>
      <c r="L69">
        <v>2.5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Q69" t="s">
        <v>28</v>
      </c>
      <c r="Z69" t="s">
        <v>28</v>
      </c>
    </row>
    <row r="70" spans="1:27" x14ac:dyDescent="0.25">
      <c r="A70" s="1">
        <v>42360</v>
      </c>
      <c r="B70" t="s">
        <v>26</v>
      </c>
      <c r="C70" t="s">
        <v>28</v>
      </c>
      <c r="D70" s="2">
        <v>0.53819444444444442</v>
      </c>
      <c r="E70">
        <v>10.15</v>
      </c>
      <c r="F70">
        <v>8.1999999999999993</v>
      </c>
      <c r="G70">
        <v>107.5</v>
      </c>
      <c r="H70">
        <v>157.5</v>
      </c>
      <c r="I70">
        <v>0.1</v>
      </c>
      <c r="J70">
        <v>7.26</v>
      </c>
      <c r="K70">
        <v>1.76</v>
      </c>
      <c r="L70">
        <v>3.5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Q70" t="s">
        <v>28</v>
      </c>
      <c r="Z70" t="s">
        <v>28</v>
      </c>
    </row>
    <row r="71" spans="1:27" x14ac:dyDescent="0.25">
      <c r="A71" s="1">
        <v>42388</v>
      </c>
      <c r="B71" t="s">
        <v>26</v>
      </c>
      <c r="C71" t="s">
        <v>28</v>
      </c>
      <c r="D71" s="2">
        <v>0.57986111111111105</v>
      </c>
      <c r="E71">
        <v>10.06</v>
      </c>
      <c r="F71">
        <v>7.6</v>
      </c>
      <c r="G71">
        <v>109.4</v>
      </c>
      <c r="H71">
        <v>163.6</v>
      </c>
      <c r="I71">
        <v>0.1</v>
      </c>
      <c r="J71">
        <v>6.97</v>
      </c>
      <c r="K71">
        <v>0.83</v>
      </c>
      <c r="L71">
        <v>2.75</v>
      </c>
      <c r="M71">
        <f t="shared" si="1"/>
        <v>2016</v>
      </c>
      <c r="N71" t="s">
        <v>10</v>
      </c>
      <c r="P71" s="5" t="str">
        <f>LOOKUP(MONTH(A71),{1,3,6,9,12;"Winter","Spring","Summer","Autumn","Winter"})</f>
        <v>Winter</v>
      </c>
      <c r="Q71" t="s">
        <v>28</v>
      </c>
      <c r="Z71" t="s">
        <v>28</v>
      </c>
    </row>
    <row r="72" spans="1:27" x14ac:dyDescent="0.25">
      <c r="A72" s="1">
        <v>42423</v>
      </c>
      <c r="B72" t="s">
        <v>26</v>
      </c>
      <c r="C72" t="s">
        <v>28</v>
      </c>
      <c r="D72" s="2">
        <v>0.48194444444444445</v>
      </c>
      <c r="E72">
        <v>9.18</v>
      </c>
      <c r="F72">
        <v>8</v>
      </c>
      <c r="G72">
        <v>114.4</v>
      </c>
      <c r="H72">
        <v>169.8</v>
      </c>
      <c r="I72">
        <v>0.1</v>
      </c>
      <c r="J72">
        <v>6.41</v>
      </c>
      <c r="K72">
        <v>0.49</v>
      </c>
      <c r="L72">
        <v>3</v>
      </c>
      <c r="M72">
        <f t="shared" si="1"/>
        <v>2016</v>
      </c>
      <c r="N72" t="s">
        <v>10</v>
      </c>
      <c r="P72" s="5" t="str">
        <f>LOOKUP(MONTH(A72),{1,3,6,9,12;"Winter","Spring","Summer","Autumn","Winter"})</f>
        <v>Winter</v>
      </c>
      <c r="Q72" t="s">
        <v>28</v>
      </c>
      <c r="Z72" t="s">
        <v>28</v>
      </c>
    </row>
    <row r="73" spans="1:27" x14ac:dyDescent="0.25">
      <c r="A73" s="1">
        <v>42450</v>
      </c>
      <c r="B73" t="s">
        <v>26</v>
      </c>
      <c r="C73" t="s">
        <v>28</v>
      </c>
      <c r="D73" s="2">
        <v>0.50069444444444444</v>
      </c>
      <c r="E73">
        <v>10.02</v>
      </c>
      <c r="F73">
        <v>10.1</v>
      </c>
      <c r="G73">
        <v>106.2</v>
      </c>
      <c r="H73">
        <v>148.1</v>
      </c>
      <c r="I73">
        <v>0.1</v>
      </c>
      <c r="J73">
        <v>7.14</v>
      </c>
      <c r="K73">
        <v>2.87</v>
      </c>
      <c r="L73">
        <v>3</v>
      </c>
      <c r="M73">
        <f t="shared" si="1"/>
        <v>2016</v>
      </c>
      <c r="N73" t="s">
        <v>10</v>
      </c>
      <c r="P73" s="5" t="str">
        <f>LOOKUP(MONTH(A73),{1,3,6,9,12;"Winter","Spring","Summer","Autumn","Winter"})</f>
        <v>Spring</v>
      </c>
      <c r="Q73" t="s">
        <v>28</v>
      </c>
      <c r="Z73" t="s">
        <v>28</v>
      </c>
    </row>
    <row r="74" spans="1:27" x14ac:dyDescent="0.25">
      <c r="A74" s="1">
        <v>42478</v>
      </c>
      <c r="B74" t="s">
        <v>26</v>
      </c>
      <c r="C74" t="s">
        <v>28</v>
      </c>
      <c r="D74" s="2">
        <v>0.54999999999999993</v>
      </c>
      <c r="E74">
        <v>9.3000000000000007</v>
      </c>
      <c r="F74">
        <v>12.9</v>
      </c>
      <c r="G74">
        <v>151.9</v>
      </c>
      <c r="H74">
        <v>205.8</v>
      </c>
      <c r="I74">
        <v>0.1</v>
      </c>
      <c r="J74">
        <v>6.94</v>
      </c>
      <c r="K74">
        <v>2.56</v>
      </c>
      <c r="L74">
        <v>1</v>
      </c>
      <c r="M74">
        <f t="shared" si="1"/>
        <v>2016</v>
      </c>
      <c r="N74" t="s">
        <v>9</v>
      </c>
      <c r="P74" s="5" t="str">
        <f>LOOKUP(MONTH(A74),{1,3,6,9,12;"Winter","Spring","Summer","Autumn","Winter"})</f>
        <v>Spring</v>
      </c>
      <c r="Q74" t="s">
        <v>28</v>
      </c>
      <c r="Z74" t="s">
        <v>28</v>
      </c>
    </row>
    <row r="75" spans="1:27" x14ac:dyDescent="0.25">
      <c r="A75" s="1">
        <v>42499</v>
      </c>
      <c r="B75" t="s">
        <v>26</v>
      </c>
      <c r="C75" t="s">
        <v>28</v>
      </c>
      <c r="D75" s="2">
        <v>0.49374999999999997</v>
      </c>
      <c r="E75">
        <v>9.9700000000000006</v>
      </c>
      <c r="F75">
        <v>12.6</v>
      </c>
      <c r="G75">
        <v>161.80000000000001</v>
      </c>
      <c r="H75">
        <v>212.2</v>
      </c>
      <c r="I75">
        <v>0.1</v>
      </c>
      <c r="J75">
        <v>7.63</v>
      </c>
      <c r="K75">
        <v>1.97</v>
      </c>
      <c r="L75">
        <v>1</v>
      </c>
      <c r="M75">
        <f t="shared" si="1"/>
        <v>2016</v>
      </c>
      <c r="N75" t="s">
        <v>10</v>
      </c>
      <c r="P75" s="5" t="str">
        <f>LOOKUP(MONTH(A75),{1,3,6,9,12;"Winter","Spring","Summer","Autumn","Winter"})</f>
        <v>Spring</v>
      </c>
      <c r="Q75" t="s">
        <v>28</v>
      </c>
      <c r="Z75" t="s">
        <v>28</v>
      </c>
    </row>
    <row r="76" spans="1:27" x14ac:dyDescent="0.25">
      <c r="A76" s="1">
        <v>42541</v>
      </c>
      <c r="B76" t="s">
        <v>26</v>
      </c>
      <c r="C76" t="s">
        <v>28</v>
      </c>
      <c r="D76" s="2">
        <v>0.61249999999999993</v>
      </c>
      <c r="E76">
        <v>8.52</v>
      </c>
      <c r="F76">
        <v>16.600000000000001</v>
      </c>
      <c r="G76">
        <v>155</v>
      </c>
      <c r="H76">
        <v>184.7</v>
      </c>
      <c r="I76">
        <v>0.1</v>
      </c>
      <c r="J76">
        <v>7.97</v>
      </c>
      <c r="K76">
        <v>2.33</v>
      </c>
      <c r="L76">
        <v>0.75</v>
      </c>
      <c r="M76">
        <f t="shared" si="1"/>
        <v>2016</v>
      </c>
      <c r="N76" t="s">
        <v>10</v>
      </c>
      <c r="P76" s="5" t="str">
        <f>LOOKUP(MONTH(A76),{1,3,6,9,12;"Winter","Spring","Summer","Autumn","Winter"})</f>
        <v>Summer</v>
      </c>
      <c r="Q76" t="s">
        <v>28</v>
      </c>
      <c r="Z76" t="s">
        <v>28</v>
      </c>
    </row>
    <row r="77" spans="1:27" x14ac:dyDescent="0.25">
      <c r="A77" s="1">
        <v>42569</v>
      </c>
      <c r="B77" t="s">
        <v>26</v>
      </c>
      <c r="C77" t="s">
        <v>28</v>
      </c>
      <c r="D77" s="2">
        <v>0.54166666666666663</v>
      </c>
      <c r="E77">
        <v>8.94</v>
      </c>
      <c r="F77">
        <v>18.3</v>
      </c>
      <c r="G77">
        <v>191.6</v>
      </c>
      <c r="H77">
        <v>219.9</v>
      </c>
      <c r="I77">
        <v>0.1</v>
      </c>
      <c r="J77">
        <v>7.93</v>
      </c>
      <c r="K77">
        <v>2.78</v>
      </c>
      <c r="L77">
        <v>7.0000000000000007E-2</v>
      </c>
      <c r="M77">
        <f t="shared" si="1"/>
        <v>2016</v>
      </c>
      <c r="N77" t="s">
        <v>9</v>
      </c>
      <c r="P77" s="5" t="str">
        <f>LOOKUP(MONTH(A77),{1,3,6,9,12;"Winter","Spring","Summer","Autumn","Winter"})</f>
        <v>Summer</v>
      </c>
      <c r="Q77" t="s">
        <v>28</v>
      </c>
      <c r="Z77" t="s">
        <v>28</v>
      </c>
    </row>
    <row r="78" spans="1:27" x14ac:dyDescent="0.25">
      <c r="A78" s="1">
        <v>42597</v>
      </c>
      <c r="B78" t="s">
        <v>26</v>
      </c>
      <c r="C78" t="s">
        <v>28</v>
      </c>
      <c r="D78" s="2">
        <v>0.59166666666666667</v>
      </c>
      <c r="E78">
        <v>9.74</v>
      </c>
      <c r="F78">
        <v>21.2</v>
      </c>
      <c r="G78">
        <v>166.7</v>
      </c>
      <c r="H78">
        <v>180.5</v>
      </c>
      <c r="I78">
        <v>0.1</v>
      </c>
      <c r="J78">
        <v>8.26</v>
      </c>
      <c r="K78">
        <v>0.53</v>
      </c>
      <c r="L78">
        <v>7.0000000000000007E-2</v>
      </c>
      <c r="M78">
        <f t="shared" si="1"/>
        <v>2016</v>
      </c>
      <c r="N78" t="s">
        <v>9</v>
      </c>
      <c r="P78" s="5" t="str">
        <f>LOOKUP(MONTH(A78),{1,3,6,9,12;"Winter","Spring","Summer","Autumn","Winter"})</f>
        <v>Summer</v>
      </c>
      <c r="Q78" t="s">
        <v>28</v>
      </c>
      <c r="Z78" t="s">
        <v>28</v>
      </c>
      <c r="AA78">
        <v>13.3</v>
      </c>
    </row>
    <row r="79" spans="1:27" x14ac:dyDescent="0.25">
      <c r="A79" s="1">
        <v>42633</v>
      </c>
      <c r="B79" t="s">
        <v>26</v>
      </c>
      <c r="C79" t="s">
        <v>28</v>
      </c>
      <c r="D79" s="2">
        <v>0.56944444444444442</v>
      </c>
      <c r="E79">
        <v>9.32</v>
      </c>
      <c r="F79">
        <v>15.7</v>
      </c>
      <c r="G79">
        <v>147.9</v>
      </c>
      <c r="H79">
        <v>180.3</v>
      </c>
      <c r="I79">
        <v>0.1</v>
      </c>
      <c r="J79">
        <v>7.54</v>
      </c>
      <c r="K79">
        <v>1</v>
      </c>
      <c r="L79">
        <v>0.25</v>
      </c>
      <c r="M79">
        <f t="shared" si="1"/>
        <v>2016</v>
      </c>
      <c r="N79" t="s">
        <v>10</v>
      </c>
      <c r="P79" s="5" t="str">
        <f>LOOKUP(MONTH(A79),{1,3,6,9,12;"Winter","Spring","Summer","Autumn","Winter"})</f>
        <v>Autumn</v>
      </c>
      <c r="Q79" t="s">
        <v>28</v>
      </c>
      <c r="Z79" t="s">
        <v>28</v>
      </c>
    </row>
    <row r="80" spans="1:27" x14ac:dyDescent="0.25">
      <c r="A80" s="1">
        <v>42654</v>
      </c>
      <c r="B80" t="s">
        <v>26</v>
      </c>
      <c r="C80" t="s">
        <v>28</v>
      </c>
      <c r="D80" s="2">
        <v>0.55555555555555558</v>
      </c>
      <c r="E80">
        <v>9.6199999999999992</v>
      </c>
      <c r="F80">
        <v>12.8</v>
      </c>
      <c r="G80">
        <v>157.9</v>
      </c>
      <c r="H80">
        <v>205.8</v>
      </c>
      <c r="I80">
        <v>0.1</v>
      </c>
      <c r="J80">
        <v>7.3</v>
      </c>
      <c r="K80">
        <v>1.63</v>
      </c>
      <c r="L80">
        <v>0.5</v>
      </c>
      <c r="M80">
        <f t="shared" si="1"/>
        <v>2016</v>
      </c>
      <c r="N80" t="s">
        <v>9</v>
      </c>
      <c r="P80" s="5" t="str">
        <f>LOOKUP(MONTH(A80),{1,3,6,9,12;"Winter","Spring","Summer","Autumn","Winter"})</f>
        <v>Autumn</v>
      </c>
      <c r="Q80" t="s">
        <v>28</v>
      </c>
      <c r="Z80" t="s">
        <v>28</v>
      </c>
    </row>
    <row r="81" spans="1:26" x14ac:dyDescent="0.25">
      <c r="A81" s="1">
        <v>42690</v>
      </c>
      <c r="B81" t="s">
        <v>26</v>
      </c>
      <c r="C81" t="s">
        <v>28</v>
      </c>
      <c r="D81" s="2">
        <v>0.55902777777777779</v>
      </c>
      <c r="E81">
        <v>10.26</v>
      </c>
      <c r="F81">
        <v>11.3</v>
      </c>
      <c r="G81">
        <v>106.4</v>
      </c>
      <c r="H81">
        <v>144</v>
      </c>
      <c r="I81">
        <v>0.1</v>
      </c>
      <c r="J81">
        <v>6.78</v>
      </c>
      <c r="K81">
        <v>3.37</v>
      </c>
      <c r="L81">
        <v>4</v>
      </c>
      <c r="M81">
        <f t="shared" si="1"/>
        <v>2016</v>
      </c>
      <c r="N81" t="s">
        <v>10</v>
      </c>
      <c r="P81" s="5" t="str">
        <f>LOOKUP(MONTH(A81),{1,3,6,9,12;"Winter","Spring","Summer","Autumn","Winter"})</f>
        <v>Autumn</v>
      </c>
      <c r="Q81" t="s">
        <v>28</v>
      </c>
      <c r="Z81" t="s">
        <v>28</v>
      </c>
    </row>
    <row r="82" spans="1:26" x14ac:dyDescent="0.25">
      <c r="A82" s="1">
        <v>42716</v>
      </c>
      <c r="B82" t="s">
        <v>26</v>
      </c>
      <c r="C82" t="s">
        <v>28</v>
      </c>
      <c r="D82" s="2">
        <v>0.60069444444444442</v>
      </c>
      <c r="E82">
        <v>11.4</v>
      </c>
      <c r="F82">
        <v>7.8</v>
      </c>
      <c r="G82">
        <v>111.9</v>
      </c>
      <c r="H82">
        <v>167</v>
      </c>
      <c r="I82">
        <v>0.1</v>
      </c>
      <c r="J82">
        <v>6.57</v>
      </c>
      <c r="K82">
        <v>2.87</v>
      </c>
      <c r="L82">
        <v>3</v>
      </c>
      <c r="M82">
        <f t="shared" si="1"/>
        <v>2016</v>
      </c>
      <c r="N82" t="s">
        <v>10</v>
      </c>
      <c r="P82" s="5" t="str">
        <f>LOOKUP(MONTH(A82),{1,3,6,9,12;"Winter","Spring","Summer","Autumn","Winter"})</f>
        <v>Winter</v>
      </c>
      <c r="Q82" t="s">
        <v>28</v>
      </c>
      <c r="Z82" t="s">
        <v>28</v>
      </c>
    </row>
    <row r="83" spans="1:26" x14ac:dyDescent="0.25">
      <c r="A83" s="1">
        <v>42758</v>
      </c>
      <c r="B83" t="s">
        <v>26</v>
      </c>
      <c r="C83" t="s">
        <v>28</v>
      </c>
      <c r="D83" s="2">
        <v>0.45694444444444443</v>
      </c>
      <c r="E83">
        <v>11.46</v>
      </c>
      <c r="F83">
        <v>5.6</v>
      </c>
      <c r="G83">
        <v>104.7</v>
      </c>
      <c r="H83">
        <v>166.3</v>
      </c>
      <c r="I83">
        <v>0.1</v>
      </c>
      <c r="J83">
        <v>7.09</v>
      </c>
      <c r="K83">
        <v>1</v>
      </c>
      <c r="L83">
        <v>3</v>
      </c>
      <c r="M83">
        <f t="shared" si="1"/>
        <v>2017</v>
      </c>
      <c r="N83" t="s">
        <v>10</v>
      </c>
      <c r="P83" s="5" t="str">
        <f>LOOKUP(MONTH(A83),{1,3,6,9,12;"Winter","Spring","Summer","Autumn","Winter"})</f>
        <v>Winter</v>
      </c>
      <c r="Q83" t="s">
        <v>28</v>
      </c>
      <c r="Z83" t="s">
        <v>28</v>
      </c>
    </row>
    <row r="84" spans="1:26" x14ac:dyDescent="0.25">
      <c r="A84" s="1">
        <v>42787</v>
      </c>
      <c r="B84" t="s">
        <v>26</v>
      </c>
      <c r="C84" t="s">
        <v>28</v>
      </c>
      <c r="D84" s="2">
        <v>0.4548611111111111</v>
      </c>
      <c r="E84">
        <v>11.37</v>
      </c>
      <c r="F84">
        <v>7.5</v>
      </c>
      <c r="G84">
        <v>100.9</v>
      </c>
      <c r="H84">
        <v>151.30000000000001</v>
      </c>
      <c r="I84">
        <v>0.1</v>
      </c>
      <c r="J84">
        <v>7.12</v>
      </c>
      <c r="K84">
        <v>1.39</v>
      </c>
      <c r="L84">
        <v>3</v>
      </c>
      <c r="M84">
        <f t="shared" si="1"/>
        <v>2017</v>
      </c>
      <c r="N84" t="s">
        <v>10</v>
      </c>
      <c r="P84" s="5" t="str">
        <f>LOOKUP(MONTH(A84),{1,3,6,9,12;"Winter","Spring","Summer","Autumn","Winter"})</f>
        <v>Winter</v>
      </c>
      <c r="Q84" t="s">
        <v>28</v>
      </c>
      <c r="Z84" t="s">
        <v>28</v>
      </c>
    </row>
    <row r="85" spans="1:26" x14ac:dyDescent="0.25">
      <c r="A85" s="1">
        <v>42825</v>
      </c>
      <c r="B85" t="s">
        <v>26</v>
      </c>
      <c r="C85" t="s">
        <v>28</v>
      </c>
      <c r="D85" s="2">
        <v>0.5756944444444444</v>
      </c>
      <c r="E85">
        <v>10.38</v>
      </c>
      <c r="F85">
        <v>9</v>
      </c>
      <c r="G85">
        <v>79</v>
      </c>
      <c r="H85">
        <v>113.9</v>
      </c>
      <c r="I85">
        <v>0.1</v>
      </c>
      <c r="J85">
        <v>7.02</v>
      </c>
      <c r="K85">
        <v>6.11</v>
      </c>
      <c r="L85">
        <v>6</v>
      </c>
      <c r="M85">
        <f t="shared" si="1"/>
        <v>2017</v>
      </c>
      <c r="N85" t="s">
        <v>10</v>
      </c>
      <c r="P85" s="5" t="str">
        <f>LOOKUP(MONTH(A85),{1,3,6,9,12;"Winter","Spring","Summer","Autumn","Winter"})</f>
        <v>Spring</v>
      </c>
      <c r="Q85" t="s">
        <v>28</v>
      </c>
      <c r="Z85" t="s">
        <v>28</v>
      </c>
    </row>
    <row r="86" spans="1:26" x14ac:dyDescent="0.25">
      <c r="A86" s="1">
        <v>42843</v>
      </c>
      <c r="B86" t="s">
        <v>26</v>
      </c>
      <c r="C86" t="s">
        <v>28</v>
      </c>
      <c r="D86" s="2">
        <v>0.46180555555555558</v>
      </c>
      <c r="E86">
        <v>11.7</v>
      </c>
      <c r="F86">
        <v>10.95</v>
      </c>
      <c r="G86">
        <v>120.4</v>
      </c>
      <c r="H86">
        <v>161.4</v>
      </c>
      <c r="I86">
        <v>0.1</v>
      </c>
      <c r="J86">
        <v>8.31</v>
      </c>
      <c r="K86">
        <v>0.39</v>
      </c>
      <c r="L86">
        <v>3</v>
      </c>
      <c r="M86">
        <f t="shared" si="1"/>
        <v>2017</v>
      </c>
      <c r="N86" t="s">
        <v>10</v>
      </c>
      <c r="P86" s="5" t="str">
        <f>LOOKUP(MONTH(A86),{1,3,6,9,12;"Winter","Spring","Summer","Autumn","Winter"})</f>
        <v>Spring</v>
      </c>
      <c r="Q86" t="s">
        <v>28</v>
      </c>
      <c r="Z86" t="s">
        <v>28</v>
      </c>
    </row>
    <row r="87" spans="1:26" x14ac:dyDescent="0.25">
      <c r="A87" s="1">
        <v>42870</v>
      </c>
      <c r="B87" t="s">
        <v>26</v>
      </c>
      <c r="C87" t="s">
        <v>28</v>
      </c>
      <c r="D87" s="2">
        <v>0.5625</v>
      </c>
      <c r="E87">
        <v>9.93</v>
      </c>
      <c r="F87">
        <v>12.6</v>
      </c>
      <c r="G87">
        <v>124.4</v>
      </c>
      <c r="H87">
        <v>163.19999999999999</v>
      </c>
      <c r="I87">
        <v>0.1</v>
      </c>
      <c r="J87">
        <v>7.93</v>
      </c>
      <c r="K87">
        <v>0.3</v>
      </c>
      <c r="L87">
        <v>2.5</v>
      </c>
      <c r="M87">
        <f t="shared" si="1"/>
        <v>2017</v>
      </c>
      <c r="N87" t="s">
        <v>10</v>
      </c>
      <c r="P87" s="5" t="str">
        <f>LOOKUP(MONTH(A87),{1,3,6,9,12;"Winter","Spring","Summer","Autumn","Winter"})</f>
        <v>Spring</v>
      </c>
      <c r="Q87" t="s">
        <v>28</v>
      </c>
      <c r="Z87" t="s">
        <v>28</v>
      </c>
    </row>
    <row r="88" spans="1:26" x14ac:dyDescent="0.25">
      <c r="A88" s="1">
        <v>42899</v>
      </c>
      <c r="B88" t="s">
        <v>26</v>
      </c>
      <c r="C88" t="s">
        <v>28</v>
      </c>
      <c r="D88" s="2">
        <v>0.53125</v>
      </c>
      <c r="E88">
        <v>8.36</v>
      </c>
      <c r="F88">
        <v>14.5</v>
      </c>
      <c r="G88">
        <v>108.9</v>
      </c>
      <c r="H88">
        <v>136.30000000000001</v>
      </c>
      <c r="I88">
        <v>0.1</v>
      </c>
      <c r="J88">
        <v>7.74</v>
      </c>
      <c r="K88">
        <v>3.09</v>
      </c>
      <c r="L88">
        <v>2</v>
      </c>
      <c r="M88">
        <f t="shared" si="1"/>
        <v>2017</v>
      </c>
      <c r="N88" t="s">
        <v>10</v>
      </c>
      <c r="P88" s="5" t="str">
        <f>LOOKUP(MONTH(A88),{1,3,6,9,12;"Winter","Spring","Summer","Autumn","Winter"})</f>
        <v>Summer</v>
      </c>
      <c r="Q88" t="s">
        <v>28</v>
      </c>
      <c r="Z88" t="s">
        <v>28</v>
      </c>
    </row>
    <row r="89" spans="1:26" x14ac:dyDescent="0.25">
      <c r="A89" s="1">
        <v>42927</v>
      </c>
      <c r="B89" t="s">
        <v>26</v>
      </c>
      <c r="C89" t="s">
        <v>28</v>
      </c>
      <c r="D89" s="2">
        <v>0.53125</v>
      </c>
      <c r="E89">
        <v>8.49</v>
      </c>
      <c r="F89">
        <v>18.7</v>
      </c>
      <c r="G89">
        <v>190</v>
      </c>
      <c r="H89">
        <v>216.3</v>
      </c>
      <c r="I89">
        <v>0.1</v>
      </c>
      <c r="J89">
        <v>7.35</v>
      </c>
      <c r="K89">
        <v>1.36</v>
      </c>
      <c r="L89">
        <v>0.75</v>
      </c>
      <c r="M89">
        <f t="shared" si="1"/>
        <v>2017</v>
      </c>
      <c r="N89" t="s">
        <v>9</v>
      </c>
      <c r="P89" s="5" t="str">
        <f>LOOKUP(MONTH(A89),{1,3,6,9,12;"Winter","Spring","Summer","Autumn","Winter"})</f>
        <v>Summer</v>
      </c>
      <c r="Q89" t="s">
        <v>28</v>
      </c>
      <c r="Z89" t="s">
        <v>28</v>
      </c>
    </row>
    <row r="90" spans="1:26" x14ac:dyDescent="0.25">
      <c r="A90" s="1">
        <v>42961</v>
      </c>
      <c r="B90" t="s">
        <v>26</v>
      </c>
      <c r="C90" t="s">
        <v>28</v>
      </c>
      <c r="D90" s="2">
        <v>0.46875</v>
      </c>
      <c r="E90">
        <v>10.029999999999999</v>
      </c>
      <c r="F90">
        <v>18.2</v>
      </c>
      <c r="G90">
        <v>197.1</v>
      </c>
      <c r="H90">
        <v>226.4</v>
      </c>
      <c r="I90">
        <v>0.1</v>
      </c>
      <c r="J90">
        <v>7.7</v>
      </c>
      <c r="K90">
        <v>2.84</v>
      </c>
      <c r="L90">
        <v>0.25</v>
      </c>
      <c r="M90">
        <f t="shared" si="1"/>
        <v>2017</v>
      </c>
      <c r="N90" t="s">
        <v>10</v>
      </c>
      <c r="P90" s="5" t="str">
        <f>LOOKUP(MONTH(A90),{1,3,6,9,12;"Winter","Spring","Summer","Autumn","Winter"})</f>
        <v>Summer</v>
      </c>
      <c r="Q90" t="s">
        <v>28</v>
      </c>
      <c r="Z90" t="s">
        <v>28</v>
      </c>
    </row>
    <row r="91" spans="1:26" x14ac:dyDescent="0.25">
      <c r="A91" s="1">
        <v>42989</v>
      </c>
      <c r="B91" t="s">
        <v>26</v>
      </c>
      <c r="C91" t="s">
        <v>28</v>
      </c>
      <c r="D91" s="2">
        <v>0.51736111111111105</v>
      </c>
      <c r="E91">
        <v>10.199999999999999</v>
      </c>
      <c r="F91">
        <v>17.899999999999999</v>
      </c>
      <c r="G91">
        <v>197.6</v>
      </c>
      <c r="H91">
        <v>229.2</v>
      </c>
      <c r="I91">
        <v>0.1</v>
      </c>
      <c r="J91">
        <v>8.0500000000000007</v>
      </c>
      <c r="K91">
        <v>1.17</v>
      </c>
      <c r="L91">
        <v>0.25</v>
      </c>
      <c r="M91">
        <f t="shared" si="1"/>
        <v>2017</v>
      </c>
      <c r="N91" t="s">
        <v>9</v>
      </c>
      <c r="P91" s="5" t="str">
        <f>LOOKUP(MONTH(A91),{1,3,6,9,12;"Winter","Spring","Summer","Autumn","Winter"})</f>
        <v>Autumn</v>
      </c>
      <c r="Q91" t="s">
        <v>28</v>
      </c>
      <c r="Z91" t="s">
        <v>28</v>
      </c>
    </row>
    <row r="92" spans="1:26" x14ac:dyDescent="0.25">
      <c r="A92" s="1">
        <v>43024</v>
      </c>
      <c r="B92" t="s">
        <v>26</v>
      </c>
      <c r="C92" t="s">
        <v>28</v>
      </c>
      <c r="D92" s="2">
        <v>0.50694444444444442</v>
      </c>
      <c r="E92">
        <v>11.96</v>
      </c>
      <c r="F92">
        <v>11.5</v>
      </c>
      <c r="G92">
        <v>158</v>
      </c>
      <c r="H92">
        <v>212.7</v>
      </c>
      <c r="I92">
        <v>0.1</v>
      </c>
      <c r="J92">
        <v>7.86</v>
      </c>
      <c r="K92">
        <v>1.1499999999999999</v>
      </c>
      <c r="L92">
        <v>0.5</v>
      </c>
      <c r="M92">
        <f t="shared" si="1"/>
        <v>2017</v>
      </c>
      <c r="N92" t="s">
        <v>9</v>
      </c>
      <c r="P92" s="5" t="str">
        <f>LOOKUP(MONTH(A92),{1,3,6,9,12;"Winter","Spring","Summer","Autumn","Winter"})</f>
        <v>Autumn</v>
      </c>
      <c r="Q92" t="s">
        <v>28</v>
      </c>
      <c r="Z92" t="s">
        <v>28</v>
      </c>
    </row>
    <row r="93" spans="1:26" x14ac:dyDescent="0.25">
      <c r="A93" s="1">
        <v>43073</v>
      </c>
      <c r="B93" t="s">
        <v>26</v>
      </c>
      <c r="C93" t="s">
        <v>28</v>
      </c>
      <c r="D93" s="2">
        <v>0.4826388888888889</v>
      </c>
      <c r="E93">
        <v>12.18</v>
      </c>
      <c r="F93">
        <v>7.9</v>
      </c>
      <c r="G93">
        <v>103.9</v>
      </c>
      <c r="H93">
        <v>154.4</v>
      </c>
      <c r="I93">
        <v>0.1</v>
      </c>
      <c r="J93">
        <v>7.02</v>
      </c>
      <c r="K93">
        <v>2.0099999999999998</v>
      </c>
      <c r="L93">
        <v>3</v>
      </c>
      <c r="M93">
        <f t="shared" si="1"/>
        <v>2017</v>
      </c>
      <c r="N93" t="s">
        <v>10</v>
      </c>
      <c r="P93" s="5" t="str">
        <f>LOOKUP(MONTH(A93),{1,3,6,9,12;"Winter","Spring","Summer","Autumn","Winter"})</f>
        <v>Winter</v>
      </c>
      <c r="Q93" t="s">
        <v>28</v>
      </c>
      <c r="Z93" t="s">
        <v>28</v>
      </c>
    </row>
    <row r="94" spans="1:26" x14ac:dyDescent="0.25">
      <c r="A94" s="1">
        <v>43122</v>
      </c>
      <c r="B94" t="s">
        <v>26</v>
      </c>
      <c r="C94" s="2" t="s">
        <v>28</v>
      </c>
      <c r="D94" s="2">
        <v>0.51041666666666663</v>
      </c>
      <c r="E94">
        <v>11.22</v>
      </c>
      <c r="F94">
        <v>7.9</v>
      </c>
      <c r="H94">
        <v>141</v>
      </c>
      <c r="J94">
        <v>6.91</v>
      </c>
      <c r="K94">
        <v>0.72</v>
      </c>
      <c r="L94">
        <v>3</v>
      </c>
      <c r="M94">
        <f t="shared" si="1"/>
        <v>2018</v>
      </c>
      <c r="N94" t="s">
        <v>10</v>
      </c>
      <c r="P94" s="5" t="str">
        <f>LOOKUP(MONTH(A94),{1,3,6,9,12;"Winter","Spring","Summer","Autumn","Winter"})</f>
        <v>Winter</v>
      </c>
      <c r="Q94" t="s">
        <v>28</v>
      </c>
      <c r="Z94" t="s">
        <v>28</v>
      </c>
    </row>
    <row r="95" spans="1:26" x14ac:dyDescent="0.25">
      <c r="A95" s="1">
        <v>43143</v>
      </c>
      <c r="B95" t="s">
        <v>26</v>
      </c>
      <c r="C95" s="2" t="s">
        <v>28</v>
      </c>
      <c r="D95" s="2">
        <v>0.45833333333333331</v>
      </c>
      <c r="F95">
        <v>6.4</v>
      </c>
      <c r="H95">
        <v>160.5</v>
      </c>
      <c r="J95">
        <v>7.25</v>
      </c>
      <c r="K95">
        <v>1.33</v>
      </c>
      <c r="L95">
        <v>2</v>
      </c>
      <c r="M95">
        <f t="shared" si="1"/>
        <v>2018</v>
      </c>
      <c r="N95" t="s">
        <v>9</v>
      </c>
      <c r="P95" s="5" t="str">
        <f>LOOKUP(MONTH(A95),{1,3,6,9,12;"Winter","Spring","Summer","Autumn","Winter"})</f>
        <v>Winter</v>
      </c>
      <c r="Q95" t="s">
        <v>28</v>
      </c>
      <c r="Z95" t="s">
        <v>28</v>
      </c>
    </row>
    <row r="96" spans="1:26" x14ac:dyDescent="0.25">
      <c r="A96" s="1">
        <v>43403</v>
      </c>
      <c r="B96" t="s">
        <v>26</v>
      </c>
      <c r="C96" s="2" t="s">
        <v>28</v>
      </c>
      <c r="D96" s="2">
        <v>0.5</v>
      </c>
      <c r="E96">
        <v>10.199999999999999</v>
      </c>
      <c r="F96">
        <v>10.51</v>
      </c>
      <c r="H96">
        <v>210</v>
      </c>
      <c r="J96">
        <v>7.45</v>
      </c>
      <c r="K96">
        <v>1.02</v>
      </c>
      <c r="M96">
        <f t="shared" si="1"/>
        <v>2018</v>
      </c>
      <c r="N96" t="s">
        <v>9</v>
      </c>
      <c r="P96" s="5" t="str">
        <f>LOOKUP(MONTH(A96),{1,3,6,9,12;"Winter","Spring","Summer","Autumn","Winter"})</f>
        <v>Autumn</v>
      </c>
      <c r="Q96" t="s">
        <v>28</v>
      </c>
      <c r="Z96" t="s">
        <v>28</v>
      </c>
    </row>
    <row r="97" spans="1:26" x14ac:dyDescent="0.25">
      <c r="A97" s="1">
        <v>43434</v>
      </c>
      <c r="B97" t="s">
        <v>26</v>
      </c>
      <c r="C97" s="2" t="s">
        <v>28</v>
      </c>
      <c r="D97" s="2">
        <v>0.4236111111111111</v>
      </c>
      <c r="E97">
        <v>16.57</v>
      </c>
      <c r="F97">
        <v>5.08</v>
      </c>
      <c r="H97">
        <v>215</v>
      </c>
      <c r="J97">
        <v>7.29</v>
      </c>
      <c r="K97">
        <v>2.0499999999999998</v>
      </c>
      <c r="M97">
        <f t="shared" si="1"/>
        <v>2018</v>
      </c>
      <c r="N97" t="s">
        <v>9</v>
      </c>
      <c r="P97" s="5" t="str">
        <f>LOOKUP(MONTH(A97),{1,3,6,9,12;"Winter","Spring","Summer","Autumn","Winter"})</f>
        <v>Autumn</v>
      </c>
      <c r="Q97" t="s">
        <v>28</v>
      </c>
      <c r="Z97" t="s">
        <v>28</v>
      </c>
    </row>
    <row r="98" spans="1:26" x14ac:dyDescent="0.25">
      <c r="A98" s="1">
        <v>43454</v>
      </c>
      <c r="B98" t="s">
        <v>26</v>
      </c>
      <c r="C98" s="2" t="s">
        <v>28</v>
      </c>
      <c r="D98" s="2">
        <v>0.4381944444444445</v>
      </c>
      <c r="E98">
        <v>12.44</v>
      </c>
      <c r="F98">
        <v>7.59</v>
      </c>
      <c r="H98">
        <v>141</v>
      </c>
      <c r="J98">
        <v>7.57</v>
      </c>
      <c r="K98">
        <v>0.82</v>
      </c>
      <c r="M98">
        <f t="shared" si="1"/>
        <v>2018</v>
      </c>
      <c r="N98" t="s">
        <v>10</v>
      </c>
      <c r="P98" s="5" t="str">
        <f>LOOKUP(MONTH(A98),{1,3,6,9,12;"Winter","Spring","Summer","Autumn","Winter"})</f>
        <v>Winter</v>
      </c>
      <c r="Q98" t="s">
        <v>28</v>
      </c>
      <c r="Z98" t="s">
        <v>28</v>
      </c>
    </row>
    <row r="99" spans="1:26" x14ac:dyDescent="0.25">
      <c r="A99" s="1">
        <v>43476</v>
      </c>
      <c r="B99" t="s">
        <v>26</v>
      </c>
      <c r="C99" s="2" t="s">
        <v>28</v>
      </c>
      <c r="D99" s="2">
        <v>0.46319444444444446</v>
      </c>
      <c r="K99">
        <v>0.79</v>
      </c>
      <c r="M99">
        <f t="shared" si="1"/>
        <v>2019</v>
      </c>
      <c r="N99" t="s">
        <v>9</v>
      </c>
      <c r="P99" s="5" t="str">
        <f>LOOKUP(MONTH(A99),{1,3,6,9,12;"Winter","Spring","Summer","Autumn","Winter"})</f>
        <v>Winter</v>
      </c>
      <c r="Q99" t="s">
        <v>28</v>
      </c>
      <c r="Z99" t="s">
        <v>28</v>
      </c>
    </row>
    <row r="100" spans="1:26" x14ac:dyDescent="0.25">
      <c r="A100" s="1">
        <v>43524</v>
      </c>
      <c r="B100" t="s">
        <v>26</v>
      </c>
      <c r="C100" s="2" t="s">
        <v>28</v>
      </c>
      <c r="D100" s="2">
        <v>0.67708333333333337</v>
      </c>
      <c r="E100">
        <v>14.25</v>
      </c>
      <c r="F100">
        <v>6.12</v>
      </c>
      <c r="H100">
        <v>200</v>
      </c>
      <c r="J100">
        <v>7.32</v>
      </c>
      <c r="K100">
        <v>0.85</v>
      </c>
      <c r="M100">
        <f t="shared" si="1"/>
        <v>2019</v>
      </c>
      <c r="N100" t="s">
        <v>9</v>
      </c>
      <c r="P100" s="5" t="str">
        <f>LOOKUP(MONTH(A100),{1,3,6,9,12;"Winter","Spring","Summer","Autumn","Winter"})</f>
        <v>Winter</v>
      </c>
      <c r="Q100" t="s">
        <v>28</v>
      </c>
      <c r="Z100" t="s">
        <v>28</v>
      </c>
    </row>
    <row r="101" spans="1:26" x14ac:dyDescent="0.25">
      <c r="A101" s="1">
        <v>43552</v>
      </c>
      <c r="B101" t="s">
        <v>26</v>
      </c>
      <c r="C101" s="2" t="s">
        <v>28</v>
      </c>
      <c r="D101" s="2">
        <v>0.58680555555555558</v>
      </c>
      <c r="E101">
        <v>11.22</v>
      </c>
      <c r="F101">
        <v>12.01</v>
      </c>
      <c r="H101">
        <v>82</v>
      </c>
      <c r="J101">
        <v>7.06</v>
      </c>
      <c r="K101">
        <v>1.1200000000000001</v>
      </c>
      <c r="M101">
        <f t="shared" si="1"/>
        <v>2019</v>
      </c>
      <c r="N101" t="s">
        <v>10</v>
      </c>
      <c r="P101" s="5" t="str">
        <f>LOOKUP(MONTH(A101),{1,3,6,9,12;"Winter","Spring","Summer","Autumn","Winter"})</f>
        <v>Spring</v>
      </c>
      <c r="Q101" t="s">
        <v>28</v>
      </c>
      <c r="Z101" t="s">
        <v>28</v>
      </c>
    </row>
    <row r="102" spans="1:26" x14ac:dyDescent="0.25">
      <c r="A102" s="1">
        <v>43558</v>
      </c>
      <c r="B102" t="s">
        <v>26</v>
      </c>
      <c r="C102" s="2" t="s">
        <v>28</v>
      </c>
      <c r="D102" s="2">
        <v>0.57777777777777783</v>
      </c>
      <c r="E102">
        <v>11.14</v>
      </c>
      <c r="F102">
        <v>11.89</v>
      </c>
      <c r="H102">
        <v>114</v>
      </c>
      <c r="J102">
        <v>7.14</v>
      </c>
      <c r="M102">
        <f t="shared" si="1"/>
        <v>2019</v>
      </c>
      <c r="N102" t="s">
        <v>9</v>
      </c>
      <c r="O102">
        <v>24</v>
      </c>
      <c r="P102" s="5" t="str">
        <f>LOOKUP(MONTH(A102),{1,3,6,9,12;"Winter","Spring","Summer","Autumn","Winter"})</f>
        <v>Spring</v>
      </c>
      <c r="Q102" t="s">
        <v>28</v>
      </c>
      <c r="R102">
        <f>1.01*0.3</f>
        <v>0.30299999999999999</v>
      </c>
      <c r="S102">
        <f>22.6*0.3</f>
        <v>6.78</v>
      </c>
      <c r="T102">
        <f>0.161*0.3</f>
        <v>4.8300000000000003E-2</v>
      </c>
      <c r="U102">
        <v>0.94399999999999995</v>
      </c>
      <c r="V102">
        <v>0.59</v>
      </c>
      <c r="W102">
        <f>SUM(U102:V102)</f>
        <v>1.5339999999999998</v>
      </c>
      <c r="X102">
        <v>4.7E-2</v>
      </c>
      <c r="Y102">
        <v>1</v>
      </c>
      <c r="Z102" t="s">
        <v>28</v>
      </c>
    </row>
    <row r="103" spans="1:26" x14ac:dyDescent="0.25">
      <c r="A103" s="1">
        <v>43608</v>
      </c>
      <c r="B103" t="s">
        <v>26</v>
      </c>
      <c r="C103" s="2" t="s">
        <v>28</v>
      </c>
      <c r="D103" s="2">
        <v>0.46875</v>
      </c>
      <c r="E103">
        <v>8.81</v>
      </c>
      <c r="F103">
        <v>15.99</v>
      </c>
      <c r="H103">
        <v>228</v>
      </c>
      <c r="J103">
        <v>7.47</v>
      </c>
      <c r="K103">
        <v>5.21</v>
      </c>
      <c r="M103">
        <f t="shared" si="1"/>
        <v>2019</v>
      </c>
      <c r="N103" t="s">
        <v>9</v>
      </c>
      <c r="P103" s="5" t="str">
        <f>LOOKUP(MONTH(A103),{1,3,6,9,12;"Winter","Spring","Summer","Autumn","Winter"})</f>
        <v>Spring</v>
      </c>
      <c r="Q103" t="s">
        <v>28</v>
      </c>
      <c r="Z103" t="s">
        <v>28</v>
      </c>
    </row>
    <row r="104" spans="1:26" x14ac:dyDescent="0.25">
      <c r="A104" s="1">
        <v>43634</v>
      </c>
      <c r="B104" t="s">
        <v>26</v>
      </c>
      <c r="C104" s="2" t="s">
        <v>28</v>
      </c>
      <c r="D104" s="2">
        <v>0.61111111111111105</v>
      </c>
      <c r="E104">
        <v>9.3800000000000008</v>
      </c>
      <c r="F104">
        <v>14.16</v>
      </c>
      <c r="H104">
        <v>227</v>
      </c>
      <c r="J104">
        <v>7.43</v>
      </c>
      <c r="K104">
        <v>1.7</v>
      </c>
      <c r="L104">
        <v>0.74099999999999999</v>
      </c>
      <c r="M104">
        <f t="shared" si="1"/>
        <v>2019</v>
      </c>
      <c r="N104" t="s">
        <v>10</v>
      </c>
      <c r="O104">
        <v>720</v>
      </c>
      <c r="P104" s="5" t="str">
        <f>LOOKUP(MONTH(A104),{1,3,6,9,12;"Winter","Spring","Summer","Autumn","Winter"})</f>
        <v>Summer</v>
      </c>
      <c r="Q104" t="s">
        <v>28</v>
      </c>
      <c r="R104">
        <f>1.59*0.3</f>
        <v>0.47699999999999998</v>
      </c>
      <c r="S104">
        <f>484*0.3</f>
        <v>145.19999999999999</v>
      </c>
      <c r="T104">
        <f>0.183*0.3</f>
        <v>5.4899999999999997E-2</v>
      </c>
      <c r="U104">
        <v>0.437</v>
      </c>
      <c r="V104">
        <v>0.51</v>
      </c>
      <c r="W104">
        <f>SUM(U104:V104)</f>
        <v>0.94700000000000006</v>
      </c>
      <c r="X104">
        <v>5.5E-2</v>
      </c>
      <c r="Y104">
        <v>2</v>
      </c>
      <c r="Z104" t="s">
        <v>28</v>
      </c>
    </row>
    <row r="105" spans="1:26" x14ac:dyDescent="0.25">
      <c r="A105" s="1">
        <v>43657</v>
      </c>
      <c r="B105" t="s">
        <v>26</v>
      </c>
      <c r="C105" s="2" t="s">
        <v>28</v>
      </c>
      <c r="D105" s="2">
        <v>0.55555555555555558</v>
      </c>
      <c r="E105">
        <v>9.4600000000000009</v>
      </c>
      <c r="F105">
        <v>16.329999999999998</v>
      </c>
      <c r="H105">
        <v>129</v>
      </c>
      <c r="J105">
        <v>7.76</v>
      </c>
      <c r="K105">
        <v>2.0299999999999998</v>
      </c>
      <c r="M105">
        <f t="shared" si="1"/>
        <v>2019</v>
      </c>
      <c r="N105" t="s">
        <v>10</v>
      </c>
      <c r="P105" s="5" t="str">
        <f>LOOKUP(MONTH(A105),{1,3,6,9,12;"Winter","Spring","Summer","Autumn","Winter"})</f>
        <v>Summer</v>
      </c>
      <c r="Q105" t="s">
        <v>28</v>
      </c>
      <c r="Z105" t="s">
        <v>28</v>
      </c>
    </row>
    <row r="106" spans="1:26" x14ac:dyDescent="0.25">
      <c r="A106" s="1">
        <v>43690</v>
      </c>
      <c r="B106" t="s">
        <v>26</v>
      </c>
      <c r="C106" s="2" t="s">
        <v>28</v>
      </c>
      <c r="D106" s="2">
        <v>0.62569444444444444</v>
      </c>
      <c r="E106">
        <v>7.86</v>
      </c>
      <c r="F106">
        <v>16.48</v>
      </c>
      <c r="H106">
        <v>218</v>
      </c>
      <c r="J106">
        <v>7.87</v>
      </c>
      <c r="M106">
        <f t="shared" si="1"/>
        <v>2019</v>
      </c>
      <c r="N106" t="s">
        <v>9</v>
      </c>
      <c r="P106" s="5" t="str">
        <f>LOOKUP(MONTH(A106),{1,3,6,9,12;"Winter","Spring","Summer","Autumn","Winter"})</f>
        <v>Summer</v>
      </c>
      <c r="Q106" t="s">
        <v>28</v>
      </c>
      <c r="Z106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opLeftCell="B1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8" max="8" width="12.85546875" bestFit="1" customWidth="1"/>
    <col min="14" max="14" width="12.42578125" bestFit="1" customWidth="1"/>
    <col min="15" max="15" width="13.85546875" bestFit="1" customWidth="1"/>
    <col min="17" max="17" width="11.7109375" bestFit="1" customWidth="1"/>
    <col min="26" max="26" width="16.2851562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36</v>
      </c>
      <c r="C2" t="s">
        <v>28</v>
      </c>
      <c r="D2" s="2">
        <v>0.61111111111111105</v>
      </c>
      <c r="E2">
        <v>10.27</v>
      </c>
      <c r="F2">
        <v>9.6999999999999993</v>
      </c>
      <c r="G2">
        <v>132.30000000000001</v>
      </c>
      <c r="H2">
        <v>186.8</v>
      </c>
      <c r="I2">
        <v>0.1</v>
      </c>
      <c r="J2">
        <v>7.63</v>
      </c>
      <c r="K2">
        <v>4.92</v>
      </c>
      <c r="L2">
        <v>0.75</v>
      </c>
      <c r="M2">
        <f>YEAR(A2)</f>
        <v>2010</v>
      </c>
      <c r="N2" t="s">
        <v>9</v>
      </c>
      <c r="P2" s="5" t="str">
        <f>LOOKUP(MONTH(A2),{1,3,6,9,12;"Winter","Spring","Summer","Autumn","Winter"})</f>
        <v>Spring</v>
      </c>
      <c r="Q2" t="s">
        <v>28</v>
      </c>
      <c r="Z2" t="s">
        <v>28</v>
      </c>
    </row>
    <row r="3" spans="1:27" x14ac:dyDescent="0.25">
      <c r="A3" s="1">
        <v>40276</v>
      </c>
      <c r="B3" t="s">
        <v>36</v>
      </c>
      <c r="C3" t="s">
        <v>28</v>
      </c>
      <c r="D3" s="2">
        <v>0.41666666666666669</v>
      </c>
      <c r="E3">
        <v>10.95</v>
      </c>
      <c r="F3">
        <v>7.9</v>
      </c>
      <c r="G3">
        <v>94.2</v>
      </c>
      <c r="H3">
        <v>140</v>
      </c>
      <c r="I3">
        <v>0.1</v>
      </c>
      <c r="J3">
        <v>7.25</v>
      </c>
      <c r="L3">
        <v>2.75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Q3" t="s">
        <v>28</v>
      </c>
      <c r="Z3" t="s">
        <v>28</v>
      </c>
    </row>
    <row r="4" spans="1:27" x14ac:dyDescent="0.25">
      <c r="A4" s="1">
        <v>40319</v>
      </c>
      <c r="B4" t="s">
        <v>36</v>
      </c>
      <c r="C4" t="s">
        <v>28</v>
      </c>
      <c r="D4" s="2">
        <v>0.5625</v>
      </c>
      <c r="E4">
        <v>10.050000000000001</v>
      </c>
      <c r="F4">
        <v>12.3</v>
      </c>
      <c r="G4">
        <v>138.80000000000001</v>
      </c>
      <c r="H4">
        <v>183.3</v>
      </c>
      <c r="I4">
        <v>0.1</v>
      </c>
      <c r="J4">
        <v>7.54</v>
      </c>
      <c r="K4">
        <v>3.33</v>
      </c>
      <c r="L4">
        <v>0.75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28</v>
      </c>
      <c r="Z4" t="s">
        <v>28</v>
      </c>
    </row>
    <row r="5" spans="1:27" x14ac:dyDescent="0.25">
      <c r="A5" s="1">
        <v>40353</v>
      </c>
      <c r="B5" t="s">
        <v>36</v>
      </c>
      <c r="C5" t="s">
        <v>28</v>
      </c>
      <c r="D5" s="2">
        <v>0.42083333333333334</v>
      </c>
      <c r="E5">
        <v>9.8699999999999992</v>
      </c>
      <c r="F5">
        <v>13.6</v>
      </c>
      <c r="G5">
        <v>157.30000000000001</v>
      </c>
      <c r="H5">
        <v>201.1</v>
      </c>
      <c r="I5">
        <v>0.1</v>
      </c>
      <c r="J5">
        <v>8.0299999999999994</v>
      </c>
      <c r="K5">
        <v>1.97</v>
      </c>
      <c r="L5">
        <v>0.75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Q5" t="s">
        <v>28</v>
      </c>
      <c r="Z5" t="s">
        <v>28</v>
      </c>
    </row>
    <row r="6" spans="1:27" x14ac:dyDescent="0.25">
      <c r="A6" s="1">
        <v>40375</v>
      </c>
      <c r="B6" t="s">
        <v>36</v>
      </c>
      <c r="C6" t="s">
        <v>28</v>
      </c>
      <c r="D6" s="2">
        <v>0.45347222222222222</v>
      </c>
      <c r="E6">
        <v>9.7100000000000009</v>
      </c>
      <c r="F6">
        <v>13.8</v>
      </c>
      <c r="G6">
        <v>176.5</v>
      </c>
      <c r="H6">
        <v>224.3</v>
      </c>
      <c r="I6">
        <v>0.1</v>
      </c>
      <c r="J6">
        <v>7.72</v>
      </c>
      <c r="K6">
        <v>4.34</v>
      </c>
      <c r="L6">
        <v>0.25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Q6" t="s">
        <v>28</v>
      </c>
      <c r="Z6" t="s">
        <v>28</v>
      </c>
    </row>
    <row r="7" spans="1:27" x14ac:dyDescent="0.25">
      <c r="A7" s="1">
        <v>40409</v>
      </c>
      <c r="B7" t="s">
        <v>36</v>
      </c>
      <c r="C7" t="s">
        <v>28</v>
      </c>
      <c r="D7" s="2">
        <v>0.4284722222222222</v>
      </c>
      <c r="E7">
        <v>9.25</v>
      </c>
      <c r="F7">
        <v>14.8</v>
      </c>
      <c r="G7">
        <v>184.3</v>
      </c>
      <c r="H7">
        <v>228.5</v>
      </c>
      <c r="I7">
        <v>0.1</v>
      </c>
      <c r="K7">
        <v>2.12</v>
      </c>
      <c r="L7">
        <v>0.2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Q7" t="s">
        <v>28</v>
      </c>
      <c r="Z7" t="s">
        <v>28</v>
      </c>
      <c r="AA7">
        <v>2.7</v>
      </c>
    </row>
    <row r="8" spans="1:27" x14ac:dyDescent="0.25">
      <c r="A8" s="1">
        <v>40435</v>
      </c>
      <c r="B8" t="s">
        <v>36</v>
      </c>
      <c r="C8" t="s">
        <v>28</v>
      </c>
      <c r="D8" s="2">
        <v>0.39583333333333331</v>
      </c>
      <c r="E8">
        <v>9.39</v>
      </c>
      <c r="F8">
        <v>14.1</v>
      </c>
      <c r="G8">
        <v>173.7</v>
      </c>
      <c r="H8">
        <v>219.6</v>
      </c>
      <c r="I8">
        <v>0.1</v>
      </c>
      <c r="J8">
        <v>8.08</v>
      </c>
      <c r="L8">
        <v>0.5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Q8" t="s">
        <v>28</v>
      </c>
      <c r="Z8" t="s">
        <v>28</v>
      </c>
    </row>
    <row r="9" spans="1:27" x14ac:dyDescent="0.25">
      <c r="A9" s="1">
        <v>40448</v>
      </c>
      <c r="B9" t="s">
        <v>36</v>
      </c>
      <c r="C9" t="s">
        <v>28</v>
      </c>
      <c r="D9" s="2">
        <v>0.53472222222222221</v>
      </c>
      <c r="E9">
        <v>8.67</v>
      </c>
      <c r="F9">
        <v>16.100000000000001</v>
      </c>
      <c r="G9">
        <v>168.1</v>
      </c>
      <c r="H9">
        <v>202.8</v>
      </c>
      <c r="I9">
        <v>0.1</v>
      </c>
      <c r="J9">
        <v>7.72</v>
      </c>
      <c r="K9">
        <v>1.6</v>
      </c>
      <c r="L9">
        <v>0.5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Q9" t="s">
        <v>28</v>
      </c>
      <c r="Z9" t="s">
        <v>28</v>
      </c>
    </row>
    <row r="10" spans="1:27" x14ac:dyDescent="0.25">
      <c r="A10" s="1">
        <v>40472</v>
      </c>
      <c r="B10" t="s">
        <v>36</v>
      </c>
      <c r="C10" t="s">
        <v>28</v>
      </c>
      <c r="D10" s="2">
        <v>0.5131944444444444</v>
      </c>
      <c r="E10">
        <v>9.7899999999999991</v>
      </c>
      <c r="F10">
        <v>11.1</v>
      </c>
      <c r="G10">
        <v>165.6</v>
      </c>
      <c r="H10">
        <v>225.6</v>
      </c>
      <c r="I10">
        <v>0.1</v>
      </c>
      <c r="J10">
        <v>7.83</v>
      </c>
      <c r="K10">
        <v>2.02</v>
      </c>
      <c r="L10">
        <v>1</v>
      </c>
      <c r="M10">
        <f>YEAR(A10)</f>
        <v>2010</v>
      </c>
      <c r="N10" t="s">
        <v>10</v>
      </c>
      <c r="P10" s="5" t="str">
        <f>LOOKUP(MONTH(A10),{1,3,6,9,12;"Winter","Spring","Summer","Autumn","Winter"})</f>
        <v>Autumn</v>
      </c>
      <c r="Q10" t="s">
        <v>28</v>
      </c>
      <c r="Z10" t="s">
        <v>28</v>
      </c>
    </row>
    <row r="11" spans="1:27" x14ac:dyDescent="0.25">
      <c r="A11" s="1">
        <v>40506</v>
      </c>
      <c r="B11" t="s">
        <v>36</v>
      </c>
      <c r="C11" t="s">
        <v>28</v>
      </c>
      <c r="D11" s="2">
        <v>0.45277777777777778</v>
      </c>
      <c r="E11">
        <v>12.66</v>
      </c>
      <c r="F11">
        <v>4.5999999999999996</v>
      </c>
      <c r="G11">
        <v>140.5</v>
      </c>
      <c r="H11">
        <v>230.2</v>
      </c>
      <c r="I11">
        <v>0.1</v>
      </c>
      <c r="J11">
        <v>7.56</v>
      </c>
      <c r="K11">
        <v>2.88</v>
      </c>
      <c r="L11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Q11" t="s">
        <v>28</v>
      </c>
      <c r="Z11" t="s">
        <v>28</v>
      </c>
    </row>
    <row r="12" spans="1:27" x14ac:dyDescent="0.25">
      <c r="A12" s="1">
        <v>40541</v>
      </c>
      <c r="B12" t="s">
        <v>36</v>
      </c>
      <c r="C12" t="s">
        <v>28</v>
      </c>
      <c r="D12" s="2">
        <v>0.57638888888888895</v>
      </c>
      <c r="E12">
        <v>12.18</v>
      </c>
      <c r="F12">
        <v>6.4</v>
      </c>
      <c r="G12">
        <v>105.1</v>
      </c>
      <c r="H12">
        <v>162.69999999999999</v>
      </c>
      <c r="I12">
        <v>0.1</v>
      </c>
      <c r="J12">
        <v>7.52</v>
      </c>
      <c r="K12">
        <v>7.09</v>
      </c>
      <c r="L12">
        <v>2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Q12" t="s">
        <v>28</v>
      </c>
      <c r="Z12" t="s">
        <v>28</v>
      </c>
    </row>
    <row r="13" spans="1:27" x14ac:dyDescent="0.25">
      <c r="A13" s="1">
        <v>40563</v>
      </c>
      <c r="B13" t="s">
        <v>36</v>
      </c>
      <c r="C13" t="s">
        <v>28</v>
      </c>
      <c r="D13" s="2">
        <v>0.44097222222222227</v>
      </c>
      <c r="E13">
        <v>11.27</v>
      </c>
      <c r="F13">
        <v>6.9</v>
      </c>
      <c r="G13">
        <v>118</v>
      </c>
      <c r="H13">
        <v>180.5</v>
      </c>
      <c r="I13">
        <v>0.1</v>
      </c>
      <c r="K13">
        <v>0.38</v>
      </c>
      <c r="L13">
        <v>1.25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Q13" t="s">
        <v>28</v>
      </c>
      <c r="Z13" t="s">
        <v>28</v>
      </c>
    </row>
    <row r="14" spans="1:27" x14ac:dyDescent="0.25">
      <c r="A14" s="1">
        <v>40596</v>
      </c>
      <c r="B14" t="s">
        <v>36</v>
      </c>
      <c r="C14" t="s">
        <v>28</v>
      </c>
      <c r="D14" s="2">
        <v>0.45277777777777778</v>
      </c>
      <c r="E14">
        <v>12.12</v>
      </c>
      <c r="F14">
        <v>6.4</v>
      </c>
      <c r="G14">
        <v>117.7</v>
      </c>
      <c r="H14">
        <v>182.7</v>
      </c>
      <c r="I14">
        <v>0.1</v>
      </c>
      <c r="J14">
        <v>7.71</v>
      </c>
      <c r="K14">
        <v>2.46</v>
      </c>
      <c r="L14">
        <v>1.2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Winter</v>
      </c>
      <c r="Q14" t="s">
        <v>28</v>
      </c>
      <c r="Z14" t="s">
        <v>28</v>
      </c>
    </row>
    <row r="15" spans="1:27" x14ac:dyDescent="0.25">
      <c r="A15" s="1">
        <v>40624</v>
      </c>
      <c r="B15" t="s">
        <v>36</v>
      </c>
      <c r="C15" t="s">
        <v>28</v>
      </c>
      <c r="D15" s="2">
        <v>0.60416666666666663</v>
      </c>
      <c r="E15">
        <v>10.97</v>
      </c>
      <c r="F15">
        <v>9.4</v>
      </c>
      <c r="G15">
        <v>123</v>
      </c>
      <c r="H15">
        <v>175.3</v>
      </c>
      <c r="I15">
        <v>0.1</v>
      </c>
      <c r="J15">
        <v>7.76</v>
      </c>
      <c r="K15">
        <v>8.65</v>
      </c>
      <c r="L15">
        <v>1.2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Q15" t="s">
        <v>28</v>
      </c>
      <c r="Z15" t="s">
        <v>28</v>
      </c>
    </row>
    <row r="16" spans="1:27" x14ac:dyDescent="0.25">
      <c r="A16" s="1">
        <v>40653</v>
      </c>
      <c r="B16" t="s">
        <v>36</v>
      </c>
      <c r="C16" t="s">
        <v>28</v>
      </c>
      <c r="D16" s="2">
        <v>0.65625</v>
      </c>
      <c r="E16">
        <v>10.14</v>
      </c>
      <c r="F16">
        <v>10.7</v>
      </c>
      <c r="G16">
        <v>137.1</v>
      </c>
      <c r="H16">
        <v>188.9</v>
      </c>
      <c r="I16">
        <v>0.1</v>
      </c>
      <c r="K16">
        <v>1.18</v>
      </c>
      <c r="L16">
        <v>1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Q16" t="s">
        <v>28</v>
      </c>
      <c r="Z16" t="s">
        <v>28</v>
      </c>
    </row>
    <row r="17" spans="1:26" x14ac:dyDescent="0.25">
      <c r="A17" s="1">
        <v>40683</v>
      </c>
      <c r="B17" t="s">
        <v>36</v>
      </c>
      <c r="C17" t="s">
        <v>28</v>
      </c>
      <c r="D17" s="2">
        <v>0.59444444444444444</v>
      </c>
      <c r="E17">
        <v>11.34</v>
      </c>
      <c r="F17">
        <v>13.3</v>
      </c>
      <c r="G17">
        <v>150.30000000000001</v>
      </c>
      <c r="H17">
        <v>193.9</v>
      </c>
      <c r="I17">
        <v>0.1</v>
      </c>
      <c r="J17">
        <v>7.71</v>
      </c>
      <c r="K17">
        <v>3.14</v>
      </c>
      <c r="L17">
        <v>1.5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Spring</v>
      </c>
      <c r="Q17" t="s">
        <v>28</v>
      </c>
      <c r="Z17" t="s">
        <v>28</v>
      </c>
    </row>
    <row r="18" spans="1:26" x14ac:dyDescent="0.25">
      <c r="A18" s="1">
        <v>40709</v>
      </c>
      <c r="B18" t="s">
        <v>36</v>
      </c>
      <c r="C18" t="s">
        <v>28</v>
      </c>
      <c r="D18" s="2">
        <v>0.41805555555555557</v>
      </c>
      <c r="E18">
        <v>10.84</v>
      </c>
      <c r="F18">
        <v>12.3</v>
      </c>
      <c r="G18">
        <v>145.9</v>
      </c>
      <c r="H18">
        <v>192.7</v>
      </c>
      <c r="I18">
        <v>0.1</v>
      </c>
      <c r="J18">
        <v>8.07</v>
      </c>
      <c r="K18">
        <v>3.63</v>
      </c>
      <c r="L18">
        <v>1.5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Q18" t="s">
        <v>28</v>
      </c>
      <c r="Z18" t="s">
        <v>28</v>
      </c>
    </row>
    <row r="19" spans="1:26" x14ac:dyDescent="0.25">
      <c r="A19" s="1">
        <v>40742</v>
      </c>
      <c r="B19" t="s">
        <v>36</v>
      </c>
      <c r="C19" t="s">
        <v>28</v>
      </c>
      <c r="D19" s="2">
        <v>0.56736111111111109</v>
      </c>
      <c r="E19">
        <v>11.17</v>
      </c>
      <c r="F19">
        <v>14.6</v>
      </c>
      <c r="G19">
        <v>172.4</v>
      </c>
      <c r="H19">
        <v>215</v>
      </c>
      <c r="I19">
        <v>0.1</v>
      </c>
      <c r="J19">
        <v>7.46</v>
      </c>
      <c r="K19">
        <v>2.81</v>
      </c>
      <c r="L19">
        <v>0.75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Q19" t="s">
        <v>28</v>
      </c>
      <c r="Z19" t="s">
        <v>28</v>
      </c>
    </row>
    <row r="20" spans="1:26" x14ac:dyDescent="0.25">
      <c r="A20" s="1">
        <v>40763</v>
      </c>
      <c r="B20" t="s">
        <v>36</v>
      </c>
      <c r="C20" t="s">
        <v>28</v>
      </c>
      <c r="D20" s="2">
        <v>0.61458333333333337</v>
      </c>
      <c r="E20">
        <v>10.48</v>
      </c>
      <c r="F20">
        <v>14.9</v>
      </c>
      <c r="G20">
        <v>183.7</v>
      </c>
      <c r="H20">
        <v>228</v>
      </c>
      <c r="I20">
        <v>0.1</v>
      </c>
      <c r="J20">
        <v>7.6</v>
      </c>
      <c r="K20">
        <v>1.23</v>
      </c>
      <c r="L20">
        <v>0.75</v>
      </c>
      <c r="M20">
        <f t="shared" si="0"/>
        <v>2011</v>
      </c>
      <c r="N20" t="s">
        <v>9</v>
      </c>
      <c r="P20" s="5" t="str">
        <f>LOOKUP(MONTH(A20),{1,3,6,9,12;"Winter","Spring","Summer","Autumn","Winter"})</f>
        <v>Summer</v>
      </c>
      <c r="Q20" t="s">
        <v>28</v>
      </c>
      <c r="Z20" t="s">
        <v>28</v>
      </c>
    </row>
    <row r="21" spans="1:26" x14ac:dyDescent="0.25">
      <c r="A21" s="1">
        <v>40802</v>
      </c>
      <c r="B21" t="s">
        <v>36</v>
      </c>
      <c r="C21" t="s">
        <v>28</v>
      </c>
      <c r="D21" s="2">
        <v>0.46249999999999997</v>
      </c>
      <c r="E21">
        <v>9.33</v>
      </c>
      <c r="F21">
        <v>13.5</v>
      </c>
      <c r="G21">
        <v>169.1</v>
      </c>
      <c r="H21">
        <v>216.9</v>
      </c>
      <c r="I21">
        <v>0.1</v>
      </c>
      <c r="J21">
        <v>7.89</v>
      </c>
      <c r="K21">
        <v>0.36</v>
      </c>
      <c r="L21">
        <v>0.75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Q21" t="s">
        <v>28</v>
      </c>
      <c r="Z21" t="s">
        <v>28</v>
      </c>
    </row>
    <row r="22" spans="1:26" x14ac:dyDescent="0.25">
      <c r="A22" s="1">
        <v>40829</v>
      </c>
      <c r="B22" t="s">
        <v>36</v>
      </c>
      <c r="C22" t="s">
        <v>28</v>
      </c>
      <c r="D22" s="2">
        <v>0.60833333333333328</v>
      </c>
      <c r="E22">
        <v>10.68</v>
      </c>
      <c r="F22">
        <v>12.2</v>
      </c>
      <c r="G22">
        <v>169.3</v>
      </c>
      <c r="H22">
        <v>224.3</v>
      </c>
      <c r="I22">
        <v>0.1</v>
      </c>
      <c r="J22">
        <v>7.57</v>
      </c>
      <c r="K22">
        <v>1.88</v>
      </c>
      <c r="L22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Q22" t="s">
        <v>28</v>
      </c>
      <c r="Z22" t="s">
        <v>28</v>
      </c>
    </row>
    <row r="23" spans="1:26" x14ac:dyDescent="0.25">
      <c r="A23" s="1">
        <v>40863</v>
      </c>
      <c r="B23" t="s">
        <v>36</v>
      </c>
      <c r="C23" t="s">
        <v>28</v>
      </c>
      <c r="D23" s="2">
        <v>0.46319444444444446</v>
      </c>
      <c r="E23">
        <v>11.82</v>
      </c>
      <c r="F23">
        <v>7.4</v>
      </c>
      <c r="G23">
        <v>149.9</v>
      </c>
      <c r="H23">
        <v>226.1</v>
      </c>
      <c r="I23">
        <v>0.1</v>
      </c>
      <c r="J23">
        <v>7.25</v>
      </c>
      <c r="K23">
        <v>3</v>
      </c>
      <c r="L23">
        <v>0.75</v>
      </c>
      <c r="M23">
        <f t="shared" si="0"/>
        <v>2011</v>
      </c>
      <c r="N23" t="s">
        <v>10</v>
      </c>
      <c r="P23" s="5" t="str">
        <f>LOOKUP(MONTH(A23),{1,3,6,9,12;"Winter","Spring","Summer","Autumn","Winter"})</f>
        <v>Autumn</v>
      </c>
      <c r="Q23" t="s">
        <v>28</v>
      </c>
      <c r="Z23" t="s">
        <v>28</v>
      </c>
    </row>
    <row r="24" spans="1:26" x14ac:dyDescent="0.25">
      <c r="A24" s="1">
        <v>40931</v>
      </c>
      <c r="B24" t="s">
        <v>36</v>
      </c>
      <c r="C24" t="s">
        <v>28</v>
      </c>
      <c r="D24" s="2">
        <v>0.63194444444444442</v>
      </c>
      <c r="E24">
        <v>11.37</v>
      </c>
      <c r="F24">
        <v>5.6</v>
      </c>
      <c r="G24">
        <v>113.1</v>
      </c>
      <c r="H24">
        <v>179.8</v>
      </c>
      <c r="I24">
        <v>0.1</v>
      </c>
      <c r="J24">
        <v>7.25</v>
      </c>
      <c r="K24">
        <v>0.6</v>
      </c>
      <c r="L24">
        <v>2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Q24" t="s">
        <v>28</v>
      </c>
      <c r="Z24" t="s">
        <v>28</v>
      </c>
    </row>
    <row r="25" spans="1:26" x14ac:dyDescent="0.25">
      <c r="A25" s="1">
        <v>40945</v>
      </c>
      <c r="B25" t="s">
        <v>36</v>
      </c>
      <c r="C25" t="s">
        <v>28</v>
      </c>
      <c r="D25" s="2">
        <v>0.48472222222222222</v>
      </c>
      <c r="E25">
        <v>11.13</v>
      </c>
      <c r="F25">
        <v>5.5</v>
      </c>
      <c r="G25">
        <v>124.1</v>
      </c>
      <c r="H25">
        <v>197.8</v>
      </c>
      <c r="I25">
        <v>0.1</v>
      </c>
      <c r="J25">
        <v>7.5</v>
      </c>
      <c r="K25">
        <v>2.66</v>
      </c>
      <c r="L25">
        <v>1.25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Winter</v>
      </c>
      <c r="Q25" t="s">
        <v>28</v>
      </c>
      <c r="Z25" t="s">
        <v>28</v>
      </c>
    </row>
    <row r="26" spans="1:26" x14ac:dyDescent="0.25">
      <c r="A26" s="1">
        <v>40973</v>
      </c>
      <c r="B26" t="s">
        <v>36</v>
      </c>
      <c r="C26" t="s">
        <v>28</v>
      </c>
      <c r="D26" s="2">
        <v>0.57638888888888895</v>
      </c>
      <c r="E26">
        <v>12.03</v>
      </c>
      <c r="F26">
        <v>6.7</v>
      </c>
      <c r="G26">
        <v>64.599999999999994</v>
      </c>
      <c r="H26">
        <v>99.2</v>
      </c>
      <c r="I26">
        <v>0.1</v>
      </c>
      <c r="K26">
        <v>18.3</v>
      </c>
      <c r="L26">
        <v>5</v>
      </c>
      <c r="M26">
        <f t="shared" si="0"/>
        <v>2012</v>
      </c>
      <c r="N26" t="s">
        <v>10</v>
      </c>
      <c r="P26" s="5" t="str">
        <f>LOOKUP(MONTH(A26),{1,3,6,9,12;"Winter","Spring","Summer","Autumn","Winter"})</f>
        <v>Spring</v>
      </c>
      <c r="Q26" t="s">
        <v>28</v>
      </c>
      <c r="Z26" t="s">
        <v>28</v>
      </c>
    </row>
    <row r="27" spans="1:26" x14ac:dyDescent="0.25">
      <c r="A27" s="1">
        <v>41008</v>
      </c>
      <c r="B27" t="s">
        <v>36</v>
      </c>
      <c r="C27" t="s">
        <v>28</v>
      </c>
      <c r="D27" s="2">
        <v>0.62777777777777777</v>
      </c>
      <c r="E27">
        <v>10.43</v>
      </c>
      <c r="F27">
        <v>12</v>
      </c>
      <c r="G27">
        <v>145.9</v>
      </c>
      <c r="H27">
        <v>193.6</v>
      </c>
      <c r="I27">
        <v>0.1</v>
      </c>
      <c r="K27">
        <v>4.07</v>
      </c>
      <c r="L27">
        <v>1.5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Q27" t="s">
        <v>28</v>
      </c>
      <c r="Z27" t="s">
        <v>28</v>
      </c>
    </row>
    <row r="28" spans="1:26" x14ac:dyDescent="0.25">
      <c r="A28" s="1">
        <v>41036</v>
      </c>
      <c r="B28" t="s">
        <v>36</v>
      </c>
      <c r="C28" t="s">
        <v>28</v>
      </c>
      <c r="D28" s="2">
        <v>0.625</v>
      </c>
      <c r="E28">
        <v>10.25</v>
      </c>
      <c r="F28">
        <v>13.1</v>
      </c>
      <c r="G28">
        <v>143</v>
      </c>
      <c r="H28">
        <v>185.3</v>
      </c>
      <c r="I28">
        <v>0.1</v>
      </c>
      <c r="J28">
        <v>7.24</v>
      </c>
      <c r="K28">
        <v>2.46</v>
      </c>
      <c r="L28">
        <v>1.5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Spring</v>
      </c>
      <c r="Q28" t="s">
        <v>28</v>
      </c>
      <c r="Z28" t="s">
        <v>28</v>
      </c>
    </row>
    <row r="29" spans="1:26" x14ac:dyDescent="0.25">
      <c r="A29" s="1">
        <v>41061</v>
      </c>
      <c r="B29" t="s">
        <v>36</v>
      </c>
      <c r="C29" t="s">
        <v>28</v>
      </c>
      <c r="D29" s="2">
        <v>0.58402777777777781</v>
      </c>
      <c r="E29">
        <v>9.6</v>
      </c>
      <c r="F29">
        <v>14</v>
      </c>
      <c r="G29">
        <v>156.19999999999999</v>
      </c>
      <c r="H29">
        <v>197.7</v>
      </c>
      <c r="I29">
        <v>0.1</v>
      </c>
      <c r="J29">
        <v>6.92</v>
      </c>
      <c r="K29">
        <v>0.59</v>
      </c>
      <c r="L29">
        <v>1.1000000000000001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Q29" t="s">
        <v>28</v>
      </c>
      <c r="Z29" t="s">
        <v>28</v>
      </c>
    </row>
    <row r="30" spans="1:26" x14ac:dyDescent="0.25">
      <c r="A30" s="1">
        <v>41093</v>
      </c>
      <c r="B30" t="s">
        <v>36</v>
      </c>
      <c r="C30" t="s">
        <v>28</v>
      </c>
      <c r="D30" s="2">
        <v>0.57638888888888895</v>
      </c>
      <c r="E30">
        <v>9.5500000000000007</v>
      </c>
      <c r="F30">
        <v>14.9</v>
      </c>
      <c r="G30">
        <v>133.9</v>
      </c>
      <c r="H30">
        <v>165.8</v>
      </c>
      <c r="I30">
        <v>0.1</v>
      </c>
      <c r="J30">
        <v>7.01</v>
      </c>
      <c r="K30">
        <v>2.4700000000000002</v>
      </c>
      <c r="L30">
        <v>2.5</v>
      </c>
      <c r="M30">
        <f t="shared" si="0"/>
        <v>2012</v>
      </c>
      <c r="N30" t="s">
        <v>10</v>
      </c>
      <c r="P30" s="5" t="str">
        <f>LOOKUP(MONTH(A30),{1,3,6,9,12;"Winter","Spring","Summer","Autumn","Winter"})</f>
        <v>Summer</v>
      </c>
      <c r="Q30" t="s">
        <v>28</v>
      </c>
      <c r="Z30" t="s">
        <v>28</v>
      </c>
    </row>
    <row r="31" spans="1:26" x14ac:dyDescent="0.25">
      <c r="A31" s="1">
        <v>41129</v>
      </c>
      <c r="B31" t="s">
        <v>36</v>
      </c>
      <c r="C31" t="s">
        <v>28</v>
      </c>
      <c r="D31" s="2">
        <v>0.50555555555555554</v>
      </c>
      <c r="E31">
        <v>9</v>
      </c>
      <c r="F31">
        <v>14.8</v>
      </c>
      <c r="G31">
        <v>183.1</v>
      </c>
      <c r="H31">
        <v>227.3</v>
      </c>
      <c r="I31">
        <v>0.1</v>
      </c>
      <c r="J31">
        <v>7.32</v>
      </c>
      <c r="K31">
        <v>0.49</v>
      </c>
      <c r="L31">
        <v>0.25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Summer</v>
      </c>
      <c r="Q31" t="s">
        <v>28</v>
      </c>
      <c r="Z31" t="s">
        <v>28</v>
      </c>
    </row>
    <row r="32" spans="1:26" x14ac:dyDescent="0.25">
      <c r="A32" s="1">
        <v>41170</v>
      </c>
      <c r="B32" t="s">
        <v>36</v>
      </c>
      <c r="C32" t="s">
        <v>28</v>
      </c>
      <c r="D32" s="2">
        <v>0.59861111111111109</v>
      </c>
      <c r="E32">
        <v>8.02</v>
      </c>
      <c r="F32">
        <v>14.2</v>
      </c>
      <c r="G32">
        <v>186.8</v>
      </c>
      <c r="H32">
        <v>235.9</v>
      </c>
      <c r="I32">
        <v>0.1</v>
      </c>
      <c r="J32">
        <v>7.03</v>
      </c>
      <c r="K32">
        <v>0.1</v>
      </c>
      <c r="L32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Q32" t="s">
        <v>28</v>
      </c>
      <c r="Z32" t="s">
        <v>28</v>
      </c>
    </row>
    <row r="33" spans="1:27" x14ac:dyDescent="0.25">
      <c r="A33" s="1">
        <v>41191</v>
      </c>
      <c r="B33" t="s">
        <v>36</v>
      </c>
      <c r="C33" t="s">
        <v>28</v>
      </c>
      <c r="D33" s="2">
        <v>0.41805555555555557</v>
      </c>
      <c r="E33">
        <v>8.24</v>
      </c>
      <c r="F33">
        <v>11.8</v>
      </c>
      <c r="G33">
        <v>176.5</v>
      </c>
      <c r="H33">
        <v>235.9</v>
      </c>
      <c r="I33">
        <v>0.1</v>
      </c>
      <c r="J33">
        <v>6.89</v>
      </c>
      <c r="K33">
        <v>0.17</v>
      </c>
      <c r="L33">
        <v>0.1</v>
      </c>
      <c r="M33">
        <f t="shared" si="0"/>
        <v>2012</v>
      </c>
      <c r="N33" t="s">
        <v>9</v>
      </c>
      <c r="P33" s="5" t="str">
        <f>LOOKUP(MONTH(A33),{1,3,6,9,12;"Winter","Spring","Summer","Autumn","Winter"})</f>
        <v>Autumn</v>
      </c>
      <c r="Q33" t="s">
        <v>28</v>
      </c>
      <c r="Z33" t="s">
        <v>28</v>
      </c>
    </row>
    <row r="34" spans="1:27" x14ac:dyDescent="0.25">
      <c r="A34" s="1">
        <v>41218</v>
      </c>
      <c r="B34" t="s">
        <v>36</v>
      </c>
      <c r="C34" t="s">
        <v>28</v>
      </c>
      <c r="D34" s="2">
        <v>0.60069444444444442</v>
      </c>
      <c r="E34">
        <v>9.33</v>
      </c>
      <c r="F34">
        <v>12.9</v>
      </c>
      <c r="G34">
        <v>140.6</v>
      </c>
      <c r="H34">
        <v>182.7</v>
      </c>
      <c r="I34">
        <v>0.1</v>
      </c>
      <c r="J34">
        <v>6.68</v>
      </c>
      <c r="K34">
        <v>1.63</v>
      </c>
      <c r="L34">
        <v>1.5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Autumn</v>
      </c>
      <c r="Q34" t="s">
        <v>28</v>
      </c>
      <c r="Z34" t="s">
        <v>28</v>
      </c>
    </row>
    <row r="35" spans="1:27" x14ac:dyDescent="0.25">
      <c r="A35" s="1">
        <v>41247</v>
      </c>
      <c r="B35" t="s">
        <v>36</v>
      </c>
      <c r="C35" t="s">
        <v>28</v>
      </c>
      <c r="D35" s="2">
        <v>0.60416666666666663</v>
      </c>
      <c r="E35">
        <v>9.68</v>
      </c>
      <c r="F35">
        <v>9.6</v>
      </c>
      <c r="G35">
        <v>96.7</v>
      </c>
      <c r="H35">
        <v>137.30000000000001</v>
      </c>
      <c r="I35">
        <v>0.1</v>
      </c>
      <c r="J35">
        <v>6.71</v>
      </c>
      <c r="K35">
        <v>3.41</v>
      </c>
      <c r="L35">
        <v>2</v>
      </c>
      <c r="M35">
        <f t="shared" si="0"/>
        <v>2012</v>
      </c>
      <c r="N35" t="s">
        <v>10</v>
      </c>
      <c r="P35" s="5" t="str">
        <f>LOOKUP(MONTH(A35),{1,3,6,9,12;"Winter","Spring","Summer","Autumn","Winter"})</f>
        <v>Winter</v>
      </c>
      <c r="Q35" t="s">
        <v>28</v>
      </c>
      <c r="Z35" t="s">
        <v>28</v>
      </c>
    </row>
    <row r="36" spans="1:27" x14ac:dyDescent="0.25">
      <c r="A36" s="1">
        <v>41288</v>
      </c>
      <c r="B36" t="s">
        <v>36</v>
      </c>
      <c r="C36" t="s">
        <v>28</v>
      </c>
      <c r="D36" s="2">
        <v>0.5395833333333333</v>
      </c>
      <c r="E36">
        <v>11.12</v>
      </c>
      <c r="F36">
        <v>5.5</v>
      </c>
      <c r="G36">
        <v>111.8</v>
      </c>
      <c r="H36">
        <v>177.9</v>
      </c>
      <c r="I36">
        <v>0.1</v>
      </c>
      <c r="J36">
        <v>6.84</v>
      </c>
      <c r="K36">
        <v>7.2</v>
      </c>
      <c r="L36">
        <v>1.5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Q36" t="s">
        <v>28</v>
      </c>
      <c r="Z36" t="s">
        <v>28</v>
      </c>
    </row>
    <row r="37" spans="1:27" x14ac:dyDescent="0.25">
      <c r="A37" s="1">
        <v>41320</v>
      </c>
      <c r="B37" t="s">
        <v>36</v>
      </c>
      <c r="C37" t="s">
        <v>28</v>
      </c>
      <c r="D37" s="2">
        <v>0.61805555555555558</v>
      </c>
      <c r="E37">
        <v>9.68</v>
      </c>
      <c r="F37">
        <v>8.9</v>
      </c>
      <c r="G37">
        <v>120.8</v>
      </c>
      <c r="H37">
        <v>174.5</v>
      </c>
      <c r="I37">
        <v>0.1</v>
      </c>
      <c r="J37">
        <v>7.05</v>
      </c>
      <c r="K37">
        <v>3.34</v>
      </c>
      <c r="L37">
        <v>1.25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Winter</v>
      </c>
      <c r="Q37" t="s">
        <v>28</v>
      </c>
      <c r="Z37" t="s">
        <v>28</v>
      </c>
    </row>
    <row r="38" spans="1:27" x14ac:dyDescent="0.25">
      <c r="A38" s="1">
        <v>41355</v>
      </c>
      <c r="B38" t="s">
        <v>36</v>
      </c>
      <c r="C38" t="s">
        <v>28</v>
      </c>
      <c r="D38" s="2">
        <v>0.51111111111111118</v>
      </c>
      <c r="E38">
        <v>11.8</v>
      </c>
      <c r="F38">
        <v>7.3</v>
      </c>
      <c r="G38">
        <v>81.099999999999994</v>
      </c>
      <c r="H38">
        <v>122.4</v>
      </c>
      <c r="I38">
        <v>0.1</v>
      </c>
      <c r="J38">
        <v>7.34</v>
      </c>
      <c r="K38">
        <v>4.76</v>
      </c>
      <c r="L38">
        <v>3</v>
      </c>
      <c r="M38">
        <f t="shared" si="0"/>
        <v>2013</v>
      </c>
      <c r="N38" t="s">
        <v>10</v>
      </c>
      <c r="P38" s="5" t="str">
        <f>LOOKUP(MONTH(A38),{1,3,6,9,12;"Winter","Spring","Summer","Autumn","Winter"})</f>
        <v>Spring</v>
      </c>
      <c r="Q38" t="s">
        <v>28</v>
      </c>
      <c r="Z38" t="s">
        <v>28</v>
      </c>
    </row>
    <row r="39" spans="1:27" x14ac:dyDescent="0.25">
      <c r="A39" s="1">
        <v>41390</v>
      </c>
      <c r="B39" t="s">
        <v>36</v>
      </c>
      <c r="C39" t="s">
        <v>28</v>
      </c>
      <c r="D39" s="2">
        <v>0.56944444444444442</v>
      </c>
      <c r="E39">
        <v>9.51</v>
      </c>
      <c r="F39">
        <v>12.4</v>
      </c>
      <c r="G39">
        <v>137.1</v>
      </c>
      <c r="H39">
        <v>180.5</v>
      </c>
      <c r="I39">
        <v>0.1</v>
      </c>
      <c r="J39">
        <v>6.78</v>
      </c>
      <c r="K39">
        <v>0.63</v>
      </c>
      <c r="L39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Q39" t="s">
        <v>28</v>
      </c>
      <c r="Z39" t="s">
        <v>28</v>
      </c>
    </row>
    <row r="40" spans="1:27" x14ac:dyDescent="0.25">
      <c r="A40" s="1">
        <v>41397</v>
      </c>
      <c r="B40" t="s">
        <v>36</v>
      </c>
      <c r="C40" t="s">
        <v>28</v>
      </c>
      <c r="D40" s="2">
        <v>0.39513888888888887</v>
      </c>
      <c r="E40">
        <v>9.1199999999999992</v>
      </c>
      <c r="F40">
        <v>10.1</v>
      </c>
      <c r="G40">
        <v>136.69999999999999</v>
      </c>
      <c r="H40">
        <v>191.3</v>
      </c>
      <c r="I40">
        <v>0.1</v>
      </c>
      <c r="J40">
        <v>7.58</v>
      </c>
      <c r="K40">
        <v>1.37</v>
      </c>
      <c r="L40">
        <v>1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Spring</v>
      </c>
      <c r="Q40" t="s">
        <v>28</v>
      </c>
      <c r="Z40" t="s">
        <v>28</v>
      </c>
    </row>
    <row r="41" spans="1:27" x14ac:dyDescent="0.25">
      <c r="A41" s="1">
        <v>41429</v>
      </c>
      <c r="B41" t="s">
        <v>36</v>
      </c>
      <c r="C41" t="s">
        <v>28</v>
      </c>
      <c r="D41" s="2">
        <v>0.57222222222222219</v>
      </c>
      <c r="E41">
        <v>9.6</v>
      </c>
      <c r="F41">
        <v>14.2</v>
      </c>
      <c r="G41">
        <v>165.5</v>
      </c>
      <c r="H41">
        <v>208.9</v>
      </c>
      <c r="I41">
        <v>0.1</v>
      </c>
      <c r="J41">
        <v>7.38</v>
      </c>
      <c r="K41">
        <v>1.46</v>
      </c>
      <c r="L41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Q41" t="s">
        <v>28</v>
      </c>
      <c r="Z41" t="s">
        <v>28</v>
      </c>
    </row>
    <row r="42" spans="1:27" x14ac:dyDescent="0.25">
      <c r="A42" s="1">
        <v>41473</v>
      </c>
      <c r="B42" t="s">
        <v>36</v>
      </c>
      <c r="C42" t="s">
        <v>28</v>
      </c>
      <c r="D42" s="2">
        <v>0.37708333333333338</v>
      </c>
      <c r="E42">
        <v>9.25</v>
      </c>
      <c r="F42">
        <v>14.6</v>
      </c>
      <c r="G42">
        <v>179.6</v>
      </c>
      <c r="H42">
        <v>223.9</v>
      </c>
      <c r="I42">
        <v>0.1</v>
      </c>
      <c r="J42">
        <v>7.05</v>
      </c>
      <c r="K42">
        <v>0.22</v>
      </c>
      <c r="L42">
        <v>0.75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Summer</v>
      </c>
      <c r="Q42" t="s">
        <v>28</v>
      </c>
      <c r="Z42" t="s">
        <v>28</v>
      </c>
    </row>
    <row r="43" spans="1:27" x14ac:dyDescent="0.25">
      <c r="A43" s="1">
        <v>41498</v>
      </c>
      <c r="B43" t="s">
        <v>36</v>
      </c>
      <c r="C43" t="s">
        <v>28</v>
      </c>
      <c r="D43" s="2">
        <v>0.63055555555555554</v>
      </c>
      <c r="E43">
        <v>8.24</v>
      </c>
      <c r="F43">
        <v>15.9</v>
      </c>
      <c r="G43">
        <v>188</v>
      </c>
      <c r="H43">
        <v>227.6</v>
      </c>
      <c r="I43">
        <v>0.1</v>
      </c>
      <c r="J43">
        <v>7.21</v>
      </c>
      <c r="K43">
        <v>0.41</v>
      </c>
      <c r="L43">
        <v>0.25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Summer</v>
      </c>
      <c r="Q43" t="s">
        <v>28</v>
      </c>
      <c r="Z43" t="s">
        <v>28</v>
      </c>
      <c r="AA43">
        <v>2.8</v>
      </c>
    </row>
    <row r="44" spans="1:27" x14ac:dyDescent="0.25">
      <c r="A44" s="1">
        <v>41527</v>
      </c>
      <c r="B44" t="s">
        <v>36</v>
      </c>
      <c r="C44" t="s">
        <v>28</v>
      </c>
      <c r="D44" s="2">
        <v>0.65277777777777779</v>
      </c>
      <c r="E44">
        <v>8.14</v>
      </c>
      <c r="F44">
        <v>16.399999999999999</v>
      </c>
      <c r="G44">
        <v>185.2</v>
      </c>
      <c r="H44">
        <v>221.6</v>
      </c>
      <c r="I44">
        <v>0.1</v>
      </c>
      <c r="J44">
        <v>7.11</v>
      </c>
      <c r="K44">
        <v>0.6</v>
      </c>
      <c r="L44">
        <v>0.75</v>
      </c>
      <c r="M44">
        <f t="shared" si="0"/>
        <v>2013</v>
      </c>
      <c r="N44" t="s">
        <v>9</v>
      </c>
      <c r="P44" s="5" t="str">
        <f>LOOKUP(MONTH(A44),{1,3,6,9,12;"Winter","Spring","Summer","Autumn","Winter"})</f>
        <v>Autumn</v>
      </c>
      <c r="Q44" t="s">
        <v>28</v>
      </c>
      <c r="Z44" t="s">
        <v>28</v>
      </c>
    </row>
    <row r="45" spans="1:27" x14ac:dyDescent="0.25">
      <c r="A45" s="1">
        <v>41554</v>
      </c>
      <c r="B45" t="s">
        <v>36</v>
      </c>
      <c r="C45" t="s">
        <v>28</v>
      </c>
      <c r="D45" s="2">
        <v>0.48125000000000001</v>
      </c>
      <c r="E45">
        <v>9.3699999999999992</v>
      </c>
      <c r="F45">
        <v>13</v>
      </c>
      <c r="G45">
        <v>149.9</v>
      </c>
      <c r="H45">
        <v>194.7</v>
      </c>
      <c r="I45">
        <v>0.1</v>
      </c>
      <c r="J45">
        <v>6.51</v>
      </c>
      <c r="K45">
        <v>0.72</v>
      </c>
      <c r="L45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Q45" t="s">
        <v>28</v>
      </c>
      <c r="Z45" t="s">
        <v>28</v>
      </c>
    </row>
    <row r="46" spans="1:27" x14ac:dyDescent="0.25">
      <c r="A46" s="1">
        <v>41603</v>
      </c>
      <c r="B46" t="s">
        <v>36</v>
      </c>
      <c r="C46" t="s">
        <v>28</v>
      </c>
      <c r="D46" s="2">
        <v>0.6069444444444444</v>
      </c>
      <c r="E46">
        <v>10.039999999999999</v>
      </c>
      <c r="F46">
        <v>7.2</v>
      </c>
      <c r="G46">
        <v>132.5</v>
      </c>
      <c r="H46">
        <v>200.7</v>
      </c>
      <c r="I46">
        <v>0.1</v>
      </c>
      <c r="J46">
        <v>7.62</v>
      </c>
      <c r="K46">
        <v>3.68</v>
      </c>
      <c r="L46">
        <v>0.8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Autumn</v>
      </c>
      <c r="Q46" t="s">
        <v>28</v>
      </c>
      <c r="Z46" t="s">
        <v>28</v>
      </c>
    </row>
    <row r="47" spans="1:27" x14ac:dyDescent="0.25">
      <c r="A47" s="1">
        <v>41631</v>
      </c>
      <c r="B47" t="s">
        <v>36</v>
      </c>
      <c r="C47" t="s">
        <v>28</v>
      </c>
      <c r="D47" s="2">
        <v>0.59236111111111112</v>
      </c>
      <c r="E47">
        <v>10.7</v>
      </c>
      <c r="F47">
        <v>7.2</v>
      </c>
      <c r="G47">
        <v>95.9</v>
      </c>
      <c r="H47">
        <v>145.69999999999999</v>
      </c>
      <c r="I47">
        <v>0.1</v>
      </c>
      <c r="J47">
        <v>7.53</v>
      </c>
      <c r="K47">
        <v>5.35</v>
      </c>
      <c r="L47">
        <v>1.75</v>
      </c>
      <c r="M47">
        <f t="shared" si="0"/>
        <v>2013</v>
      </c>
      <c r="N47" t="s">
        <v>10</v>
      </c>
      <c r="P47" s="5" t="str">
        <f>LOOKUP(MONTH(A47),{1,3,6,9,12;"Winter","Spring","Summer","Autumn","Winter"})</f>
        <v>Winter</v>
      </c>
      <c r="Q47" t="s">
        <v>28</v>
      </c>
      <c r="Z47" t="s">
        <v>28</v>
      </c>
    </row>
    <row r="48" spans="1:27" x14ac:dyDescent="0.25">
      <c r="A48" s="1">
        <v>41652</v>
      </c>
      <c r="B48" t="s">
        <v>36</v>
      </c>
      <c r="C48" t="s">
        <v>28</v>
      </c>
      <c r="D48" s="2">
        <v>5.2083333333333336E-2</v>
      </c>
      <c r="E48">
        <v>10.15</v>
      </c>
      <c r="F48">
        <v>8.1</v>
      </c>
      <c r="G48">
        <v>116.1</v>
      </c>
      <c r="H48">
        <v>171.1</v>
      </c>
      <c r="I48">
        <v>0.1</v>
      </c>
      <c r="J48">
        <v>7.56</v>
      </c>
      <c r="K48">
        <v>2.37</v>
      </c>
      <c r="L48">
        <v>1.5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Winter</v>
      </c>
      <c r="Q48" t="s">
        <v>28</v>
      </c>
      <c r="Z48" t="s">
        <v>28</v>
      </c>
    </row>
    <row r="49" spans="1:26" x14ac:dyDescent="0.25">
      <c r="A49" s="1">
        <v>41701</v>
      </c>
      <c r="B49" t="s">
        <v>36</v>
      </c>
      <c r="C49" t="s">
        <v>28</v>
      </c>
      <c r="D49" s="2">
        <v>0.13402777777777777</v>
      </c>
      <c r="E49">
        <v>10.86</v>
      </c>
      <c r="F49">
        <v>10</v>
      </c>
      <c r="G49">
        <v>92.4</v>
      </c>
      <c r="H49">
        <v>129.69999999999999</v>
      </c>
      <c r="I49">
        <v>0.1</v>
      </c>
      <c r="J49">
        <v>7.34</v>
      </c>
      <c r="K49">
        <v>12.8</v>
      </c>
      <c r="L49">
        <v>3</v>
      </c>
      <c r="M49">
        <f t="shared" si="0"/>
        <v>2014</v>
      </c>
      <c r="N49" t="s">
        <v>10</v>
      </c>
      <c r="P49" s="5" t="str">
        <f>LOOKUP(MONTH(A49),{1,3,6,9,12;"Winter","Spring","Summer","Autumn","Winter"})</f>
        <v>Spring</v>
      </c>
      <c r="Q49" t="s">
        <v>28</v>
      </c>
      <c r="Z49" t="s">
        <v>28</v>
      </c>
    </row>
    <row r="50" spans="1:26" x14ac:dyDescent="0.25">
      <c r="A50" s="1">
        <v>41722</v>
      </c>
      <c r="B50" t="s">
        <v>36</v>
      </c>
      <c r="C50" t="s">
        <v>28</v>
      </c>
      <c r="D50" s="2">
        <v>9.1666666666666674E-2</v>
      </c>
      <c r="E50">
        <v>9.68</v>
      </c>
      <c r="F50">
        <v>10.5</v>
      </c>
      <c r="G50">
        <v>120.4</v>
      </c>
      <c r="H50">
        <v>166.6</v>
      </c>
      <c r="I50">
        <v>0.1</v>
      </c>
      <c r="J50">
        <v>7.26</v>
      </c>
      <c r="K50">
        <v>0.8</v>
      </c>
      <c r="L50">
        <v>1.75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Q50" t="s">
        <v>28</v>
      </c>
      <c r="Z50" t="s">
        <v>28</v>
      </c>
    </row>
    <row r="51" spans="1:26" x14ac:dyDescent="0.25">
      <c r="A51" s="1">
        <v>41743</v>
      </c>
      <c r="B51" t="s">
        <v>36</v>
      </c>
      <c r="C51" t="s">
        <v>28</v>
      </c>
      <c r="D51" s="2">
        <v>0.4916666666666667</v>
      </c>
      <c r="E51">
        <v>10.41</v>
      </c>
      <c r="F51">
        <v>10.4</v>
      </c>
      <c r="G51">
        <v>128.80000000000001</v>
      </c>
      <c r="H51">
        <v>178.5</v>
      </c>
      <c r="I51">
        <v>0.1</v>
      </c>
      <c r="J51">
        <v>7.9</v>
      </c>
      <c r="K51">
        <v>1.65</v>
      </c>
      <c r="L51">
        <v>1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Q51" t="s">
        <v>28</v>
      </c>
      <c r="Z51" t="s">
        <v>28</v>
      </c>
    </row>
    <row r="52" spans="1:26" x14ac:dyDescent="0.25">
      <c r="A52" s="1">
        <v>41771</v>
      </c>
      <c r="B52" t="s">
        <v>36</v>
      </c>
      <c r="C52" t="s">
        <v>28</v>
      </c>
      <c r="D52" s="2">
        <v>5.5555555555555552E-2</v>
      </c>
      <c r="E52">
        <v>8.9</v>
      </c>
      <c r="F52">
        <v>13.7</v>
      </c>
      <c r="G52">
        <v>139.19999999999999</v>
      </c>
      <c r="H52">
        <v>177.8</v>
      </c>
      <c r="I52">
        <v>0.1</v>
      </c>
      <c r="J52">
        <v>7.4</v>
      </c>
      <c r="K52">
        <v>4.62</v>
      </c>
      <c r="L52">
        <v>2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Spring</v>
      </c>
      <c r="Q52" t="s">
        <v>28</v>
      </c>
      <c r="Z52" t="s">
        <v>28</v>
      </c>
    </row>
    <row r="53" spans="1:26" x14ac:dyDescent="0.25">
      <c r="A53" s="1">
        <v>41813</v>
      </c>
      <c r="B53" t="s">
        <v>36</v>
      </c>
      <c r="C53" t="s">
        <v>28</v>
      </c>
      <c r="D53" s="2">
        <v>0.14583333333333334</v>
      </c>
      <c r="E53">
        <v>8.77</v>
      </c>
      <c r="F53">
        <v>15</v>
      </c>
      <c r="G53">
        <v>159</v>
      </c>
      <c r="H53">
        <v>196.4</v>
      </c>
      <c r="I53">
        <v>0.1</v>
      </c>
      <c r="J53">
        <v>7.13</v>
      </c>
      <c r="K53">
        <v>2.2000000000000002</v>
      </c>
      <c r="L53">
        <v>1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Q53" t="s">
        <v>28</v>
      </c>
      <c r="Z53" t="s">
        <v>28</v>
      </c>
    </row>
    <row r="54" spans="1:26" x14ac:dyDescent="0.25">
      <c r="A54" s="1">
        <v>41834</v>
      </c>
      <c r="B54" t="s">
        <v>36</v>
      </c>
      <c r="C54" t="s">
        <v>28</v>
      </c>
      <c r="D54" s="2">
        <v>9.4444444444444442E-2</v>
      </c>
      <c r="E54">
        <v>8.43</v>
      </c>
      <c r="F54">
        <v>16.3</v>
      </c>
      <c r="G54">
        <v>191.1</v>
      </c>
      <c r="H54">
        <v>229.2</v>
      </c>
      <c r="I54">
        <v>0.1</v>
      </c>
      <c r="J54">
        <v>7.15</v>
      </c>
      <c r="K54">
        <v>1.65</v>
      </c>
      <c r="L54">
        <v>1.4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Q54" t="s">
        <v>28</v>
      </c>
      <c r="Z54" t="s">
        <v>28</v>
      </c>
    </row>
    <row r="55" spans="1:26" x14ac:dyDescent="0.25">
      <c r="A55" s="1">
        <v>41855</v>
      </c>
      <c r="B55" t="s">
        <v>36</v>
      </c>
      <c r="C55" t="s">
        <v>28</v>
      </c>
      <c r="D55" s="2">
        <v>0.13194444444444445</v>
      </c>
      <c r="E55">
        <v>7.79</v>
      </c>
      <c r="F55">
        <v>16.100000000000001</v>
      </c>
      <c r="G55">
        <v>176.2</v>
      </c>
      <c r="H55">
        <v>210.1</v>
      </c>
      <c r="I55">
        <v>0.1</v>
      </c>
      <c r="J55">
        <v>7.16</v>
      </c>
      <c r="K55">
        <v>0.84</v>
      </c>
      <c r="L55">
        <v>0.6</v>
      </c>
      <c r="M55">
        <f t="shared" si="0"/>
        <v>2014</v>
      </c>
      <c r="N55" t="s">
        <v>10</v>
      </c>
      <c r="P55" s="5" t="str">
        <f>LOOKUP(MONTH(A55),{1,3,6,9,12;"Winter","Spring","Summer","Autumn","Winter"})</f>
        <v>Summer</v>
      </c>
      <c r="Q55" t="s">
        <v>28</v>
      </c>
      <c r="Z55" t="s">
        <v>28</v>
      </c>
    </row>
    <row r="56" spans="1:26" x14ac:dyDescent="0.25">
      <c r="A56" s="1">
        <v>41899</v>
      </c>
      <c r="B56" t="s">
        <v>36</v>
      </c>
      <c r="C56" t="s">
        <v>28</v>
      </c>
      <c r="D56" s="2">
        <v>4.3055555555555562E-2</v>
      </c>
      <c r="E56">
        <v>8.59</v>
      </c>
      <c r="F56">
        <v>15.8</v>
      </c>
      <c r="G56">
        <v>186.4</v>
      </c>
      <c r="H56">
        <v>226.5</v>
      </c>
      <c r="I56">
        <v>0.1</v>
      </c>
      <c r="J56">
        <v>7.12</v>
      </c>
      <c r="K56">
        <v>3.71</v>
      </c>
      <c r="L56">
        <v>0.5</v>
      </c>
      <c r="M56">
        <f t="shared" si="0"/>
        <v>2014</v>
      </c>
      <c r="N56" t="s">
        <v>9</v>
      </c>
      <c r="P56" s="5" t="str">
        <f>LOOKUP(MONTH(A56),{1,3,6,9,12;"Winter","Spring","Summer","Autumn","Winter"})</f>
        <v>Autumn</v>
      </c>
      <c r="Q56" t="s">
        <v>28</v>
      </c>
      <c r="Z56" t="s">
        <v>28</v>
      </c>
    </row>
    <row r="57" spans="1:26" x14ac:dyDescent="0.25">
      <c r="A57" s="1">
        <v>41927</v>
      </c>
      <c r="B57" t="s">
        <v>36</v>
      </c>
      <c r="C57" t="s">
        <v>28</v>
      </c>
      <c r="D57" s="2">
        <v>0.41666666666666669</v>
      </c>
      <c r="E57">
        <v>9.32</v>
      </c>
      <c r="F57">
        <v>13.5</v>
      </c>
      <c r="G57">
        <v>162.9</v>
      </c>
      <c r="H57">
        <v>209</v>
      </c>
      <c r="I57">
        <v>0.1</v>
      </c>
      <c r="J57">
        <v>7.52</v>
      </c>
      <c r="K57">
        <v>1.77</v>
      </c>
      <c r="L57">
        <v>0.75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Q57" t="s">
        <v>28</v>
      </c>
      <c r="Z57" t="s">
        <v>28</v>
      </c>
    </row>
    <row r="58" spans="1:26" x14ac:dyDescent="0.25">
      <c r="A58" s="1">
        <v>41962</v>
      </c>
      <c r="B58" t="s">
        <v>36</v>
      </c>
      <c r="C58" t="s">
        <v>28</v>
      </c>
      <c r="D58" s="2">
        <v>0.14583333333333334</v>
      </c>
      <c r="E58">
        <v>9.36</v>
      </c>
      <c r="F58">
        <v>8.6</v>
      </c>
      <c r="G58">
        <v>139.30000000000001</v>
      </c>
      <c r="H58">
        <v>202.9</v>
      </c>
      <c r="I58">
        <v>0.1</v>
      </c>
      <c r="J58">
        <v>7.4</v>
      </c>
      <c r="K58">
        <v>3.57</v>
      </c>
      <c r="L58">
        <v>1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Autumn</v>
      </c>
      <c r="Q58" t="s">
        <v>28</v>
      </c>
      <c r="Z58" t="s">
        <v>28</v>
      </c>
    </row>
    <row r="59" spans="1:26" x14ac:dyDescent="0.25">
      <c r="A59" s="1">
        <v>41990</v>
      </c>
      <c r="B59" t="s">
        <v>36</v>
      </c>
      <c r="C59" t="s">
        <v>28</v>
      </c>
      <c r="D59" s="2">
        <v>0.14375000000000002</v>
      </c>
      <c r="E59">
        <v>9.0399999999999991</v>
      </c>
      <c r="F59">
        <v>8.8000000000000007</v>
      </c>
      <c r="G59">
        <v>120.4</v>
      </c>
      <c r="H59">
        <v>174.4</v>
      </c>
      <c r="I59">
        <v>0.1</v>
      </c>
      <c r="J59">
        <v>7.1</v>
      </c>
      <c r="K59">
        <v>4.68</v>
      </c>
      <c r="L59">
        <v>1.25</v>
      </c>
      <c r="M59">
        <f t="shared" si="0"/>
        <v>2014</v>
      </c>
      <c r="N59" t="s">
        <v>10</v>
      </c>
      <c r="P59" s="5" t="str">
        <f>LOOKUP(MONTH(A59),{1,3,6,9,12;"Winter","Spring","Summer","Autumn","Winter"})</f>
        <v>Winter</v>
      </c>
      <c r="Q59" t="s">
        <v>28</v>
      </c>
      <c r="Z59" t="s">
        <v>28</v>
      </c>
    </row>
    <row r="60" spans="1:26" x14ac:dyDescent="0.25">
      <c r="A60" s="1">
        <v>42027</v>
      </c>
      <c r="B60" t="s">
        <v>36</v>
      </c>
      <c r="C60" t="s">
        <v>28</v>
      </c>
      <c r="D60" s="2">
        <v>6.805555555555555E-2</v>
      </c>
      <c r="E60">
        <v>9.5500000000000007</v>
      </c>
      <c r="F60">
        <v>8.9</v>
      </c>
      <c r="G60">
        <v>99.5</v>
      </c>
      <c r="H60">
        <v>143.69999999999999</v>
      </c>
      <c r="I60">
        <v>0.1</v>
      </c>
      <c r="J60">
        <v>7.13</v>
      </c>
      <c r="K60">
        <v>8.6199999999999992</v>
      </c>
      <c r="L60">
        <v>2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28</v>
      </c>
      <c r="Z60" t="s">
        <v>28</v>
      </c>
    </row>
    <row r="61" spans="1:26" x14ac:dyDescent="0.25">
      <c r="A61" s="1">
        <v>42054</v>
      </c>
      <c r="B61" t="s">
        <v>36</v>
      </c>
      <c r="C61" t="s">
        <v>28</v>
      </c>
      <c r="D61" s="2">
        <v>0.49444444444444446</v>
      </c>
      <c r="E61">
        <v>9.76</v>
      </c>
      <c r="F61">
        <v>9.3000000000000007</v>
      </c>
      <c r="G61">
        <v>128.6</v>
      </c>
      <c r="H61">
        <v>183</v>
      </c>
      <c r="I61">
        <v>0.1</v>
      </c>
      <c r="J61">
        <v>7.36</v>
      </c>
      <c r="K61">
        <v>1.21</v>
      </c>
      <c r="L61">
        <v>1.5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Winter</v>
      </c>
      <c r="Q61" t="s">
        <v>28</v>
      </c>
      <c r="Z61" t="s">
        <v>28</v>
      </c>
    </row>
    <row r="62" spans="1:26" x14ac:dyDescent="0.25">
      <c r="A62" s="1">
        <v>42100</v>
      </c>
      <c r="B62" t="s">
        <v>36</v>
      </c>
      <c r="C62" t="s">
        <v>28</v>
      </c>
      <c r="D62" s="2">
        <v>0.10833333333333334</v>
      </c>
      <c r="E62">
        <v>10.039999999999999</v>
      </c>
      <c r="F62">
        <v>10.7</v>
      </c>
      <c r="G62">
        <v>135.19999999999999</v>
      </c>
      <c r="H62">
        <v>185.5</v>
      </c>
      <c r="I62">
        <v>0.1</v>
      </c>
      <c r="J62">
        <v>7.47</v>
      </c>
      <c r="K62">
        <v>2.44</v>
      </c>
      <c r="L62">
        <v>1.5</v>
      </c>
      <c r="M62">
        <f t="shared" si="0"/>
        <v>2015</v>
      </c>
      <c r="N62" t="s">
        <v>10</v>
      </c>
      <c r="P62" s="5" t="str">
        <f>LOOKUP(MONTH(A62),{1,3,6,9,12;"Winter","Spring","Summer","Autumn","Winter"})</f>
        <v>Spring</v>
      </c>
      <c r="Q62" t="s">
        <v>28</v>
      </c>
      <c r="Z62" t="s">
        <v>28</v>
      </c>
    </row>
    <row r="63" spans="1:26" x14ac:dyDescent="0.25">
      <c r="A63" s="1">
        <v>42115</v>
      </c>
      <c r="B63" t="s">
        <v>36</v>
      </c>
      <c r="C63" t="s">
        <v>28</v>
      </c>
      <c r="D63" s="2">
        <v>0.52638888888888891</v>
      </c>
      <c r="E63">
        <v>10.45</v>
      </c>
      <c r="F63">
        <v>12.2</v>
      </c>
      <c r="G63">
        <v>148.6</v>
      </c>
      <c r="H63">
        <v>196.8</v>
      </c>
      <c r="I63">
        <v>0.1</v>
      </c>
      <c r="J63">
        <v>7.49</v>
      </c>
      <c r="K63">
        <v>1.91</v>
      </c>
      <c r="L63">
        <v>1.25</v>
      </c>
      <c r="M63">
        <f t="shared" si="0"/>
        <v>2015</v>
      </c>
      <c r="N63" t="s">
        <v>9</v>
      </c>
      <c r="P63" s="5" t="str">
        <f>LOOKUP(MONTH(A63),{1,3,6,9,12;"Winter","Spring","Summer","Autumn","Winter"})</f>
        <v>Spring</v>
      </c>
      <c r="Q63" t="s">
        <v>28</v>
      </c>
      <c r="Z63" t="s">
        <v>28</v>
      </c>
    </row>
    <row r="64" spans="1:26" x14ac:dyDescent="0.25">
      <c r="A64" s="1">
        <v>42150</v>
      </c>
      <c r="B64" t="s">
        <v>36</v>
      </c>
      <c r="C64" t="s">
        <v>28</v>
      </c>
      <c r="D64" s="2">
        <v>0.41319444444444442</v>
      </c>
      <c r="E64">
        <v>9.58</v>
      </c>
      <c r="F64">
        <v>13.5</v>
      </c>
      <c r="G64">
        <v>167.4</v>
      </c>
      <c r="H64">
        <v>214.7</v>
      </c>
      <c r="I64">
        <v>0.1</v>
      </c>
      <c r="J64">
        <v>7.41</v>
      </c>
      <c r="K64">
        <v>1</v>
      </c>
      <c r="L64">
        <v>0.75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Spring</v>
      </c>
      <c r="Q64" t="s">
        <v>28</v>
      </c>
      <c r="Z64" t="s">
        <v>28</v>
      </c>
    </row>
    <row r="65" spans="1:27" x14ac:dyDescent="0.25">
      <c r="A65" s="1">
        <v>42177</v>
      </c>
      <c r="B65" t="s">
        <v>36</v>
      </c>
      <c r="C65" t="s">
        <v>28</v>
      </c>
      <c r="D65" s="2">
        <v>0.11805555555555557</v>
      </c>
      <c r="E65">
        <v>9.4600000000000009</v>
      </c>
      <c r="F65">
        <v>15.5</v>
      </c>
      <c r="G65">
        <v>187.8</v>
      </c>
      <c r="H65">
        <v>229.7</v>
      </c>
      <c r="I65">
        <v>0.1</v>
      </c>
      <c r="J65">
        <v>7.27</v>
      </c>
      <c r="K65">
        <v>0.15</v>
      </c>
      <c r="L65">
        <v>0.25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Q65" t="s">
        <v>28</v>
      </c>
      <c r="Z65" t="s">
        <v>28</v>
      </c>
    </row>
    <row r="66" spans="1:27" x14ac:dyDescent="0.25">
      <c r="A66" s="1">
        <v>42199</v>
      </c>
      <c r="B66" t="s">
        <v>36</v>
      </c>
      <c r="C66" t="s">
        <v>28</v>
      </c>
      <c r="D66" s="2">
        <v>0.41875000000000001</v>
      </c>
      <c r="E66">
        <v>7.95</v>
      </c>
      <c r="F66">
        <v>15.7</v>
      </c>
      <c r="G66">
        <v>188.1</v>
      </c>
      <c r="H66">
        <v>228.6</v>
      </c>
      <c r="I66">
        <v>0.1</v>
      </c>
      <c r="J66">
        <v>7.35</v>
      </c>
      <c r="K66">
        <v>0.73</v>
      </c>
      <c r="L66">
        <v>0.25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Q66" t="s">
        <v>28</v>
      </c>
      <c r="Z66" t="s">
        <v>28</v>
      </c>
    </row>
    <row r="67" spans="1:27" x14ac:dyDescent="0.25">
      <c r="A67" s="1">
        <v>42234</v>
      </c>
      <c r="B67" t="s">
        <v>36</v>
      </c>
      <c r="C67" t="s">
        <v>28</v>
      </c>
      <c r="D67" s="2">
        <v>0.57430555555555551</v>
      </c>
      <c r="E67">
        <v>7.6</v>
      </c>
      <c r="F67">
        <v>16.899999999999999</v>
      </c>
      <c r="G67">
        <v>191.8</v>
      </c>
      <c r="H67">
        <v>227</v>
      </c>
      <c r="I67">
        <v>0.1</v>
      </c>
      <c r="J67">
        <v>7.47</v>
      </c>
      <c r="K67">
        <v>0.47</v>
      </c>
      <c r="L67">
        <v>0.5</v>
      </c>
      <c r="M67">
        <f t="shared" ref="M67:M90" si="1">YEAR(A67)</f>
        <v>2015</v>
      </c>
      <c r="N67" t="s">
        <v>9</v>
      </c>
      <c r="P67" s="5" t="str">
        <f>LOOKUP(MONTH(A67),{1,3,6,9,12;"Winter","Spring","Summer","Autumn","Winter"})</f>
        <v>Summer</v>
      </c>
      <c r="Q67" t="s">
        <v>28</v>
      </c>
      <c r="Z67" t="s">
        <v>28</v>
      </c>
    </row>
    <row r="68" spans="1:27" x14ac:dyDescent="0.25">
      <c r="A68" s="1">
        <v>42262</v>
      </c>
      <c r="B68" t="s">
        <v>36</v>
      </c>
      <c r="C68" t="s">
        <v>28</v>
      </c>
      <c r="D68" s="2">
        <v>0.53402777777777777</v>
      </c>
      <c r="E68">
        <v>8.2899999999999991</v>
      </c>
      <c r="F68">
        <v>14.6</v>
      </c>
      <c r="G68">
        <v>182.9</v>
      </c>
      <c r="H68">
        <v>228.5</v>
      </c>
      <c r="I68">
        <v>0.1</v>
      </c>
      <c r="J68">
        <v>7.25</v>
      </c>
      <c r="K68">
        <v>1.43</v>
      </c>
      <c r="L68">
        <v>0.25</v>
      </c>
      <c r="M68">
        <f t="shared" si="1"/>
        <v>2015</v>
      </c>
      <c r="N68" t="s">
        <v>10</v>
      </c>
      <c r="P68" s="5" t="str">
        <f>LOOKUP(MONTH(A68),{1,3,6,9,12;"Winter","Spring","Summer","Autumn","Winter"})</f>
        <v>Autumn</v>
      </c>
      <c r="Q68" t="s">
        <v>28</v>
      </c>
      <c r="Z68" t="s">
        <v>28</v>
      </c>
    </row>
    <row r="69" spans="1:27" x14ac:dyDescent="0.25">
      <c r="A69" s="1">
        <v>42292</v>
      </c>
      <c r="B69" t="s">
        <v>36</v>
      </c>
      <c r="C69" t="s">
        <v>28</v>
      </c>
      <c r="D69" s="2">
        <v>0.55972222222222223</v>
      </c>
      <c r="E69">
        <v>8.2100000000000009</v>
      </c>
      <c r="F69">
        <v>13.6</v>
      </c>
      <c r="G69">
        <v>173.8</v>
      </c>
      <c r="H69">
        <v>222.6</v>
      </c>
      <c r="I69">
        <v>0.1</v>
      </c>
      <c r="J69">
        <v>7.56</v>
      </c>
      <c r="K69">
        <v>0.43</v>
      </c>
      <c r="L69">
        <v>0.75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Q69" t="s">
        <v>28</v>
      </c>
      <c r="Z69" t="s">
        <v>28</v>
      </c>
    </row>
    <row r="70" spans="1:27" x14ac:dyDescent="0.25">
      <c r="A70" s="1">
        <v>42317</v>
      </c>
      <c r="B70" t="s">
        <v>36</v>
      </c>
      <c r="C70" t="s">
        <v>28</v>
      </c>
      <c r="D70" s="2">
        <v>0.53125</v>
      </c>
      <c r="E70">
        <v>7.68</v>
      </c>
      <c r="F70">
        <v>11.3</v>
      </c>
      <c r="G70">
        <v>117</v>
      </c>
      <c r="H70">
        <v>158.6</v>
      </c>
      <c r="I70">
        <v>0.1</v>
      </c>
      <c r="J70">
        <v>6.4</v>
      </c>
      <c r="K70">
        <v>0.83</v>
      </c>
      <c r="L70">
        <v>2.5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Autumn</v>
      </c>
      <c r="Q70" t="s">
        <v>28</v>
      </c>
      <c r="Z70" t="s">
        <v>28</v>
      </c>
    </row>
    <row r="71" spans="1:27" x14ac:dyDescent="0.25">
      <c r="A71" s="1">
        <v>42360</v>
      </c>
      <c r="B71" t="s">
        <v>36</v>
      </c>
      <c r="C71" t="s">
        <v>28</v>
      </c>
      <c r="D71" s="2">
        <v>0.54999999999999993</v>
      </c>
      <c r="E71">
        <v>10.15</v>
      </c>
      <c r="F71">
        <v>8.1</v>
      </c>
      <c r="G71">
        <v>103.1</v>
      </c>
      <c r="H71">
        <v>152.19999999999999</v>
      </c>
      <c r="I71">
        <v>0.1</v>
      </c>
      <c r="J71">
        <v>7.04</v>
      </c>
      <c r="K71">
        <v>1.95</v>
      </c>
      <c r="L71">
        <v>2.5</v>
      </c>
      <c r="M71">
        <f t="shared" si="1"/>
        <v>2015</v>
      </c>
      <c r="N71" t="s">
        <v>10</v>
      </c>
      <c r="P71" s="5" t="str">
        <f>LOOKUP(MONTH(A71),{1,3,6,9,12;"Winter","Spring","Summer","Autumn","Winter"})</f>
        <v>Winter</v>
      </c>
      <c r="Q71" t="s">
        <v>28</v>
      </c>
      <c r="Z71" t="s">
        <v>28</v>
      </c>
    </row>
    <row r="72" spans="1:27" x14ac:dyDescent="0.25">
      <c r="A72" s="1">
        <v>42388</v>
      </c>
      <c r="B72" t="s">
        <v>36</v>
      </c>
      <c r="C72" t="s">
        <v>28</v>
      </c>
      <c r="D72" s="2">
        <v>0.58333333333333337</v>
      </c>
      <c r="E72">
        <v>9.61</v>
      </c>
      <c r="F72">
        <v>7.4</v>
      </c>
      <c r="G72">
        <v>107.3</v>
      </c>
      <c r="H72">
        <v>161.4</v>
      </c>
      <c r="I72">
        <v>0.1</v>
      </c>
      <c r="J72">
        <v>6.97</v>
      </c>
      <c r="K72">
        <v>1.23</v>
      </c>
      <c r="L72">
        <v>2.5</v>
      </c>
      <c r="M72">
        <f t="shared" si="1"/>
        <v>2016</v>
      </c>
      <c r="N72" t="s">
        <v>10</v>
      </c>
      <c r="P72" s="5" t="str">
        <f>LOOKUP(MONTH(A72),{1,3,6,9,12;"Winter","Spring","Summer","Autumn","Winter"})</f>
        <v>Winter</v>
      </c>
      <c r="Q72" t="s">
        <v>28</v>
      </c>
      <c r="Z72" t="s">
        <v>28</v>
      </c>
    </row>
    <row r="73" spans="1:27" x14ac:dyDescent="0.25">
      <c r="A73" s="1">
        <v>42423</v>
      </c>
      <c r="B73" t="s">
        <v>36</v>
      </c>
      <c r="C73" t="s">
        <v>28</v>
      </c>
      <c r="D73" s="2">
        <v>0.49374999999999997</v>
      </c>
      <c r="E73">
        <v>8.91</v>
      </c>
      <c r="F73">
        <v>8.1</v>
      </c>
      <c r="G73">
        <v>108.5</v>
      </c>
      <c r="H73">
        <v>160.4</v>
      </c>
      <c r="I73">
        <v>0.1</v>
      </c>
      <c r="J73">
        <v>6.25</v>
      </c>
      <c r="K73">
        <v>0.76</v>
      </c>
      <c r="L73">
        <v>2.5</v>
      </c>
      <c r="M73">
        <f t="shared" si="1"/>
        <v>2016</v>
      </c>
      <c r="N73" t="s">
        <v>10</v>
      </c>
      <c r="P73" s="5" t="str">
        <f>LOOKUP(MONTH(A73),{1,3,6,9,12;"Winter","Spring","Summer","Autumn","Winter"})</f>
        <v>Winter</v>
      </c>
      <c r="Q73" t="s">
        <v>28</v>
      </c>
      <c r="Z73" t="s">
        <v>28</v>
      </c>
    </row>
    <row r="74" spans="1:27" x14ac:dyDescent="0.25">
      <c r="A74" s="1">
        <v>42478</v>
      </c>
      <c r="B74" t="s">
        <v>36</v>
      </c>
      <c r="C74" t="s">
        <v>28</v>
      </c>
      <c r="D74" s="2">
        <v>0.56388888888888888</v>
      </c>
      <c r="E74">
        <v>8.91</v>
      </c>
      <c r="F74">
        <v>13.4</v>
      </c>
      <c r="G74">
        <v>150.9</v>
      </c>
      <c r="H74">
        <v>193.6</v>
      </c>
      <c r="I74">
        <v>0.1</v>
      </c>
      <c r="J74">
        <v>7.18</v>
      </c>
      <c r="K74">
        <v>0.78</v>
      </c>
      <c r="L74">
        <v>1</v>
      </c>
      <c r="M74">
        <f t="shared" si="1"/>
        <v>2016</v>
      </c>
      <c r="N74" t="s">
        <v>9</v>
      </c>
      <c r="P74" s="5" t="str">
        <f>LOOKUP(MONTH(A74),{1,3,6,9,12;"Winter","Spring","Summer","Autumn","Winter"})</f>
        <v>Spring</v>
      </c>
      <c r="Q74" t="s">
        <v>28</v>
      </c>
      <c r="Z74" t="s">
        <v>28</v>
      </c>
    </row>
    <row r="75" spans="1:27" x14ac:dyDescent="0.25">
      <c r="A75" s="1">
        <v>42499</v>
      </c>
      <c r="B75" t="s">
        <v>36</v>
      </c>
      <c r="C75" t="s">
        <v>28</v>
      </c>
      <c r="D75" s="2">
        <v>0.52569444444444446</v>
      </c>
      <c r="E75">
        <v>9.66</v>
      </c>
      <c r="F75">
        <v>13.2</v>
      </c>
      <c r="G75">
        <v>143.80000000000001</v>
      </c>
      <c r="H75">
        <v>158.6</v>
      </c>
      <c r="I75">
        <v>0.1</v>
      </c>
      <c r="J75">
        <v>7.28</v>
      </c>
      <c r="K75">
        <v>2.56</v>
      </c>
      <c r="L75">
        <v>1.25</v>
      </c>
      <c r="M75">
        <f t="shared" si="1"/>
        <v>2016</v>
      </c>
      <c r="N75" t="s">
        <v>10</v>
      </c>
      <c r="P75" s="5" t="str">
        <f>LOOKUP(MONTH(A75),{1,3,6,9,12;"Winter","Spring","Summer","Autumn","Winter"})</f>
        <v>Spring</v>
      </c>
      <c r="Q75" t="s">
        <v>28</v>
      </c>
      <c r="Z75" t="s">
        <v>28</v>
      </c>
    </row>
    <row r="76" spans="1:27" x14ac:dyDescent="0.25">
      <c r="A76" s="1">
        <v>42541</v>
      </c>
      <c r="B76" t="s">
        <v>36</v>
      </c>
      <c r="C76" t="s">
        <v>28</v>
      </c>
      <c r="D76" s="2">
        <v>0.63541666666666663</v>
      </c>
      <c r="E76">
        <v>8.5</v>
      </c>
      <c r="F76">
        <v>15.9</v>
      </c>
      <c r="G76">
        <v>150.5</v>
      </c>
      <c r="H76">
        <v>182.4</v>
      </c>
      <c r="I76">
        <v>0.1</v>
      </c>
      <c r="J76">
        <v>6.56</v>
      </c>
      <c r="K76">
        <v>0.7</v>
      </c>
      <c r="L76">
        <v>0.75</v>
      </c>
      <c r="M76">
        <f t="shared" si="1"/>
        <v>2016</v>
      </c>
      <c r="N76" t="s">
        <v>10</v>
      </c>
      <c r="P76" s="5" t="str">
        <f>LOOKUP(MONTH(A76),{1,3,6,9,12;"Winter","Spring","Summer","Autumn","Winter"})</f>
        <v>Summer</v>
      </c>
      <c r="Q76" t="s">
        <v>28</v>
      </c>
      <c r="Z76" t="s">
        <v>28</v>
      </c>
    </row>
    <row r="77" spans="1:27" x14ac:dyDescent="0.25">
      <c r="A77" s="1">
        <v>42569</v>
      </c>
      <c r="B77" t="s">
        <v>36</v>
      </c>
      <c r="C77" t="s">
        <v>28</v>
      </c>
      <c r="D77" s="2">
        <v>0.54861111111111105</v>
      </c>
      <c r="E77">
        <v>8.4700000000000006</v>
      </c>
      <c r="F77">
        <v>15.5</v>
      </c>
      <c r="G77">
        <v>182.8</v>
      </c>
      <c r="H77">
        <v>223.5</v>
      </c>
      <c r="I77">
        <v>0.1</v>
      </c>
      <c r="J77">
        <v>7.12</v>
      </c>
      <c r="K77">
        <v>2.17</v>
      </c>
      <c r="L77">
        <v>0.25</v>
      </c>
      <c r="M77">
        <f t="shared" si="1"/>
        <v>2016</v>
      </c>
      <c r="N77" t="s">
        <v>9</v>
      </c>
      <c r="P77" s="5" t="str">
        <f>LOOKUP(MONTH(A77),{1,3,6,9,12;"Winter","Spring","Summer","Autumn","Winter"})</f>
        <v>Summer</v>
      </c>
      <c r="Q77" t="s">
        <v>28</v>
      </c>
      <c r="Z77" t="s">
        <v>28</v>
      </c>
    </row>
    <row r="78" spans="1:27" x14ac:dyDescent="0.25">
      <c r="A78" s="1">
        <v>42597</v>
      </c>
      <c r="B78" t="s">
        <v>36</v>
      </c>
      <c r="C78" t="s">
        <v>28</v>
      </c>
      <c r="D78" s="2">
        <v>0.52222222222222225</v>
      </c>
      <c r="E78">
        <v>8.32</v>
      </c>
      <c r="F78">
        <v>17</v>
      </c>
      <c r="G78">
        <v>189</v>
      </c>
      <c r="H78">
        <v>222.7</v>
      </c>
      <c r="I78">
        <v>0.1</v>
      </c>
      <c r="J78">
        <v>7.7</v>
      </c>
      <c r="K78">
        <v>2.2000000000000002</v>
      </c>
      <c r="L78">
        <v>0.75</v>
      </c>
      <c r="M78">
        <f t="shared" si="1"/>
        <v>2016</v>
      </c>
      <c r="N78" t="s">
        <v>9</v>
      </c>
      <c r="P78" s="5" t="str">
        <f>LOOKUP(MONTH(A78),{1,3,6,9,12;"Winter","Spring","Summer","Autumn","Winter"})</f>
        <v>Summer</v>
      </c>
      <c r="Q78" t="s">
        <v>28</v>
      </c>
      <c r="Z78" t="s">
        <v>28</v>
      </c>
      <c r="AA78">
        <v>3.7</v>
      </c>
    </row>
    <row r="79" spans="1:27" x14ac:dyDescent="0.25">
      <c r="A79" s="1">
        <v>42633</v>
      </c>
      <c r="B79" t="s">
        <v>36</v>
      </c>
      <c r="C79" t="s">
        <v>28</v>
      </c>
      <c r="D79" s="2">
        <v>0.57708333333333328</v>
      </c>
      <c r="E79">
        <v>9.73</v>
      </c>
      <c r="F79">
        <v>14</v>
      </c>
      <c r="G79">
        <v>160.1</v>
      </c>
      <c r="H79">
        <v>203.1</v>
      </c>
      <c r="I79">
        <v>0.1</v>
      </c>
      <c r="J79">
        <v>7.26</v>
      </c>
      <c r="K79">
        <v>1.27</v>
      </c>
      <c r="L79">
        <v>1.25</v>
      </c>
      <c r="M79">
        <f t="shared" si="1"/>
        <v>2016</v>
      </c>
      <c r="N79" t="s">
        <v>10</v>
      </c>
      <c r="P79" s="5" t="str">
        <f>LOOKUP(MONTH(A79),{1,3,6,9,12;"Winter","Spring","Summer","Autumn","Winter"})</f>
        <v>Autumn</v>
      </c>
      <c r="Q79" t="s">
        <v>28</v>
      </c>
      <c r="Z79" t="s">
        <v>28</v>
      </c>
    </row>
    <row r="80" spans="1:27" x14ac:dyDescent="0.25">
      <c r="A80" s="1">
        <v>42654</v>
      </c>
      <c r="B80" t="s">
        <v>36</v>
      </c>
      <c r="C80" t="s">
        <v>28</v>
      </c>
      <c r="D80" s="2">
        <v>0.5625</v>
      </c>
      <c r="E80">
        <v>9.86</v>
      </c>
      <c r="F80">
        <v>11.8</v>
      </c>
      <c r="G80">
        <v>157.80000000000001</v>
      </c>
      <c r="H80">
        <v>210.5</v>
      </c>
      <c r="I80">
        <v>0.1</v>
      </c>
      <c r="J80">
        <v>6.97</v>
      </c>
      <c r="K80">
        <v>2.41</v>
      </c>
      <c r="L80">
        <v>1.5</v>
      </c>
      <c r="M80">
        <f t="shared" si="1"/>
        <v>2016</v>
      </c>
      <c r="N80" t="s">
        <v>9</v>
      </c>
      <c r="P80" s="5" t="str">
        <f>LOOKUP(MONTH(A80),{1,3,6,9,12;"Winter","Spring","Summer","Autumn","Winter"})</f>
        <v>Autumn</v>
      </c>
      <c r="Q80" t="s">
        <v>28</v>
      </c>
      <c r="Z80" t="s">
        <v>28</v>
      </c>
    </row>
    <row r="81" spans="1:27" x14ac:dyDescent="0.25">
      <c r="A81" s="1">
        <v>42690</v>
      </c>
      <c r="B81" t="s">
        <v>36</v>
      </c>
      <c r="C81" t="s">
        <v>28</v>
      </c>
      <c r="D81" s="2">
        <v>0.58680555555555558</v>
      </c>
      <c r="E81">
        <v>9.7100000000000009</v>
      </c>
      <c r="F81">
        <v>10.5</v>
      </c>
      <c r="G81">
        <v>122</v>
      </c>
      <c r="H81">
        <v>168.7</v>
      </c>
      <c r="I81">
        <v>0.1</v>
      </c>
      <c r="J81">
        <v>6.84</v>
      </c>
      <c r="K81">
        <v>1.58</v>
      </c>
      <c r="L81">
        <v>3.5</v>
      </c>
      <c r="M81">
        <f t="shared" si="1"/>
        <v>2016</v>
      </c>
      <c r="N81" t="s">
        <v>10</v>
      </c>
      <c r="P81" s="5" t="str">
        <f>LOOKUP(MONTH(A81),{1,3,6,9,12;"Winter","Spring","Summer","Autumn","Winter"})</f>
        <v>Autumn</v>
      </c>
      <c r="Q81" t="s">
        <v>28</v>
      </c>
      <c r="Z81" t="s">
        <v>28</v>
      </c>
    </row>
    <row r="82" spans="1:27" x14ac:dyDescent="0.25">
      <c r="A82" s="1">
        <v>42716</v>
      </c>
      <c r="B82" t="s">
        <v>36</v>
      </c>
      <c r="C82" t="s">
        <v>28</v>
      </c>
      <c r="D82" s="2">
        <v>0.61597222222222225</v>
      </c>
      <c r="E82">
        <v>11.25</v>
      </c>
      <c r="F82">
        <v>7.8</v>
      </c>
      <c r="G82">
        <v>112.8</v>
      </c>
      <c r="H82">
        <v>168</v>
      </c>
      <c r="I82">
        <v>0.1</v>
      </c>
      <c r="J82">
        <v>6.83</v>
      </c>
      <c r="K82">
        <v>1.98</v>
      </c>
      <c r="L82">
        <v>3</v>
      </c>
      <c r="M82">
        <f t="shared" si="1"/>
        <v>2016</v>
      </c>
      <c r="N82" t="s">
        <v>10</v>
      </c>
      <c r="P82" s="5" t="str">
        <f>LOOKUP(MONTH(A82),{1,3,6,9,12;"Winter","Spring","Summer","Autumn","Winter"})</f>
        <v>Winter</v>
      </c>
      <c r="Q82" t="s">
        <v>28</v>
      </c>
      <c r="Z82" t="s">
        <v>28</v>
      </c>
    </row>
    <row r="83" spans="1:27" x14ac:dyDescent="0.25">
      <c r="A83" s="1">
        <v>42758</v>
      </c>
      <c r="B83" t="s">
        <v>36</v>
      </c>
      <c r="C83" t="s">
        <v>28</v>
      </c>
      <c r="D83" s="2">
        <v>0.46527777777777773</v>
      </c>
      <c r="E83">
        <v>11.33</v>
      </c>
      <c r="F83">
        <v>5.7</v>
      </c>
      <c r="G83">
        <v>104.5</v>
      </c>
      <c r="H83">
        <v>165.5</v>
      </c>
      <c r="I83">
        <v>0.1</v>
      </c>
      <c r="J83">
        <v>6.76</v>
      </c>
      <c r="K83">
        <v>2.13</v>
      </c>
      <c r="L83">
        <v>3</v>
      </c>
      <c r="M83">
        <f t="shared" si="1"/>
        <v>2017</v>
      </c>
      <c r="N83" t="s">
        <v>10</v>
      </c>
      <c r="P83" s="5" t="str">
        <f>LOOKUP(MONTH(A83),{1,3,6,9,12;"Winter","Spring","Summer","Autumn","Winter"})</f>
        <v>Winter</v>
      </c>
      <c r="Q83" t="s">
        <v>28</v>
      </c>
      <c r="Z83" t="s">
        <v>28</v>
      </c>
    </row>
    <row r="84" spans="1:27" x14ac:dyDescent="0.25">
      <c r="A84" s="1">
        <v>42787</v>
      </c>
      <c r="B84" t="s">
        <v>36</v>
      </c>
      <c r="C84" t="s">
        <v>28</v>
      </c>
      <c r="D84" s="2">
        <v>0.46597222222222223</v>
      </c>
      <c r="E84">
        <v>10.87</v>
      </c>
      <c r="F84">
        <v>7.6</v>
      </c>
      <c r="G84">
        <v>102.7</v>
      </c>
      <c r="H84">
        <v>153.80000000000001</v>
      </c>
      <c r="I84">
        <v>0.1</v>
      </c>
      <c r="J84">
        <v>7.36</v>
      </c>
      <c r="K84">
        <v>1.07</v>
      </c>
      <c r="L84">
        <v>2.5</v>
      </c>
      <c r="M84">
        <f t="shared" si="1"/>
        <v>2017</v>
      </c>
      <c r="N84" t="s">
        <v>10</v>
      </c>
      <c r="P84" s="5" t="str">
        <f>LOOKUP(MONTH(A84),{1,3,6,9,12;"Winter","Spring","Summer","Autumn","Winter"})</f>
        <v>Winter</v>
      </c>
      <c r="Q84" t="s">
        <v>28</v>
      </c>
      <c r="Z84" t="s">
        <v>28</v>
      </c>
    </row>
    <row r="85" spans="1:27" x14ac:dyDescent="0.25">
      <c r="A85" s="1">
        <v>42825</v>
      </c>
      <c r="B85" t="s">
        <v>36</v>
      </c>
      <c r="C85" t="s">
        <v>28</v>
      </c>
      <c r="D85" s="2">
        <v>0.58333333333333337</v>
      </c>
      <c r="E85">
        <v>10.1</v>
      </c>
      <c r="F85">
        <v>9.1999999999999993</v>
      </c>
      <c r="G85">
        <v>66.3</v>
      </c>
      <c r="H85">
        <v>94.8</v>
      </c>
      <c r="I85">
        <v>0</v>
      </c>
      <c r="J85">
        <v>6.81</v>
      </c>
      <c r="K85">
        <v>6.97</v>
      </c>
      <c r="L85">
        <v>4</v>
      </c>
      <c r="M85">
        <f t="shared" si="1"/>
        <v>2017</v>
      </c>
      <c r="N85" t="s">
        <v>10</v>
      </c>
      <c r="P85" s="5" t="str">
        <f>LOOKUP(MONTH(A85),{1,3,6,9,12;"Winter","Spring","Summer","Autumn","Winter"})</f>
        <v>Spring</v>
      </c>
      <c r="Q85" t="s">
        <v>28</v>
      </c>
      <c r="Z85" t="s">
        <v>28</v>
      </c>
    </row>
    <row r="86" spans="1:27" x14ac:dyDescent="0.25">
      <c r="A86" s="1">
        <v>42843</v>
      </c>
      <c r="B86" t="s">
        <v>36</v>
      </c>
      <c r="C86" t="s">
        <v>28</v>
      </c>
      <c r="D86" s="2">
        <v>0.45624999999999999</v>
      </c>
      <c r="E86">
        <v>9.48</v>
      </c>
      <c r="F86">
        <v>10.8</v>
      </c>
      <c r="G86">
        <v>121.7</v>
      </c>
      <c r="H86">
        <v>167</v>
      </c>
      <c r="I86">
        <v>0.1</v>
      </c>
      <c r="J86">
        <v>7.09</v>
      </c>
      <c r="K86">
        <v>0.27</v>
      </c>
      <c r="L86">
        <v>2</v>
      </c>
      <c r="M86">
        <f t="shared" si="1"/>
        <v>2017</v>
      </c>
      <c r="N86" t="s">
        <v>10</v>
      </c>
      <c r="P86" s="5" t="str">
        <f>LOOKUP(MONTH(A86),{1,3,6,9,12;"Winter","Spring","Summer","Autumn","Winter"})</f>
        <v>Spring</v>
      </c>
      <c r="Q86" t="s">
        <v>28</v>
      </c>
      <c r="Z86" t="s">
        <v>28</v>
      </c>
    </row>
    <row r="87" spans="1:27" x14ac:dyDescent="0.25">
      <c r="A87" s="1">
        <v>42870</v>
      </c>
      <c r="B87" t="s">
        <v>36</v>
      </c>
      <c r="C87" t="s">
        <v>28</v>
      </c>
      <c r="D87" s="2">
        <v>0.55208333333333337</v>
      </c>
      <c r="E87">
        <v>8.49</v>
      </c>
      <c r="F87">
        <v>12.4</v>
      </c>
      <c r="G87">
        <v>126.1</v>
      </c>
      <c r="H87">
        <v>166.2</v>
      </c>
      <c r="I87">
        <v>1</v>
      </c>
      <c r="J87">
        <v>7.14</v>
      </c>
      <c r="K87">
        <v>0.1</v>
      </c>
      <c r="L87">
        <v>3</v>
      </c>
      <c r="M87">
        <f t="shared" si="1"/>
        <v>2017</v>
      </c>
      <c r="N87" t="s">
        <v>10</v>
      </c>
      <c r="P87" s="5" t="str">
        <f>LOOKUP(MONTH(A87),{1,3,6,9,12;"Winter","Spring","Summer","Autumn","Winter"})</f>
        <v>Spring</v>
      </c>
      <c r="Q87" t="s">
        <v>28</v>
      </c>
      <c r="Z87" t="s">
        <v>28</v>
      </c>
    </row>
    <row r="88" spans="1:27" x14ac:dyDescent="0.25">
      <c r="A88" s="1">
        <v>42899</v>
      </c>
      <c r="B88" t="s">
        <v>36</v>
      </c>
      <c r="C88" t="s">
        <v>28</v>
      </c>
      <c r="D88" s="2">
        <v>0.5229166666666667</v>
      </c>
      <c r="E88">
        <v>8.6999999999999993</v>
      </c>
      <c r="F88">
        <v>14</v>
      </c>
      <c r="G88">
        <v>112.1</v>
      </c>
      <c r="H88">
        <v>142</v>
      </c>
      <c r="I88">
        <v>0.1</v>
      </c>
      <c r="J88">
        <v>7.35</v>
      </c>
      <c r="K88">
        <v>3.66</v>
      </c>
      <c r="L88">
        <v>2.5</v>
      </c>
      <c r="M88">
        <f t="shared" si="1"/>
        <v>2017</v>
      </c>
      <c r="N88" t="s">
        <v>10</v>
      </c>
      <c r="P88" s="5" t="str">
        <f>LOOKUP(MONTH(A88),{1,3,6,9,12;"Winter","Spring","Summer","Autumn","Winter"})</f>
        <v>Summer</v>
      </c>
      <c r="Q88" t="s">
        <v>28</v>
      </c>
      <c r="Z88" t="s">
        <v>28</v>
      </c>
    </row>
    <row r="89" spans="1:27" x14ac:dyDescent="0.25">
      <c r="A89" s="1">
        <v>42927</v>
      </c>
      <c r="B89" t="s">
        <v>36</v>
      </c>
      <c r="C89" t="s">
        <v>28</v>
      </c>
      <c r="D89" s="2">
        <v>0.54166666666666663</v>
      </c>
      <c r="E89">
        <v>9.25</v>
      </c>
      <c r="F89">
        <v>15.1</v>
      </c>
      <c r="G89">
        <v>179.6</v>
      </c>
      <c r="H89">
        <v>221.3</v>
      </c>
      <c r="I89">
        <v>0.1</v>
      </c>
      <c r="J89">
        <v>7.45</v>
      </c>
      <c r="K89">
        <v>1.92</v>
      </c>
      <c r="L89">
        <v>1</v>
      </c>
      <c r="M89">
        <f t="shared" si="1"/>
        <v>2017</v>
      </c>
      <c r="N89" t="s">
        <v>9</v>
      </c>
      <c r="P89" s="5" t="str">
        <f>LOOKUP(MONTH(A89),{1,3,6,9,12;"Winter","Spring","Summer","Autumn","Winter"})</f>
        <v>Summer</v>
      </c>
      <c r="Q89" t="s">
        <v>28</v>
      </c>
      <c r="Z89" t="s">
        <v>28</v>
      </c>
    </row>
    <row r="90" spans="1:27" x14ac:dyDescent="0.25">
      <c r="A90" s="1">
        <v>42961</v>
      </c>
      <c r="B90" t="s">
        <v>36</v>
      </c>
      <c r="C90" t="s">
        <v>28</v>
      </c>
      <c r="D90" s="2">
        <v>0.51041666666666663</v>
      </c>
      <c r="E90">
        <v>9.5500000000000007</v>
      </c>
      <c r="F90">
        <v>15.7</v>
      </c>
      <c r="G90">
        <v>185.1</v>
      </c>
      <c r="H90">
        <v>225.5</v>
      </c>
      <c r="I90">
        <v>0.1</v>
      </c>
      <c r="J90">
        <v>7.68</v>
      </c>
      <c r="K90">
        <v>1.8</v>
      </c>
      <c r="L90">
        <v>0.75</v>
      </c>
      <c r="M90">
        <f t="shared" si="1"/>
        <v>2017</v>
      </c>
      <c r="N90" t="s">
        <v>10</v>
      </c>
      <c r="P90" s="5" t="str">
        <f>LOOKUP(MONTH(A90),{1,3,6,9,12;"Winter","Spring","Summer","Autumn","Winter"})</f>
        <v>Summer</v>
      </c>
      <c r="Q90" t="s">
        <v>28</v>
      </c>
      <c r="Z90" t="s">
        <v>28</v>
      </c>
    </row>
    <row r="91" spans="1:27" x14ac:dyDescent="0.25">
      <c r="A91" s="1">
        <v>42989</v>
      </c>
      <c r="B91" t="s">
        <v>36</v>
      </c>
      <c r="C91" t="s">
        <v>28</v>
      </c>
      <c r="D91" s="2">
        <v>0.53680555555555554</v>
      </c>
      <c r="E91">
        <v>9.94</v>
      </c>
      <c r="F91">
        <v>15.3</v>
      </c>
      <c r="G91">
        <v>190.8</v>
      </c>
      <c r="H91">
        <v>234.1</v>
      </c>
      <c r="I91">
        <v>0.1</v>
      </c>
      <c r="J91">
        <v>7.58</v>
      </c>
      <c r="K91">
        <v>1.89</v>
      </c>
      <c r="L91">
        <v>0.5</v>
      </c>
      <c r="M91">
        <f>YEAR(A91)</f>
        <v>2017</v>
      </c>
      <c r="N91" t="s">
        <v>9</v>
      </c>
      <c r="P91" s="5" t="str">
        <f>LOOKUP(MONTH(A91),{1,3,6,9,12;"Winter","Spring","Summer","Autumn","Winter"})</f>
        <v>Autumn</v>
      </c>
      <c r="Q91" t="s">
        <v>28</v>
      </c>
      <c r="Z91" t="s">
        <v>28</v>
      </c>
    </row>
    <row r="92" spans="1:27" x14ac:dyDescent="0.25">
      <c r="A92" s="1">
        <v>43024</v>
      </c>
      <c r="B92" t="s">
        <v>36</v>
      </c>
      <c r="C92" t="s">
        <v>28</v>
      </c>
      <c r="D92" s="2">
        <v>0.53125</v>
      </c>
      <c r="E92">
        <v>11.02</v>
      </c>
      <c r="F92">
        <v>11</v>
      </c>
      <c r="G92">
        <v>159.80000000000001</v>
      </c>
      <c r="H92">
        <v>218.4</v>
      </c>
      <c r="I92">
        <v>0.1</v>
      </c>
      <c r="J92">
        <v>7.98</v>
      </c>
      <c r="K92">
        <v>1.81</v>
      </c>
      <c r="L92">
        <v>1.2</v>
      </c>
      <c r="M92">
        <f t="shared" ref="M92:M105" si="2">YEAR(A92)</f>
        <v>2017</v>
      </c>
      <c r="N92" t="s">
        <v>9</v>
      </c>
      <c r="P92" s="5" t="str">
        <f>LOOKUP(MONTH(A92),{1,3,6,9,12;"Winter","Spring","Summer","Autumn","Winter"})</f>
        <v>Autumn</v>
      </c>
      <c r="Q92" t="s">
        <v>28</v>
      </c>
      <c r="Z92" t="s">
        <v>28</v>
      </c>
    </row>
    <row r="93" spans="1:27" x14ac:dyDescent="0.25">
      <c r="A93" s="1">
        <v>43073</v>
      </c>
      <c r="B93" t="s">
        <v>36</v>
      </c>
      <c r="C93" t="s">
        <v>28</v>
      </c>
      <c r="D93" s="2">
        <v>0.50416666666666665</v>
      </c>
      <c r="E93">
        <v>11.37</v>
      </c>
      <c r="F93">
        <v>8</v>
      </c>
      <c r="G93">
        <v>108.5</v>
      </c>
      <c r="H93">
        <v>160.69999999999999</v>
      </c>
      <c r="I93">
        <v>0.1</v>
      </c>
      <c r="J93">
        <v>6.79</v>
      </c>
      <c r="K93">
        <v>0.1</v>
      </c>
      <c r="L93">
        <v>3</v>
      </c>
      <c r="M93">
        <f t="shared" si="2"/>
        <v>2017</v>
      </c>
      <c r="N93" t="s">
        <v>10</v>
      </c>
      <c r="P93" s="5" t="str">
        <f>LOOKUP(MONTH(A93),{1,3,6,9,12;"Winter","Spring","Summer","Autumn","Winter"})</f>
        <v>Winter</v>
      </c>
      <c r="Q93" t="s">
        <v>28</v>
      </c>
      <c r="Z93" t="s">
        <v>28</v>
      </c>
    </row>
    <row r="94" spans="1:27" x14ac:dyDescent="0.25">
      <c r="A94" s="1">
        <v>43122</v>
      </c>
      <c r="B94" t="s">
        <v>36</v>
      </c>
      <c r="C94" t="s">
        <v>28</v>
      </c>
      <c r="D94" s="2">
        <v>0.54583333333333295</v>
      </c>
      <c r="E94">
        <v>10.76</v>
      </c>
      <c r="F94">
        <v>8</v>
      </c>
      <c r="H94">
        <v>141</v>
      </c>
      <c r="J94">
        <v>6.77</v>
      </c>
      <c r="K94">
        <v>0.81</v>
      </c>
      <c r="L94">
        <v>4</v>
      </c>
      <c r="M94">
        <f t="shared" si="2"/>
        <v>2018</v>
      </c>
      <c r="N94" t="s">
        <v>10</v>
      </c>
      <c r="P94" s="5" t="str">
        <f>LOOKUP(MONTH(A94),{1,3,6,9,12;"Winter","Spring","Summer","Autumn","Winter"})</f>
        <v>Winter</v>
      </c>
      <c r="Q94" t="s">
        <v>28</v>
      </c>
      <c r="Z94" t="s">
        <v>28</v>
      </c>
    </row>
    <row r="95" spans="1:27" x14ac:dyDescent="0.25">
      <c r="A95" s="1">
        <v>43143</v>
      </c>
      <c r="B95" t="s">
        <v>36</v>
      </c>
      <c r="C95" t="s">
        <v>28</v>
      </c>
      <c r="D95" s="2">
        <v>0.4680555555555555</v>
      </c>
      <c r="F95">
        <v>5.8</v>
      </c>
      <c r="H95">
        <v>164.1</v>
      </c>
      <c r="J95">
        <v>7.35</v>
      </c>
      <c r="K95">
        <v>3.42</v>
      </c>
      <c r="L95">
        <v>2</v>
      </c>
      <c r="M95">
        <f t="shared" si="2"/>
        <v>2018</v>
      </c>
      <c r="N95" t="s">
        <v>9</v>
      </c>
      <c r="P95" s="5" t="str">
        <f>LOOKUP(MONTH(A95),{1,3,6,9,12;"Winter","Spring","Summer","Autumn","Winter"})</f>
        <v>Winter</v>
      </c>
      <c r="Q95" t="s">
        <v>28</v>
      </c>
      <c r="Z95" t="s">
        <v>28</v>
      </c>
    </row>
    <row r="96" spans="1:27" x14ac:dyDescent="0.25">
      <c r="A96" s="1">
        <v>43328</v>
      </c>
      <c r="B96" t="s">
        <v>36</v>
      </c>
      <c r="C96" t="s">
        <v>28</v>
      </c>
      <c r="M96">
        <f t="shared" si="2"/>
        <v>2018</v>
      </c>
      <c r="N96" t="s">
        <v>9</v>
      </c>
      <c r="P96" s="5" t="str">
        <f>LOOKUP(MONTH(A96),{1,3,6,9,12;"Winter","Spring","Summer","Autumn","Winter"})</f>
        <v>Summer</v>
      </c>
      <c r="Q96" t="s">
        <v>28</v>
      </c>
      <c r="Z96" t="s">
        <v>28</v>
      </c>
      <c r="AA96">
        <v>4.8</v>
      </c>
    </row>
    <row r="97" spans="1:26" x14ac:dyDescent="0.25">
      <c r="A97" s="1">
        <v>43403</v>
      </c>
      <c r="B97" t="s">
        <v>36</v>
      </c>
      <c r="C97" t="s">
        <v>28</v>
      </c>
      <c r="D97" s="2">
        <v>0.51041666666666663</v>
      </c>
      <c r="E97">
        <v>10.4</v>
      </c>
      <c r="F97">
        <v>10.23</v>
      </c>
      <c r="H97">
        <v>178</v>
      </c>
      <c r="J97">
        <v>7.25</v>
      </c>
      <c r="K97">
        <v>0.45</v>
      </c>
      <c r="M97">
        <f t="shared" si="2"/>
        <v>2018</v>
      </c>
      <c r="N97" t="s">
        <v>9</v>
      </c>
      <c r="P97" s="5" t="str">
        <f>LOOKUP(MONTH(A97),{1,3,6,9,12;"Winter","Spring","Summer","Autumn","Winter"})</f>
        <v>Autumn</v>
      </c>
      <c r="Q97" t="s">
        <v>28</v>
      </c>
      <c r="Z97" t="s">
        <v>28</v>
      </c>
    </row>
    <row r="98" spans="1:26" x14ac:dyDescent="0.25">
      <c r="A98" s="1">
        <v>43434</v>
      </c>
      <c r="B98" t="s">
        <v>36</v>
      </c>
      <c r="C98" t="s">
        <v>28</v>
      </c>
      <c r="D98" s="2">
        <v>0.4284722222222222</v>
      </c>
      <c r="E98">
        <v>17.399999999999999</v>
      </c>
      <c r="F98">
        <v>3.92</v>
      </c>
      <c r="H98">
        <v>214</v>
      </c>
      <c r="J98">
        <v>7.69</v>
      </c>
      <c r="K98">
        <v>0.72</v>
      </c>
      <c r="M98">
        <f t="shared" si="2"/>
        <v>2018</v>
      </c>
      <c r="N98" t="s">
        <v>9</v>
      </c>
      <c r="P98" s="5" t="str">
        <f>LOOKUP(MONTH(A98),{1,3,6,9,12;"Winter","Spring","Summer","Autumn","Winter"})</f>
        <v>Autumn</v>
      </c>
      <c r="Q98" t="s">
        <v>28</v>
      </c>
      <c r="Z98" t="s">
        <v>28</v>
      </c>
    </row>
    <row r="99" spans="1:26" x14ac:dyDescent="0.25">
      <c r="A99" s="1">
        <v>43454</v>
      </c>
      <c r="B99" t="s">
        <v>36</v>
      </c>
      <c r="C99" t="s">
        <v>28</v>
      </c>
      <c r="D99" s="2">
        <v>0.42986111111111108</v>
      </c>
      <c r="E99" s="11">
        <v>12.08</v>
      </c>
      <c r="F99" s="12">
        <v>7.43</v>
      </c>
      <c r="H99" s="12">
        <v>142</v>
      </c>
      <c r="I99" s="12"/>
      <c r="J99" s="12">
        <v>7.66</v>
      </c>
      <c r="K99" s="12">
        <v>1.25</v>
      </c>
      <c r="M99">
        <f t="shared" si="2"/>
        <v>2018</v>
      </c>
      <c r="N99" t="s">
        <v>10</v>
      </c>
      <c r="P99" s="5" t="str">
        <f>LOOKUP(MONTH(A99),{1,3,6,9,12;"Winter","Spring","Summer","Autumn","Winter"})</f>
        <v>Winter</v>
      </c>
      <c r="Q99" t="s">
        <v>28</v>
      </c>
      <c r="Z99" t="s">
        <v>28</v>
      </c>
    </row>
    <row r="100" spans="1:26" x14ac:dyDescent="0.25">
      <c r="A100" s="9">
        <v>43476</v>
      </c>
      <c r="B100" t="s">
        <v>36</v>
      </c>
      <c r="C100" t="s">
        <v>28</v>
      </c>
      <c r="D100" s="3">
        <v>0.63194444444444442</v>
      </c>
      <c r="E100" s="11">
        <v>11.37</v>
      </c>
      <c r="F100" s="12">
        <v>7.61</v>
      </c>
      <c r="G100" s="6"/>
      <c r="H100" s="12">
        <v>179.8</v>
      </c>
      <c r="I100" s="12"/>
      <c r="J100" s="12">
        <v>7.25</v>
      </c>
      <c r="K100" s="12">
        <v>1.02</v>
      </c>
      <c r="L100" s="6"/>
      <c r="M100">
        <f t="shared" si="2"/>
        <v>2019</v>
      </c>
      <c r="N100" t="s">
        <v>9</v>
      </c>
      <c r="P100" s="5" t="str">
        <f>LOOKUP(MONTH(A100),{1,3,6,9,12;"Winter","Spring","Summer","Autumn","Winter"})</f>
        <v>Winter</v>
      </c>
      <c r="Q100" t="s">
        <v>28</v>
      </c>
      <c r="Z100" t="s">
        <v>28</v>
      </c>
    </row>
    <row r="101" spans="1:26" x14ac:dyDescent="0.25">
      <c r="A101" s="1">
        <v>43524</v>
      </c>
      <c r="B101" t="s">
        <v>36</v>
      </c>
      <c r="C101" t="s">
        <v>28</v>
      </c>
      <c r="D101" s="2">
        <v>0.6875</v>
      </c>
      <c r="E101" s="11">
        <v>14.01</v>
      </c>
      <c r="F101" s="12">
        <v>6.1</v>
      </c>
      <c r="H101" s="12">
        <v>202</v>
      </c>
      <c r="I101" s="12"/>
      <c r="J101" s="12">
        <v>7.28</v>
      </c>
      <c r="K101" s="12">
        <v>0.72</v>
      </c>
      <c r="M101">
        <f t="shared" si="2"/>
        <v>2019</v>
      </c>
      <c r="N101" t="s">
        <v>9</v>
      </c>
      <c r="P101" s="5" t="str">
        <f>LOOKUP(MONTH(A101),{1,3,6,9,12;"Winter","Spring","Summer","Autumn","Winter"})</f>
        <v>Winter</v>
      </c>
      <c r="Q101" t="s">
        <v>28</v>
      </c>
      <c r="Z101" t="s">
        <v>28</v>
      </c>
    </row>
    <row r="102" spans="1:26" x14ac:dyDescent="0.25">
      <c r="A102" s="1">
        <v>43552</v>
      </c>
      <c r="B102" t="s">
        <v>36</v>
      </c>
      <c r="C102" t="s">
        <v>28</v>
      </c>
      <c r="D102" s="2">
        <v>0.64930555555555558</v>
      </c>
      <c r="E102" s="11">
        <v>11.42</v>
      </c>
      <c r="F102" s="12">
        <v>12.54</v>
      </c>
      <c r="H102" s="12">
        <v>100</v>
      </c>
      <c r="I102" s="12"/>
      <c r="J102" s="12">
        <v>7</v>
      </c>
      <c r="K102" s="12">
        <v>1.02</v>
      </c>
      <c r="M102">
        <f t="shared" si="2"/>
        <v>2019</v>
      </c>
      <c r="N102" t="s">
        <v>10</v>
      </c>
      <c r="P102" s="5" t="str">
        <f>LOOKUP(MONTH(A102),{1,3,6,9,12;"Winter","Spring","Summer","Autumn","Winter"})</f>
        <v>Spring</v>
      </c>
      <c r="Q102" t="s">
        <v>28</v>
      </c>
      <c r="Z102" t="s">
        <v>28</v>
      </c>
    </row>
    <row r="103" spans="1:26" x14ac:dyDescent="0.25">
      <c r="A103" s="1">
        <v>43558</v>
      </c>
      <c r="B103" t="s">
        <v>36</v>
      </c>
      <c r="C103" t="s">
        <v>28</v>
      </c>
      <c r="D103" s="2">
        <v>0.55902777777777779</v>
      </c>
      <c r="E103" s="11">
        <v>11.32</v>
      </c>
      <c r="F103" s="12">
        <v>11.95</v>
      </c>
      <c r="H103" s="12">
        <v>122</v>
      </c>
      <c r="I103" s="12"/>
      <c r="J103" s="12">
        <v>7.08</v>
      </c>
      <c r="K103" s="12"/>
      <c r="M103">
        <f t="shared" si="2"/>
        <v>2019</v>
      </c>
      <c r="N103" t="s">
        <v>9</v>
      </c>
      <c r="O103">
        <v>26</v>
      </c>
      <c r="P103" s="5" t="str">
        <f>LOOKUP(MONTH(A103),{1,3,6,9,12;"Winter","Spring","Summer","Autumn","Winter"})</f>
        <v>Spring</v>
      </c>
      <c r="Q103" t="s">
        <v>28</v>
      </c>
      <c r="R103">
        <f>1.18*0.3</f>
        <v>0.35399999999999998</v>
      </c>
      <c r="S103">
        <f>10.8*0.3</f>
        <v>3.24</v>
      </c>
      <c r="T103">
        <f>0.194*0.3</f>
        <v>5.8200000000000002E-2</v>
      </c>
      <c r="U103">
        <v>1.76</v>
      </c>
      <c r="V103">
        <v>0.51</v>
      </c>
      <c r="W103">
        <f>SUM(U103:V103)</f>
        <v>2.27</v>
      </c>
      <c r="X103">
        <v>7.8E-2</v>
      </c>
      <c r="Y103">
        <v>6</v>
      </c>
      <c r="Z103" t="s">
        <v>28</v>
      </c>
    </row>
    <row r="104" spans="1:26" x14ac:dyDescent="0.25">
      <c r="A104" s="1">
        <v>43608</v>
      </c>
      <c r="B104" t="s">
        <v>36</v>
      </c>
      <c r="C104" t="s">
        <v>28</v>
      </c>
      <c r="D104" s="2">
        <v>0.46180555555555558</v>
      </c>
      <c r="E104" s="11">
        <v>8.6</v>
      </c>
      <c r="F104" s="12">
        <v>15.94</v>
      </c>
      <c r="H104" s="12">
        <v>232</v>
      </c>
      <c r="I104" s="12"/>
      <c r="J104" s="12">
        <v>7.78</v>
      </c>
      <c r="K104" s="12"/>
      <c r="M104">
        <f t="shared" si="2"/>
        <v>2019</v>
      </c>
      <c r="N104" t="s">
        <v>9</v>
      </c>
      <c r="P104" s="5" t="str">
        <f>LOOKUP(MONTH(A104),{1,3,6,9,12;"Winter","Spring","Summer","Autumn","Winter"})</f>
        <v>Spring</v>
      </c>
      <c r="Q104" t="s">
        <v>28</v>
      </c>
      <c r="Z104" t="s">
        <v>28</v>
      </c>
    </row>
    <row r="105" spans="1:26" x14ac:dyDescent="0.25">
      <c r="A105" s="1">
        <v>43657</v>
      </c>
      <c r="B105" t="s">
        <v>36</v>
      </c>
      <c r="C105" t="s">
        <v>28</v>
      </c>
      <c r="D105" s="2">
        <v>0.56319444444444444</v>
      </c>
      <c r="E105" s="11">
        <v>9.73</v>
      </c>
      <c r="F105" s="12">
        <v>16.829999999999998</v>
      </c>
      <c r="H105" s="12">
        <v>142</v>
      </c>
      <c r="I105" s="12"/>
      <c r="J105" s="12">
        <v>7.69</v>
      </c>
      <c r="K105" s="12">
        <v>1.53</v>
      </c>
      <c r="M105">
        <f t="shared" si="2"/>
        <v>2019</v>
      </c>
      <c r="N105" t="s">
        <v>10</v>
      </c>
      <c r="P105" s="5" t="str">
        <f>LOOKUP(MONTH(A105),{1,3,6,9,12;"Winter","Spring","Summer","Autumn","Winter"})</f>
        <v>Summer</v>
      </c>
      <c r="Q105" t="s">
        <v>28</v>
      </c>
      <c r="Z10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workbookViewId="0">
      <pane ySplit="1" topLeftCell="A59" activePane="bottomLeft" state="frozen"/>
      <selection pane="bottomLeft" activeCell="AA1" sqref="AA1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40709</v>
      </c>
      <c r="B2" t="s">
        <v>35</v>
      </c>
      <c r="C2" t="s">
        <v>29</v>
      </c>
      <c r="D2" s="2">
        <v>0.43958333333333338</v>
      </c>
      <c r="E2">
        <v>10.66</v>
      </c>
      <c r="F2">
        <v>12.6</v>
      </c>
      <c r="G2">
        <v>131</v>
      </c>
      <c r="H2">
        <v>171.5</v>
      </c>
      <c r="I2">
        <v>0.1</v>
      </c>
      <c r="J2">
        <v>8.0500000000000007</v>
      </c>
      <c r="K2">
        <v>4.7699999999999996</v>
      </c>
      <c r="L2">
        <v>20</v>
      </c>
      <c r="M2">
        <f>YEAR(A2)</f>
        <v>2011</v>
      </c>
      <c r="N2" t="s">
        <v>10</v>
      </c>
      <c r="P2" s="5" t="str">
        <f>LOOKUP(MONTH(A2),{1,3,6,9,12;"Winter","Spring","Summer","Autumn","Winter"})</f>
        <v>Summer</v>
      </c>
      <c r="Q2" t="s">
        <v>29</v>
      </c>
      <c r="Z2" t="s">
        <v>58</v>
      </c>
    </row>
    <row r="3" spans="1:27" x14ac:dyDescent="0.25">
      <c r="A3" s="1">
        <v>40742</v>
      </c>
      <c r="B3" t="s">
        <v>35</v>
      </c>
      <c r="C3" t="s">
        <v>29</v>
      </c>
      <c r="D3" s="2">
        <v>0.55138888888888882</v>
      </c>
      <c r="E3">
        <v>10.91</v>
      </c>
      <c r="F3">
        <v>15.5</v>
      </c>
      <c r="G3">
        <v>159.6</v>
      </c>
      <c r="H3">
        <v>194.8</v>
      </c>
      <c r="I3">
        <v>0.1</v>
      </c>
      <c r="J3">
        <v>7.57</v>
      </c>
      <c r="K3">
        <v>2.61</v>
      </c>
      <c r="L3">
        <v>16</v>
      </c>
      <c r="M3">
        <f t="shared" ref="M3:M66" si="0">YEAR(A3)</f>
        <v>2011</v>
      </c>
      <c r="N3" t="s">
        <v>9</v>
      </c>
      <c r="P3" s="5" t="str">
        <f>LOOKUP(MONTH(A3),{1,3,6,9,12;"Winter","Spring","Summer","Autumn","Winter"})</f>
        <v>Summer</v>
      </c>
      <c r="Q3" t="s">
        <v>29</v>
      </c>
      <c r="Z3" t="s">
        <v>58</v>
      </c>
    </row>
    <row r="4" spans="1:27" x14ac:dyDescent="0.25">
      <c r="A4" s="1">
        <v>40763</v>
      </c>
      <c r="B4" t="s">
        <v>35</v>
      </c>
      <c r="C4" t="s">
        <v>29</v>
      </c>
      <c r="D4" s="2">
        <v>0.65972222222222221</v>
      </c>
      <c r="E4">
        <v>10.33</v>
      </c>
      <c r="F4">
        <v>16.2</v>
      </c>
      <c r="G4">
        <v>169.9</v>
      </c>
      <c r="H4">
        <v>204.3</v>
      </c>
      <c r="I4">
        <v>0.1</v>
      </c>
      <c r="J4">
        <v>7.83</v>
      </c>
      <c r="K4">
        <v>3.18</v>
      </c>
      <c r="L4">
        <v>15</v>
      </c>
      <c r="M4">
        <f t="shared" si="0"/>
        <v>2011</v>
      </c>
      <c r="N4" t="s">
        <v>9</v>
      </c>
      <c r="P4" s="5" t="str">
        <f>LOOKUP(MONTH(A4),{1,3,6,9,12;"Winter","Spring","Summer","Autumn","Winter"})</f>
        <v>Summer</v>
      </c>
      <c r="Q4" t="s">
        <v>29</v>
      </c>
      <c r="Z4" t="s">
        <v>58</v>
      </c>
    </row>
    <row r="5" spans="1:27" x14ac:dyDescent="0.25">
      <c r="A5" s="1">
        <v>40802</v>
      </c>
      <c r="B5" t="s">
        <v>35</v>
      </c>
      <c r="C5" t="s">
        <v>29</v>
      </c>
      <c r="D5" s="2">
        <v>0.44861111111111113</v>
      </c>
      <c r="E5">
        <v>9.06</v>
      </c>
      <c r="F5">
        <v>13.7</v>
      </c>
      <c r="G5">
        <v>163.30000000000001</v>
      </c>
      <c r="H5">
        <v>208.3</v>
      </c>
      <c r="I5">
        <v>0.1</v>
      </c>
      <c r="J5">
        <v>7.82</v>
      </c>
      <c r="K5">
        <v>2.56</v>
      </c>
      <c r="L5">
        <v>10</v>
      </c>
      <c r="M5">
        <f t="shared" si="0"/>
        <v>2011</v>
      </c>
      <c r="N5" t="s">
        <v>10</v>
      </c>
      <c r="P5" s="5" t="str">
        <f>LOOKUP(MONTH(A5),{1,3,6,9,12;"Winter","Spring","Summer","Autumn","Winter"})</f>
        <v>Autumn</v>
      </c>
      <c r="Q5" t="s">
        <v>29</v>
      </c>
      <c r="Z5" t="s">
        <v>58</v>
      </c>
    </row>
    <row r="6" spans="1:27" x14ac:dyDescent="0.25">
      <c r="A6" s="1">
        <v>40829</v>
      </c>
      <c r="B6" t="s">
        <v>35</v>
      </c>
      <c r="C6" t="s">
        <v>29</v>
      </c>
      <c r="D6" s="2">
        <v>0.5625</v>
      </c>
      <c r="E6">
        <v>11.22</v>
      </c>
      <c r="F6">
        <v>11</v>
      </c>
      <c r="G6">
        <v>134.4</v>
      </c>
      <c r="H6">
        <v>183.2</v>
      </c>
      <c r="I6">
        <v>0.1</v>
      </c>
      <c r="J6">
        <v>7.57</v>
      </c>
      <c r="K6">
        <v>2.09</v>
      </c>
      <c r="L6">
        <v>25</v>
      </c>
      <c r="M6">
        <f t="shared" si="0"/>
        <v>2011</v>
      </c>
      <c r="N6" t="s">
        <v>10</v>
      </c>
      <c r="P6" s="5" t="str">
        <f>LOOKUP(MONTH(A6),{1,3,6,9,12;"Winter","Spring","Summer","Autumn","Winter"})</f>
        <v>Autumn</v>
      </c>
      <c r="Q6" t="s">
        <v>29</v>
      </c>
      <c r="Z6" t="s">
        <v>58</v>
      </c>
    </row>
    <row r="7" spans="1:27" x14ac:dyDescent="0.25">
      <c r="A7" s="1">
        <v>40931</v>
      </c>
      <c r="B7" t="s">
        <v>35</v>
      </c>
      <c r="C7" t="s">
        <v>29</v>
      </c>
      <c r="D7" s="2">
        <v>0.64583333333333337</v>
      </c>
      <c r="E7">
        <v>12.31</v>
      </c>
      <c r="F7">
        <v>3.8</v>
      </c>
      <c r="G7">
        <v>86.7</v>
      </c>
      <c r="H7">
        <v>146.4</v>
      </c>
      <c r="I7">
        <v>0.1</v>
      </c>
      <c r="J7">
        <v>7.18</v>
      </c>
      <c r="K7">
        <v>1.63</v>
      </c>
      <c r="L7">
        <v>50</v>
      </c>
      <c r="M7">
        <f t="shared" si="0"/>
        <v>2012</v>
      </c>
      <c r="N7" t="s">
        <v>10</v>
      </c>
      <c r="P7" s="5" t="str">
        <f>LOOKUP(MONTH(A7),{1,3,6,9,12;"Winter","Spring","Summer","Autumn","Winter"})</f>
        <v>Winter</v>
      </c>
      <c r="Q7" t="s">
        <v>29</v>
      </c>
      <c r="Z7" t="s">
        <v>58</v>
      </c>
    </row>
    <row r="8" spans="1:27" x14ac:dyDescent="0.25">
      <c r="A8" s="1">
        <v>40945</v>
      </c>
      <c r="B8" t="s">
        <v>35</v>
      </c>
      <c r="C8" t="s">
        <v>29</v>
      </c>
      <c r="D8" s="2">
        <v>0.4916666666666667</v>
      </c>
      <c r="E8">
        <v>11.92</v>
      </c>
      <c r="F8">
        <v>3.9</v>
      </c>
      <c r="G8">
        <v>96.8</v>
      </c>
      <c r="H8">
        <v>162.1</v>
      </c>
      <c r="I8">
        <v>0.1</v>
      </c>
      <c r="J8">
        <v>7.08</v>
      </c>
      <c r="K8">
        <v>1.9</v>
      </c>
      <c r="L8">
        <v>35</v>
      </c>
      <c r="M8">
        <f t="shared" si="0"/>
        <v>2012</v>
      </c>
      <c r="N8" t="s">
        <v>9</v>
      </c>
      <c r="P8" s="5" t="str">
        <f>LOOKUP(MONTH(A8),{1,3,6,9,12;"Winter","Spring","Summer","Autumn","Winter"})</f>
        <v>Winter</v>
      </c>
      <c r="Q8" t="s">
        <v>29</v>
      </c>
      <c r="Z8" t="s">
        <v>58</v>
      </c>
    </row>
    <row r="9" spans="1:27" x14ac:dyDescent="0.25">
      <c r="A9" s="1">
        <v>40974</v>
      </c>
      <c r="B9" t="s">
        <v>35</v>
      </c>
      <c r="C9" t="s">
        <v>29</v>
      </c>
      <c r="D9" s="2">
        <v>0.60416666666666663</v>
      </c>
      <c r="E9">
        <v>12.05</v>
      </c>
      <c r="F9">
        <v>5.7</v>
      </c>
      <c r="G9">
        <v>79.400000000000006</v>
      </c>
      <c r="H9">
        <v>125.9</v>
      </c>
      <c r="I9">
        <v>0.1</v>
      </c>
      <c r="J9">
        <v>7.48</v>
      </c>
      <c r="K9">
        <v>1.05</v>
      </c>
      <c r="L9">
        <v>60</v>
      </c>
      <c r="M9">
        <f t="shared" si="0"/>
        <v>2012</v>
      </c>
      <c r="N9" t="s">
        <v>9</v>
      </c>
      <c r="P9" s="5" t="str">
        <f>LOOKUP(MONTH(A9),{1,3,6,9,12;"Winter","Spring","Summer","Autumn","Winter"})</f>
        <v>Spring</v>
      </c>
      <c r="Q9" t="s">
        <v>29</v>
      </c>
      <c r="Z9" t="s">
        <v>58</v>
      </c>
    </row>
    <row r="10" spans="1:27" x14ac:dyDescent="0.25">
      <c r="A10" s="1">
        <v>41008</v>
      </c>
      <c r="B10" t="s">
        <v>35</v>
      </c>
      <c r="C10" t="s">
        <v>29</v>
      </c>
      <c r="D10" s="2">
        <v>0.40972222222222227</v>
      </c>
      <c r="E10">
        <v>10.69</v>
      </c>
      <c r="F10">
        <v>10.1</v>
      </c>
      <c r="G10">
        <v>107.6</v>
      </c>
      <c r="H10">
        <v>150.5</v>
      </c>
      <c r="I10">
        <v>0.1</v>
      </c>
      <c r="J10">
        <v>6.98</v>
      </c>
      <c r="K10">
        <v>0.56000000000000005</v>
      </c>
      <c r="L10">
        <v>45</v>
      </c>
      <c r="M10">
        <f t="shared" si="0"/>
        <v>2012</v>
      </c>
      <c r="N10" t="s">
        <v>10</v>
      </c>
      <c r="P10" s="5" t="str">
        <f>LOOKUP(MONTH(A10),{1,3,6,9,12;"Winter","Spring","Summer","Autumn","Winter"})</f>
        <v>Spring</v>
      </c>
      <c r="Q10" t="s">
        <v>29</v>
      </c>
      <c r="Z10" t="s">
        <v>58</v>
      </c>
    </row>
    <row r="11" spans="1:27" x14ac:dyDescent="0.25">
      <c r="A11" s="1">
        <v>41036</v>
      </c>
      <c r="B11" t="s">
        <v>35</v>
      </c>
      <c r="C11" t="s">
        <v>29</v>
      </c>
      <c r="D11" s="2">
        <v>0.64583333333333337</v>
      </c>
      <c r="E11">
        <v>10.41</v>
      </c>
      <c r="F11">
        <v>13.7</v>
      </c>
      <c r="G11">
        <v>107.5</v>
      </c>
      <c r="H11">
        <v>137.30000000000001</v>
      </c>
      <c r="I11">
        <v>0.1</v>
      </c>
      <c r="J11">
        <v>7.26</v>
      </c>
      <c r="K11">
        <v>2.95</v>
      </c>
      <c r="L11">
        <v>45</v>
      </c>
      <c r="M11">
        <f t="shared" si="0"/>
        <v>2012</v>
      </c>
      <c r="N11" t="s">
        <v>9</v>
      </c>
      <c r="P11" s="5" t="str">
        <f>LOOKUP(MONTH(A11),{1,3,6,9,12;"Winter","Spring","Summer","Autumn","Winter"})</f>
        <v>Spring</v>
      </c>
      <c r="Q11" t="s">
        <v>29</v>
      </c>
      <c r="Z11" t="s">
        <v>58</v>
      </c>
    </row>
    <row r="12" spans="1:27" x14ac:dyDescent="0.25">
      <c r="A12" s="1">
        <v>41070</v>
      </c>
      <c r="B12" t="s">
        <v>35</v>
      </c>
      <c r="C12" t="s">
        <v>29</v>
      </c>
      <c r="D12" s="2">
        <v>0.66666666666666663</v>
      </c>
      <c r="E12">
        <v>9.69</v>
      </c>
      <c r="F12">
        <v>15.5</v>
      </c>
      <c r="G12">
        <v>130.6</v>
      </c>
      <c r="H12">
        <v>159.80000000000001</v>
      </c>
      <c r="I12">
        <v>0.1</v>
      </c>
      <c r="J12">
        <v>7.31</v>
      </c>
      <c r="K12">
        <v>3.36</v>
      </c>
      <c r="L12">
        <v>30</v>
      </c>
      <c r="M12">
        <f t="shared" si="0"/>
        <v>2012</v>
      </c>
      <c r="N12" t="s">
        <v>9</v>
      </c>
      <c r="P12" s="5" t="str">
        <f>LOOKUP(MONTH(A12),{1,3,6,9,12;"Winter","Spring","Summer","Autumn","Winter"})</f>
        <v>Summer</v>
      </c>
      <c r="Q12" t="s">
        <v>29</v>
      </c>
      <c r="Z12" t="s">
        <v>58</v>
      </c>
    </row>
    <row r="13" spans="1:27" x14ac:dyDescent="0.25">
      <c r="A13" s="1">
        <v>41093</v>
      </c>
      <c r="B13" t="s">
        <v>35</v>
      </c>
      <c r="C13" t="s">
        <v>29</v>
      </c>
      <c r="D13" s="2">
        <v>0.48749999999999999</v>
      </c>
      <c r="E13">
        <v>9.81</v>
      </c>
      <c r="F13">
        <v>14.3</v>
      </c>
      <c r="G13">
        <v>108.4</v>
      </c>
      <c r="H13">
        <v>136.30000000000001</v>
      </c>
      <c r="I13">
        <v>0.1</v>
      </c>
      <c r="J13">
        <v>7.13</v>
      </c>
      <c r="K13">
        <v>10.26</v>
      </c>
      <c r="L13">
        <v>50</v>
      </c>
      <c r="M13">
        <f t="shared" si="0"/>
        <v>2012</v>
      </c>
      <c r="N13" t="s">
        <v>9</v>
      </c>
      <c r="P13" s="5" t="str">
        <f>LOOKUP(MONTH(A13),{1,3,6,9,12;"Winter","Spring","Summer","Autumn","Winter"})</f>
        <v>Summer</v>
      </c>
      <c r="Q13" t="s">
        <v>29</v>
      </c>
      <c r="Z13" t="s">
        <v>58</v>
      </c>
    </row>
    <row r="14" spans="1:27" x14ac:dyDescent="0.25">
      <c r="A14" s="1">
        <v>41129</v>
      </c>
      <c r="B14" t="s">
        <v>35</v>
      </c>
      <c r="C14" t="s">
        <v>29</v>
      </c>
      <c r="D14" s="2">
        <v>0.55069444444444449</v>
      </c>
      <c r="E14">
        <v>8.57</v>
      </c>
      <c r="F14">
        <v>16.3</v>
      </c>
      <c r="G14">
        <v>164</v>
      </c>
      <c r="H14">
        <v>196.6</v>
      </c>
      <c r="I14">
        <v>0.1</v>
      </c>
      <c r="J14">
        <v>7.27</v>
      </c>
      <c r="K14">
        <v>2.0499999999999998</v>
      </c>
      <c r="L14">
        <v>25</v>
      </c>
      <c r="M14">
        <f t="shared" si="0"/>
        <v>2012</v>
      </c>
      <c r="N14" t="s">
        <v>10</v>
      </c>
      <c r="P14" s="5" t="str">
        <f>LOOKUP(MONTH(A14),{1,3,6,9,12;"Winter","Spring","Summer","Autumn","Winter"})</f>
        <v>Summer</v>
      </c>
      <c r="Q14" t="s">
        <v>29</v>
      </c>
      <c r="Z14" t="s">
        <v>58</v>
      </c>
    </row>
    <row r="15" spans="1:27" x14ac:dyDescent="0.25">
      <c r="A15" s="1">
        <v>41170</v>
      </c>
      <c r="B15" t="s">
        <v>35</v>
      </c>
      <c r="C15" t="s">
        <v>29</v>
      </c>
      <c r="D15" s="2">
        <v>0.61111111111111105</v>
      </c>
      <c r="E15">
        <v>7.98</v>
      </c>
      <c r="F15">
        <v>14.8</v>
      </c>
      <c r="G15">
        <v>162.5</v>
      </c>
      <c r="H15">
        <v>201.6</v>
      </c>
      <c r="I15">
        <v>0.1</v>
      </c>
      <c r="J15">
        <v>7.1</v>
      </c>
      <c r="K15">
        <v>2.89</v>
      </c>
      <c r="L15">
        <v>16</v>
      </c>
      <c r="M15">
        <f t="shared" si="0"/>
        <v>2012</v>
      </c>
      <c r="N15" t="s">
        <v>9</v>
      </c>
      <c r="P15" s="5" t="str">
        <f>LOOKUP(MONTH(A15),{1,3,6,9,12;"Winter","Spring","Summer","Autumn","Winter"})</f>
        <v>Autumn</v>
      </c>
      <c r="Q15" t="s">
        <v>29</v>
      </c>
      <c r="Z15" t="s">
        <v>58</v>
      </c>
    </row>
    <row r="16" spans="1:27" x14ac:dyDescent="0.25">
      <c r="A16" s="1">
        <v>41183</v>
      </c>
      <c r="B16" t="s">
        <v>35</v>
      </c>
      <c r="C16" t="s">
        <v>29</v>
      </c>
      <c r="D16" s="2">
        <v>0.67708333333333337</v>
      </c>
      <c r="E16">
        <v>7.35</v>
      </c>
      <c r="F16">
        <v>13.9</v>
      </c>
      <c r="G16">
        <v>162.30000000000001</v>
      </c>
      <c r="H16">
        <v>206.1</v>
      </c>
      <c r="I16">
        <v>0.1</v>
      </c>
      <c r="J16">
        <v>7.12</v>
      </c>
      <c r="K16">
        <v>2.4500000000000002</v>
      </c>
      <c r="L16">
        <v>32</v>
      </c>
      <c r="M16">
        <f t="shared" si="0"/>
        <v>2012</v>
      </c>
      <c r="N16" t="s">
        <v>9</v>
      </c>
      <c r="P16" s="5" t="str">
        <f>LOOKUP(MONTH(A16),{1,3,6,9,12;"Winter","Spring","Summer","Autumn","Winter"})</f>
        <v>Autumn</v>
      </c>
      <c r="Q16" t="s">
        <v>29</v>
      </c>
      <c r="Z16" t="s">
        <v>58</v>
      </c>
    </row>
    <row r="17" spans="1:26" x14ac:dyDescent="0.25">
      <c r="A17" s="1">
        <v>41190</v>
      </c>
      <c r="B17" t="s">
        <v>35</v>
      </c>
      <c r="C17" t="s">
        <v>29</v>
      </c>
      <c r="D17" s="2">
        <v>0.47500000000000003</v>
      </c>
      <c r="E17">
        <v>10.4</v>
      </c>
      <c r="F17">
        <v>9.6</v>
      </c>
      <c r="G17">
        <v>142</v>
      </c>
      <c r="H17">
        <v>201.5</v>
      </c>
      <c r="I17">
        <v>0.1</v>
      </c>
      <c r="J17">
        <v>7.21</v>
      </c>
      <c r="K17">
        <v>5.35</v>
      </c>
      <c r="L17">
        <v>24</v>
      </c>
      <c r="M17">
        <f t="shared" si="0"/>
        <v>2012</v>
      </c>
      <c r="N17" t="s">
        <v>9</v>
      </c>
      <c r="P17" s="5" t="str">
        <f>LOOKUP(MONTH(A17),{1,3,6,9,12;"Winter","Spring","Summer","Autumn","Winter"})</f>
        <v>Autumn</v>
      </c>
      <c r="Q17" t="s">
        <v>29</v>
      </c>
      <c r="Z17" t="s">
        <v>58</v>
      </c>
    </row>
    <row r="18" spans="1:26" x14ac:dyDescent="0.25">
      <c r="A18" s="1">
        <v>41218</v>
      </c>
      <c r="B18" t="s">
        <v>35</v>
      </c>
      <c r="C18" t="s">
        <v>29</v>
      </c>
      <c r="D18" s="2">
        <v>0.48472222222222222</v>
      </c>
      <c r="E18">
        <v>9.8800000000000008</v>
      </c>
      <c r="F18">
        <v>12.8</v>
      </c>
      <c r="G18">
        <v>107.2</v>
      </c>
      <c r="H18">
        <v>139.69999999999999</v>
      </c>
      <c r="I18">
        <v>0.1</v>
      </c>
      <c r="J18">
        <v>6.94</v>
      </c>
      <c r="K18">
        <v>0.87</v>
      </c>
      <c r="L18">
        <v>55</v>
      </c>
      <c r="M18">
        <f t="shared" si="0"/>
        <v>2012</v>
      </c>
      <c r="N18" t="s">
        <v>10</v>
      </c>
      <c r="P18" s="5" t="str">
        <f>LOOKUP(MONTH(A18),{1,3,6,9,12;"Winter","Spring","Summer","Autumn","Winter"})</f>
        <v>Autumn</v>
      </c>
      <c r="Q18" t="s">
        <v>29</v>
      </c>
      <c r="Z18" t="s">
        <v>58</v>
      </c>
    </row>
    <row r="19" spans="1:26" x14ac:dyDescent="0.25">
      <c r="A19" s="1">
        <v>41247</v>
      </c>
      <c r="B19" t="s">
        <v>35</v>
      </c>
      <c r="C19" t="s">
        <v>29</v>
      </c>
      <c r="D19" s="2">
        <v>0.6118055555555556</v>
      </c>
      <c r="E19">
        <v>11.1</v>
      </c>
      <c r="F19">
        <v>8.8000000000000007</v>
      </c>
      <c r="G19">
        <v>64.5</v>
      </c>
      <c r="H19">
        <v>93.6</v>
      </c>
      <c r="I19">
        <v>0</v>
      </c>
      <c r="J19">
        <v>6.67</v>
      </c>
      <c r="K19">
        <v>2.69</v>
      </c>
      <c r="L19">
        <v>100</v>
      </c>
      <c r="M19">
        <f t="shared" si="0"/>
        <v>2012</v>
      </c>
      <c r="N19" t="s">
        <v>10</v>
      </c>
      <c r="P19" s="5" t="str">
        <f>LOOKUP(MONTH(A19),{1,3,6,9,12;"Winter","Spring","Summer","Autumn","Winter"})</f>
        <v>Winter</v>
      </c>
      <c r="Q19" t="s">
        <v>29</v>
      </c>
      <c r="Z19" t="s">
        <v>58</v>
      </c>
    </row>
    <row r="20" spans="1:26" x14ac:dyDescent="0.25">
      <c r="A20" s="1">
        <v>41288</v>
      </c>
      <c r="B20" t="s">
        <v>35</v>
      </c>
      <c r="C20" t="s">
        <v>29</v>
      </c>
      <c r="D20" s="2">
        <v>0.48125000000000001</v>
      </c>
      <c r="E20">
        <v>11.75</v>
      </c>
      <c r="F20">
        <v>2.9</v>
      </c>
      <c r="G20">
        <v>74.7</v>
      </c>
      <c r="H20">
        <v>129.30000000000001</v>
      </c>
      <c r="I20">
        <v>0.1</v>
      </c>
      <c r="J20">
        <v>6.61</v>
      </c>
      <c r="K20">
        <v>4.83</v>
      </c>
      <c r="L20">
        <v>55</v>
      </c>
      <c r="M20">
        <f t="shared" si="0"/>
        <v>2013</v>
      </c>
      <c r="N20" t="s">
        <v>10</v>
      </c>
      <c r="P20" s="5" t="str">
        <f>LOOKUP(MONTH(A20),{1,3,6,9,12;"Winter","Spring","Summer","Autumn","Winter"})</f>
        <v>Winter</v>
      </c>
      <c r="Q20" t="s">
        <v>29</v>
      </c>
      <c r="Z20" t="s">
        <v>58</v>
      </c>
    </row>
    <row r="21" spans="1:26" x14ac:dyDescent="0.25">
      <c r="A21" s="1">
        <v>41320</v>
      </c>
      <c r="B21" t="s">
        <v>35</v>
      </c>
      <c r="C21" t="s">
        <v>29</v>
      </c>
      <c r="D21" s="2">
        <v>0.57500000000000007</v>
      </c>
      <c r="E21">
        <v>10.210000000000001</v>
      </c>
      <c r="F21">
        <v>8.3000000000000007</v>
      </c>
      <c r="G21">
        <v>104.6</v>
      </c>
      <c r="H21">
        <v>153.19999999999999</v>
      </c>
      <c r="I21">
        <v>0.1</v>
      </c>
      <c r="J21">
        <v>7.31</v>
      </c>
      <c r="K21">
        <v>1.96</v>
      </c>
      <c r="L21">
        <v>48</v>
      </c>
      <c r="M21">
        <f t="shared" si="0"/>
        <v>2013</v>
      </c>
      <c r="N21" t="s">
        <v>10</v>
      </c>
      <c r="P21" s="5" t="str">
        <f>LOOKUP(MONTH(A21),{1,3,6,9,12;"Winter","Spring","Summer","Autumn","Winter"})</f>
        <v>Winter</v>
      </c>
      <c r="Q21" t="s">
        <v>29</v>
      </c>
      <c r="Z21" t="s">
        <v>58</v>
      </c>
    </row>
    <row r="22" spans="1:26" x14ac:dyDescent="0.25">
      <c r="A22" s="1">
        <v>41355</v>
      </c>
      <c r="B22" t="s">
        <v>35</v>
      </c>
      <c r="C22" t="s">
        <v>29</v>
      </c>
      <c r="D22" s="2">
        <v>0.51736111111111105</v>
      </c>
      <c r="E22">
        <v>12.16</v>
      </c>
      <c r="F22">
        <v>6.3</v>
      </c>
      <c r="G22">
        <v>81.3</v>
      </c>
      <c r="H22">
        <v>126.7</v>
      </c>
      <c r="I22">
        <v>0.1</v>
      </c>
      <c r="J22">
        <v>7.04</v>
      </c>
      <c r="K22">
        <v>2.57</v>
      </c>
      <c r="L22">
        <v>75</v>
      </c>
      <c r="M22">
        <f t="shared" si="0"/>
        <v>2013</v>
      </c>
      <c r="N22" t="s">
        <v>10</v>
      </c>
      <c r="P22" s="5" t="str">
        <f>LOOKUP(MONTH(A22),{1,3,6,9,12;"Winter","Spring","Summer","Autumn","Winter"})</f>
        <v>Spring</v>
      </c>
      <c r="Q22" t="s">
        <v>29</v>
      </c>
      <c r="Z22" t="s">
        <v>58</v>
      </c>
    </row>
    <row r="23" spans="1:26" x14ac:dyDescent="0.25">
      <c r="A23" s="1">
        <v>41390</v>
      </c>
      <c r="B23" t="s">
        <v>35</v>
      </c>
      <c r="C23" t="s">
        <v>29</v>
      </c>
      <c r="D23" s="2">
        <v>0.63541666666666663</v>
      </c>
      <c r="E23">
        <v>9.6999999999999993</v>
      </c>
      <c r="F23">
        <v>13.7</v>
      </c>
      <c r="G23">
        <v>121.8</v>
      </c>
      <c r="H23">
        <v>155.30000000000001</v>
      </c>
      <c r="I23">
        <v>0.1</v>
      </c>
      <c r="J23">
        <v>6.9</v>
      </c>
      <c r="K23">
        <v>0.8</v>
      </c>
      <c r="L23">
        <v>65</v>
      </c>
      <c r="M23">
        <f t="shared" si="0"/>
        <v>2013</v>
      </c>
      <c r="N23" t="s">
        <v>9</v>
      </c>
      <c r="P23" s="5" t="str">
        <f>LOOKUP(MONTH(A23),{1,3,6,9,12;"Winter","Spring","Summer","Autumn","Winter"})</f>
        <v>Spring</v>
      </c>
      <c r="Q23" t="s">
        <v>29</v>
      </c>
      <c r="Z23" t="s">
        <v>58</v>
      </c>
    </row>
    <row r="24" spans="1:26" x14ac:dyDescent="0.25">
      <c r="A24" s="1">
        <v>41414</v>
      </c>
      <c r="B24" t="s">
        <v>35</v>
      </c>
      <c r="C24" t="s">
        <v>29</v>
      </c>
      <c r="D24" s="2">
        <v>0.65763888888888888</v>
      </c>
      <c r="E24">
        <v>9.83</v>
      </c>
      <c r="F24">
        <v>14.6</v>
      </c>
      <c r="G24">
        <v>152.1</v>
      </c>
      <c r="H24">
        <v>187.7</v>
      </c>
      <c r="I24">
        <v>0.1</v>
      </c>
      <c r="J24">
        <v>7.26</v>
      </c>
      <c r="K24">
        <v>1.83</v>
      </c>
      <c r="L24">
        <v>40</v>
      </c>
      <c r="M24">
        <f t="shared" si="0"/>
        <v>2013</v>
      </c>
      <c r="N24" t="s">
        <v>9</v>
      </c>
      <c r="P24" s="5" t="str">
        <f>LOOKUP(MONTH(A24),{1,3,6,9,12;"Winter","Spring","Summer","Autumn","Winter"})</f>
        <v>Spring</v>
      </c>
      <c r="Q24" t="s">
        <v>29</v>
      </c>
      <c r="Z24" t="s">
        <v>58</v>
      </c>
    </row>
    <row r="25" spans="1:26" x14ac:dyDescent="0.25">
      <c r="A25" s="1">
        <v>41439</v>
      </c>
      <c r="B25" t="s">
        <v>35</v>
      </c>
      <c r="C25" t="s">
        <v>29</v>
      </c>
      <c r="D25" s="2">
        <v>0.4069444444444445</v>
      </c>
      <c r="E25">
        <v>9.5399999999999991</v>
      </c>
      <c r="F25">
        <v>13.9</v>
      </c>
      <c r="G25">
        <v>146.4</v>
      </c>
      <c r="H25">
        <v>185.7</v>
      </c>
      <c r="I25">
        <v>0.1</v>
      </c>
      <c r="J25">
        <v>7.27</v>
      </c>
      <c r="K25">
        <v>2.13</v>
      </c>
      <c r="L25">
        <v>35</v>
      </c>
      <c r="M25">
        <f t="shared" si="0"/>
        <v>2013</v>
      </c>
      <c r="N25" t="s">
        <v>9</v>
      </c>
      <c r="P25" s="5" t="str">
        <f>LOOKUP(MONTH(A25),{1,3,6,9,12;"Winter","Spring","Summer","Autumn","Winter"})</f>
        <v>Summer</v>
      </c>
      <c r="Q25" t="s">
        <v>29</v>
      </c>
      <c r="Z25" t="s">
        <v>58</v>
      </c>
    </row>
    <row r="26" spans="1:26" x14ac:dyDescent="0.25">
      <c r="A26" s="1">
        <v>41473</v>
      </c>
      <c r="B26" t="s">
        <v>35</v>
      </c>
      <c r="C26" t="s">
        <v>29</v>
      </c>
      <c r="D26" s="2">
        <v>0.39583333333333331</v>
      </c>
      <c r="E26">
        <v>8.5299999999999994</v>
      </c>
      <c r="F26">
        <v>16</v>
      </c>
      <c r="G26">
        <v>163.9</v>
      </c>
      <c r="H26">
        <v>197.4</v>
      </c>
      <c r="I26">
        <v>0.1</v>
      </c>
      <c r="J26">
        <v>6.81</v>
      </c>
      <c r="K26">
        <v>3.4</v>
      </c>
      <c r="L26">
        <v>25</v>
      </c>
      <c r="M26">
        <f t="shared" si="0"/>
        <v>2013</v>
      </c>
      <c r="N26" t="s">
        <v>9</v>
      </c>
      <c r="P26" s="5" t="str">
        <f>LOOKUP(MONTH(A26),{1,3,6,9,12;"Winter","Spring","Summer","Autumn","Winter"})</f>
        <v>Summer</v>
      </c>
      <c r="Q26" t="s">
        <v>29</v>
      </c>
      <c r="Z26" t="s">
        <v>58</v>
      </c>
    </row>
    <row r="27" spans="1:26" x14ac:dyDescent="0.25">
      <c r="A27" s="1">
        <v>41498</v>
      </c>
      <c r="B27" t="s">
        <v>35</v>
      </c>
      <c r="C27" t="s">
        <v>29</v>
      </c>
      <c r="D27" s="2">
        <v>0.58333333333333337</v>
      </c>
      <c r="E27">
        <v>8.68</v>
      </c>
      <c r="F27">
        <v>18.100000000000001</v>
      </c>
      <c r="G27">
        <v>172</v>
      </c>
      <c r="H27">
        <v>198.1</v>
      </c>
      <c r="I27">
        <v>0.1</v>
      </c>
      <c r="J27">
        <v>6.74</v>
      </c>
      <c r="K27">
        <v>0.13</v>
      </c>
      <c r="L27">
        <v>25</v>
      </c>
      <c r="M27">
        <f t="shared" si="0"/>
        <v>2013</v>
      </c>
      <c r="N27" t="s">
        <v>10</v>
      </c>
      <c r="P27" s="5" t="str">
        <f>LOOKUP(MONTH(A27),{1,3,6,9,12;"Winter","Spring","Summer","Autumn","Winter"})</f>
        <v>Summer</v>
      </c>
      <c r="Q27" t="s">
        <v>29</v>
      </c>
      <c r="Z27" t="s">
        <v>58</v>
      </c>
    </row>
    <row r="28" spans="1:26" x14ac:dyDescent="0.25">
      <c r="A28" s="1">
        <v>41527</v>
      </c>
      <c r="B28" t="s">
        <v>35</v>
      </c>
      <c r="C28" t="s">
        <v>29</v>
      </c>
      <c r="D28" s="2">
        <v>0.62083333333333335</v>
      </c>
      <c r="E28">
        <v>8.4499999999999993</v>
      </c>
      <c r="F28">
        <v>16.600000000000001</v>
      </c>
      <c r="G28">
        <v>157.69999999999999</v>
      </c>
      <c r="H28">
        <v>187.9</v>
      </c>
      <c r="I28">
        <v>0.1</v>
      </c>
      <c r="K28">
        <v>0.27</v>
      </c>
      <c r="L28">
        <v>30</v>
      </c>
      <c r="M28">
        <f t="shared" si="0"/>
        <v>2013</v>
      </c>
      <c r="N28" t="s">
        <v>9</v>
      </c>
      <c r="P28" s="5" t="str">
        <f>LOOKUP(MONTH(A28),{1,3,6,9,12;"Winter","Spring","Summer","Autumn","Winter"})</f>
        <v>Autumn</v>
      </c>
      <c r="Q28" t="s">
        <v>29</v>
      </c>
      <c r="Z28" t="s">
        <v>58</v>
      </c>
    </row>
    <row r="29" spans="1:26" x14ac:dyDescent="0.25">
      <c r="A29" s="1">
        <v>41554</v>
      </c>
      <c r="B29" t="s">
        <v>35</v>
      </c>
      <c r="C29" t="s">
        <v>29</v>
      </c>
      <c r="D29" s="2">
        <v>0.4909722222222222</v>
      </c>
      <c r="E29">
        <v>9.5500000000000007</v>
      </c>
      <c r="F29">
        <v>11.7</v>
      </c>
      <c r="G29">
        <v>103.5</v>
      </c>
      <c r="H29">
        <v>138.6</v>
      </c>
      <c r="I29">
        <v>0.1</v>
      </c>
      <c r="J29">
        <v>6.72</v>
      </c>
      <c r="K29">
        <v>0.44</v>
      </c>
      <c r="L29">
        <v>40</v>
      </c>
      <c r="M29">
        <f t="shared" si="0"/>
        <v>2013</v>
      </c>
      <c r="N29" t="s">
        <v>10</v>
      </c>
      <c r="P29" s="5" t="str">
        <f>LOOKUP(MONTH(A29),{1,3,6,9,12;"Winter","Spring","Summer","Autumn","Winter"})</f>
        <v>Autumn</v>
      </c>
      <c r="Q29" t="s">
        <v>29</v>
      </c>
      <c r="Z29" t="s">
        <v>58</v>
      </c>
    </row>
    <row r="30" spans="1:26" x14ac:dyDescent="0.25">
      <c r="A30" s="1">
        <v>41604</v>
      </c>
      <c r="B30" t="s">
        <v>35</v>
      </c>
      <c r="C30" t="s">
        <v>29</v>
      </c>
      <c r="D30" s="2">
        <v>0.58888888888888891</v>
      </c>
      <c r="E30">
        <v>11.16</v>
      </c>
      <c r="F30">
        <v>4.7</v>
      </c>
      <c r="G30">
        <v>103.9</v>
      </c>
      <c r="H30">
        <v>169.6</v>
      </c>
      <c r="I30">
        <v>0.1</v>
      </c>
      <c r="J30">
        <v>7.72</v>
      </c>
      <c r="K30">
        <v>2.0299999999999998</v>
      </c>
      <c r="L30">
        <v>45</v>
      </c>
      <c r="M30">
        <f t="shared" si="0"/>
        <v>2013</v>
      </c>
      <c r="N30" t="s">
        <v>10</v>
      </c>
      <c r="P30" s="5" t="str">
        <f>LOOKUP(MONTH(A30),{1,3,6,9,12;"Winter","Spring","Summer","Autumn","Winter"})</f>
        <v>Autumn</v>
      </c>
      <c r="Q30" t="s">
        <v>29</v>
      </c>
      <c r="Z30" t="s">
        <v>58</v>
      </c>
    </row>
    <row r="31" spans="1:26" x14ac:dyDescent="0.25">
      <c r="A31" s="1">
        <v>41631</v>
      </c>
      <c r="B31" t="s">
        <v>35</v>
      </c>
      <c r="C31" t="s">
        <v>29</v>
      </c>
      <c r="D31" s="2">
        <v>0.56041666666666667</v>
      </c>
      <c r="E31">
        <v>11.22</v>
      </c>
      <c r="F31">
        <v>6.9</v>
      </c>
      <c r="G31">
        <v>95.3</v>
      </c>
      <c r="H31">
        <v>145.80000000000001</v>
      </c>
      <c r="I31">
        <v>0.1</v>
      </c>
      <c r="J31">
        <v>7.88</v>
      </c>
      <c r="K31">
        <v>0.83</v>
      </c>
      <c r="L31">
        <v>100</v>
      </c>
      <c r="M31">
        <f t="shared" si="0"/>
        <v>2013</v>
      </c>
      <c r="N31" t="s">
        <v>10</v>
      </c>
      <c r="P31" s="5" t="str">
        <f>LOOKUP(MONTH(A31),{1,3,6,9,12;"Winter","Spring","Summer","Autumn","Winter"})</f>
        <v>Winter</v>
      </c>
      <c r="Q31" t="s">
        <v>29</v>
      </c>
      <c r="Z31" t="s">
        <v>58</v>
      </c>
    </row>
    <row r="32" spans="1:26" x14ac:dyDescent="0.25">
      <c r="A32" s="1">
        <v>41652</v>
      </c>
      <c r="B32" t="s">
        <v>35</v>
      </c>
      <c r="C32" t="s">
        <v>29</v>
      </c>
      <c r="D32" s="2">
        <v>0.52638888888888891</v>
      </c>
      <c r="E32">
        <v>10.43</v>
      </c>
      <c r="F32">
        <v>7.4</v>
      </c>
      <c r="G32">
        <v>78.2</v>
      </c>
      <c r="H32">
        <v>117.6</v>
      </c>
      <c r="I32">
        <v>0.1</v>
      </c>
      <c r="J32">
        <v>7.77</v>
      </c>
      <c r="K32">
        <v>1.76</v>
      </c>
      <c r="L32">
        <v>75</v>
      </c>
      <c r="M32">
        <f t="shared" si="0"/>
        <v>2014</v>
      </c>
      <c r="N32" t="s">
        <v>10</v>
      </c>
      <c r="P32" s="5" t="str">
        <f>LOOKUP(MONTH(A32),{1,3,6,9,12;"Winter","Spring","Summer","Autumn","Winter"})</f>
        <v>Winter</v>
      </c>
      <c r="Q32" t="s">
        <v>29</v>
      </c>
      <c r="Z32" t="s">
        <v>58</v>
      </c>
    </row>
    <row r="33" spans="1:26" x14ac:dyDescent="0.25">
      <c r="A33" s="1">
        <v>41701</v>
      </c>
      <c r="B33" t="s">
        <v>35</v>
      </c>
      <c r="C33" t="s">
        <v>29</v>
      </c>
      <c r="D33" s="2">
        <v>0.49374999999999997</v>
      </c>
      <c r="E33">
        <v>10.88</v>
      </c>
      <c r="F33">
        <v>9.4</v>
      </c>
      <c r="G33">
        <v>64.400000000000006</v>
      </c>
      <c r="H33">
        <v>91.8</v>
      </c>
      <c r="I33">
        <v>0</v>
      </c>
      <c r="J33">
        <v>7.62</v>
      </c>
      <c r="K33">
        <v>3.39</v>
      </c>
      <c r="L33">
        <v>18</v>
      </c>
      <c r="M33">
        <f t="shared" si="0"/>
        <v>2014</v>
      </c>
      <c r="N33" t="s">
        <v>10</v>
      </c>
      <c r="P33" s="5" t="str">
        <f>LOOKUP(MONTH(A33),{1,3,6,9,12;"Winter","Spring","Summer","Autumn","Winter"})</f>
        <v>Spring</v>
      </c>
      <c r="Q33" t="s">
        <v>29</v>
      </c>
      <c r="Z33" t="s">
        <v>58</v>
      </c>
    </row>
    <row r="34" spans="1:26" x14ac:dyDescent="0.25">
      <c r="A34" s="1">
        <v>41722</v>
      </c>
      <c r="B34" t="s">
        <v>35</v>
      </c>
      <c r="C34" t="s">
        <v>29</v>
      </c>
      <c r="D34" s="2">
        <v>6.1111111111111116E-2</v>
      </c>
      <c r="E34">
        <v>10.42</v>
      </c>
      <c r="F34">
        <v>9.3000000000000007</v>
      </c>
      <c r="G34">
        <v>96</v>
      </c>
      <c r="H34">
        <v>136.9</v>
      </c>
      <c r="I34">
        <v>0.1</v>
      </c>
      <c r="J34">
        <v>7.68</v>
      </c>
      <c r="K34">
        <v>0.23</v>
      </c>
      <c r="L34">
        <v>160</v>
      </c>
      <c r="M34">
        <f t="shared" si="0"/>
        <v>2014</v>
      </c>
      <c r="N34" t="s">
        <v>9</v>
      </c>
      <c r="P34" s="5" t="str">
        <f>LOOKUP(MONTH(A34),{1,3,6,9,12;"Winter","Spring","Summer","Autumn","Winter"})</f>
        <v>Spring</v>
      </c>
      <c r="Q34" t="s">
        <v>29</v>
      </c>
      <c r="Z34" t="s">
        <v>58</v>
      </c>
    </row>
    <row r="35" spans="1:26" x14ac:dyDescent="0.25">
      <c r="A35" s="1">
        <v>41743</v>
      </c>
      <c r="B35" t="s">
        <v>35</v>
      </c>
      <c r="C35" t="s">
        <v>29</v>
      </c>
      <c r="D35" s="2">
        <v>0.47916666666666669</v>
      </c>
      <c r="E35">
        <v>11.01</v>
      </c>
      <c r="F35">
        <v>10.3</v>
      </c>
      <c r="G35">
        <v>117.5</v>
      </c>
      <c r="H35">
        <v>163.6</v>
      </c>
      <c r="I35">
        <v>0.1</v>
      </c>
      <c r="J35">
        <v>7.98</v>
      </c>
      <c r="K35">
        <v>1.31</v>
      </c>
      <c r="L35">
        <v>60</v>
      </c>
      <c r="M35">
        <f t="shared" si="0"/>
        <v>2014</v>
      </c>
      <c r="N35" t="s">
        <v>9</v>
      </c>
      <c r="P35" s="5" t="str">
        <f>LOOKUP(MONTH(A35),{1,3,6,9,12;"Winter","Spring","Summer","Autumn","Winter"})</f>
        <v>Spring</v>
      </c>
      <c r="Q35" t="s">
        <v>29</v>
      </c>
      <c r="Z35" t="s">
        <v>58</v>
      </c>
    </row>
    <row r="36" spans="1:26" x14ac:dyDescent="0.25">
      <c r="A36" s="1">
        <v>41771</v>
      </c>
      <c r="B36" t="s">
        <v>35</v>
      </c>
      <c r="C36" t="s">
        <v>29</v>
      </c>
      <c r="D36" s="2">
        <v>6.5972222222222224E-2</v>
      </c>
      <c r="E36">
        <v>9.89</v>
      </c>
      <c r="F36">
        <v>14.1</v>
      </c>
      <c r="G36">
        <v>121.5</v>
      </c>
      <c r="H36">
        <v>153.5</v>
      </c>
      <c r="I36">
        <v>0.1</v>
      </c>
      <c r="J36">
        <v>7.59</v>
      </c>
      <c r="K36">
        <v>3.57</v>
      </c>
      <c r="L36">
        <v>80</v>
      </c>
      <c r="M36">
        <f t="shared" si="0"/>
        <v>2014</v>
      </c>
      <c r="N36" t="s">
        <v>9</v>
      </c>
      <c r="P36" s="5" t="str">
        <f>LOOKUP(MONTH(A36),{1,3,6,9,12;"Winter","Spring","Summer","Autumn","Winter"})</f>
        <v>Spring</v>
      </c>
      <c r="Q36" t="s">
        <v>29</v>
      </c>
      <c r="Z36" t="s">
        <v>58</v>
      </c>
    </row>
    <row r="37" spans="1:26" x14ac:dyDescent="0.25">
      <c r="A37" s="1">
        <v>41813</v>
      </c>
      <c r="B37" t="s">
        <v>35</v>
      </c>
      <c r="C37" t="s">
        <v>29</v>
      </c>
      <c r="D37" s="2">
        <v>4.1666666666666664E-2</v>
      </c>
      <c r="E37">
        <v>8.92</v>
      </c>
      <c r="F37">
        <v>15.9</v>
      </c>
      <c r="G37">
        <v>155.1</v>
      </c>
      <c r="H37">
        <v>187.8</v>
      </c>
      <c r="I37">
        <v>0.1</v>
      </c>
      <c r="J37">
        <v>7.44</v>
      </c>
      <c r="K37">
        <v>0.52</v>
      </c>
      <c r="L37">
        <v>30</v>
      </c>
      <c r="M37">
        <f t="shared" si="0"/>
        <v>2014</v>
      </c>
      <c r="N37" t="s">
        <v>9</v>
      </c>
      <c r="P37" s="5" t="str">
        <f>LOOKUP(MONTH(A37),{1,3,6,9,12;"Winter","Spring","Summer","Autumn","Winter"})</f>
        <v>Summer</v>
      </c>
      <c r="Q37" t="s">
        <v>29</v>
      </c>
      <c r="Z37" t="s">
        <v>58</v>
      </c>
    </row>
    <row r="38" spans="1:26" x14ac:dyDescent="0.25">
      <c r="A38" s="1">
        <v>41834</v>
      </c>
      <c r="B38" t="s">
        <v>35</v>
      </c>
      <c r="C38" t="s">
        <v>29</v>
      </c>
      <c r="D38" s="2">
        <v>5.2083333333333336E-2</v>
      </c>
      <c r="E38">
        <v>8.26</v>
      </c>
      <c r="F38">
        <v>19.5</v>
      </c>
      <c r="G38">
        <v>182.2</v>
      </c>
      <c r="H38">
        <v>203.6</v>
      </c>
      <c r="I38">
        <v>0.1</v>
      </c>
      <c r="J38">
        <v>7.15</v>
      </c>
      <c r="K38">
        <v>1.1100000000000001</v>
      </c>
      <c r="L38">
        <v>40</v>
      </c>
      <c r="M38">
        <f t="shared" si="0"/>
        <v>2014</v>
      </c>
      <c r="N38" t="s">
        <v>9</v>
      </c>
      <c r="P38" s="5" t="str">
        <f>LOOKUP(MONTH(A38),{1,3,6,9,12;"Winter","Spring","Summer","Autumn","Winter"})</f>
        <v>Summer</v>
      </c>
      <c r="Q38" t="s">
        <v>29</v>
      </c>
      <c r="Z38" t="s">
        <v>58</v>
      </c>
    </row>
    <row r="39" spans="1:26" x14ac:dyDescent="0.25">
      <c r="A39" s="1">
        <v>41855</v>
      </c>
      <c r="B39" t="s">
        <v>35</v>
      </c>
      <c r="C39" t="s">
        <v>29</v>
      </c>
      <c r="D39" s="2">
        <v>0.10208333333333335</v>
      </c>
      <c r="E39">
        <v>7.79</v>
      </c>
      <c r="F39">
        <v>18.8</v>
      </c>
      <c r="G39">
        <v>178.3</v>
      </c>
      <c r="H39">
        <v>202.5</v>
      </c>
      <c r="I39">
        <v>0.1</v>
      </c>
      <c r="J39">
        <v>7.39</v>
      </c>
      <c r="K39">
        <v>1.75</v>
      </c>
      <c r="L39">
        <v>26</v>
      </c>
      <c r="M39">
        <f t="shared" si="0"/>
        <v>2014</v>
      </c>
      <c r="N39" t="s">
        <v>10</v>
      </c>
      <c r="P39" s="5" t="str">
        <f>LOOKUP(MONTH(A39),{1,3,6,9,12;"Winter","Spring","Summer","Autumn","Winter"})</f>
        <v>Summer</v>
      </c>
      <c r="Q39" t="s">
        <v>29</v>
      </c>
      <c r="Z39" t="s">
        <v>58</v>
      </c>
    </row>
    <row r="40" spans="1:26" x14ac:dyDescent="0.25">
      <c r="A40" s="1">
        <v>41899</v>
      </c>
      <c r="B40" t="s">
        <v>35</v>
      </c>
      <c r="C40" t="s">
        <v>29</v>
      </c>
      <c r="D40" s="2">
        <v>0.53125</v>
      </c>
      <c r="E40">
        <v>8.2799999999999994</v>
      </c>
      <c r="F40">
        <v>15.8</v>
      </c>
      <c r="G40">
        <v>165.9</v>
      </c>
      <c r="H40">
        <v>201.3</v>
      </c>
      <c r="I40">
        <v>0.1</v>
      </c>
      <c r="J40">
        <v>7.41</v>
      </c>
      <c r="K40">
        <v>4.54</v>
      </c>
      <c r="L40">
        <v>40</v>
      </c>
      <c r="M40">
        <f t="shared" si="0"/>
        <v>2014</v>
      </c>
      <c r="N40" t="s">
        <v>9</v>
      </c>
      <c r="P40" s="5" t="str">
        <f>LOOKUP(MONTH(A40),{1,3,6,9,12;"Winter","Spring","Summer","Autumn","Winter"})</f>
        <v>Autumn</v>
      </c>
      <c r="Q40" t="s">
        <v>29</v>
      </c>
      <c r="Z40" t="s">
        <v>58</v>
      </c>
    </row>
    <row r="41" spans="1:26" x14ac:dyDescent="0.25">
      <c r="A41" s="1">
        <v>41929</v>
      </c>
      <c r="B41" t="s">
        <v>35</v>
      </c>
      <c r="C41" t="s">
        <v>29</v>
      </c>
      <c r="D41" s="2">
        <v>0.4513888888888889</v>
      </c>
      <c r="E41">
        <v>8.8000000000000007</v>
      </c>
      <c r="F41">
        <v>12.4</v>
      </c>
      <c r="G41">
        <v>127.3</v>
      </c>
      <c r="H41">
        <v>162.4</v>
      </c>
      <c r="I41">
        <v>0.1</v>
      </c>
      <c r="J41">
        <v>7.64</v>
      </c>
      <c r="K41">
        <v>1.55</v>
      </c>
      <c r="L41">
        <v>40</v>
      </c>
      <c r="M41">
        <f t="shared" si="0"/>
        <v>2014</v>
      </c>
      <c r="N41" t="s">
        <v>10</v>
      </c>
      <c r="P41" s="5" t="str">
        <f>LOOKUP(MONTH(A41),{1,3,6,9,12;"Winter","Spring","Summer","Autumn","Winter"})</f>
        <v>Autumn</v>
      </c>
      <c r="Q41" t="s">
        <v>29</v>
      </c>
      <c r="Z41" t="s">
        <v>58</v>
      </c>
    </row>
    <row r="42" spans="1:26" x14ac:dyDescent="0.25">
      <c r="A42" s="1">
        <v>41962</v>
      </c>
      <c r="B42" t="s">
        <v>35</v>
      </c>
      <c r="C42" t="s">
        <v>29</v>
      </c>
      <c r="D42" s="2">
        <v>0.125</v>
      </c>
      <c r="E42">
        <v>10.58</v>
      </c>
      <c r="F42">
        <v>5</v>
      </c>
      <c r="G42">
        <v>105.7</v>
      </c>
      <c r="H42">
        <v>170.7</v>
      </c>
      <c r="I42">
        <v>0.1</v>
      </c>
      <c r="J42">
        <v>8.0500000000000007</v>
      </c>
      <c r="K42">
        <v>16.2</v>
      </c>
      <c r="L42">
        <v>60</v>
      </c>
      <c r="M42">
        <f t="shared" si="0"/>
        <v>2014</v>
      </c>
      <c r="N42" t="s">
        <v>10</v>
      </c>
      <c r="P42" s="5" t="str">
        <f>LOOKUP(MONTH(A42),{1,3,6,9,12;"Winter","Spring","Summer","Autumn","Winter"})</f>
        <v>Autumn</v>
      </c>
      <c r="Q42" t="s">
        <v>29</v>
      </c>
      <c r="Z42" t="s">
        <v>58</v>
      </c>
    </row>
    <row r="43" spans="1:26" x14ac:dyDescent="0.25">
      <c r="A43" s="1">
        <v>41990</v>
      </c>
      <c r="B43" t="s">
        <v>35</v>
      </c>
      <c r="C43" t="s">
        <v>29</v>
      </c>
      <c r="D43" s="2">
        <v>0.10972222222222222</v>
      </c>
      <c r="E43">
        <v>9.58</v>
      </c>
      <c r="F43">
        <v>6.7</v>
      </c>
      <c r="G43">
        <v>92.7</v>
      </c>
      <c r="H43">
        <v>142.9</v>
      </c>
      <c r="I43">
        <v>0.1</v>
      </c>
      <c r="J43">
        <v>7.92</v>
      </c>
      <c r="K43">
        <v>1.41</v>
      </c>
      <c r="L43">
        <v>90</v>
      </c>
      <c r="M43">
        <f t="shared" si="0"/>
        <v>2014</v>
      </c>
      <c r="N43" t="s">
        <v>10</v>
      </c>
      <c r="P43" s="5" t="str">
        <f>LOOKUP(MONTH(A43),{1,3,6,9,12;"Winter","Spring","Summer","Autumn","Winter"})</f>
        <v>Winter</v>
      </c>
      <c r="Q43" t="s">
        <v>29</v>
      </c>
      <c r="Z43" t="s">
        <v>58</v>
      </c>
    </row>
    <row r="44" spans="1:26" x14ac:dyDescent="0.25">
      <c r="A44" s="1">
        <v>42025</v>
      </c>
      <c r="B44" t="s">
        <v>35</v>
      </c>
      <c r="C44" t="s">
        <v>29</v>
      </c>
      <c r="D44" s="2">
        <v>0.11180555555555556</v>
      </c>
      <c r="E44">
        <v>10.73</v>
      </c>
      <c r="F44">
        <v>5.3</v>
      </c>
      <c r="G44">
        <v>89.7</v>
      </c>
      <c r="H44">
        <v>143.19999999999999</v>
      </c>
      <c r="I44">
        <v>0.1</v>
      </c>
      <c r="J44">
        <v>7.8</v>
      </c>
      <c r="K44">
        <v>2.74</v>
      </c>
      <c r="L44">
        <v>90</v>
      </c>
      <c r="M44">
        <f t="shared" si="0"/>
        <v>2015</v>
      </c>
      <c r="N44" t="s">
        <v>10</v>
      </c>
      <c r="P44" s="5" t="str">
        <f>LOOKUP(MONTH(A44),{1,3,6,9,12;"Winter","Spring","Summer","Autumn","Winter"})</f>
        <v>Winter</v>
      </c>
      <c r="Q44" t="s">
        <v>29</v>
      </c>
      <c r="Z44" t="s">
        <v>58</v>
      </c>
    </row>
    <row r="45" spans="1:26" x14ac:dyDescent="0.25">
      <c r="A45" s="1">
        <v>42054</v>
      </c>
      <c r="B45" t="s">
        <v>35</v>
      </c>
      <c r="C45" t="s">
        <v>29</v>
      </c>
      <c r="D45" s="2">
        <v>0.47152777777777777</v>
      </c>
      <c r="E45">
        <v>10.15</v>
      </c>
      <c r="F45">
        <v>7.6</v>
      </c>
      <c r="G45">
        <v>105.3</v>
      </c>
      <c r="H45">
        <v>157.80000000000001</v>
      </c>
      <c r="I45">
        <v>0.1</v>
      </c>
      <c r="J45">
        <v>7.77</v>
      </c>
      <c r="K45">
        <v>2.1</v>
      </c>
      <c r="L45">
        <v>80</v>
      </c>
      <c r="M45">
        <f t="shared" si="0"/>
        <v>2015</v>
      </c>
      <c r="N45" t="s">
        <v>10</v>
      </c>
      <c r="P45" s="5" t="str">
        <f>LOOKUP(MONTH(A45),{1,3,6,9,12;"Winter","Spring","Summer","Autumn","Winter"})</f>
        <v>Winter</v>
      </c>
      <c r="Q45" t="s">
        <v>29</v>
      </c>
      <c r="Z45" t="s">
        <v>58</v>
      </c>
    </row>
    <row r="46" spans="1:26" x14ac:dyDescent="0.25">
      <c r="A46" s="1">
        <v>42100</v>
      </c>
      <c r="B46" t="s">
        <v>35</v>
      </c>
      <c r="C46" t="s">
        <v>29</v>
      </c>
      <c r="D46" s="2">
        <v>0.47916666666666669</v>
      </c>
      <c r="E46">
        <v>9.9600000000000009</v>
      </c>
      <c r="F46">
        <v>9.1</v>
      </c>
      <c r="G46">
        <v>113.4</v>
      </c>
      <c r="H46">
        <v>162.5</v>
      </c>
      <c r="I46">
        <v>0.1</v>
      </c>
      <c r="J46">
        <v>7.19</v>
      </c>
      <c r="K46">
        <v>1.06</v>
      </c>
      <c r="L46">
        <v>75</v>
      </c>
      <c r="M46">
        <f t="shared" si="0"/>
        <v>2015</v>
      </c>
      <c r="N46" t="s">
        <v>10</v>
      </c>
      <c r="P46" s="5" t="str">
        <f>LOOKUP(MONTH(A46),{1,3,6,9,12;"Winter","Spring","Summer","Autumn","Winter"})</f>
        <v>Spring</v>
      </c>
      <c r="Q46" t="s">
        <v>29</v>
      </c>
      <c r="Z46" t="s">
        <v>58</v>
      </c>
    </row>
    <row r="47" spans="1:26" x14ac:dyDescent="0.25">
      <c r="A47" s="1">
        <v>42115</v>
      </c>
      <c r="B47" t="s">
        <v>35</v>
      </c>
      <c r="C47" t="s">
        <v>29</v>
      </c>
      <c r="D47" s="2">
        <v>0.49444444444444446</v>
      </c>
      <c r="E47">
        <v>10.47</v>
      </c>
      <c r="F47">
        <v>12.7</v>
      </c>
      <c r="G47">
        <v>139.9</v>
      </c>
      <c r="H47">
        <v>182.9</v>
      </c>
      <c r="I47">
        <v>0.1</v>
      </c>
      <c r="J47">
        <v>7.78</v>
      </c>
      <c r="K47">
        <v>3.29</v>
      </c>
      <c r="L47">
        <v>60</v>
      </c>
      <c r="M47">
        <f t="shared" si="0"/>
        <v>2015</v>
      </c>
      <c r="N47" t="s">
        <v>9</v>
      </c>
      <c r="P47" s="5" t="str">
        <f>LOOKUP(MONTH(A47),{1,3,6,9,12;"Winter","Spring","Summer","Autumn","Winter"})</f>
        <v>Spring</v>
      </c>
      <c r="Q47" t="s">
        <v>29</v>
      </c>
      <c r="Z47" t="s">
        <v>58</v>
      </c>
    </row>
    <row r="48" spans="1:26" x14ac:dyDescent="0.25">
      <c r="A48" s="1">
        <v>42144</v>
      </c>
      <c r="B48" t="s">
        <v>35</v>
      </c>
      <c r="C48" t="s">
        <v>29</v>
      </c>
      <c r="D48" s="2">
        <v>0.62013888888888891</v>
      </c>
      <c r="E48">
        <v>9.52</v>
      </c>
      <c r="F48">
        <v>16.8</v>
      </c>
      <c r="G48">
        <v>164.3</v>
      </c>
      <c r="H48">
        <v>195.1</v>
      </c>
      <c r="I48">
        <v>0.1</v>
      </c>
      <c r="J48">
        <v>7.69</v>
      </c>
      <c r="K48">
        <v>1.59</v>
      </c>
      <c r="L48">
        <v>45</v>
      </c>
      <c r="M48">
        <f t="shared" si="0"/>
        <v>2015</v>
      </c>
      <c r="N48" t="s">
        <v>9</v>
      </c>
      <c r="P48" s="5" t="str">
        <f>LOOKUP(MONTH(A48),{1,3,6,9,12;"Winter","Spring","Summer","Autumn","Winter"})</f>
        <v>Spring</v>
      </c>
      <c r="Q48" t="s">
        <v>29</v>
      </c>
      <c r="Z48" t="s">
        <v>58</v>
      </c>
    </row>
    <row r="49" spans="1:26" x14ac:dyDescent="0.25">
      <c r="A49" s="1">
        <v>42177</v>
      </c>
      <c r="B49" t="s">
        <v>35</v>
      </c>
      <c r="C49" t="s">
        <v>29</v>
      </c>
      <c r="D49" s="2">
        <v>8.2638888888888887E-2</v>
      </c>
      <c r="E49">
        <v>9.23</v>
      </c>
      <c r="F49">
        <v>16.8</v>
      </c>
      <c r="G49">
        <v>166</v>
      </c>
      <c r="H49">
        <v>196.9</v>
      </c>
      <c r="I49">
        <v>0.1</v>
      </c>
      <c r="J49">
        <v>7.29</v>
      </c>
      <c r="K49">
        <v>2.04</v>
      </c>
      <c r="L49">
        <v>28</v>
      </c>
      <c r="M49">
        <f t="shared" si="0"/>
        <v>2015</v>
      </c>
      <c r="N49" t="s">
        <v>9</v>
      </c>
      <c r="P49" s="5" t="str">
        <f>LOOKUP(MONTH(A49),{1,3,6,9,12;"Winter","Spring","Summer","Autumn","Winter"})</f>
        <v>Summer</v>
      </c>
      <c r="Q49" t="s">
        <v>29</v>
      </c>
      <c r="Z49" t="s">
        <v>58</v>
      </c>
    </row>
    <row r="50" spans="1:26" x14ac:dyDescent="0.25">
      <c r="A50" s="1">
        <v>42199</v>
      </c>
      <c r="B50" t="s">
        <v>35</v>
      </c>
      <c r="C50" t="s">
        <v>29</v>
      </c>
      <c r="D50" s="2">
        <v>0.4375</v>
      </c>
      <c r="E50">
        <v>7.5</v>
      </c>
      <c r="F50">
        <v>16.2</v>
      </c>
      <c r="G50">
        <v>164.4</v>
      </c>
      <c r="H50">
        <v>197.6</v>
      </c>
      <c r="I50">
        <v>0.1</v>
      </c>
      <c r="J50">
        <v>7.3</v>
      </c>
      <c r="K50">
        <v>0.3</v>
      </c>
      <c r="L50">
        <v>25</v>
      </c>
      <c r="M50">
        <f t="shared" si="0"/>
        <v>2015</v>
      </c>
      <c r="N50" t="s">
        <v>9</v>
      </c>
      <c r="P50" s="5" t="str">
        <f>LOOKUP(MONTH(A50),{1,3,6,9,12;"Winter","Spring","Summer","Autumn","Winter"})</f>
        <v>Summer</v>
      </c>
      <c r="Q50" t="s">
        <v>29</v>
      </c>
      <c r="Z50" t="s">
        <v>58</v>
      </c>
    </row>
    <row r="51" spans="1:26" x14ac:dyDescent="0.25">
      <c r="A51" s="1">
        <v>42234</v>
      </c>
      <c r="B51" t="s">
        <v>35</v>
      </c>
      <c r="C51" t="s">
        <v>29</v>
      </c>
      <c r="D51" s="2">
        <v>0.50972222222222219</v>
      </c>
      <c r="E51">
        <v>7.51</v>
      </c>
      <c r="F51">
        <v>16.3</v>
      </c>
      <c r="G51">
        <v>160.80000000000001</v>
      </c>
      <c r="H51">
        <v>193.1</v>
      </c>
      <c r="I51">
        <v>0.1</v>
      </c>
      <c r="J51">
        <v>7.29</v>
      </c>
      <c r="K51">
        <v>1.7</v>
      </c>
      <c r="L51">
        <v>48</v>
      </c>
      <c r="M51">
        <f t="shared" si="0"/>
        <v>2015</v>
      </c>
      <c r="N51" t="s">
        <v>9</v>
      </c>
      <c r="P51" s="5" t="str">
        <f>LOOKUP(MONTH(A51),{1,3,6,9,12;"Winter","Spring","Summer","Autumn","Winter"})</f>
        <v>Summer</v>
      </c>
      <c r="Q51" t="s">
        <v>29</v>
      </c>
      <c r="Z51" t="s">
        <v>58</v>
      </c>
    </row>
    <row r="52" spans="1:26" x14ac:dyDescent="0.25">
      <c r="A52" s="1">
        <v>42262</v>
      </c>
      <c r="B52" t="s">
        <v>35</v>
      </c>
      <c r="C52" t="s">
        <v>29</v>
      </c>
      <c r="D52" s="2">
        <v>0.47916666666666669</v>
      </c>
      <c r="E52">
        <v>8.65</v>
      </c>
      <c r="F52">
        <v>13.6</v>
      </c>
      <c r="G52">
        <v>152.69999999999999</v>
      </c>
      <c r="H52">
        <v>195.3</v>
      </c>
      <c r="I52">
        <v>0.1</v>
      </c>
      <c r="J52">
        <v>7.26</v>
      </c>
      <c r="K52">
        <v>1.17</v>
      </c>
      <c r="L52">
        <v>25</v>
      </c>
      <c r="M52">
        <f t="shared" si="0"/>
        <v>2015</v>
      </c>
      <c r="N52" t="s">
        <v>10</v>
      </c>
      <c r="P52" s="5" t="str">
        <f>LOOKUP(MONTH(A52),{1,3,6,9,12;"Winter","Spring","Summer","Autumn","Winter"})</f>
        <v>Autumn</v>
      </c>
      <c r="Q52" t="s">
        <v>29</v>
      </c>
      <c r="Z52" t="s">
        <v>58</v>
      </c>
    </row>
    <row r="53" spans="1:26" x14ac:dyDescent="0.25">
      <c r="A53" s="1">
        <v>42292</v>
      </c>
      <c r="B53" t="s">
        <v>35</v>
      </c>
      <c r="C53" t="s">
        <v>29</v>
      </c>
      <c r="D53" s="2">
        <v>0.52500000000000002</v>
      </c>
      <c r="E53">
        <v>7.72</v>
      </c>
      <c r="F53">
        <v>12.8</v>
      </c>
      <c r="G53">
        <v>150.30000000000001</v>
      </c>
      <c r="H53">
        <v>149.80000000000001</v>
      </c>
      <c r="I53">
        <v>0.1</v>
      </c>
      <c r="J53">
        <v>7.47</v>
      </c>
      <c r="K53">
        <v>1.49</v>
      </c>
      <c r="L53">
        <v>80</v>
      </c>
      <c r="M53">
        <f t="shared" si="0"/>
        <v>2015</v>
      </c>
      <c r="N53" t="s">
        <v>10</v>
      </c>
      <c r="P53" s="5" t="str">
        <f>LOOKUP(MONTH(A53),{1,3,6,9,12;"Winter","Spring","Summer","Autumn","Winter"})</f>
        <v>Autumn</v>
      </c>
      <c r="Q53" t="s">
        <v>29</v>
      </c>
      <c r="Z53" t="s">
        <v>58</v>
      </c>
    </row>
    <row r="54" spans="1:26" x14ac:dyDescent="0.25">
      <c r="A54" s="1">
        <v>42317</v>
      </c>
      <c r="B54" t="s">
        <v>35</v>
      </c>
      <c r="C54" t="s">
        <v>29</v>
      </c>
      <c r="D54" s="2">
        <v>0.49583333333333335</v>
      </c>
      <c r="E54">
        <v>7.71</v>
      </c>
      <c r="F54">
        <v>10.199999999999999</v>
      </c>
      <c r="G54">
        <v>83.3</v>
      </c>
      <c r="H54">
        <v>116.3</v>
      </c>
      <c r="I54">
        <v>0.1</v>
      </c>
      <c r="J54">
        <v>6.86</v>
      </c>
      <c r="K54">
        <v>0.38</v>
      </c>
      <c r="L54">
        <v>175</v>
      </c>
      <c r="M54">
        <f t="shared" si="0"/>
        <v>2015</v>
      </c>
      <c r="N54" t="s">
        <v>10</v>
      </c>
      <c r="P54" s="5" t="str">
        <f>LOOKUP(MONTH(A54),{1,3,6,9,12;"Winter","Spring","Summer","Autumn","Winter"})</f>
        <v>Autumn</v>
      </c>
      <c r="Q54" t="s">
        <v>29</v>
      </c>
      <c r="Z54" t="s">
        <v>58</v>
      </c>
    </row>
    <row r="55" spans="1:26" x14ac:dyDescent="0.25">
      <c r="A55" s="1">
        <v>42360</v>
      </c>
      <c r="B55" t="s">
        <v>35</v>
      </c>
      <c r="C55" t="s">
        <v>29</v>
      </c>
      <c r="D55" s="2">
        <v>0.55694444444444446</v>
      </c>
      <c r="E55">
        <v>10.45</v>
      </c>
      <c r="F55">
        <v>6.2</v>
      </c>
      <c r="G55">
        <v>71.099999999999994</v>
      </c>
      <c r="H55">
        <v>111.1</v>
      </c>
      <c r="I55">
        <v>0.1</v>
      </c>
      <c r="J55">
        <v>7.26</v>
      </c>
      <c r="K55">
        <v>1.1100000000000001</v>
      </c>
      <c r="L55">
        <v>100</v>
      </c>
      <c r="M55">
        <f t="shared" si="0"/>
        <v>2015</v>
      </c>
      <c r="N55" t="s">
        <v>10</v>
      </c>
      <c r="P55" s="5" t="str">
        <f>LOOKUP(MONTH(A55),{1,3,6,9,12;"Winter","Spring","Summer","Autumn","Winter"})</f>
        <v>Winter</v>
      </c>
      <c r="Q55" t="s">
        <v>29</v>
      </c>
      <c r="Z55" t="s">
        <v>58</v>
      </c>
    </row>
    <row r="56" spans="1:26" x14ac:dyDescent="0.25">
      <c r="A56" s="1">
        <v>42388</v>
      </c>
      <c r="B56" t="s">
        <v>35</v>
      </c>
      <c r="C56" t="s">
        <v>29</v>
      </c>
      <c r="D56" s="2">
        <v>0.60069444444444442</v>
      </c>
      <c r="E56">
        <v>9.7799999999999994</v>
      </c>
      <c r="F56">
        <v>6.8</v>
      </c>
      <c r="G56">
        <v>83.7</v>
      </c>
      <c r="H56">
        <v>128.19999999999999</v>
      </c>
      <c r="I56">
        <v>0.1</v>
      </c>
      <c r="J56">
        <v>7.29</v>
      </c>
      <c r="K56">
        <v>0.73</v>
      </c>
      <c r="L56">
        <v>105</v>
      </c>
      <c r="M56">
        <f t="shared" si="0"/>
        <v>2016</v>
      </c>
      <c r="N56" t="s">
        <v>10</v>
      </c>
      <c r="P56" s="5" t="str">
        <f>LOOKUP(MONTH(A56),{1,3,6,9,12;"Winter","Spring","Summer","Autumn","Winter"})</f>
        <v>Winter</v>
      </c>
      <c r="Q56" t="s">
        <v>29</v>
      </c>
      <c r="Z56" t="s">
        <v>58</v>
      </c>
    </row>
    <row r="57" spans="1:26" x14ac:dyDescent="0.25">
      <c r="A57" s="1">
        <v>42423</v>
      </c>
      <c r="B57" t="s">
        <v>35</v>
      </c>
      <c r="C57" t="s">
        <v>29</v>
      </c>
      <c r="D57" s="2">
        <v>0.50138888888888888</v>
      </c>
      <c r="E57">
        <v>9.5399999999999991</v>
      </c>
      <c r="F57">
        <v>6.1</v>
      </c>
      <c r="G57">
        <v>88.5</v>
      </c>
      <c r="H57">
        <v>138.69999999999999</v>
      </c>
      <c r="I57">
        <v>0.1</v>
      </c>
      <c r="J57">
        <v>6.78</v>
      </c>
      <c r="K57">
        <v>1.32</v>
      </c>
      <c r="L57">
        <v>75</v>
      </c>
      <c r="M57">
        <f t="shared" si="0"/>
        <v>2016</v>
      </c>
      <c r="N57" t="s">
        <v>10</v>
      </c>
      <c r="P57" s="5" t="str">
        <f>LOOKUP(MONTH(A57),{1,3,6,9,12;"Winter","Spring","Summer","Autumn","Winter"})</f>
        <v>Winter</v>
      </c>
      <c r="Q57" t="s">
        <v>29</v>
      </c>
      <c r="Z57" t="s">
        <v>58</v>
      </c>
    </row>
    <row r="58" spans="1:26" x14ac:dyDescent="0.25">
      <c r="A58" s="1">
        <v>42450</v>
      </c>
      <c r="B58" t="s">
        <v>35</v>
      </c>
      <c r="C58" t="s">
        <v>29</v>
      </c>
      <c r="D58" s="2">
        <v>0.51458333333333328</v>
      </c>
      <c r="E58">
        <v>9.57</v>
      </c>
      <c r="F58">
        <v>9.6999999999999993</v>
      </c>
      <c r="G58">
        <v>105.4</v>
      </c>
      <c r="H58">
        <v>148.5</v>
      </c>
      <c r="I58">
        <v>0.1</v>
      </c>
      <c r="J58">
        <v>7.14</v>
      </c>
      <c r="K58">
        <v>0.88</v>
      </c>
      <c r="L58">
        <v>80</v>
      </c>
      <c r="M58">
        <f t="shared" si="0"/>
        <v>2016</v>
      </c>
      <c r="N58" t="s">
        <v>10</v>
      </c>
      <c r="P58" s="5" t="str">
        <f>LOOKUP(MONTH(A58),{1,3,6,9,12;"Winter","Spring","Summer","Autumn","Winter"})</f>
        <v>Spring</v>
      </c>
      <c r="Q58" t="s">
        <v>29</v>
      </c>
      <c r="Z58" t="s">
        <v>58</v>
      </c>
    </row>
    <row r="59" spans="1:26" x14ac:dyDescent="0.25">
      <c r="A59" s="1">
        <v>42478</v>
      </c>
      <c r="B59" t="s">
        <v>35</v>
      </c>
      <c r="C59" t="s">
        <v>29</v>
      </c>
      <c r="D59" s="2">
        <v>0.4993055555555555</v>
      </c>
      <c r="E59">
        <v>9.48</v>
      </c>
      <c r="F59">
        <v>13.2</v>
      </c>
      <c r="G59">
        <v>139.30000000000001</v>
      </c>
      <c r="H59">
        <v>180.1</v>
      </c>
      <c r="I59">
        <v>0.1</v>
      </c>
      <c r="J59">
        <v>7.73</v>
      </c>
      <c r="K59">
        <v>2.12</v>
      </c>
      <c r="L59">
        <v>60</v>
      </c>
      <c r="M59">
        <f t="shared" si="0"/>
        <v>2016</v>
      </c>
      <c r="N59" t="s">
        <v>9</v>
      </c>
      <c r="P59" s="5" t="str">
        <f>LOOKUP(MONTH(A59),{1,3,6,9,12;"Winter","Spring","Summer","Autumn","Winter"})</f>
        <v>Spring</v>
      </c>
      <c r="Q59" t="s">
        <v>29</v>
      </c>
      <c r="Z59" t="s">
        <v>58</v>
      </c>
    </row>
    <row r="60" spans="1:26" x14ac:dyDescent="0.25">
      <c r="A60" s="1">
        <v>42499</v>
      </c>
      <c r="B60" t="s">
        <v>35</v>
      </c>
      <c r="C60" t="s">
        <v>29</v>
      </c>
      <c r="D60" s="2">
        <v>0.50902777777777775</v>
      </c>
      <c r="E60">
        <v>9.5299999999999994</v>
      </c>
      <c r="F60">
        <v>13.1</v>
      </c>
      <c r="G60">
        <v>135.5</v>
      </c>
      <c r="H60">
        <v>175.3</v>
      </c>
      <c r="I60">
        <v>0.1</v>
      </c>
      <c r="J60">
        <v>7.47</v>
      </c>
      <c r="K60">
        <v>1.65</v>
      </c>
      <c r="L60">
        <v>65</v>
      </c>
      <c r="M60">
        <f t="shared" si="0"/>
        <v>2016</v>
      </c>
      <c r="N60" t="s">
        <v>10</v>
      </c>
      <c r="P60" s="5" t="str">
        <f>LOOKUP(MONTH(A60),{1,3,6,9,12;"Winter","Spring","Summer","Autumn","Winter"})</f>
        <v>Spring</v>
      </c>
      <c r="Q60" t="s">
        <v>29</v>
      </c>
      <c r="Z60" t="s">
        <v>58</v>
      </c>
    </row>
    <row r="61" spans="1:26" x14ac:dyDescent="0.25">
      <c r="A61" s="1">
        <v>42541</v>
      </c>
      <c r="B61" t="s">
        <v>35</v>
      </c>
      <c r="C61" t="s">
        <v>29</v>
      </c>
      <c r="D61" s="2">
        <v>0.65347222222222223</v>
      </c>
      <c r="E61">
        <v>8.5299999999999994</v>
      </c>
      <c r="F61">
        <v>15.4</v>
      </c>
      <c r="G61">
        <v>128.4</v>
      </c>
      <c r="H61">
        <v>157.4</v>
      </c>
      <c r="I61">
        <v>0.1</v>
      </c>
      <c r="J61">
        <v>7.74</v>
      </c>
      <c r="K61">
        <v>0.86</v>
      </c>
      <c r="L61">
        <v>70</v>
      </c>
      <c r="M61">
        <f t="shared" si="0"/>
        <v>2016</v>
      </c>
      <c r="N61" t="s">
        <v>10</v>
      </c>
      <c r="P61" s="5" t="str">
        <f>LOOKUP(MONTH(A61),{1,3,6,9,12;"Winter","Spring","Summer","Autumn","Winter"})</f>
        <v>Summer</v>
      </c>
      <c r="Q61" t="s">
        <v>29</v>
      </c>
      <c r="Z61" t="s">
        <v>58</v>
      </c>
    </row>
    <row r="62" spans="1:26" x14ac:dyDescent="0.25">
      <c r="A62" s="1">
        <v>42569</v>
      </c>
      <c r="B62" t="s">
        <v>35</v>
      </c>
      <c r="C62" t="s">
        <v>29</v>
      </c>
      <c r="D62" s="2">
        <v>0.56527777777777777</v>
      </c>
      <c r="E62">
        <v>8.16</v>
      </c>
      <c r="F62">
        <v>16</v>
      </c>
      <c r="G62">
        <v>162.30000000000001</v>
      </c>
      <c r="H62">
        <v>196</v>
      </c>
      <c r="I62">
        <v>0.1</v>
      </c>
      <c r="J62">
        <v>7.11</v>
      </c>
      <c r="K62">
        <v>0.96</v>
      </c>
      <c r="L62">
        <v>45</v>
      </c>
      <c r="M62">
        <f t="shared" si="0"/>
        <v>2016</v>
      </c>
      <c r="N62" t="s">
        <v>9</v>
      </c>
      <c r="P62" s="5" t="str">
        <f>LOOKUP(MONTH(A62),{1,3,6,9,12;"Winter","Spring","Summer","Autumn","Winter"})</f>
        <v>Summer</v>
      </c>
      <c r="Q62" t="s">
        <v>29</v>
      </c>
      <c r="Z62" t="s">
        <v>58</v>
      </c>
    </row>
    <row r="63" spans="1:26" x14ac:dyDescent="0.25">
      <c r="A63" s="1">
        <v>42597</v>
      </c>
      <c r="B63" t="s">
        <v>35</v>
      </c>
      <c r="C63" t="s">
        <v>29</v>
      </c>
      <c r="D63" s="2">
        <v>0.50138888888888888</v>
      </c>
      <c r="E63">
        <v>7.96</v>
      </c>
      <c r="F63">
        <v>16.5</v>
      </c>
      <c r="G63">
        <v>164.5</v>
      </c>
      <c r="H63">
        <v>196.4</v>
      </c>
      <c r="I63">
        <v>0.1</v>
      </c>
      <c r="J63">
        <v>7.38</v>
      </c>
      <c r="K63">
        <v>1.66</v>
      </c>
      <c r="L63">
        <v>50</v>
      </c>
      <c r="M63">
        <f t="shared" si="0"/>
        <v>2016</v>
      </c>
      <c r="N63" t="s">
        <v>9</v>
      </c>
      <c r="P63" s="5" t="str">
        <f>LOOKUP(MONTH(A63),{1,3,6,9,12;"Winter","Spring","Summer","Autumn","Winter"})</f>
        <v>Summer</v>
      </c>
      <c r="Q63" t="s">
        <v>29</v>
      </c>
      <c r="Z63" t="s">
        <v>58</v>
      </c>
    </row>
    <row r="64" spans="1:26" x14ac:dyDescent="0.25">
      <c r="A64" s="1">
        <v>42633</v>
      </c>
      <c r="B64" t="s">
        <v>35</v>
      </c>
      <c r="C64" t="s">
        <v>29</v>
      </c>
      <c r="D64" s="2">
        <v>0.50694444444444442</v>
      </c>
      <c r="E64">
        <v>9.27</v>
      </c>
      <c r="F64">
        <v>12.5</v>
      </c>
      <c r="G64">
        <v>116.7</v>
      </c>
      <c r="H64">
        <v>153.4</v>
      </c>
      <c r="I64">
        <v>0.1</v>
      </c>
      <c r="J64">
        <v>6.81</v>
      </c>
      <c r="K64">
        <v>2.2000000000000002</v>
      </c>
      <c r="L64">
        <v>85</v>
      </c>
      <c r="M64">
        <f t="shared" si="0"/>
        <v>2016</v>
      </c>
      <c r="N64" t="s">
        <v>10</v>
      </c>
      <c r="P64" s="5" t="str">
        <f>LOOKUP(MONTH(A64),{1,3,6,9,12;"Winter","Spring","Summer","Autumn","Winter"})</f>
        <v>Autumn</v>
      </c>
      <c r="Q64" t="s">
        <v>29</v>
      </c>
      <c r="Z64" t="s">
        <v>58</v>
      </c>
    </row>
    <row r="65" spans="1:26" x14ac:dyDescent="0.25">
      <c r="A65" s="1">
        <v>42654</v>
      </c>
      <c r="B65" t="s">
        <v>35</v>
      </c>
      <c r="C65" t="s">
        <v>29</v>
      </c>
      <c r="D65" s="2">
        <v>0.49513888888888885</v>
      </c>
      <c r="E65">
        <v>9.81</v>
      </c>
      <c r="F65">
        <v>9.8000000000000007</v>
      </c>
      <c r="G65">
        <v>118.8</v>
      </c>
      <c r="H65">
        <v>167.3</v>
      </c>
      <c r="I65">
        <v>0.1</v>
      </c>
      <c r="J65">
        <v>7.07</v>
      </c>
      <c r="K65">
        <v>1.22</v>
      </c>
      <c r="L65">
        <v>90</v>
      </c>
      <c r="M65">
        <f t="shared" si="0"/>
        <v>2016</v>
      </c>
      <c r="N65" t="s">
        <v>9</v>
      </c>
      <c r="P65" s="5" t="str">
        <f>LOOKUP(MONTH(A65),{1,3,6,9,12;"Winter","Spring","Summer","Autumn","Winter"})</f>
        <v>Autumn</v>
      </c>
      <c r="Q65" t="s">
        <v>29</v>
      </c>
      <c r="Z65" t="s">
        <v>58</v>
      </c>
    </row>
    <row r="66" spans="1:26" x14ac:dyDescent="0.25">
      <c r="A66" s="1">
        <v>42690</v>
      </c>
      <c r="B66" t="s">
        <v>35</v>
      </c>
      <c r="C66" t="s">
        <v>29</v>
      </c>
      <c r="D66" s="2">
        <v>0.53472222222222221</v>
      </c>
      <c r="E66">
        <v>9.83</v>
      </c>
      <c r="F66">
        <v>9.8000000000000007</v>
      </c>
      <c r="G66">
        <v>74.5</v>
      </c>
      <c r="H66">
        <v>104.8</v>
      </c>
      <c r="I66">
        <v>0.1</v>
      </c>
      <c r="J66">
        <v>6.7</v>
      </c>
      <c r="K66">
        <v>2</v>
      </c>
      <c r="L66">
        <v>150</v>
      </c>
      <c r="M66">
        <f t="shared" si="0"/>
        <v>2016</v>
      </c>
      <c r="N66" t="s">
        <v>10</v>
      </c>
      <c r="P66" s="5" t="str">
        <f>LOOKUP(MONTH(A66),{1,3,6,9,12;"Winter","Spring","Summer","Autumn","Winter"})</f>
        <v>Autumn</v>
      </c>
      <c r="Q66" t="s">
        <v>29</v>
      </c>
      <c r="Z66" t="s">
        <v>58</v>
      </c>
    </row>
    <row r="67" spans="1:26" x14ac:dyDescent="0.25">
      <c r="A67" s="1">
        <v>42716</v>
      </c>
      <c r="B67" t="s">
        <v>35</v>
      </c>
      <c r="C67" t="s">
        <v>29</v>
      </c>
      <c r="D67" s="2">
        <v>0.4777777777777778</v>
      </c>
      <c r="E67">
        <v>11.55</v>
      </c>
      <c r="F67">
        <v>5.9</v>
      </c>
      <c r="G67">
        <v>95.2</v>
      </c>
      <c r="H67">
        <v>149.5</v>
      </c>
      <c r="I67">
        <v>0.1</v>
      </c>
      <c r="J67">
        <v>7.1</v>
      </c>
      <c r="K67">
        <v>0.6</v>
      </c>
      <c r="L67">
        <v>60</v>
      </c>
      <c r="M67">
        <f t="shared" ref="M67:M77" si="1">YEAR(A67)</f>
        <v>2016</v>
      </c>
      <c r="N67" t="s">
        <v>10</v>
      </c>
      <c r="P67" s="5" t="str">
        <f>LOOKUP(MONTH(A67),{1,3,6,9,12;"Winter","Spring","Summer","Autumn","Winter"})</f>
        <v>Winter</v>
      </c>
      <c r="Q67" t="s">
        <v>29</v>
      </c>
      <c r="Z67" t="s">
        <v>58</v>
      </c>
    </row>
    <row r="68" spans="1:26" x14ac:dyDescent="0.25">
      <c r="A68" s="1">
        <v>42758</v>
      </c>
      <c r="B68" t="s">
        <v>35</v>
      </c>
      <c r="C68" t="s">
        <v>29</v>
      </c>
      <c r="D68" s="2">
        <v>0.47430555555555554</v>
      </c>
      <c r="E68">
        <v>11.61</v>
      </c>
      <c r="F68">
        <v>4.2</v>
      </c>
      <c r="G68">
        <v>83.8</v>
      </c>
      <c r="H68">
        <v>139.1</v>
      </c>
      <c r="I68">
        <v>0.1</v>
      </c>
      <c r="J68">
        <v>6.92</v>
      </c>
      <c r="K68">
        <v>3.07</v>
      </c>
      <c r="L68">
        <v>80</v>
      </c>
      <c r="M68">
        <f t="shared" si="1"/>
        <v>2017</v>
      </c>
      <c r="N68" t="s">
        <v>10</v>
      </c>
      <c r="P68" s="5" t="str">
        <f>LOOKUP(MONTH(A68),{1,3,6,9,12;"Winter","Spring","Summer","Autumn","Winter"})</f>
        <v>Winter</v>
      </c>
      <c r="Q68" t="s">
        <v>29</v>
      </c>
      <c r="Z68" t="s">
        <v>58</v>
      </c>
    </row>
    <row r="69" spans="1:26" x14ac:dyDescent="0.25">
      <c r="A69" s="1">
        <v>42787</v>
      </c>
      <c r="B69" t="s">
        <v>35</v>
      </c>
      <c r="C69" t="s">
        <v>29</v>
      </c>
      <c r="D69" s="2">
        <v>0.44236111111111115</v>
      </c>
      <c r="E69">
        <v>11.02</v>
      </c>
      <c r="F69">
        <v>7</v>
      </c>
      <c r="G69">
        <v>80.7</v>
      </c>
      <c r="H69">
        <v>123.1</v>
      </c>
      <c r="I69">
        <v>0.1</v>
      </c>
      <c r="J69">
        <v>7.09</v>
      </c>
      <c r="K69">
        <v>3.17</v>
      </c>
      <c r="L69">
        <v>150</v>
      </c>
      <c r="M69">
        <f t="shared" si="1"/>
        <v>2017</v>
      </c>
      <c r="N69" t="s">
        <v>10</v>
      </c>
      <c r="P69" s="5" t="str">
        <f>LOOKUP(MONTH(A69),{1,3,6,9,12;"Winter","Spring","Summer","Autumn","Winter"})</f>
        <v>Winter</v>
      </c>
      <c r="Q69" t="s">
        <v>29</v>
      </c>
      <c r="Z69" t="s">
        <v>58</v>
      </c>
    </row>
    <row r="70" spans="1:26" x14ac:dyDescent="0.25">
      <c r="A70" s="1">
        <v>42825</v>
      </c>
      <c r="B70" t="s">
        <v>35</v>
      </c>
      <c r="C70" t="s">
        <v>29</v>
      </c>
      <c r="D70" s="2">
        <v>0.47291666666666665</v>
      </c>
      <c r="E70">
        <v>10.16</v>
      </c>
      <c r="F70">
        <v>8.1999999999999993</v>
      </c>
      <c r="G70">
        <v>90.9</v>
      </c>
      <c r="H70">
        <v>133.69999999999999</v>
      </c>
      <c r="I70">
        <v>0.1</v>
      </c>
      <c r="J70">
        <v>6.9</v>
      </c>
      <c r="K70">
        <v>2.64</v>
      </c>
      <c r="L70">
        <v>100</v>
      </c>
      <c r="M70">
        <f t="shared" si="1"/>
        <v>2017</v>
      </c>
      <c r="N70" t="s">
        <v>10</v>
      </c>
      <c r="P70" s="5" t="str">
        <f>LOOKUP(MONTH(A70),{1,3,6,9,12;"Winter","Spring","Summer","Autumn","Winter"})</f>
        <v>Spring</v>
      </c>
      <c r="Q70" t="s">
        <v>29</v>
      </c>
      <c r="Z70" t="s">
        <v>58</v>
      </c>
    </row>
    <row r="71" spans="1:26" x14ac:dyDescent="0.25">
      <c r="A71" s="1">
        <v>42843</v>
      </c>
      <c r="B71" t="s">
        <v>35</v>
      </c>
      <c r="C71" t="s">
        <v>29</v>
      </c>
      <c r="D71" s="2">
        <v>0.44513888888888892</v>
      </c>
      <c r="E71">
        <v>9.3000000000000007</v>
      </c>
      <c r="F71">
        <v>10.9</v>
      </c>
      <c r="G71">
        <v>107.6</v>
      </c>
      <c r="H71">
        <v>147.30000000000001</v>
      </c>
      <c r="I71">
        <v>0.1</v>
      </c>
      <c r="J71">
        <v>6.98</v>
      </c>
      <c r="K71">
        <v>0.83</v>
      </c>
      <c r="L71">
        <v>90</v>
      </c>
      <c r="M71">
        <f t="shared" si="1"/>
        <v>2017</v>
      </c>
      <c r="N71" t="s">
        <v>10</v>
      </c>
      <c r="P71" s="5" t="str">
        <f>LOOKUP(MONTH(A71),{1,3,6,9,12;"Winter","Spring","Summer","Autumn","Winter"})</f>
        <v>Spring</v>
      </c>
      <c r="Q71" t="s">
        <v>29</v>
      </c>
      <c r="Z71" t="s">
        <v>58</v>
      </c>
    </row>
    <row r="72" spans="1:26" x14ac:dyDescent="0.25">
      <c r="A72" s="1">
        <v>42870</v>
      </c>
      <c r="B72" t="s">
        <v>35</v>
      </c>
      <c r="C72" t="s">
        <v>29</v>
      </c>
      <c r="D72" s="2">
        <v>0.57291666666666663</v>
      </c>
      <c r="E72">
        <v>8.7100000000000009</v>
      </c>
      <c r="F72">
        <v>11.9</v>
      </c>
      <c r="G72">
        <v>89.1</v>
      </c>
      <c r="H72">
        <v>119</v>
      </c>
      <c r="I72">
        <v>0.1</v>
      </c>
      <c r="J72">
        <v>7.05</v>
      </c>
      <c r="K72">
        <v>3.19</v>
      </c>
      <c r="L72">
        <v>100</v>
      </c>
      <c r="M72">
        <f t="shared" si="1"/>
        <v>2017</v>
      </c>
      <c r="N72" t="s">
        <v>10</v>
      </c>
      <c r="P72" s="5" t="str">
        <f>LOOKUP(MONTH(A72),{1,3,6,9,12;"Winter","Spring","Summer","Autumn","Winter"})</f>
        <v>Spring</v>
      </c>
      <c r="Q72" t="s">
        <v>29</v>
      </c>
      <c r="Z72" t="s">
        <v>58</v>
      </c>
    </row>
    <row r="73" spans="1:26" x14ac:dyDescent="0.25">
      <c r="A73" s="1">
        <v>42899</v>
      </c>
      <c r="B73" t="s">
        <v>35</v>
      </c>
      <c r="C73" t="s">
        <v>29</v>
      </c>
      <c r="D73" s="2">
        <v>0.50694444444444442</v>
      </c>
      <c r="E73">
        <v>9</v>
      </c>
      <c r="F73">
        <v>13</v>
      </c>
      <c r="G73">
        <v>144.30000000000001</v>
      </c>
      <c r="H73">
        <v>187.1</v>
      </c>
      <c r="I73">
        <v>0.1</v>
      </c>
      <c r="J73">
        <v>7.7</v>
      </c>
      <c r="K73">
        <v>2.92</v>
      </c>
      <c r="L73">
        <v>75</v>
      </c>
      <c r="M73">
        <f t="shared" si="1"/>
        <v>2017</v>
      </c>
      <c r="N73" t="s">
        <v>10</v>
      </c>
      <c r="P73" s="5" t="str">
        <f>LOOKUP(MONTH(A73),{1,3,6,9,12;"Winter","Spring","Summer","Autumn","Winter"})</f>
        <v>Summer</v>
      </c>
      <c r="Q73" t="s">
        <v>29</v>
      </c>
      <c r="Z73" t="s">
        <v>58</v>
      </c>
    </row>
    <row r="74" spans="1:26" x14ac:dyDescent="0.25">
      <c r="A74" s="1">
        <v>42927</v>
      </c>
      <c r="B74" t="s">
        <v>35</v>
      </c>
      <c r="C74" t="s">
        <v>29</v>
      </c>
      <c r="D74" s="2">
        <v>0.52777777777777779</v>
      </c>
      <c r="E74">
        <v>9.3800000000000008</v>
      </c>
      <c r="F74">
        <v>15.2</v>
      </c>
      <c r="G74">
        <v>166.8</v>
      </c>
      <c r="H74">
        <v>200.5</v>
      </c>
      <c r="I74">
        <v>0.1</v>
      </c>
      <c r="J74">
        <v>7.5</v>
      </c>
      <c r="K74">
        <v>0.77</v>
      </c>
      <c r="L74">
        <v>50</v>
      </c>
      <c r="M74">
        <f t="shared" si="1"/>
        <v>2017</v>
      </c>
      <c r="N74" t="s">
        <v>9</v>
      </c>
      <c r="P74" s="5" t="str">
        <f>LOOKUP(MONTH(A74),{1,3,6,9,12;"Winter","Spring","Summer","Autumn","Winter"})</f>
        <v>Summer</v>
      </c>
      <c r="Q74" t="s">
        <v>29</v>
      </c>
      <c r="Z74" t="s">
        <v>58</v>
      </c>
    </row>
    <row r="75" spans="1:26" x14ac:dyDescent="0.25">
      <c r="A75" s="1">
        <v>42961</v>
      </c>
      <c r="B75" t="s">
        <v>35</v>
      </c>
      <c r="C75" t="s">
        <v>29</v>
      </c>
      <c r="D75" s="2">
        <v>0.49305555555555558</v>
      </c>
      <c r="E75">
        <v>10.130000000000001</v>
      </c>
      <c r="F75">
        <v>15.4</v>
      </c>
      <c r="G75">
        <v>165.9</v>
      </c>
      <c r="H75">
        <v>203.1</v>
      </c>
      <c r="I75">
        <v>0.1</v>
      </c>
      <c r="J75">
        <v>7.76</v>
      </c>
      <c r="K75">
        <v>2.68</v>
      </c>
      <c r="L75">
        <v>40</v>
      </c>
      <c r="M75">
        <f t="shared" si="1"/>
        <v>2017</v>
      </c>
      <c r="N75" t="s">
        <v>10</v>
      </c>
      <c r="P75" s="5" t="str">
        <f>LOOKUP(MONTH(A75),{1,3,6,9,12;"Winter","Spring","Summer","Autumn","Winter"})</f>
        <v>Summer</v>
      </c>
      <c r="Q75" t="s">
        <v>29</v>
      </c>
      <c r="Z75" t="s">
        <v>58</v>
      </c>
    </row>
    <row r="76" spans="1:26" x14ac:dyDescent="0.25">
      <c r="A76" s="1">
        <v>42989</v>
      </c>
      <c r="B76" t="s">
        <v>35</v>
      </c>
      <c r="C76" t="s">
        <v>29</v>
      </c>
      <c r="D76" s="2">
        <v>0.43888888888888888</v>
      </c>
      <c r="E76">
        <v>10.01</v>
      </c>
      <c r="F76">
        <v>13.4</v>
      </c>
      <c r="G76">
        <v>160.4</v>
      </c>
      <c r="H76">
        <v>205.8</v>
      </c>
      <c r="I76">
        <v>0.1</v>
      </c>
      <c r="J76">
        <v>7.41</v>
      </c>
      <c r="K76">
        <v>1.45</v>
      </c>
      <c r="L76">
        <v>35</v>
      </c>
      <c r="M76">
        <f t="shared" si="1"/>
        <v>2017</v>
      </c>
      <c r="N76" t="s">
        <v>9</v>
      </c>
      <c r="P76" s="5" t="str">
        <f>LOOKUP(MONTH(A76),{1,3,6,9,12;"Winter","Spring","Summer","Autumn","Winter"})</f>
        <v>Autumn</v>
      </c>
      <c r="Q76" t="s">
        <v>29</v>
      </c>
      <c r="Z76" t="s">
        <v>58</v>
      </c>
    </row>
    <row r="77" spans="1:26" x14ac:dyDescent="0.25">
      <c r="A77" s="1">
        <v>43024</v>
      </c>
      <c r="B77" t="s">
        <v>35</v>
      </c>
      <c r="C77" t="s">
        <v>29</v>
      </c>
      <c r="D77" s="2">
        <v>0.54375000000000007</v>
      </c>
      <c r="E77">
        <v>11.35</v>
      </c>
      <c r="F77">
        <v>9.5</v>
      </c>
      <c r="G77">
        <v>138.9</v>
      </c>
      <c r="H77">
        <v>197.2</v>
      </c>
      <c r="I77">
        <v>0.1</v>
      </c>
      <c r="J77">
        <v>7.71</v>
      </c>
      <c r="K77">
        <v>2.39</v>
      </c>
      <c r="L77">
        <v>40</v>
      </c>
      <c r="M77">
        <f t="shared" si="1"/>
        <v>2017</v>
      </c>
      <c r="N77" t="s">
        <v>9</v>
      </c>
      <c r="P77" s="5" t="str">
        <f>LOOKUP(MONTH(A77),{1,3,6,9,12;"Winter","Spring","Summer","Autumn","Winter"})</f>
        <v>Autumn</v>
      </c>
      <c r="Q77" t="s">
        <v>29</v>
      </c>
      <c r="Z77" t="s">
        <v>58</v>
      </c>
    </row>
    <row r="78" spans="1:26" x14ac:dyDescent="0.25">
      <c r="A78" s="1">
        <v>43073</v>
      </c>
      <c r="B78" t="s">
        <v>35</v>
      </c>
      <c r="C78" t="s">
        <v>29</v>
      </c>
      <c r="D78" s="2">
        <v>0.49027777777777781</v>
      </c>
      <c r="E78">
        <v>11.63</v>
      </c>
      <c r="F78">
        <v>6.4</v>
      </c>
      <c r="G78">
        <v>80.5</v>
      </c>
      <c r="H78">
        <v>123.1</v>
      </c>
      <c r="I78">
        <v>0.1</v>
      </c>
      <c r="J78">
        <v>6.84</v>
      </c>
      <c r="K78">
        <v>1.17</v>
      </c>
      <c r="L78">
        <v>100</v>
      </c>
      <c r="M78">
        <f>YEAR(A78)</f>
        <v>2017</v>
      </c>
      <c r="N78" t="s">
        <v>10</v>
      </c>
      <c r="P78" s="5" t="str">
        <f>LOOKUP(MONTH(A78),{1,3,6,9,12;"Winter","Spring","Summer","Autumn","Winter"})</f>
        <v>Winter</v>
      </c>
      <c r="Q78" t="s">
        <v>29</v>
      </c>
      <c r="Z78" t="s">
        <v>58</v>
      </c>
    </row>
    <row r="79" spans="1:26" x14ac:dyDescent="0.25">
      <c r="A79" s="1">
        <v>43122</v>
      </c>
      <c r="B79" t="s">
        <v>35</v>
      </c>
      <c r="C79" t="s">
        <v>29</v>
      </c>
      <c r="D79" s="2">
        <v>0.49791666666666662</v>
      </c>
      <c r="E79">
        <v>10.65</v>
      </c>
      <c r="F79">
        <v>7</v>
      </c>
      <c r="H79">
        <v>118.5</v>
      </c>
      <c r="J79">
        <v>6.97</v>
      </c>
      <c r="K79">
        <v>0.57999999999999996</v>
      </c>
      <c r="L79">
        <v>100</v>
      </c>
      <c r="M79">
        <f t="shared" ref="M79:M90" si="2">YEAR(A79)</f>
        <v>2018</v>
      </c>
      <c r="N79" t="s">
        <v>10</v>
      </c>
      <c r="P79" s="5" t="str">
        <f>LOOKUP(MONTH(A79),{1,3,6,9,12;"Winter","Spring","Summer","Autumn","Winter"})</f>
        <v>Winter</v>
      </c>
      <c r="Q79" t="s">
        <v>29</v>
      </c>
      <c r="Z79" t="s">
        <v>58</v>
      </c>
    </row>
    <row r="80" spans="1:26" x14ac:dyDescent="0.25">
      <c r="A80" s="1">
        <v>43143</v>
      </c>
      <c r="B80" t="s">
        <v>35</v>
      </c>
      <c r="C80" t="s">
        <v>29</v>
      </c>
      <c r="D80" s="2">
        <v>0.4465277777777778</v>
      </c>
      <c r="F80">
        <v>6.4</v>
      </c>
      <c r="H80">
        <v>139</v>
      </c>
      <c r="J80">
        <v>7.83</v>
      </c>
      <c r="K80">
        <v>2.88</v>
      </c>
      <c r="L80">
        <v>100</v>
      </c>
      <c r="M80">
        <f t="shared" si="2"/>
        <v>2018</v>
      </c>
      <c r="N80" t="s">
        <v>9</v>
      </c>
      <c r="P80" s="5" t="str">
        <f>LOOKUP(MONTH(A80),{1,3,6,9,12;"Winter","Spring","Summer","Autumn","Winter"})</f>
        <v>Winter</v>
      </c>
      <c r="Q80" t="s">
        <v>29</v>
      </c>
      <c r="Z80" t="s">
        <v>58</v>
      </c>
    </row>
    <row r="81" spans="1:26" x14ac:dyDescent="0.25">
      <c r="A81" s="1">
        <v>43403</v>
      </c>
      <c r="B81" t="s">
        <v>35</v>
      </c>
      <c r="C81" t="s">
        <v>29</v>
      </c>
      <c r="D81" s="2">
        <v>0.48958333333333331</v>
      </c>
      <c r="E81">
        <v>11.21</v>
      </c>
      <c r="F81">
        <v>10.15</v>
      </c>
      <c r="H81">
        <v>181</v>
      </c>
      <c r="J81">
        <v>7.71</v>
      </c>
      <c r="K81">
        <v>0.57999999999999996</v>
      </c>
      <c r="M81">
        <f t="shared" si="2"/>
        <v>2018</v>
      </c>
      <c r="N81" t="s">
        <v>9</v>
      </c>
      <c r="P81" s="5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x14ac:dyDescent="0.25">
      <c r="A82" s="1">
        <v>43434</v>
      </c>
      <c r="B82" t="s">
        <v>35</v>
      </c>
      <c r="C82" t="s">
        <v>29</v>
      </c>
      <c r="D82" s="2">
        <v>0.51041666666666663</v>
      </c>
      <c r="E82">
        <v>16.86</v>
      </c>
      <c r="F82">
        <v>3.21</v>
      </c>
      <c r="H82">
        <v>180</v>
      </c>
      <c r="J82">
        <v>7.5</v>
      </c>
      <c r="K82">
        <v>1.22</v>
      </c>
      <c r="M82">
        <f t="shared" si="2"/>
        <v>2018</v>
      </c>
      <c r="N82" t="s">
        <v>9</v>
      </c>
      <c r="P82" s="5" t="str">
        <f>LOOKUP(MONTH(A82),{1,3,6,9,12;"Winter","Spring","Summer","Autumn","Winter"})</f>
        <v>Autumn</v>
      </c>
      <c r="Q82" t="s">
        <v>29</v>
      </c>
      <c r="Z82" t="s">
        <v>58</v>
      </c>
    </row>
    <row r="83" spans="1:26" x14ac:dyDescent="0.25">
      <c r="A83" s="1">
        <v>43454</v>
      </c>
      <c r="B83" t="s">
        <v>35</v>
      </c>
      <c r="C83" t="s">
        <v>29</v>
      </c>
      <c r="D83" s="2">
        <v>0.45208333333333334</v>
      </c>
      <c r="E83">
        <v>11.89</v>
      </c>
      <c r="F83">
        <v>6.95</v>
      </c>
      <c r="H83">
        <v>126</v>
      </c>
      <c r="J83">
        <v>7.48</v>
      </c>
      <c r="K83">
        <v>2.4500000000000002</v>
      </c>
      <c r="M83">
        <f t="shared" si="2"/>
        <v>2018</v>
      </c>
      <c r="N83" t="s">
        <v>10</v>
      </c>
      <c r="P83" s="5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x14ac:dyDescent="0.25">
      <c r="A84" s="1">
        <v>43476</v>
      </c>
      <c r="B84" t="s">
        <v>35</v>
      </c>
      <c r="C84" t="s">
        <v>29</v>
      </c>
      <c r="D84" s="2">
        <v>0.39583333333333331</v>
      </c>
      <c r="E84">
        <v>11.92</v>
      </c>
      <c r="F84">
        <v>6.94</v>
      </c>
      <c r="H84">
        <v>120</v>
      </c>
      <c r="J84">
        <v>7.25</v>
      </c>
      <c r="K84">
        <v>0.87</v>
      </c>
      <c r="M84">
        <f t="shared" si="2"/>
        <v>2019</v>
      </c>
      <c r="N84" t="s">
        <v>9</v>
      </c>
      <c r="P84" s="5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x14ac:dyDescent="0.25">
      <c r="A85" s="1">
        <v>43524</v>
      </c>
      <c r="B85" t="s">
        <v>35</v>
      </c>
      <c r="C85" t="s">
        <v>29</v>
      </c>
      <c r="D85" s="2">
        <v>0.70000000000000007</v>
      </c>
      <c r="E85">
        <v>13.87</v>
      </c>
      <c r="F85">
        <v>6.08</v>
      </c>
      <c r="H85">
        <v>162</v>
      </c>
      <c r="J85">
        <v>7.47</v>
      </c>
      <c r="K85">
        <v>0.65</v>
      </c>
      <c r="M85">
        <f t="shared" si="2"/>
        <v>2019</v>
      </c>
      <c r="N85" t="s">
        <v>9</v>
      </c>
      <c r="P85" s="5" t="str">
        <f>LOOKUP(MONTH(A85),{1,3,6,9,12;"Winter","Spring","Summer","Autumn","Winter"})</f>
        <v>Winter</v>
      </c>
      <c r="Q85" t="s">
        <v>29</v>
      </c>
      <c r="Z85" t="s">
        <v>58</v>
      </c>
    </row>
    <row r="86" spans="1:26" x14ac:dyDescent="0.25">
      <c r="A86" s="1">
        <v>43552</v>
      </c>
      <c r="B86" t="s">
        <v>35</v>
      </c>
      <c r="C86" t="s">
        <v>29</v>
      </c>
      <c r="D86" s="2">
        <v>0.60763888888888895</v>
      </c>
      <c r="E86">
        <v>11.89</v>
      </c>
      <c r="F86">
        <v>11.57</v>
      </c>
      <c r="H86">
        <v>200</v>
      </c>
      <c r="J86">
        <v>7.32</v>
      </c>
      <c r="K86">
        <v>0.75</v>
      </c>
      <c r="M86">
        <f t="shared" si="2"/>
        <v>2019</v>
      </c>
      <c r="N86" t="s">
        <v>10</v>
      </c>
      <c r="P86" s="5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x14ac:dyDescent="0.25">
      <c r="A87" s="1">
        <v>43558</v>
      </c>
      <c r="B87" t="s">
        <v>35</v>
      </c>
      <c r="C87" t="s">
        <v>29</v>
      </c>
      <c r="D87" s="2">
        <v>0.54513888888888895</v>
      </c>
      <c r="E87">
        <v>11.45</v>
      </c>
      <c r="F87">
        <v>11.41</v>
      </c>
      <c r="H87">
        <v>209</v>
      </c>
      <c r="J87">
        <v>7.41</v>
      </c>
      <c r="M87">
        <f t="shared" si="2"/>
        <v>2019</v>
      </c>
      <c r="N87" t="s">
        <v>9</v>
      </c>
      <c r="O87">
        <v>130</v>
      </c>
      <c r="P87" s="5" t="str">
        <f>LOOKUP(MONTH(A87),{1,3,6,9,12;"Winter","Spring","Summer","Autumn","Winter"})</f>
        <v>Spring</v>
      </c>
      <c r="Q87" t="s">
        <v>29</v>
      </c>
      <c r="R87">
        <f>0.88*0.3</f>
        <v>0.26400000000000001</v>
      </c>
      <c r="S87">
        <f>5.32*0.3</f>
        <v>1.5960000000000001</v>
      </c>
      <c r="T87">
        <f>0.27*0.3</f>
        <v>8.1000000000000003E-2</v>
      </c>
      <c r="U87">
        <v>0.95199999999999996</v>
      </c>
      <c r="V87">
        <v>0.7</v>
      </c>
      <c r="W87">
        <f>SUM(U87:V87)</f>
        <v>1.6519999999999999</v>
      </c>
      <c r="X87">
        <v>0.1</v>
      </c>
      <c r="Y87">
        <v>9</v>
      </c>
      <c r="Z87" t="s">
        <v>58</v>
      </c>
    </row>
    <row r="88" spans="1:26" x14ac:dyDescent="0.25">
      <c r="A88" s="1">
        <v>43608</v>
      </c>
      <c r="B88" t="s">
        <v>35</v>
      </c>
      <c r="C88" t="s">
        <v>29</v>
      </c>
      <c r="D88" s="2">
        <v>0.4826388888888889</v>
      </c>
      <c r="E88">
        <v>9.1</v>
      </c>
      <c r="F88">
        <v>16.149999999999999</v>
      </c>
      <c r="H88">
        <v>220</v>
      </c>
      <c r="J88">
        <v>7.81</v>
      </c>
      <c r="K88">
        <v>3.21</v>
      </c>
      <c r="M88">
        <f t="shared" si="2"/>
        <v>2019</v>
      </c>
      <c r="N88" t="s">
        <v>9</v>
      </c>
      <c r="P88" s="5" t="str">
        <f>LOOKUP(MONTH(A88),{1,3,6,9,12;"Winter","Spring","Summer","Autumn","Winter"})</f>
        <v>Spring</v>
      </c>
      <c r="Q88" t="s">
        <v>29</v>
      </c>
      <c r="Z88" t="s">
        <v>58</v>
      </c>
    </row>
    <row r="89" spans="1:26" x14ac:dyDescent="0.25">
      <c r="A89" s="1">
        <v>43634</v>
      </c>
      <c r="B89" t="s">
        <v>35</v>
      </c>
      <c r="C89" t="s">
        <v>29</v>
      </c>
      <c r="D89" s="2">
        <v>0.61458333333333337</v>
      </c>
      <c r="E89">
        <v>9.2100000000000009</v>
      </c>
      <c r="F89">
        <v>15.46</v>
      </c>
      <c r="H89">
        <v>220</v>
      </c>
      <c r="J89">
        <v>7.7</v>
      </c>
      <c r="K89">
        <v>4.8899999999999997</v>
      </c>
      <c r="L89">
        <v>18.641999999999999</v>
      </c>
      <c r="M89">
        <f t="shared" si="2"/>
        <v>2019</v>
      </c>
      <c r="N89" t="s">
        <v>10</v>
      </c>
      <c r="O89">
        <v>220</v>
      </c>
      <c r="P89" s="5" t="str">
        <f>LOOKUP(MONTH(A89),{1,3,6,9,12;"Winter","Spring","Summer","Autumn","Winter"})</f>
        <v>Summer</v>
      </c>
      <c r="Q89" t="s">
        <v>29</v>
      </c>
      <c r="R89">
        <f>0.7*0.3</f>
        <v>0.21</v>
      </c>
      <c r="S89">
        <f>2.37*0.3</f>
        <v>0.71099999999999997</v>
      </c>
      <c r="T89">
        <f>0.149*0.3</f>
        <v>4.4699999999999997E-2</v>
      </c>
      <c r="U89">
        <v>0.44700000000000001</v>
      </c>
      <c r="V89">
        <v>0.75</v>
      </c>
      <c r="W89">
        <f>SUM(U89:V89)</f>
        <v>1.1970000000000001</v>
      </c>
      <c r="X89">
        <v>9.2999999999999999E-2</v>
      </c>
      <c r="Y89">
        <v>9</v>
      </c>
      <c r="Z89" t="s">
        <v>58</v>
      </c>
    </row>
    <row r="90" spans="1:26" x14ac:dyDescent="0.25">
      <c r="A90" s="1">
        <v>43657</v>
      </c>
      <c r="B90" t="s">
        <v>35</v>
      </c>
      <c r="C90" t="s">
        <v>29</v>
      </c>
      <c r="D90" s="2">
        <v>0.58333333333333337</v>
      </c>
      <c r="E90">
        <v>9.7899999999999991</v>
      </c>
      <c r="F90">
        <v>16.579999999999998</v>
      </c>
      <c r="H90">
        <v>201</v>
      </c>
      <c r="J90">
        <v>7.9</v>
      </c>
      <c r="K90">
        <v>2.2799999999999998</v>
      </c>
      <c r="M90">
        <f t="shared" si="2"/>
        <v>2019</v>
      </c>
      <c r="N90" t="s">
        <v>10</v>
      </c>
      <c r="P90" s="5" t="str">
        <f>LOOKUP(MONTH(A90),{1,3,6,9,12;"Winter","Spring","Summer","Autumn","Winter"})</f>
        <v>Summer</v>
      </c>
      <c r="Q90" t="s">
        <v>29</v>
      </c>
      <c r="Z90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topLeftCell="I1" workbookViewId="0">
      <pane ySplit="1" topLeftCell="A71" activePane="bottomLeft" state="frozen"/>
      <selection pane="bottomLeft" activeCell="X86" sqref="X86"/>
    </sheetView>
  </sheetViews>
  <sheetFormatPr defaultRowHeight="15" x14ac:dyDescent="0.25"/>
  <cols>
    <col min="1" max="1" width="10.7109375" style="1" bestFit="1" customWidth="1"/>
    <col min="3" max="3" width="14" bestFit="1" customWidth="1"/>
    <col min="4" max="4" width="11.5703125" style="2" bestFit="1" customWidth="1"/>
    <col min="14" max="14" width="12.42578125" bestFit="1" customWidth="1"/>
    <col min="15" max="15" width="13.85546875" bestFit="1" customWidth="1"/>
    <col min="17" max="17" width="14" bestFit="1" customWidth="1"/>
    <col min="26" max="26" width="23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s="6" t="s">
        <v>31</v>
      </c>
      <c r="C2" s="6" t="s">
        <v>34</v>
      </c>
      <c r="D2" s="3">
        <v>0.40277777777777773</v>
      </c>
      <c r="E2" s="6">
        <v>11.63</v>
      </c>
      <c r="F2" s="6">
        <v>7.2</v>
      </c>
      <c r="G2" s="6">
        <v>53.6</v>
      </c>
      <c r="H2" s="6">
        <v>86.9</v>
      </c>
      <c r="I2" s="6">
        <v>0</v>
      </c>
      <c r="J2" s="6">
        <v>7.3</v>
      </c>
      <c r="K2" s="6" t="s">
        <v>32</v>
      </c>
      <c r="L2" s="6">
        <v>3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Q2" t="s">
        <v>34</v>
      </c>
      <c r="Z2" t="s">
        <v>59</v>
      </c>
    </row>
    <row r="3" spans="1:27" x14ac:dyDescent="0.25">
      <c r="A3" s="1">
        <v>40319</v>
      </c>
      <c r="B3" s="6" t="s">
        <v>31</v>
      </c>
      <c r="C3" s="6" t="s">
        <v>34</v>
      </c>
      <c r="D3" s="3">
        <v>0.62847222222222221</v>
      </c>
      <c r="E3" s="6">
        <v>10.74</v>
      </c>
      <c r="F3" s="6">
        <v>11.6</v>
      </c>
      <c r="G3" s="6">
        <v>192.5</v>
      </c>
      <c r="H3" s="6">
        <v>259.7</v>
      </c>
      <c r="I3" s="6">
        <v>0.1</v>
      </c>
      <c r="J3" s="6">
        <v>8.0399999999999991</v>
      </c>
      <c r="K3" s="6" t="s">
        <v>33</v>
      </c>
      <c r="L3" s="6">
        <v>1</v>
      </c>
      <c r="M3">
        <f t="shared" ref="M3:M66" si="0">YEAR(A3)</f>
        <v>2010</v>
      </c>
      <c r="N3" t="s">
        <v>10</v>
      </c>
      <c r="P3" t="str">
        <f>LOOKUP(MONTH(A3),{1,3,6,9,12;"Winter","Spring","Summer","Autumn","Winter"})</f>
        <v>Spring</v>
      </c>
      <c r="Q3" t="s">
        <v>34</v>
      </c>
      <c r="Z3" t="s">
        <v>59</v>
      </c>
    </row>
    <row r="4" spans="1:27" x14ac:dyDescent="0.25">
      <c r="A4" s="1">
        <v>40353</v>
      </c>
      <c r="B4" s="6" t="s">
        <v>31</v>
      </c>
      <c r="C4" s="6" t="s">
        <v>34</v>
      </c>
      <c r="D4" s="3">
        <v>0.39583333333333331</v>
      </c>
      <c r="E4" s="6">
        <v>10.61</v>
      </c>
      <c r="F4" s="6">
        <v>13.7</v>
      </c>
      <c r="G4" s="6">
        <v>116.6</v>
      </c>
      <c r="H4" s="6">
        <v>149.80000000000001</v>
      </c>
      <c r="I4" s="6">
        <v>0.1</v>
      </c>
      <c r="J4" s="6">
        <v>8.27</v>
      </c>
      <c r="K4" s="6">
        <v>4.59</v>
      </c>
      <c r="L4" s="6">
        <v>1</v>
      </c>
      <c r="M4">
        <f t="shared" si="0"/>
        <v>2010</v>
      </c>
      <c r="N4" t="s">
        <v>9</v>
      </c>
      <c r="P4" t="str">
        <f>LOOKUP(MONTH(A4),{1,3,6,9,12;"Winter","Spring","Summer","Autumn","Winter"})</f>
        <v>Summer</v>
      </c>
      <c r="Q4" t="s">
        <v>34</v>
      </c>
      <c r="Z4" t="s">
        <v>59</v>
      </c>
    </row>
    <row r="5" spans="1:27" x14ac:dyDescent="0.25">
      <c r="A5" s="1">
        <v>40375</v>
      </c>
      <c r="B5" s="6" t="s">
        <v>31</v>
      </c>
      <c r="C5" s="6" t="s">
        <v>34</v>
      </c>
      <c r="D5" s="3">
        <v>0.44513888888888892</v>
      </c>
      <c r="E5" s="6">
        <v>10.16</v>
      </c>
      <c r="F5" s="6">
        <v>14.3</v>
      </c>
      <c r="G5" s="6">
        <v>227.9</v>
      </c>
      <c r="H5" s="6">
        <v>286.5</v>
      </c>
      <c r="I5" s="6">
        <v>0.1</v>
      </c>
      <c r="J5" s="6">
        <v>8.0399999999999991</v>
      </c>
      <c r="K5" s="6">
        <v>4.68</v>
      </c>
      <c r="L5" s="6">
        <v>0.25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Q5" t="s">
        <v>34</v>
      </c>
      <c r="Z5" t="s">
        <v>59</v>
      </c>
    </row>
    <row r="6" spans="1:27" x14ac:dyDescent="0.25">
      <c r="A6" s="1">
        <v>40409</v>
      </c>
      <c r="B6" s="6" t="s">
        <v>31</v>
      </c>
      <c r="C6" s="6" t="s">
        <v>34</v>
      </c>
      <c r="D6" s="3">
        <v>0.38750000000000001</v>
      </c>
      <c r="E6" s="8">
        <v>9.4600000000000009</v>
      </c>
      <c r="F6" s="6">
        <v>15.2</v>
      </c>
      <c r="G6" s="6">
        <v>254.2</v>
      </c>
      <c r="H6" s="6">
        <v>313.60000000000002</v>
      </c>
      <c r="I6" s="6">
        <v>0.2</v>
      </c>
      <c r="J6" s="6"/>
      <c r="K6" s="6">
        <v>2.97</v>
      </c>
      <c r="L6" s="6">
        <v>0.02</v>
      </c>
      <c r="M6">
        <f t="shared" si="0"/>
        <v>2010</v>
      </c>
      <c r="N6" t="s">
        <v>10</v>
      </c>
      <c r="P6" t="str">
        <f>LOOKUP(MONTH(A6),{1,3,6,9,12;"Winter","Spring","Summer","Autumn","Winter"})</f>
        <v>Summer</v>
      </c>
      <c r="Q6" t="s">
        <v>34</v>
      </c>
      <c r="Z6" t="s">
        <v>59</v>
      </c>
      <c r="AA6">
        <v>23.9</v>
      </c>
    </row>
    <row r="7" spans="1:27" x14ac:dyDescent="0.25">
      <c r="A7" s="1">
        <v>40436</v>
      </c>
      <c r="B7" s="6" t="s">
        <v>31</v>
      </c>
      <c r="C7" s="6" t="s">
        <v>34</v>
      </c>
      <c r="D7" s="3">
        <v>0.41666666666666669</v>
      </c>
      <c r="E7" s="6">
        <v>9.5</v>
      </c>
      <c r="F7" s="6">
        <v>13.7</v>
      </c>
      <c r="G7" s="6">
        <v>218</v>
      </c>
      <c r="H7" s="6">
        <v>277.89999999999998</v>
      </c>
      <c r="I7" s="6">
        <v>0.1</v>
      </c>
      <c r="J7" s="6">
        <v>8.2200000000000006</v>
      </c>
      <c r="K7" s="6"/>
      <c r="L7" s="6">
        <v>0.11</v>
      </c>
      <c r="M7">
        <f t="shared" si="0"/>
        <v>2010</v>
      </c>
      <c r="N7" t="s">
        <v>9</v>
      </c>
      <c r="P7" t="str">
        <f>LOOKUP(MONTH(A7),{1,3,6,9,12;"Winter","Spring","Summer","Autumn","Winter"})</f>
        <v>Autumn</v>
      </c>
      <c r="Q7" t="s">
        <v>34</v>
      </c>
      <c r="Z7" t="s">
        <v>59</v>
      </c>
    </row>
    <row r="8" spans="1:27" x14ac:dyDescent="0.25">
      <c r="A8" s="1">
        <v>40449</v>
      </c>
      <c r="B8" s="6" t="s">
        <v>31</v>
      </c>
      <c r="C8" s="6" t="s">
        <v>34</v>
      </c>
      <c r="D8" s="3">
        <v>0.3923611111111111</v>
      </c>
      <c r="E8" s="6">
        <v>9.51</v>
      </c>
      <c r="F8" s="6">
        <v>15.6</v>
      </c>
      <c r="G8" s="6">
        <v>203.2</v>
      </c>
      <c r="H8" s="6">
        <v>247.8</v>
      </c>
      <c r="I8" s="6">
        <v>0.1</v>
      </c>
      <c r="J8" s="6">
        <v>8.1300000000000008</v>
      </c>
      <c r="K8" s="6">
        <v>1.36</v>
      </c>
      <c r="L8" s="6">
        <v>0.3</v>
      </c>
      <c r="M8">
        <f t="shared" si="0"/>
        <v>2010</v>
      </c>
      <c r="N8" t="s">
        <v>10</v>
      </c>
      <c r="P8" t="str">
        <f>LOOKUP(MONTH(A8),{1,3,6,9,12;"Winter","Spring","Summer","Autumn","Winter"})</f>
        <v>Autumn</v>
      </c>
      <c r="Q8" t="s">
        <v>34</v>
      </c>
      <c r="Z8" t="s">
        <v>59</v>
      </c>
    </row>
    <row r="9" spans="1:27" x14ac:dyDescent="0.25">
      <c r="A9" s="1">
        <v>40472</v>
      </c>
      <c r="B9" s="6" t="s">
        <v>31</v>
      </c>
      <c r="C9" s="6" t="s">
        <v>34</v>
      </c>
      <c r="D9" s="3">
        <v>0.4909722222222222</v>
      </c>
      <c r="E9" s="6">
        <v>10.32</v>
      </c>
      <c r="F9" s="6">
        <v>9.6999999999999993</v>
      </c>
      <c r="G9" s="6">
        <v>180.8</v>
      </c>
      <c r="H9" s="6">
        <v>263.3</v>
      </c>
      <c r="I9" s="6">
        <v>0.1</v>
      </c>
      <c r="J9" s="6">
        <v>7.96</v>
      </c>
      <c r="K9" s="6">
        <v>1.85</v>
      </c>
      <c r="L9" s="6">
        <v>1</v>
      </c>
      <c r="M9">
        <f t="shared" si="0"/>
        <v>2010</v>
      </c>
      <c r="N9" t="s">
        <v>9</v>
      </c>
      <c r="P9" t="str">
        <f>LOOKUP(MONTH(A9),{1,3,6,9,12;"Winter","Spring","Summer","Autumn","Winter"})</f>
        <v>Autumn</v>
      </c>
      <c r="Q9" t="s">
        <v>34</v>
      </c>
      <c r="Z9" t="s">
        <v>59</v>
      </c>
    </row>
    <row r="10" spans="1:27" x14ac:dyDescent="0.25">
      <c r="A10" s="1">
        <v>40506</v>
      </c>
      <c r="B10" s="6" t="s">
        <v>31</v>
      </c>
      <c r="C10" s="6" t="s">
        <v>34</v>
      </c>
      <c r="D10" s="3">
        <v>0.42708333333333331</v>
      </c>
      <c r="E10" s="6">
        <v>14.74</v>
      </c>
      <c r="F10" s="6">
        <v>2</v>
      </c>
      <c r="G10" s="6">
        <v>194.5</v>
      </c>
      <c r="H10" s="7"/>
      <c r="I10" s="6">
        <v>0.2</v>
      </c>
      <c r="J10" s="6">
        <v>7.88</v>
      </c>
      <c r="K10" s="6">
        <v>1.04</v>
      </c>
      <c r="L10" s="6">
        <v>0.75</v>
      </c>
      <c r="M10">
        <f t="shared" si="0"/>
        <v>2010</v>
      </c>
      <c r="N10" t="s">
        <v>9</v>
      </c>
      <c r="P10" t="str">
        <f>LOOKUP(MONTH(A10),{1,3,6,9,12;"Winter","Spring","Summer","Autumn","Winter"})</f>
        <v>Autumn</v>
      </c>
      <c r="Q10" t="s">
        <v>34</v>
      </c>
      <c r="Z10" t="s">
        <v>59</v>
      </c>
    </row>
    <row r="11" spans="1:27" x14ac:dyDescent="0.25">
      <c r="A11" s="1">
        <v>40541</v>
      </c>
      <c r="B11" s="6" t="s">
        <v>31</v>
      </c>
      <c r="C11" s="6" t="s">
        <v>34</v>
      </c>
      <c r="D11" s="3">
        <v>0.47361111111111115</v>
      </c>
      <c r="E11" s="6">
        <v>12.85</v>
      </c>
      <c r="F11" s="6">
        <v>5.8</v>
      </c>
      <c r="G11" s="6">
        <v>131.19999999999999</v>
      </c>
      <c r="H11" s="6">
        <v>207</v>
      </c>
      <c r="I11" s="6">
        <v>0.1</v>
      </c>
      <c r="J11" s="6">
        <v>7.7</v>
      </c>
      <c r="K11" s="6">
        <v>16.899999999999999</v>
      </c>
      <c r="L11" s="6">
        <v>1.5</v>
      </c>
      <c r="M11">
        <f t="shared" si="0"/>
        <v>2010</v>
      </c>
      <c r="N11" t="s">
        <v>10</v>
      </c>
      <c r="P11" t="str">
        <f>LOOKUP(MONTH(A11),{1,3,6,9,12;"Winter","Spring","Summer","Autumn","Winter"})</f>
        <v>Winter</v>
      </c>
      <c r="Q11" t="s">
        <v>34</v>
      </c>
      <c r="Z11" t="s">
        <v>59</v>
      </c>
    </row>
    <row r="12" spans="1:27" x14ac:dyDescent="0.25">
      <c r="A12" s="1">
        <v>40563</v>
      </c>
      <c r="B12" t="s">
        <v>31</v>
      </c>
      <c r="C12" s="6" t="s">
        <v>34</v>
      </c>
      <c r="D12" s="2">
        <v>0.42291666666666666</v>
      </c>
      <c r="E12">
        <v>12.38</v>
      </c>
      <c r="F12">
        <v>6.1</v>
      </c>
      <c r="G12">
        <v>148.19999999999999</v>
      </c>
      <c r="H12">
        <v>232.2</v>
      </c>
      <c r="I12">
        <v>0.1</v>
      </c>
      <c r="K12">
        <v>9.41</v>
      </c>
      <c r="L12">
        <v>1.5</v>
      </c>
      <c r="M12">
        <f t="shared" si="0"/>
        <v>2011</v>
      </c>
      <c r="N12" t="s">
        <v>10</v>
      </c>
      <c r="P12" t="str">
        <f>LOOKUP(MONTH(A12),{1,3,6,9,12;"Winter","Spring","Summer","Autumn","Winter"})</f>
        <v>Winter</v>
      </c>
      <c r="Q12" t="s">
        <v>34</v>
      </c>
      <c r="Z12" t="s">
        <v>59</v>
      </c>
    </row>
    <row r="13" spans="1:27" x14ac:dyDescent="0.25">
      <c r="A13" s="1">
        <v>40596</v>
      </c>
      <c r="B13" t="s">
        <v>31</v>
      </c>
      <c r="C13" s="6" t="s">
        <v>34</v>
      </c>
      <c r="D13" s="2">
        <v>0.39305555555555555</v>
      </c>
      <c r="E13">
        <v>13.6</v>
      </c>
      <c r="F13">
        <v>4.9000000000000004</v>
      </c>
      <c r="G13">
        <v>132.1</v>
      </c>
      <c r="H13">
        <v>214.8</v>
      </c>
      <c r="I13">
        <v>0.1</v>
      </c>
      <c r="J13">
        <v>8.08</v>
      </c>
      <c r="K13">
        <v>4.09</v>
      </c>
      <c r="L13">
        <v>1</v>
      </c>
      <c r="M13">
        <f t="shared" si="0"/>
        <v>2011</v>
      </c>
      <c r="N13" t="s">
        <v>10</v>
      </c>
      <c r="P13" t="str">
        <f>LOOKUP(MONTH(A13),{1,3,6,9,12;"Winter","Spring","Summer","Autumn","Winter"})</f>
        <v>Winter</v>
      </c>
      <c r="Q13" t="s">
        <v>34</v>
      </c>
      <c r="Z13" t="s">
        <v>59</v>
      </c>
    </row>
    <row r="14" spans="1:27" x14ac:dyDescent="0.25">
      <c r="A14" s="1">
        <v>40624</v>
      </c>
      <c r="B14" t="s">
        <v>31</v>
      </c>
      <c r="C14" s="6" t="s">
        <v>34</v>
      </c>
      <c r="D14" s="2">
        <v>7.0833333333333331E-2</v>
      </c>
      <c r="E14">
        <v>11.68</v>
      </c>
      <c r="F14">
        <v>8.4</v>
      </c>
      <c r="G14">
        <v>156</v>
      </c>
      <c r="H14">
        <v>228.8</v>
      </c>
      <c r="I14">
        <v>0.1</v>
      </c>
      <c r="J14">
        <v>8.17</v>
      </c>
      <c r="K14">
        <v>6.59</v>
      </c>
      <c r="L14">
        <v>1.2</v>
      </c>
      <c r="M14">
        <f t="shared" si="0"/>
        <v>2011</v>
      </c>
      <c r="N14" t="s">
        <v>10</v>
      </c>
      <c r="P14" t="str">
        <f>LOOKUP(MONTH(A14),{1,3,6,9,12;"Winter","Spring","Summer","Autumn","Winter"})</f>
        <v>Spring</v>
      </c>
      <c r="Q14" t="s">
        <v>34</v>
      </c>
      <c r="Z14" t="s">
        <v>59</v>
      </c>
    </row>
    <row r="15" spans="1:27" x14ac:dyDescent="0.25">
      <c r="A15" s="1">
        <v>40653</v>
      </c>
      <c r="B15" t="s">
        <v>31</v>
      </c>
      <c r="C15" s="6" t="s">
        <v>34</v>
      </c>
      <c r="D15" s="2">
        <v>0.66319444444444442</v>
      </c>
      <c r="E15">
        <v>11.18</v>
      </c>
      <c r="F15">
        <v>9.8000000000000007</v>
      </c>
      <c r="G15">
        <v>169.8</v>
      </c>
      <c r="H15">
        <v>240</v>
      </c>
      <c r="I15">
        <v>0.1</v>
      </c>
      <c r="K15">
        <v>6.26</v>
      </c>
      <c r="L15">
        <v>1.25</v>
      </c>
      <c r="M15">
        <f t="shared" si="0"/>
        <v>2011</v>
      </c>
      <c r="N15" t="s">
        <v>9</v>
      </c>
      <c r="P15" t="str">
        <f>LOOKUP(MONTH(A15),{1,3,6,9,12;"Winter","Spring","Summer","Autumn","Winter"})</f>
        <v>Spring</v>
      </c>
      <c r="Q15" t="s">
        <v>34</v>
      </c>
      <c r="Z15" t="s">
        <v>59</v>
      </c>
    </row>
    <row r="16" spans="1:27" x14ac:dyDescent="0.25">
      <c r="A16" s="1">
        <v>40683</v>
      </c>
      <c r="B16" t="s">
        <v>31</v>
      </c>
      <c r="C16" s="6" t="s">
        <v>34</v>
      </c>
      <c r="D16" s="2">
        <v>0.4826388888888889</v>
      </c>
      <c r="E16">
        <v>11.14</v>
      </c>
      <c r="F16">
        <v>11.7</v>
      </c>
      <c r="G16">
        <v>186.1</v>
      </c>
      <c r="H16">
        <v>249.8</v>
      </c>
      <c r="I16">
        <v>0.1</v>
      </c>
      <c r="J16">
        <v>8.01</v>
      </c>
      <c r="K16">
        <v>5.22</v>
      </c>
      <c r="L16">
        <v>1.5</v>
      </c>
      <c r="M16">
        <f t="shared" si="0"/>
        <v>2011</v>
      </c>
      <c r="N16" t="s">
        <v>9</v>
      </c>
      <c r="P16" t="str">
        <f>LOOKUP(MONTH(A16),{1,3,6,9,12;"Winter","Spring","Summer","Autumn","Winter"})</f>
        <v>Spring</v>
      </c>
      <c r="Q16" t="s">
        <v>34</v>
      </c>
      <c r="Z16" t="s">
        <v>59</v>
      </c>
    </row>
    <row r="17" spans="1:26" x14ac:dyDescent="0.25">
      <c r="A17" s="1">
        <v>40709</v>
      </c>
      <c r="B17" t="s">
        <v>31</v>
      </c>
      <c r="C17" s="6" t="s">
        <v>34</v>
      </c>
      <c r="D17" s="2">
        <v>0.3979166666666667</v>
      </c>
      <c r="E17">
        <v>11.05</v>
      </c>
      <c r="F17">
        <v>12.3</v>
      </c>
      <c r="G17">
        <v>162.69999999999999</v>
      </c>
      <c r="H17">
        <v>214.7</v>
      </c>
      <c r="I17">
        <v>0.1</v>
      </c>
      <c r="J17">
        <v>8.16</v>
      </c>
      <c r="K17">
        <v>9.3800000000000008</v>
      </c>
      <c r="L17">
        <v>1.5</v>
      </c>
      <c r="M17">
        <f t="shared" si="0"/>
        <v>2011</v>
      </c>
      <c r="N17" t="s">
        <v>10</v>
      </c>
      <c r="P17" t="str">
        <f>LOOKUP(MONTH(A17),{1,3,6,9,12;"Winter","Spring","Summer","Autumn","Winter"})</f>
        <v>Summer</v>
      </c>
      <c r="Q17" t="s">
        <v>34</v>
      </c>
      <c r="Z17" t="s">
        <v>59</v>
      </c>
    </row>
    <row r="18" spans="1:26" x14ac:dyDescent="0.25">
      <c r="A18" s="1">
        <v>40742</v>
      </c>
      <c r="B18" t="s">
        <v>31</v>
      </c>
      <c r="C18" s="6" t="s">
        <v>34</v>
      </c>
      <c r="D18" s="2">
        <v>0.52708333333333335</v>
      </c>
      <c r="E18">
        <v>10.84</v>
      </c>
      <c r="F18">
        <v>14.8</v>
      </c>
      <c r="G18">
        <v>216.7</v>
      </c>
      <c r="H18">
        <v>269.5</v>
      </c>
      <c r="I18">
        <v>0.1</v>
      </c>
      <c r="J18">
        <v>8.0399999999999991</v>
      </c>
      <c r="K18">
        <v>2.9</v>
      </c>
      <c r="L18">
        <v>0.75</v>
      </c>
      <c r="M18">
        <f t="shared" si="0"/>
        <v>2011</v>
      </c>
      <c r="N18" t="s">
        <v>9</v>
      </c>
      <c r="P18" t="str">
        <f>LOOKUP(MONTH(A18),{1,3,6,9,12;"Winter","Spring","Summer","Autumn","Winter"})</f>
        <v>Summer</v>
      </c>
      <c r="Q18" t="s">
        <v>34</v>
      </c>
      <c r="Z18" t="s">
        <v>59</v>
      </c>
    </row>
    <row r="19" spans="1:26" x14ac:dyDescent="0.25">
      <c r="A19" s="1">
        <v>40763</v>
      </c>
      <c r="B19" t="s">
        <v>31</v>
      </c>
      <c r="C19" s="6" t="s">
        <v>34</v>
      </c>
      <c r="D19" s="2">
        <v>0.59861111111111109</v>
      </c>
      <c r="E19">
        <v>10.75</v>
      </c>
      <c r="F19">
        <v>15.7</v>
      </c>
      <c r="G19">
        <v>250.9</v>
      </c>
      <c r="H19">
        <v>303.5</v>
      </c>
      <c r="I19">
        <v>0.1</v>
      </c>
      <c r="J19">
        <v>8.25</v>
      </c>
      <c r="K19">
        <v>3.88</v>
      </c>
      <c r="L19">
        <v>7.0000000000000007E-2</v>
      </c>
      <c r="M19">
        <f t="shared" si="0"/>
        <v>2011</v>
      </c>
      <c r="N19" t="s">
        <v>9</v>
      </c>
      <c r="P19" t="str">
        <f>LOOKUP(MONTH(A19),{1,3,6,9,12;"Winter","Spring","Summer","Autumn","Winter"})</f>
        <v>Summer</v>
      </c>
      <c r="Q19" t="s">
        <v>34</v>
      </c>
      <c r="Z19" t="s">
        <v>59</v>
      </c>
    </row>
    <row r="20" spans="1:26" x14ac:dyDescent="0.25">
      <c r="A20" s="1">
        <v>40802</v>
      </c>
      <c r="B20" t="s">
        <v>31</v>
      </c>
      <c r="C20" s="6" t="s">
        <v>34</v>
      </c>
      <c r="D20" s="2">
        <v>0.40972222222222227</v>
      </c>
      <c r="E20">
        <v>10.14</v>
      </c>
      <c r="F20">
        <v>13.1</v>
      </c>
      <c r="G20">
        <v>260.89999999999998</v>
      </c>
      <c r="H20">
        <v>341.2</v>
      </c>
      <c r="I20">
        <v>0.2</v>
      </c>
      <c r="J20">
        <v>8.32</v>
      </c>
      <c r="K20">
        <v>2.58</v>
      </c>
      <c r="L20">
        <v>0.25</v>
      </c>
      <c r="M20">
        <f t="shared" si="0"/>
        <v>2011</v>
      </c>
      <c r="N20" t="s">
        <v>10</v>
      </c>
      <c r="P20" t="str">
        <f>LOOKUP(MONTH(A20),{1,3,6,9,12;"Winter","Spring","Summer","Autumn","Winter"})</f>
        <v>Autumn</v>
      </c>
      <c r="Q20" t="s">
        <v>34</v>
      </c>
      <c r="Z20" t="s">
        <v>59</v>
      </c>
    </row>
    <row r="21" spans="1:26" x14ac:dyDescent="0.25">
      <c r="A21" s="1">
        <v>40829</v>
      </c>
      <c r="B21" t="s">
        <v>31</v>
      </c>
      <c r="C21" s="6" t="s">
        <v>34</v>
      </c>
      <c r="D21" s="2">
        <v>0.58750000000000002</v>
      </c>
      <c r="E21">
        <v>12.11</v>
      </c>
      <c r="F21">
        <v>11.4</v>
      </c>
      <c r="G21">
        <v>190.9</v>
      </c>
      <c r="H21">
        <v>257.39999999999998</v>
      </c>
      <c r="I21">
        <v>0.1</v>
      </c>
      <c r="J21">
        <v>7.96</v>
      </c>
      <c r="K21">
        <v>2.11</v>
      </c>
      <c r="L21">
        <v>2.5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Q21" t="s">
        <v>34</v>
      </c>
      <c r="Z21" t="s">
        <v>59</v>
      </c>
    </row>
    <row r="22" spans="1:26" x14ac:dyDescent="0.25">
      <c r="A22" s="1">
        <v>40863</v>
      </c>
      <c r="B22" t="s">
        <v>31</v>
      </c>
      <c r="C22" s="6" t="s">
        <v>34</v>
      </c>
      <c r="D22" s="2">
        <v>0.44375000000000003</v>
      </c>
      <c r="E22">
        <v>12.81</v>
      </c>
      <c r="F22">
        <v>5.2</v>
      </c>
      <c r="G22">
        <v>172.6</v>
      </c>
      <c r="H22">
        <v>277.2</v>
      </c>
      <c r="I22">
        <v>0.1</v>
      </c>
      <c r="J22">
        <v>8.0299999999999994</v>
      </c>
      <c r="K22">
        <v>1</v>
      </c>
      <c r="L22">
        <v>0.5</v>
      </c>
      <c r="M22">
        <f t="shared" si="0"/>
        <v>2011</v>
      </c>
      <c r="N22" t="s">
        <v>10</v>
      </c>
      <c r="P22" t="str">
        <f>LOOKUP(MONTH(A22),{1,3,6,9,12;"Winter","Spring","Summer","Autumn","Winter"})</f>
        <v>Autumn</v>
      </c>
      <c r="Q22" t="s">
        <v>34</v>
      </c>
      <c r="Z22" t="s">
        <v>59</v>
      </c>
    </row>
    <row r="23" spans="1:26" x14ac:dyDescent="0.25">
      <c r="A23" s="1">
        <v>40939</v>
      </c>
      <c r="B23" t="s">
        <v>31</v>
      </c>
      <c r="C23" s="6" t="s">
        <v>34</v>
      </c>
      <c r="D23" s="2">
        <v>0.47500000000000003</v>
      </c>
      <c r="E23">
        <v>11.88</v>
      </c>
      <c r="F23">
        <v>6.7</v>
      </c>
      <c r="G23">
        <v>136.9</v>
      </c>
      <c r="H23">
        <v>210.4</v>
      </c>
      <c r="I23">
        <v>0.1</v>
      </c>
      <c r="J23">
        <v>7.96</v>
      </c>
      <c r="K23">
        <v>6.2</v>
      </c>
      <c r="L23">
        <v>2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Q23" t="s">
        <v>34</v>
      </c>
      <c r="Z23" t="s">
        <v>59</v>
      </c>
    </row>
    <row r="24" spans="1:26" x14ac:dyDescent="0.25">
      <c r="A24" s="1">
        <v>40945</v>
      </c>
      <c r="B24" t="s">
        <v>31</v>
      </c>
      <c r="C24" s="6" t="s">
        <v>34</v>
      </c>
      <c r="D24" s="2">
        <v>0.47013888888888888</v>
      </c>
      <c r="E24">
        <v>12.28</v>
      </c>
      <c r="F24">
        <v>4.2</v>
      </c>
      <c r="G24">
        <v>153.1</v>
      </c>
      <c r="H24">
        <v>254</v>
      </c>
      <c r="I24">
        <v>0.1</v>
      </c>
      <c r="J24">
        <v>7.61</v>
      </c>
      <c r="K24">
        <v>3.53</v>
      </c>
      <c r="L24">
        <v>1.5</v>
      </c>
      <c r="M24">
        <f t="shared" si="0"/>
        <v>2012</v>
      </c>
      <c r="N24" t="s">
        <v>9</v>
      </c>
      <c r="P24" t="str">
        <f>LOOKUP(MONTH(A24),{1,3,6,9,12;"Winter","Spring","Summer","Autumn","Winter"})</f>
        <v>Winter</v>
      </c>
      <c r="Q24" t="s">
        <v>34</v>
      </c>
      <c r="Z24" t="s">
        <v>59</v>
      </c>
    </row>
    <row r="25" spans="1:26" x14ac:dyDescent="0.25">
      <c r="A25" s="1">
        <v>40973</v>
      </c>
      <c r="B25" t="s">
        <v>31</v>
      </c>
      <c r="C25" s="6" t="s">
        <v>34</v>
      </c>
      <c r="D25" s="2">
        <v>0.4770833333333333</v>
      </c>
      <c r="E25">
        <v>11.6</v>
      </c>
      <c r="F25">
        <v>7.2</v>
      </c>
      <c r="G25">
        <v>117.7</v>
      </c>
      <c r="H25">
        <v>178.3</v>
      </c>
      <c r="I25">
        <v>0.1</v>
      </c>
      <c r="K25">
        <v>6.79</v>
      </c>
      <c r="L25">
        <v>2</v>
      </c>
      <c r="M25">
        <f t="shared" si="0"/>
        <v>2012</v>
      </c>
      <c r="N25" t="s">
        <v>10</v>
      </c>
      <c r="P25" t="str">
        <f>LOOKUP(MONTH(A25),{1,3,6,9,12;"Winter","Spring","Summer","Autumn","Winter"})</f>
        <v>Spring</v>
      </c>
      <c r="Q25" t="s">
        <v>34</v>
      </c>
      <c r="Z25" t="s">
        <v>59</v>
      </c>
    </row>
    <row r="26" spans="1:26" x14ac:dyDescent="0.25">
      <c r="A26" s="1">
        <v>41008</v>
      </c>
      <c r="B26" t="s">
        <v>31</v>
      </c>
      <c r="C26" s="6" t="s">
        <v>34</v>
      </c>
      <c r="D26" s="2">
        <v>0.60902777777777783</v>
      </c>
      <c r="E26">
        <v>11.04</v>
      </c>
      <c r="F26">
        <v>11</v>
      </c>
      <c r="G26">
        <v>171.2</v>
      </c>
      <c r="H26">
        <v>233.3</v>
      </c>
      <c r="I26">
        <v>0.1</v>
      </c>
      <c r="K26">
        <v>3.76</v>
      </c>
      <c r="L26">
        <v>1.25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Q26" t="s">
        <v>34</v>
      </c>
      <c r="Z26" t="s">
        <v>59</v>
      </c>
    </row>
    <row r="27" spans="1:26" x14ac:dyDescent="0.25">
      <c r="A27" s="1">
        <v>41036</v>
      </c>
      <c r="B27" t="s">
        <v>31</v>
      </c>
      <c r="C27" s="6" t="s">
        <v>34</v>
      </c>
      <c r="D27" s="2">
        <v>0.63194444444444442</v>
      </c>
      <c r="E27">
        <v>10.55</v>
      </c>
      <c r="F27">
        <v>12.4</v>
      </c>
      <c r="G27">
        <v>164.4</v>
      </c>
      <c r="H27">
        <v>219.4</v>
      </c>
      <c r="I27">
        <v>0.1</v>
      </c>
      <c r="J27">
        <v>7.55</v>
      </c>
      <c r="K27">
        <v>6.24</v>
      </c>
      <c r="L27">
        <v>1</v>
      </c>
      <c r="M27">
        <f t="shared" si="0"/>
        <v>2012</v>
      </c>
      <c r="N27" t="s">
        <v>9</v>
      </c>
      <c r="P27" t="str">
        <f>LOOKUP(MONTH(A27),{1,3,6,9,12;"Winter","Spring","Summer","Autumn","Winter"})</f>
        <v>Spring</v>
      </c>
      <c r="Q27" t="s">
        <v>34</v>
      </c>
      <c r="Z27" t="s">
        <v>59</v>
      </c>
    </row>
    <row r="28" spans="1:26" x14ac:dyDescent="0.25">
      <c r="A28" s="1">
        <v>41070</v>
      </c>
      <c r="B28" t="s">
        <v>31</v>
      </c>
      <c r="C28" s="6" t="s">
        <v>34</v>
      </c>
      <c r="D28" s="2">
        <v>0.56666666666666665</v>
      </c>
      <c r="E28">
        <v>10.45</v>
      </c>
      <c r="F28">
        <v>13.3</v>
      </c>
      <c r="G28">
        <v>194.2</v>
      </c>
      <c r="H28">
        <v>248.6</v>
      </c>
      <c r="I28">
        <v>0.1</v>
      </c>
      <c r="J28">
        <v>7.56</v>
      </c>
      <c r="K28">
        <v>2.42</v>
      </c>
      <c r="L28">
        <v>1</v>
      </c>
      <c r="M28">
        <f t="shared" si="0"/>
        <v>2012</v>
      </c>
      <c r="N28" t="s">
        <v>9</v>
      </c>
      <c r="P28" t="str">
        <f>LOOKUP(MONTH(A28),{1,3,6,9,12;"Winter","Spring","Summer","Autumn","Winter"})</f>
        <v>Summer</v>
      </c>
      <c r="Q28" t="s">
        <v>34</v>
      </c>
      <c r="Z28" t="s">
        <v>59</v>
      </c>
    </row>
    <row r="29" spans="1:26" x14ac:dyDescent="0.25">
      <c r="A29" s="1">
        <v>41093</v>
      </c>
      <c r="B29" t="s">
        <v>31</v>
      </c>
      <c r="C29" s="6" t="s">
        <v>34</v>
      </c>
      <c r="D29" s="2">
        <v>0.5625</v>
      </c>
      <c r="E29">
        <v>9.61</v>
      </c>
      <c r="F29">
        <v>14.6</v>
      </c>
      <c r="G29">
        <v>136.30000000000001</v>
      </c>
      <c r="H29">
        <v>170.3</v>
      </c>
      <c r="I29">
        <v>0.1</v>
      </c>
      <c r="J29">
        <v>7.25</v>
      </c>
      <c r="K29">
        <v>13.6</v>
      </c>
      <c r="L29">
        <v>2.5</v>
      </c>
      <c r="M29">
        <f t="shared" si="0"/>
        <v>2012</v>
      </c>
      <c r="N29" t="s">
        <v>10</v>
      </c>
      <c r="P29" t="str">
        <f>LOOKUP(MONTH(A29),{1,3,6,9,12;"Winter","Spring","Summer","Autumn","Winter"})</f>
        <v>Summer</v>
      </c>
      <c r="Q29" t="s">
        <v>34</v>
      </c>
      <c r="Z29" t="s">
        <v>59</v>
      </c>
    </row>
    <row r="30" spans="1:26" x14ac:dyDescent="0.25">
      <c r="A30" s="1">
        <v>41129</v>
      </c>
      <c r="B30" t="s">
        <v>31</v>
      </c>
      <c r="C30" s="6" t="s">
        <v>34</v>
      </c>
      <c r="D30" s="2">
        <v>0.47569444444444442</v>
      </c>
      <c r="E30">
        <v>8.7799999999999994</v>
      </c>
      <c r="F30">
        <v>15.4</v>
      </c>
      <c r="G30">
        <v>248.7</v>
      </c>
      <c r="H30">
        <v>303.7</v>
      </c>
      <c r="I30">
        <v>0.1</v>
      </c>
      <c r="J30">
        <v>7.91</v>
      </c>
      <c r="K30">
        <v>1.03</v>
      </c>
      <c r="L30">
        <v>7.0000000000000007E-2</v>
      </c>
      <c r="M30">
        <f t="shared" si="0"/>
        <v>2012</v>
      </c>
      <c r="N30" t="s">
        <v>9</v>
      </c>
      <c r="P30" t="str">
        <f>LOOKUP(MONTH(A30),{1,3,6,9,12;"Winter","Spring","Summer","Autumn","Winter"})</f>
        <v>Summer</v>
      </c>
      <c r="Q30" t="s">
        <v>34</v>
      </c>
      <c r="Z30" t="s">
        <v>59</v>
      </c>
    </row>
    <row r="31" spans="1:26" x14ac:dyDescent="0.25">
      <c r="A31" s="1">
        <v>41170</v>
      </c>
      <c r="B31" t="s">
        <v>31</v>
      </c>
      <c r="C31" s="6" t="s">
        <v>34</v>
      </c>
      <c r="D31" s="2">
        <v>0.56944444444444442</v>
      </c>
      <c r="E31">
        <v>8.74</v>
      </c>
      <c r="F31">
        <v>14.2</v>
      </c>
      <c r="G31">
        <v>253.8</v>
      </c>
      <c r="H31">
        <v>320.10000000000002</v>
      </c>
      <c r="I31">
        <v>0.2</v>
      </c>
      <c r="J31">
        <v>7.58</v>
      </c>
      <c r="K31">
        <v>7.0000000000000007E-2</v>
      </c>
      <c r="L31">
        <v>0.25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Q31" t="s">
        <v>34</v>
      </c>
      <c r="Z31" t="s">
        <v>59</v>
      </c>
    </row>
    <row r="32" spans="1:26" x14ac:dyDescent="0.25">
      <c r="A32" s="1">
        <v>41191</v>
      </c>
      <c r="B32" t="s">
        <v>31</v>
      </c>
      <c r="C32" s="6" t="s">
        <v>34</v>
      </c>
      <c r="D32" s="2">
        <v>0.38541666666666669</v>
      </c>
      <c r="E32">
        <v>9.0500000000000007</v>
      </c>
      <c r="F32">
        <v>10.3</v>
      </c>
      <c r="G32">
        <v>241.4</v>
      </c>
      <c r="H32">
        <v>335.3</v>
      </c>
      <c r="I32">
        <v>0.2</v>
      </c>
      <c r="J32">
        <v>7.79</v>
      </c>
      <c r="K32">
        <v>0.97</v>
      </c>
      <c r="L32">
        <v>0.25</v>
      </c>
      <c r="M32">
        <f t="shared" si="0"/>
        <v>2012</v>
      </c>
      <c r="N32" t="s">
        <v>9</v>
      </c>
      <c r="P32" t="str">
        <f>LOOKUP(MONTH(A32),{1,3,6,9,12;"Winter","Spring","Summer","Autumn","Winter"})</f>
        <v>Autumn</v>
      </c>
      <c r="Q32" t="s">
        <v>34</v>
      </c>
      <c r="Z32" t="s">
        <v>59</v>
      </c>
    </row>
    <row r="33" spans="1:27" x14ac:dyDescent="0.25">
      <c r="A33" s="1">
        <v>41218</v>
      </c>
      <c r="B33" t="s">
        <v>31</v>
      </c>
      <c r="C33" s="6" t="s">
        <v>34</v>
      </c>
      <c r="D33" s="2">
        <v>0.58333333333333337</v>
      </c>
      <c r="E33">
        <v>10.86</v>
      </c>
      <c r="F33">
        <v>12</v>
      </c>
      <c r="G33">
        <v>158.19999999999999</v>
      </c>
      <c r="H33">
        <v>207</v>
      </c>
      <c r="I33">
        <v>0.1</v>
      </c>
      <c r="J33">
        <v>7.29</v>
      </c>
      <c r="K33">
        <v>2.87</v>
      </c>
      <c r="L33">
        <v>1.5</v>
      </c>
      <c r="M33">
        <f t="shared" si="0"/>
        <v>2012</v>
      </c>
      <c r="N33" t="s">
        <v>10</v>
      </c>
      <c r="P33" t="str">
        <f>LOOKUP(MONTH(A33),{1,3,6,9,12;"Winter","Spring","Summer","Autumn","Winter"})</f>
        <v>Autumn</v>
      </c>
      <c r="Q33" t="s">
        <v>34</v>
      </c>
      <c r="Z33" t="s">
        <v>59</v>
      </c>
    </row>
    <row r="34" spans="1:27" x14ac:dyDescent="0.25">
      <c r="A34" s="1">
        <v>41247</v>
      </c>
      <c r="B34" t="s">
        <v>31</v>
      </c>
      <c r="C34" s="6" t="s">
        <v>34</v>
      </c>
      <c r="D34" s="2">
        <v>0.56944444444444442</v>
      </c>
      <c r="E34">
        <v>10.25</v>
      </c>
      <c r="F34">
        <v>9.6</v>
      </c>
      <c r="G34">
        <v>106.1</v>
      </c>
      <c r="H34">
        <v>150.69999999999999</v>
      </c>
      <c r="I34">
        <v>0.1</v>
      </c>
      <c r="J34">
        <v>6.95</v>
      </c>
      <c r="K34">
        <v>86.5</v>
      </c>
      <c r="L34">
        <v>2.5</v>
      </c>
      <c r="M34">
        <f t="shared" si="0"/>
        <v>2012</v>
      </c>
      <c r="N34" t="s">
        <v>10</v>
      </c>
      <c r="P34" t="str">
        <f>LOOKUP(MONTH(A34),{1,3,6,9,12;"Winter","Spring","Summer","Autumn","Winter"})</f>
        <v>Winter</v>
      </c>
      <c r="Q34" t="s">
        <v>34</v>
      </c>
      <c r="Z34" t="s">
        <v>59</v>
      </c>
    </row>
    <row r="35" spans="1:27" x14ac:dyDescent="0.25">
      <c r="A35" s="1">
        <v>41288</v>
      </c>
      <c r="B35" t="s">
        <v>31</v>
      </c>
      <c r="C35" s="6" t="s">
        <v>34</v>
      </c>
      <c r="D35" s="2">
        <v>0.52013888888888882</v>
      </c>
      <c r="E35">
        <v>11.89</v>
      </c>
      <c r="F35">
        <v>4.4000000000000004</v>
      </c>
      <c r="G35">
        <v>118.2</v>
      </c>
      <c r="H35">
        <v>195.7</v>
      </c>
      <c r="I35">
        <v>0.1</v>
      </c>
      <c r="J35">
        <v>7.03</v>
      </c>
      <c r="K35">
        <v>6.07</v>
      </c>
      <c r="L35">
        <v>2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Q35" t="s">
        <v>34</v>
      </c>
      <c r="Z35" t="s">
        <v>59</v>
      </c>
    </row>
    <row r="36" spans="1:27" x14ac:dyDescent="0.25">
      <c r="A36" s="1">
        <v>41316</v>
      </c>
      <c r="B36" t="s">
        <v>31</v>
      </c>
      <c r="C36" s="6" t="s">
        <v>34</v>
      </c>
      <c r="D36" s="2">
        <v>0.62777777777777777</v>
      </c>
      <c r="E36">
        <v>12.21</v>
      </c>
      <c r="F36">
        <v>7.2</v>
      </c>
      <c r="G36">
        <v>144.80000000000001</v>
      </c>
      <c r="H36">
        <v>220.6</v>
      </c>
      <c r="I36">
        <v>0.1</v>
      </c>
      <c r="J36">
        <v>7.52</v>
      </c>
      <c r="K36">
        <v>2.2999999999999998</v>
      </c>
      <c r="L36">
        <v>2</v>
      </c>
      <c r="M36">
        <f t="shared" si="0"/>
        <v>2013</v>
      </c>
      <c r="N36" t="s">
        <v>10</v>
      </c>
      <c r="P36" t="str">
        <f>LOOKUP(MONTH(A36),{1,3,6,9,12;"Winter","Spring","Summer","Autumn","Winter"})</f>
        <v>Winter</v>
      </c>
      <c r="Q36" t="s">
        <v>34</v>
      </c>
      <c r="Z36" t="s">
        <v>59</v>
      </c>
    </row>
    <row r="37" spans="1:27" x14ac:dyDescent="0.25">
      <c r="A37" s="1">
        <v>41355</v>
      </c>
      <c r="B37" t="s">
        <v>31</v>
      </c>
      <c r="C37" s="6" t="s">
        <v>34</v>
      </c>
      <c r="D37" s="2">
        <v>0.48958333333333331</v>
      </c>
      <c r="E37">
        <v>12.79</v>
      </c>
      <c r="F37">
        <v>6.7</v>
      </c>
      <c r="G37">
        <v>115</v>
      </c>
      <c r="H37">
        <v>177.5</v>
      </c>
      <c r="I37">
        <v>0.1</v>
      </c>
      <c r="J37">
        <v>7.34</v>
      </c>
      <c r="K37">
        <v>4.76</v>
      </c>
      <c r="L37">
        <v>3</v>
      </c>
      <c r="M37">
        <f t="shared" si="0"/>
        <v>2013</v>
      </c>
      <c r="N37" t="s">
        <v>10</v>
      </c>
      <c r="P37" t="str">
        <f>LOOKUP(MONTH(A37),{1,3,6,9,12;"Winter","Spring","Summer","Autumn","Winter"})</f>
        <v>Spring</v>
      </c>
      <c r="Q37" t="s">
        <v>34</v>
      </c>
      <c r="Z37" t="s">
        <v>59</v>
      </c>
    </row>
    <row r="38" spans="1:27" x14ac:dyDescent="0.25">
      <c r="A38" s="1">
        <v>41390</v>
      </c>
      <c r="B38" t="s">
        <v>31</v>
      </c>
      <c r="C38" s="6" t="s">
        <v>34</v>
      </c>
      <c r="D38" s="2">
        <v>0.54513888888888895</v>
      </c>
      <c r="E38">
        <v>10.4</v>
      </c>
      <c r="F38">
        <v>11.7</v>
      </c>
      <c r="G38">
        <v>173.5</v>
      </c>
      <c r="H38">
        <v>234.3</v>
      </c>
      <c r="I38">
        <v>0.1</v>
      </c>
      <c r="J38">
        <v>7.46</v>
      </c>
      <c r="K38">
        <v>2.29</v>
      </c>
      <c r="L38">
        <v>1.5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Q38" t="s">
        <v>34</v>
      </c>
      <c r="Z38" t="s">
        <v>59</v>
      </c>
    </row>
    <row r="39" spans="1:27" x14ac:dyDescent="0.25">
      <c r="A39" s="1">
        <v>41397</v>
      </c>
      <c r="B39" t="s">
        <v>31</v>
      </c>
      <c r="C39" s="6" t="s">
        <v>34</v>
      </c>
      <c r="D39" s="2">
        <v>0.40763888888888888</v>
      </c>
      <c r="E39">
        <v>9.89</v>
      </c>
      <c r="F39">
        <v>9.6</v>
      </c>
      <c r="G39">
        <v>175.8</v>
      </c>
      <c r="H39">
        <v>249.7</v>
      </c>
      <c r="I39">
        <v>0.1</v>
      </c>
      <c r="J39">
        <v>7.84</v>
      </c>
      <c r="K39">
        <v>0.96</v>
      </c>
      <c r="L39">
        <v>1.5</v>
      </c>
      <c r="M39">
        <f t="shared" si="0"/>
        <v>2013</v>
      </c>
      <c r="N39" t="s">
        <v>9</v>
      </c>
      <c r="P39" t="str">
        <f>LOOKUP(MONTH(A39),{1,3,6,9,12;"Winter","Spring","Summer","Autumn","Winter"})</f>
        <v>Spring</v>
      </c>
      <c r="Q39" t="s">
        <v>34</v>
      </c>
      <c r="Z39" t="s">
        <v>59</v>
      </c>
    </row>
    <row r="40" spans="1:27" x14ac:dyDescent="0.25">
      <c r="A40" s="1">
        <v>41429</v>
      </c>
      <c r="B40" t="s">
        <v>31</v>
      </c>
      <c r="C40" s="6" t="s">
        <v>34</v>
      </c>
      <c r="D40" s="2">
        <v>0.58680555555555558</v>
      </c>
      <c r="E40">
        <v>10.050000000000001</v>
      </c>
      <c r="F40">
        <v>14.5</v>
      </c>
      <c r="G40">
        <v>227.7</v>
      </c>
      <c r="H40">
        <v>284.89999999999998</v>
      </c>
      <c r="I40">
        <v>0.1</v>
      </c>
      <c r="J40">
        <v>7.89</v>
      </c>
      <c r="K40">
        <v>1.3</v>
      </c>
      <c r="L40">
        <v>1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Q40" t="s">
        <v>34</v>
      </c>
      <c r="Z40" t="s">
        <v>59</v>
      </c>
    </row>
    <row r="41" spans="1:27" x14ac:dyDescent="0.25">
      <c r="A41" s="1">
        <v>41473</v>
      </c>
      <c r="B41" t="s">
        <v>31</v>
      </c>
      <c r="C41" s="6" t="s">
        <v>34</v>
      </c>
      <c r="D41" s="2">
        <v>0.35416666666666669</v>
      </c>
      <c r="E41">
        <v>9.68</v>
      </c>
      <c r="F41">
        <v>15.1</v>
      </c>
      <c r="G41">
        <v>190.1</v>
      </c>
      <c r="H41">
        <v>235</v>
      </c>
      <c r="I41">
        <v>0.1</v>
      </c>
      <c r="J41">
        <v>7.9</v>
      </c>
      <c r="K41">
        <v>1.97</v>
      </c>
      <c r="L41">
        <v>1</v>
      </c>
      <c r="M41">
        <f t="shared" si="0"/>
        <v>2013</v>
      </c>
      <c r="N41" t="s">
        <v>9</v>
      </c>
      <c r="P41" t="str">
        <f>LOOKUP(MONTH(A41),{1,3,6,9,12;"Winter","Spring","Summer","Autumn","Winter"})</f>
        <v>Summer</v>
      </c>
      <c r="Q41" t="s">
        <v>34</v>
      </c>
      <c r="Z41" t="s">
        <v>59</v>
      </c>
    </row>
    <row r="42" spans="1:27" x14ac:dyDescent="0.25">
      <c r="A42" s="1">
        <v>41498</v>
      </c>
      <c r="B42" t="s">
        <v>31</v>
      </c>
      <c r="C42" s="6" t="s">
        <v>34</v>
      </c>
      <c r="D42" s="2">
        <v>0.60902777777777783</v>
      </c>
      <c r="E42">
        <v>8.83</v>
      </c>
      <c r="F42">
        <v>17.399999999999999</v>
      </c>
      <c r="G42">
        <v>254.6</v>
      </c>
      <c r="H42">
        <v>297.89999999999998</v>
      </c>
      <c r="I42">
        <v>0.1</v>
      </c>
      <c r="J42">
        <v>7.8</v>
      </c>
      <c r="K42">
        <v>5.76</v>
      </c>
      <c r="L42">
        <v>0.25</v>
      </c>
      <c r="M42">
        <f t="shared" si="0"/>
        <v>2013</v>
      </c>
      <c r="N42" t="s">
        <v>10</v>
      </c>
      <c r="P42" t="str">
        <f>LOOKUP(MONTH(A42),{1,3,6,9,12;"Winter","Spring","Summer","Autumn","Winter"})</f>
        <v>Summer</v>
      </c>
      <c r="Q42" t="s">
        <v>34</v>
      </c>
      <c r="Z42" t="s">
        <v>59</v>
      </c>
      <c r="AA42">
        <v>22.5</v>
      </c>
    </row>
    <row r="43" spans="1:27" x14ac:dyDescent="0.25">
      <c r="A43" s="1">
        <v>41527</v>
      </c>
      <c r="B43" t="s">
        <v>31</v>
      </c>
      <c r="C43" s="6" t="s">
        <v>34</v>
      </c>
      <c r="D43" s="2">
        <v>0.63472222222222219</v>
      </c>
      <c r="E43">
        <v>8.64</v>
      </c>
      <c r="F43">
        <v>16.899999999999999</v>
      </c>
      <c r="G43">
        <v>226</v>
      </c>
      <c r="H43">
        <v>267.7</v>
      </c>
      <c r="I43">
        <v>0.1</v>
      </c>
      <c r="J43">
        <v>7.78</v>
      </c>
      <c r="K43">
        <v>2.0299999999999998</v>
      </c>
      <c r="L43">
        <v>0.75</v>
      </c>
      <c r="M43">
        <f t="shared" si="0"/>
        <v>2013</v>
      </c>
      <c r="N43" t="s">
        <v>9</v>
      </c>
      <c r="P43" t="str">
        <f>LOOKUP(MONTH(A43),{1,3,6,9,12;"Winter","Spring","Summer","Autumn","Winter"})</f>
        <v>Autumn</v>
      </c>
      <c r="Q43" t="s">
        <v>34</v>
      </c>
      <c r="Z43" t="s">
        <v>59</v>
      </c>
    </row>
    <row r="44" spans="1:27" x14ac:dyDescent="0.25">
      <c r="A44" s="1">
        <v>41550</v>
      </c>
      <c r="B44" t="s">
        <v>31</v>
      </c>
      <c r="C44" s="6" t="s">
        <v>34</v>
      </c>
      <c r="D44" s="2">
        <v>0.46319444444444446</v>
      </c>
      <c r="E44">
        <v>9.83</v>
      </c>
      <c r="F44">
        <v>12.1</v>
      </c>
      <c r="G44">
        <v>190.5</v>
      </c>
      <c r="H44">
        <v>253.2</v>
      </c>
      <c r="I44">
        <v>0.1</v>
      </c>
      <c r="J44">
        <v>7.81</v>
      </c>
      <c r="K44">
        <v>0.09</v>
      </c>
      <c r="L44">
        <v>0.75</v>
      </c>
      <c r="M44">
        <f t="shared" si="0"/>
        <v>2013</v>
      </c>
      <c r="N44" t="s">
        <v>10</v>
      </c>
      <c r="P44" t="str">
        <f>LOOKUP(MONTH(A44),{1,3,6,9,12;"Winter","Spring","Summer","Autumn","Winter"})</f>
        <v>Autumn</v>
      </c>
      <c r="Q44" t="s">
        <v>34</v>
      </c>
      <c r="Z44" t="s">
        <v>59</v>
      </c>
    </row>
    <row r="45" spans="1:27" x14ac:dyDescent="0.25">
      <c r="A45" s="1">
        <v>41603</v>
      </c>
      <c r="B45" t="s">
        <v>31</v>
      </c>
      <c r="C45" s="6" t="s">
        <v>34</v>
      </c>
      <c r="D45" s="2">
        <v>0.57291666666666663</v>
      </c>
      <c r="E45">
        <v>11.29</v>
      </c>
      <c r="F45">
        <v>4.9000000000000004</v>
      </c>
      <c r="G45">
        <v>169.6</v>
      </c>
      <c r="H45">
        <v>275.89999999999998</v>
      </c>
      <c r="I45">
        <v>0.1</v>
      </c>
      <c r="J45">
        <v>8.16</v>
      </c>
      <c r="K45">
        <v>0.59</v>
      </c>
      <c r="L45">
        <v>0.75</v>
      </c>
      <c r="M45">
        <f t="shared" si="0"/>
        <v>2013</v>
      </c>
      <c r="N45" t="s">
        <v>9</v>
      </c>
      <c r="P45" t="str">
        <f>LOOKUP(MONTH(A45),{1,3,6,9,12;"Winter","Spring","Summer","Autumn","Winter"})</f>
        <v>Autumn</v>
      </c>
      <c r="Q45" t="s">
        <v>34</v>
      </c>
      <c r="Z45" t="s">
        <v>59</v>
      </c>
    </row>
    <row r="46" spans="1:27" x14ac:dyDescent="0.25">
      <c r="A46" s="1">
        <v>41631</v>
      </c>
      <c r="B46" t="s">
        <v>31</v>
      </c>
      <c r="C46" s="6" t="s">
        <v>34</v>
      </c>
      <c r="D46" s="2">
        <v>0.57638888888888895</v>
      </c>
      <c r="E46">
        <v>11.63</v>
      </c>
      <c r="F46">
        <v>7.4</v>
      </c>
      <c r="G46">
        <v>136.69999999999999</v>
      </c>
      <c r="H46">
        <v>205.7</v>
      </c>
      <c r="I46">
        <v>0.1</v>
      </c>
      <c r="J46">
        <v>7.99</v>
      </c>
      <c r="K46">
        <v>45.9</v>
      </c>
      <c r="L46">
        <v>3.5</v>
      </c>
      <c r="M46">
        <f t="shared" si="0"/>
        <v>2013</v>
      </c>
      <c r="N46" t="s">
        <v>10</v>
      </c>
      <c r="P46" t="str">
        <f>LOOKUP(MONTH(A46),{1,3,6,9,12;"Winter","Spring","Summer","Autumn","Winter"})</f>
        <v>Winter</v>
      </c>
      <c r="Q46" t="s">
        <v>34</v>
      </c>
      <c r="Z46" t="s">
        <v>59</v>
      </c>
    </row>
    <row r="47" spans="1:27" x14ac:dyDescent="0.25">
      <c r="A47" s="1">
        <v>41652</v>
      </c>
      <c r="B47" t="s">
        <v>31</v>
      </c>
      <c r="C47" s="6" t="s">
        <v>34</v>
      </c>
      <c r="D47" s="2">
        <v>0.53402777777777777</v>
      </c>
      <c r="E47">
        <v>10.84</v>
      </c>
      <c r="F47">
        <v>7.9</v>
      </c>
      <c r="G47">
        <v>139.6</v>
      </c>
      <c r="H47">
        <v>207.7</v>
      </c>
      <c r="I47">
        <v>0.1</v>
      </c>
      <c r="J47">
        <v>7.9</v>
      </c>
      <c r="K47">
        <v>9.43</v>
      </c>
      <c r="L47">
        <v>3</v>
      </c>
      <c r="M47">
        <f t="shared" si="0"/>
        <v>2014</v>
      </c>
      <c r="N47" t="s">
        <v>10</v>
      </c>
      <c r="P47" t="str">
        <f>LOOKUP(MONTH(A47),{1,3,6,9,12;"Winter","Spring","Summer","Autumn","Winter"})</f>
        <v>Winter</v>
      </c>
      <c r="Q47" t="s">
        <v>34</v>
      </c>
      <c r="Z47" t="s">
        <v>59</v>
      </c>
    </row>
    <row r="48" spans="1:27" x14ac:dyDescent="0.25">
      <c r="A48" s="1">
        <v>41708</v>
      </c>
      <c r="B48" t="s">
        <v>31</v>
      </c>
      <c r="C48" s="6" t="s">
        <v>34</v>
      </c>
      <c r="D48" s="2">
        <v>0.47916666666666669</v>
      </c>
      <c r="E48">
        <v>11.76</v>
      </c>
      <c r="F48">
        <v>9.1999999999999993</v>
      </c>
      <c r="G48">
        <v>102.7</v>
      </c>
      <c r="H48">
        <v>147.1</v>
      </c>
      <c r="I48">
        <v>0.1</v>
      </c>
      <c r="J48">
        <v>7.71</v>
      </c>
      <c r="K48">
        <v>48.7</v>
      </c>
      <c r="L48">
        <v>4</v>
      </c>
      <c r="M48">
        <f t="shared" si="0"/>
        <v>2014</v>
      </c>
      <c r="N48" t="s">
        <v>10</v>
      </c>
      <c r="P48" t="str">
        <f>LOOKUP(MONTH(A48),{1,3,6,9,12;"Winter","Spring","Summer","Autumn","Winter"})</f>
        <v>Spring</v>
      </c>
      <c r="Q48" t="s">
        <v>34</v>
      </c>
      <c r="Z48" t="s">
        <v>59</v>
      </c>
    </row>
    <row r="49" spans="1:26" x14ac:dyDescent="0.25">
      <c r="A49" s="1">
        <v>41722</v>
      </c>
      <c r="B49" t="s">
        <v>31</v>
      </c>
      <c r="C49" s="6" t="s">
        <v>34</v>
      </c>
      <c r="D49" s="2">
        <v>0.57638888888888895</v>
      </c>
      <c r="E49">
        <v>10.95</v>
      </c>
      <c r="F49">
        <v>9.3000000000000007</v>
      </c>
      <c r="G49">
        <v>143.5</v>
      </c>
      <c r="H49">
        <v>205.2</v>
      </c>
      <c r="I49">
        <v>0.1</v>
      </c>
      <c r="J49">
        <v>7.63</v>
      </c>
      <c r="K49">
        <v>5.16</v>
      </c>
      <c r="L49">
        <v>2</v>
      </c>
      <c r="M49">
        <f t="shared" si="0"/>
        <v>2014</v>
      </c>
      <c r="N49" t="s">
        <v>9</v>
      </c>
      <c r="P49" t="str">
        <f>LOOKUP(MONTH(A49),{1,3,6,9,12;"Winter","Spring","Summer","Autumn","Winter"})</f>
        <v>Spring</v>
      </c>
      <c r="Q49" t="s">
        <v>34</v>
      </c>
      <c r="Z49" t="s">
        <v>59</v>
      </c>
    </row>
    <row r="50" spans="1:26" x14ac:dyDescent="0.25">
      <c r="A50" s="1">
        <v>41743</v>
      </c>
      <c r="B50" t="s">
        <v>31</v>
      </c>
      <c r="C50" s="6" t="s">
        <v>34</v>
      </c>
      <c r="D50" s="2">
        <v>0.45833333333333331</v>
      </c>
      <c r="E50">
        <v>12.15</v>
      </c>
      <c r="F50">
        <v>9.5</v>
      </c>
      <c r="G50">
        <v>168.6</v>
      </c>
      <c r="H50">
        <v>239.8</v>
      </c>
      <c r="I50">
        <v>0.1</v>
      </c>
      <c r="J50">
        <v>8.41</v>
      </c>
      <c r="K50">
        <v>3.02</v>
      </c>
      <c r="L50">
        <v>1</v>
      </c>
      <c r="M50">
        <f t="shared" si="0"/>
        <v>2014</v>
      </c>
      <c r="N50" t="s">
        <v>9</v>
      </c>
      <c r="P50" t="str">
        <f>LOOKUP(MONTH(A50),{1,3,6,9,12;"Winter","Spring","Summer","Autumn","Winter"})</f>
        <v>Spring</v>
      </c>
      <c r="Q50" t="s">
        <v>34</v>
      </c>
      <c r="Z50" t="s">
        <v>59</v>
      </c>
    </row>
    <row r="51" spans="1:26" x14ac:dyDescent="0.25">
      <c r="A51" s="1">
        <v>41771</v>
      </c>
      <c r="B51" t="s">
        <v>31</v>
      </c>
      <c r="C51" s="6" t="s">
        <v>34</v>
      </c>
      <c r="D51" s="2">
        <v>0.53472222222222221</v>
      </c>
      <c r="E51">
        <v>10.07</v>
      </c>
      <c r="F51">
        <v>13.1</v>
      </c>
      <c r="G51">
        <v>195.4</v>
      </c>
      <c r="H51">
        <v>252.8</v>
      </c>
      <c r="I51">
        <v>0.1</v>
      </c>
      <c r="J51">
        <v>8.0299999999999994</v>
      </c>
      <c r="K51">
        <v>7.92</v>
      </c>
      <c r="L51">
        <v>2</v>
      </c>
      <c r="M51">
        <f t="shared" si="0"/>
        <v>2014</v>
      </c>
      <c r="N51" t="s">
        <v>9</v>
      </c>
      <c r="P51" t="str">
        <f>LOOKUP(MONTH(A51),{1,3,6,9,12;"Winter","Spring","Summer","Autumn","Winter"})</f>
        <v>Spring</v>
      </c>
      <c r="Q51" t="s">
        <v>34</v>
      </c>
      <c r="Z51" t="s">
        <v>59</v>
      </c>
    </row>
    <row r="52" spans="1:26" x14ac:dyDescent="0.25">
      <c r="A52" s="1">
        <v>41813</v>
      </c>
      <c r="B52" t="s">
        <v>31</v>
      </c>
      <c r="C52" s="6" t="s">
        <v>34</v>
      </c>
      <c r="D52" s="2">
        <v>0.62847222222222221</v>
      </c>
      <c r="E52">
        <v>9.3800000000000008</v>
      </c>
      <c r="F52">
        <v>15.3</v>
      </c>
      <c r="G52">
        <v>229.8</v>
      </c>
      <c r="H52">
        <v>282.5</v>
      </c>
      <c r="I52">
        <v>0.1</v>
      </c>
      <c r="J52">
        <v>7.85</v>
      </c>
      <c r="K52">
        <v>1.96</v>
      </c>
      <c r="L52">
        <v>0.75</v>
      </c>
      <c r="M52">
        <f t="shared" si="0"/>
        <v>2014</v>
      </c>
      <c r="N52" t="s">
        <v>9</v>
      </c>
      <c r="P52" t="str">
        <f>LOOKUP(MONTH(A52),{1,3,6,9,12;"Winter","Spring","Summer","Autumn","Winter"})</f>
        <v>Summer</v>
      </c>
      <c r="Q52" t="s">
        <v>34</v>
      </c>
      <c r="Z52" t="s">
        <v>59</v>
      </c>
    </row>
    <row r="53" spans="1:26" x14ac:dyDescent="0.25">
      <c r="A53" s="1">
        <v>41834</v>
      </c>
      <c r="B53" t="s">
        <v>31</v>
      </c>
      <c r="C53" s="6" t="s">
        <v>34</v>
      </c>
      <c r="D53" s="2">
        <v>0.58611111111111114</v>
      </c>
      <c r="E53">
        <v>9.02</v>
      </c>
      <c r="F53">
        <v>18.600000000000001</v>
      </c>
      <c r="G53">
        <v>247.6</v>
      </c>
      <c r="H53">
        <v>313.3</v>
      </c>
      <c r="I53">
        <v>0.2</v>
      </c>
      <c r="J53">
        <v>7.75</v>
      </c>
      <c r="K53">
        <v>1.38</v>
      </c>
      <c r="M53">
        <f t="shared" si="0"/>
        <v>2014</v>
      </c>
      <c r="N53" t="s">
        <v>9</v>
      </c>
      <c r="P53" t="str">
        <f>LOOKUP(MONTH(A53),{1,3,6,9,12;"Winter","Spring","Summer","Autumn","Winter"})</f>
        <v>Summer</v>
      </c>
      <c r="Q53" t="s">
        <v>34</v>
      </c>
      <c r="Z53" t="s">
        <v>59</v>
      </c>
    </row>
    <row r="54" spans="1:26" x14ac:dyDescent="0.25">
      <c r="A54" s="1">
        <v>41855</v>
      </c>
      <c r="B54" t="s">
        <v>31</v>
      </c>
      <c r="C54" s="6" t="s">
        <v>34</v>
      </c>
      <c r="D54" s="2">
        <v>0.6166666666666667</v>
      </c>
      <c r="E54">
        <v>8.3000000000000007</v>
      </c>
      <c r="F54">
        <v>8.18</v>
      </c>
      <c r="G54">
        <v>227.3</v>
      </c>
      <c r="H54">
        <v>257.3</v>
      </c>
      <c r="I54">
        <v>0.1</v>
      </c>
      <c r="J54">
        <v>7.16</v>
      </c>
      <c r="K54">
        <v>0.84</v>
      </c>
      <c r="M54">
        <f t="shared" si="0"/>
        <v>2014</v>
      </c>
      <c r="N54" t="s">
        <v>10</v>
      </c>
      <c r="P54" t="str">
        <f>LOOKUP(MONTH(A54),{1,3,6,9,12;"Winter","Spring","Summer","Autumn","Winter"})</f>
        <v>Summer</v>
      </c>
      <c r="Q54" t="s">
        <v>34</v>
      </c>
      <c r="Z54" t="s">
        <v>59</v>
      </c>
    </row>
    <row r="55" spans="1:26" x14ac:dyDescent="0.25">
      <c r="A55" s="1">
        <v>41929</v>
      </c>
      <c r="B55" t="s">
        <v>31</v>
      </c>
      <c r="C55" s="6" t="s">
        <v>34</v>
      </c>
      <c r="D55" s="2">
        <v>0.40277777777777773</v>
      </c>
      <c r="E55">
        <v>9.34</v>
      </c>
      <c r="F55">
        <v>13.3</v>
      </c>
      <c r="G55">
        <v>183.5</v>
      </c>
      <c r="H55">
        <v>236.7</v>
      </c>
      <c r="I55">
        <v>0.1</v>
      </c>
      <c r="J55">
        <v>7.97</v>
      </c>
      <c r="K55">
        <v>1.64</v>
      </c>
      <c r="L55">
        <v>0.75</v>
      </c>
      <c r="M55">
        <f t="shared" si="0"/>
        <v>2014</v>
      </c>
      <c r="N55" t="s">
        <v>10</v>
      </c>
      <c r="P55" t="str">
        <f>LOOKUP(MONTH(A55),{1,3,6,9,12;"Winter","Spring","Summer","Autumn","Winter"})</f>
        <v>Autumn</v>
      </c>
      <c r="Q55" t="s">
        <v>34</v>
      </c>
      <c r="Z55" t="s">
        <v>59</v>
      </c>
    </row>
    <row r="56" spans="1:26" x14ac:dyDescent="0.25">
      <c r="A56" s="1">
        <v>41962</v>
      </c>
      <c r="B56" t="s">
        <v>31</v>
      </c>
      <c r="C56" s="6" t="s">
        <v>34</v>
      </c>
      <c r="D56" s="2">
        <v>0.63611111111111118</v>
      </c>
      <c r="E56">
        <v>10.84</v>
      </c>
      <c r="F56">
        <v>6.2</v>
      </c>
      <c r="G56">
        <v>181.5</v>
      </c>
      <c r="H56">
        <v>283.5</v>
      </c>
      <c r="I56">
        <v>0.1</v>
      </c>
      <c r="J56">
        <v>8.06</v>
      </c>
      <c r="K56">
        <v>0.9</v>
      </c>
      <c r="L56">
        <v>1</v>
      </c>
      <c r="M56">
        <f t="shared" si="0"/>
        <v>2014</v>
      </c>
      <c r="N56" t="s">
        <v>10</v>
      </c>
      <c r="P56" t="str">
        <f>LOOKUP(MONTH(A56),{1,3,6,9,12;"Winter","Spring","Summer","Autumn","Winter"})</f>
        <v>Autumn</v>
      </c>
      <c r="Q56" t="s">
        <v>34</v>
      </c>
      <c r="Z56" t="s">
        <v>59</v>
      </c>
    </row>
    <row r="57" spans="1:26" x14ac:dyDescent="0.25">
      <c r="A57" s="1">
        <v>41990</v>
      </c>
      <c r="B57" t="s">
        <v>31</v>
      </c>
      <c r="C57" s="6" t="s">
        <v>34</v>
      </c>
      <c r="D57" s="2">
        <v>0.12222222222222223</v>
      </c>
      <c r="E57">
        <v>9.5500000000000007</v>
      </c>
      <c r="F57">
        <v>7.9</v>
      </c>
      <c r="G57">
        <v>162.9</v>
      </c>
      <c r="H57">
        <v>241.9</v>
      </c>
      <c r="I57">
        <v>0.1</v>
      </c>
      <c r="J57">
        <v>7.84</v>
      </c>
      <c r="K57">
        <v>12.3</v>
      </c>
      <c r="L57">
        <v>1</v>
      </c>
      <c r="M57">
        <f t="shared" si="0"/>
        <v>2014</v>
      </c>
      <c r="N57" t="s">
        <v>10</v>
      </c>
      <c r="P57" t="str">
        <f>LOOKUP(MONTH(A57),{1,3,6,9,12;"Winter","Spring","Summer","Autumn","Winter"})</f>
        <v>Winter</v>
      </c>
      <c r="Q57" t="s">
        <v>34</v>
      </c>
      <c r="Z57" t="s">
        <v>59</v>
      </c>
    </row>
    <row r="58" spans="1:26" x14ac:dyDescent="0.25">
      <c r="A58" s="1">
        <v>42027</v>
      </c>
      <c r="B58" t="s">
        <v>31</v>
      </c>
      <c r="C58" s="6" t="s">
        <v>34</v>
      </c>
      <c r="D58" s="2">
        <v>0.47916666666666669</v>
      </c>
      <c r="E58">
        <v>9.6999999999999993</v>
      </c>
      <c r="F58">
        <v>8.6</v>
      </c>
      <c r="G58">
        <v>131.5</v>
      </c>
      <c r="H58">
        <v>191.6</v>
      </c>
      <c r="I58">
        <v>0.1</v>
      </c>
      <c r="J58">
        <v>7.49</v>
      </c>
      <c r="K58">
        <v>11.1</v>
      </c>
      <c r="L58">
        <v>2.5</v>
      </c>
      <c r="M58">
        <f t="shared" si="0"/>
        <v>2015</v>
      </c>
      <c r="N58" t="s">
        <v>10</v>
      </c>
      <c r="P58" t="str">
        <f>LOOKUP(MONTH(A58),{1,3,6,9,12;"Winter","Spring","Summer","Autumn","Winter"})</f>
        <v>Winter</v>
      </c>
      <c r="Q58" t="s">
        <v>34</v>
      </c>
      <c r="Z58" t="s">
        <v>59</v>
      </c>
    </row>
    <row r="59" spans="1:26" x14ac:dyDescent="0.25">
      <c r="A59" s="1">
        <v>42054</v>
      </c>
      <c r="B59" t="s">
        <v>31</v>
      </c>
      <c r="C59" s="6" t="s">
        <v>34</v>
      </c>
      <c r="D59" s="2">
        <v>0.47916666666666669</v>
      </c>
      <c r="E59">
        <v>10.28</v>
      </c>
      <c r="F59">
        <v>8.4</v>
      </c>
      <c r="G59">
        <v>164.1</v>
      </c>
      <c r="H59">
        <v>240.3</v>
      </c>
      <c r="I59">
        <v>0.1</v>
      </c>
      <c r="J59">
        <v>7.9</v>
      </c>
      <c r="K59">
        <v>3.5</v>
      </c>
      <c r="L59">
        <v>1.5</v>
      </c>
      <c r="M59">
        <f t="shared" si="0"/>
        <v>2015</v>
      </c>
      <c r="N59" t="s">
        <v>10</v>
      </c>
      <c r="P59" t="str">
        <f>LOOKUP(MONTH(A59),{1,3,6,9,12;"Winter","Spring","Summer","Autumn","Winter"})</f>
        <v>Winter</v>
      </c>
      <c r="Q59" t="s">
        <v>34</v>
      </c>
      <c r="Z59" t="s">
        <v>59</v>
      </c>
    </row>
    <row r="60" spans="1:26" x14ac:dyDescent="0.25">
      <c r="A60" s="1">
        <v>42100</v>
      </c>
      <c r="B60" t="s">
        <v>31</v>
      </c>
      <c r="C60" s="6" t="s">
        <v>34</v>
      </c>
      <c r="D60" s="2">
        <v>0.56944444444444442</v>
      </c>
      <c r="E60">
        <v>10.15</v>
      </c>
      <c r="F60">
        <v>10.199999999999999</v>
      </c>
      <c r="G60">
        <v>186.1</v>
      </c>
      <c r="H60">
        <v>259.10000000000002</v>
      </c>
      <c r="I60">
        <v>0.1</v>
      </c>
      <c r="J60">
        <v>8.18</v>
      </c>
      <c r="K60">
        <v>0.42</v>
      </c>
      <c r="L60">
        <v>1.75</v>
      </c>
      <c r="M60">
        <f t="shared" si="0"/>
        <v>2015</v>
      </c>
      <c r="N60" t="s">
        <v>10</v>
      </c>
      <c r="P60" t="str">
        <f>LOOKUP(MONTH(A60),{1,3,6,9,12;"Winter","Spring","Summer","Autumn","Winter"})</f>
        <v>Spring</v>
      </c>
      <c r="Q60" t="s">
        <v>34</v>
      </c>
      <c r="Z60" t="s">
        <v>59</v>
      </c>
    </row>
    <row r="61" spans="1:26" x14ac:dyDescent="0.25">
      <c r="A61" s="1">
        <v>42115</v>
      </c>
      <c r="B61" t="s">
        <v>31</v>
      </c>
      <c r="C61" s="6" t="s">
        <v>34</v>
      </c>
      <c r="D61" s="2">
        <v>0.50763888888888886</v>
      </c>
      <c r="E61">
        <v>10.59</v>
      </c>
      <c r="F61">
        <v>11.8</v>
      </c>
      <c r="G61">
        <v>205.4</v>
      </c>
      <c r="H61">
        <v>274.8</v>
      </c>
      <c r="I61">
        <v>0.1</v>
      </c>
      <c r="J61">
        <v>7.86</v>
      </c>
      <c r="K61">
        <v>3.61</v>
      </c>
      <c r="L61">
        <v>1.5</v>
      </c>
      <c r="M61">
        <f t="shared" si="0"/>
        <v>2015</v>
      </c>
      <c r="N61" t="s">
        <v>9</v>
      </c>
      <c r="P61" t="str">
        <f>LOOKUP(MONTH(A61),{1,3,6,9,12;"Winter","Spring","Summer","Autumn","Winter"})</f>
        <v>Spring</v>
      </c>
      <c r="Q61" t="s">
        <v>34</v>
      </c>
      <c r="Z61" t="s">
        <v>59</v>
      </c>
    </row>
    <row r="62" spans="1:26" x14ac:dyDescent="0.25">
      <c r="A62" s="1">
        <v>42150</v>
      </c>
      <c r="B62" t="s">
        <v>31</v>
      </c>
      <c r="C62" s="6" t="s">
        <v>34</v>
      </c>
      <c r="D62" s="2">
        <v>0.375</v>
      </c>
      <c r="E62">
        <v>9.66</v>
      </c>
      <c r="F62">
        <v>13.7</v>
      </c>
      <c r="G62">
        <v>232</v>
      </c>
      <c r="H62">
        <v>295.60000000000002</v>
      </c>
      <c r="I62">
        <v>0.1</v>
      </c>
      <c r="J62">
        <v>8.16</v>
      </c>
      <c r="K62">
        <v>1.69</v>
      </c>
      <c r="L62">
        <v>1</v>
      </c>
      <c r="M62">
        <f t="shared" si="0"/>
        <v>2015</v>
      </c>
      <c r="N62" t="s">
        <v>9</v>
      </c>
      <c r="P62" t="str">
        <f>LOOKUP(MONTH(A62),{1,3,6,9,12;"Winter","Spring","Summer","Autumn","Winter"})</f>
        <v>Spring</v>
      </c>
      <c r="Q62" t="s">
        <v>34</v>
      </c>
      <c r="Z62" t="s">
        <v>59</v>
      </c>
    </row>
    <row r="63" spans="1:26" x14ac:dyDescent="0.25">
      <c r="A63" s="1">
        <v>42177</v>
      </c>
      <c r="B63" t="s">
        <v>31</v>
      </c>
      <c r="C63" s="6" t="s">
        <v>34</v>
      </c>
      <c r="D63" s="2">
        <v>9.7916666666666666E-2</v>
      </c>
      <c r="E63">
        <v>9.6199999999999992</v>
      </c>
      <c r="F63">
        <v>16.5</v>
      </c>
      <c r="G63">
        <v>254.5</v>
      </c>
      <c r="H63">
        <v>303.89999999999998</v>
      </c>
      <c r="I63">
        <v>0.1</v>
      </c>
      <c r="J63">
        <v>8</v>
      </c>
      <c r="K63">
        <v>2.84</v>
      </c>
      <c r="L63">
        <v>0.11</v>
      </c>
      <c r="M63">
        <f t="shared" si="0"/>
        <v>2015</v>
      </c>
      <c r="N63" t="s">
        <v>9</v>
      </c>
      <c r="P63" t="str">
        <f>LOOKUP(MONTH(A63),{1,3,6,9,12;"Winter","Spring","Summer","Autumn","Winter"})</f>
        <v>Summer</v>
      </c>
      <c r="Q63" t="s">
        <v>34</v>
      </c>
      <c r="Z63" t="s">
        <v>59</v>
      </c>
    </row>
    <row r="64" spans="1:26" x14ac:dyDescent="0.25">
      <c r="A64" s="1">
        <v>42199</v>
      </c>
      <c r="B64" t="s">
        <v>31</v>
      </c>
      <c r="C64" s="6" t="s">
        <v>34</v>
      </c>
      <c r="D64" s="2">
        <v>0.38472222222222219</v>
      </c>
      <c r="E64">
        <v>8.7200000000000006</v>
      </c>
      <c r="F64">
        <v>15.9</v>
      </c>
      <c r="G64">
        <v>233.7</v>
      </c>
      <c r="H64">
        <v>283.39999999999998</v>
      </c>
      <c r="I64">
        <v>0.1</v>
      </c>
      <c r="J64">
        <v>8.39</v>
      </c>
      <c r="K64">
        <v>1.27</v>
      </c>
      <c r="L64">
        <v>0.03</v>
      </c>
      <c r="M64">
        <f t="shared" si="0"/>
        <v>2015</v>
      </c>
      <c r="N64" t="s">
        <v>9</v>
      </c>
      <c r="P64" t="str">
        <f>LOOKUP(MONTH(A64),{1,3,6,9,12;"Winter","Spring","Summer","Autumn","Winter"})</f>
        <v>Summer</v>
      </c>
      <c r="Q64" t="s">
        <v>34</v>
      </c>
      <c r="Z64" t="s">
        <v>59</v>
      </c>
    </row>
    <row r="65" spans="1:27" x14ac:dyDescent="0.25">
      <c r="A65" s="1">
        <v>42234</v>
      </c>
      <c r="B65" t="s">
        <v>31</v>
      </c>
      <c r="C65" s="6" t="s">
        <v>34</v>
      </c>
      <c r="D65" s="2">
        <v>0.54791666666666672</v>
      </c>
      <c r="E65">
        <v>8.32</v>
      </c>
      <c r="F65">
        <v>17.8</v>
      </c>
      <c r="G65">
        <v>227.1</v>
      </c>
      <c r="H65">
        <v>263.8</v>
      </c>
      <c r="I65">
        <v>0.1</v>
      </c>
      <c r="J65">
        <v>7.94</v>
      </c>
      <c r="K65">
        <v>0.54</v>
      </c>
      <c r="L65">
        <v>0.75</v>
      </c>
      <c r="M65">
        <f t="shared" si="0"/>
        <v>2015</v>
      </c>
      <c r="N65" t="s">
        <v>9</v>
      </c>
      <c r="P65" t="str">
        <f>LOOKUP(MONTH(A65),{1,3,6,9,12;"Winter","Spring","Summer","Autumn","Winter"})</f>
        <v>Summer</v>
      </c>
      <c r="Q65" t="s">
        <v>34</v>
      </c>
      <c r="Z65" t="s">
        <v>59</v>
      </c>
    </row>
    <row r="66" spans="1:27" x14ac:dyDescent="0.25">
      <c r="A66" s="1">
        <v>42262</v>
      </c>
      <c r="B66" t="s">
        <v>31</v>
      </c>
      <c r="C66" s="6" t="s">
        <v>34</v>
      </c>
      <c r="D66" s="2">
        <v>0.51388888888888895</v>
      </c>
      <c r="E66">
        <v>8.39</v>
      </c>
      <c r="F66">
        <v>14.4</v>
      </c>
      <c r="G66">
        <v>231.3</v>
      </c>
      <c r="H66">
        <v>290.3</v>
      </c>
      <c r="I66">
        <v>0.1</v>
      </c>
      <c r="J66">
        <v>7.65</v>
      </c>
      <c r="K66">
        <v>0.96</v>
      </c>
      <c r="L66">
        <v>0.25</v>
      </c>
      <c r="M66">
        <f t="shared" si="0"/>
        <v>2015</v>
      </c>
      <c r="N66" t="s">
        <v>9</v>
      </c>
      <c r="P66" t="str">
        <f>LOOKUP(MONTH(A66),{1,3,6,9,12;"Winter","Spring","Summer","Autumn","Winter"})</f>
        <v>Autumn</v>
      </c>
      <c r="Q66" t="s">
        <v>34</v>
      </c>
      <c r="Z66" t="s">
        <v>59</v>
      </c>
    </row>
    <row r="67" spans="1:27" x14ac:dyDescent="0.25">
      <c r="A67" s="1">
        <v>42292</v>
      </c>
      <c r="B67" t="s">
        <v>31</v>
      </c>
      <c r="C67" s="6" t="s">
        <v>34</v>
      </c>
      <c r="D67" s="2">
        <v>0.53611111111111109</v>
      </c>
      <c r="E67">
        <v>8.44</v>
      </c>
      <c r="F67">
        <v>13.2</v>
      </c>
      <c r="G67">
        <v>211</v>
      </c>
      <c r="H67">
        <v>272.5</v>
      </c>
      <c r="I67">
        <v>0.1</v>
      </c>
      <c r="J67">
        <v>7.96</v>
      </c>
      <c r="K67">
        <v>0.28000000000000003</v>
      </c>
      <c r="L67">
        <v>1</v>
      </c>
      <c r="M67">
        <f t="shared" ref="M67:M73" si="1">YEAR(A67)</f>
        <v>2015</v>
      </c>
      <c r="N67" t="s">
        <v>9</v>
      </c>
      <c r="P67" t="str">
        <f>LOOKUP(MONTH(A67),{1,3,6,9,12;"Winter","Spring","Summer","Autumn","Winter"})</f>
        <v>Autumn</v>
      </c>
      <c r="Q67" t="s">
        <v>34</v>
      </c>
      <c r="Z67" t="s">
        <v>59</v>
      </c>
    </row>
    <row r="68" spans="1:27" x14ac:dyDescent="0.25">
      <c r="A68" s="1">
        <v>42317</v>
      </c>
      <c r="B68" t="s">
        <v>31</v>
      </c>
      <c r="C68" s="6" t="s">
        <v>34</v>
      </c>
      <c r="D68" s="2">
        <v>0.50972222222222219</v>
      </c>
      <c r="E68">
        <v>8.32</v>
      </c>
      <c r="F68">
        <v>10.5</v>
      </c>
      <c r="G68">
        <v>102</v>
      </c>
      <c r="H68">
        <v>140.9</v>
      </c>
      <c r="I68">
        <v>0.1</v>
      </c>
      <c r="J68">
        <v>7.2</v>
      </c>
      <c r="K68">
        <v>142</v>
      </c>
      <c r="L68">
        <v>8</v>
      </c>
      <c r="M68">
        <f t="shared" si="1"/>
        <v>2015</v>
      </c>
      <c r="N68" t="s">
        <v>10</v>
      </c>
      <c r="P68" t="str">
        <f>LOOKUP(MONTH(A68),{1,3,6,9,12;"Winter","Spring","Summer","Autumn","Winter"})</f>
        <v>Autumn</v>
      </c>
      <c r="Q68" t="s">
        <v>34</v>
      </c>
      <c r="Z68" t="s">
        <v>59</v>
      </c>
    </row>
    <row r="69" spans="1:27" x14ac:dyDescent="0.25">
      <c r="A69" s="1">
        <v>42360</v>
      </c>
      <c r="B69" t="s">
        <v>31</v>
      </c>
      <c r="C69" s="6" t="s">
        <v>34</v>
      </c>
      <c r="D69" s="2">
        <v>0.53263888888888888</v>
      </c>
      <c r="E69">
        <v>11.09</v>
      </c>
      <c r="F69">
        <v>7.4</v>
      </c>
      <c r="G69">
        <v>132.9</v>
      </c>
      <c r="H69">
        <v>200.2</v>
      </c>
      <c r="I69">
        <v>0.1</v>
      </c>
      <c r="J69">
        <v>7.4</v>
      </c>
      <c r="K69">
        <v>3.91</v>
      </c>
      <c r="L69">
        <v>3.5</v>
      </c>
      <c r="M69">
        <f t="shared" si="1"/>
        <v>2015</v>
      </c>
      <c r="N69" t="s">
        <v>10</v>
      </c>
      <c r="P69" t="str">
        <f>LOOKUP(MONTH(A69),{1,3,6,9,12;"Winter","Spring","Summer","Autumn","Winter"})</f>
        <v>Winter</v>
      </c>
      <c r="Q69" t="s">
        <v>34</v>
      </c>
      <c r="Z69" t="s">
        <v>59</v>
      </c>
    </row>
    <row r="70" spans="1:27" x14ac:dyDescent="0.25">
      <c r="A70" s="1">
        <v>42388</v>
      </c>
      <c r="B70" t="s">
        <v>31</v>
      </c>
      <c r="C70" s="6" t="s">
        <v>34</v>
      </c>
      <c r="D70" s="2">
        <v>0.56388888888888888</v>
      </c>
      <c r="E70">
        <v>9.65</v>
      </c>
      <c r="F70">
        <v>7.4</v>
      </c>
      <c r="G70">
        <v>144</v>
      </c>
      <c r="H70">
        <v>219.7</v>
      </c>
      <c r="I70">
        <v>0.1</v>
      </c>
      <c r="J70">
        <v>7.64</v>
      </c>
      <c r="K70">
        <v>3.04</v>
      </c>
      <c r="L70">
        <v>2</v>
      </c>
      <c r="M70">
        <f t="shared" si="1"/>
        <v>2016</v>
      </c>
      <c r="N70" t="s">
        <v>10</v>
      </c>
      <c r="P70" t="str">
        <f>LOOKUP(MONTH(A70),{1,3,6,9,12;"Winter","Spring","Summer","Autumn","Winter"})</f>
        <v>Winter</v>
      </c>
      <c r="Q70" t="s">
        <v>34</v>
      </c>
      <c r="Z70" t="s">
        <v>59</v>
      </c>
    </row>
    <row r="71" spans="1:27" x14ac:dyDescent="0.25">
      <c r="A71" s="1">
        <v>42423</v>
      </c>
      <c r="B71" t="s">
        <v>31</v>
      </c>
      <c r="C71" s="6" t="s">
        <v>34</v>
      </c>
      <c r="D71" s="2">
        <v>0.47500000000000003</v>
      </c>
      <c r="E71">
        <v>9.58</v>
      </c>
      <c r="F71">
        <v>6.5</v>
      </c>
      <c r="G71">
        <v>149.19999999999999</v>
      </c>
      <c r="H71">
        <v>230.7</v>
      </c>
      <c r="I71">
        <v>0.1</v>
      </c>
      <c r="J71">
        <v>6.94</v>
      </c>
      <c r="K71">
        <v>5.76</v>
      </c>
      <c r="L71">
        <v>2.5</v>
      </c>
      <c r="M71">
        <f t="shared" si="1"/>
        <v>2016</v>
      </c>
      <c r="N71" t="s">
        <v>10</v>
      </c>
      <c r="P71" t="str">
        <f>LOOKUP(MONTH(A71),{1,3,6,9,12;"Winter","Spring","Summer","Autumn","Winter"})</f>
        <v>Winter</v>
      </c>
      <c r="Q71" t="s">
        <v>34</v>
      </c>
      <c r="Z71" t="s">
        <v>59</v>
      </c>
    </row>
    <row r="72" spans="1:27" x14ac:dyDescent="0.25">
      <c r="A72" s="1">
        <v>42450</v>
      </c>
      <c r="B72" t="s">
        <v>31</v>
      </c>
      <c r="C72" s="6" t="s">
        <v>34</v>
      </c>
      <c r="D72" s="2">
        <v>0.4916666666666667</v>
      </c>
      <c r="E72">
        <v>9.92</v>
      </c>
      <c r="F72">
        <v>9.6</v>
      </c>
      <c r="G72">
        <v>149</v>
      </c>
      <c r="H72">
        <v>209.7</v>
      </c>
      <c r="I72">
        <v>0.1</v>
      </c>
      <c r="J72">
        <v>7.14</v>
      </c>
      <c r="K72">
        <v>2.87</v>
      </c>
      <c r="L72">
        <v>3</v>
      </c>
      <c r="M72">
        <f t="shared" si="1"/>
        <v>2016</v>
      </c>
      <c r="N72" t="s">
        <v>10</v>
      </c>
      <c r="P72" t="str">
        <f>LOOKUP(MONTH(A72),{1,3,6,9,12;"Winter","Spring","Summer","Autumn","Winter"})</f>
        <v>Spring</v>
      </c>
      <c r="Q72" t="s">
        <v>34</v>
      </c>
      <c r="Z72" t="s">
        <v>59</v>
      </c>
    </row>
    <row r="73" spans="1:27" x14ac:dyDescent="0.25">
      <c r="A73" s="1">
        <v>42478</v>
      </c>
      <c r="B73" t="s">
        <v>31</v>
      </c>
      <c r="C73" s="6" t="s">
        <v>34</v>
      </c>
      <c r="D73" s="2">
        <v>0.54305555555555551</v>
      </c>
      <c r="E73">
        <v>9.59</v>
      </c>
      <c r="F73">
        <v>13.6</v>
      </c>
      <c r="G73">
        <v>212.3</v>
      </c>
      <c r="H73">
        <v>271.39999999999998</v>
      </c>
      <c r="I73">
        <v>0.1</v>
      </c>
      <c r="J73">
        <v>7.55</v>
      </c>
      <c r="K73">
        <v>1.21</v>
      </c>
      <c r="L73">
        <v>1.2</v>
      </c>
      <c r="M73">
        <f t="shared" si="1"/>
        <v>2016</v>
      </c>
      <c r="N73" t="s">
        <v>9</v>
      </c>
      <c r="P73" t="str">
        <f>LOOKUP(MONTH(A73),{1,3,6,9,12;"Winter","Spring","Summer","Autumn","Winter"})</f>
        <v>Spring</v>
      </c>
      <c r="Q73" t="s">
        <v>34</v>
      </c>
      <c r="Z73" t="s">
        <v>59</v>
      </c>
    </row>
    <row r="74" spans="1:27" x14ac:dyDescent="0.25">
      <c r="A74" s="1">
        <v>42499</v>
      </c>
      <c r="B74" t="s">
        <v>31</v>
      </c>
      <c r="C74" s="6" t="s">
        <v>34</v>
      </c>
      <c r="D74" s="2">
        <v>0.47916666666666669</v>
      </c>
      <c r="E74">
        <v>10.37</v>
      </c>
      <c r="F74">
        <v>12.2</v>
      </c>
      <c r="G74">
        <v>2111.1999999999998</v>
      </c>
      <c r="H74">
        <v>279.3</v>
      </c>
      <c r="I74">
        <v>0.1</v>
      </c>
      <c r="J74">
        <v>8</v>
      </c>
      <c r="K74">
        <v>1.35</v>
      </c>
      <c r="L74">
        <v>1</v>
      </c>
      <c r="M74">
        <f>YEAR(A74)</f>
        <v>2016</v>
      </c>
      <c r="N74" t="s">
        <v>10</v>
      </c>
      <c r="P74" t="str">
        <f>LOOKUP(MONTH(A74),{1,3,6,9,12;"Winter","Spring","Summer","Autumn","Winter"})</f>
        <v>Spring</v>
      </c>
      <c r="Q74" t="s">
        <v>34</v>
      </c>
      <c r="Z74" t="s">
        <v>59</v>
      </c>
    </row>
    <row r="75" spans="1:27" x14ac:dyDescent="0.25">
      <c r="A75" s="1">
        <v>42598</v>
      </c>
      <c r="B75" t="s">
        <v>31</v>
      </c>
      <c r="C75" s="6" t="s">
        <v>34</v>
      </c>
      <c r="D75" s="2">
        <v>0.52083333333333304</v>
      </c>
      <c r="M75">
        <f>YEAR(A75)</f>
        <v>2016</v>
      </c>
      <c r="N75" t="s">
        <v>9</v>
      </c>
      <c r="P75" t="str">
        <f>LOOKUP(MONTH(A75),{1,3,6,9,12;"Winter","Spring","Summer","Autumn","Winter"})</f>
        <v>Summer</v>
      </c>
      <c r="Q75" t="s">
        <v>34</v>
      </c>
      <c r="Z75" t="s">
        <v>59</v>
      </c>
      <c r="AA75">
        <v>21.5</v>
      </c>
    </row>
    <row r="76" spans="1:27" x14ac:dyDescent="0.25">
      <c r="A76" s="1">
        <v>43552</v>
      </c>
      <c r="B76" t="s">
        <v>31</v>
      </c>
      <c r="C76" s="2" t="s">
        <v>34</v>
      </c>
      <c r="D76" s="2" t="s">
        <v>45</v>
      </c>
      <c r="E76">
        <v>10.54</v>
      </c>
      <c r="F76">
        <v>12.77</v>
      </c>
      <c r="H76">
        <v>258</v>
      </c>
      <c r="J76">
        <v>7.52</v>
      </c>
      <c r="K76">
        <v>0.71</v>
      </c>
      <c r="M76">
        <v>2019</v>
      </c>
      <c r="N76" t="s">
        <v>10</v>
      </c>
      <c r="P76" t="str">
        <f>LOOKUP(MONTH(A76),{1,3,6,9,12;"Winter","Spring","Summer","Autumn","Winter"})</f>
        <v>Spring</v>
      </c>
      <c r="Q76" t="s">
        <v>34</v>
      </c>
      <c r="Z76" t="s">
        <v>59</v>
      </c>
    </row>
    <row r="77" spans="1:27" x14ac:dyDescent="0.25">
      <c r="A77" s="1">
        <v>43558</v>
      </c>
      <c r="B77" t="s">
        <v>31</v>
      </c>
      <c r="C77" s="2" t="s">
        <v>34</v>
      </c>
      <c r="D77" s="2">
        <v>0.58472222222222225</v>
      </c>
      <c r="E77">
        <v>11.37</v>
      </c>
      <c r="F77">
        <v>11.72</v>
      </c>
      <c r="H77">
        <v>232</v>
      </c>
      <c r="J77">
        <v>7.21</v>
      </c>
      <c r="M77">
        <v>2019</v>
      </c>
      <c r="N77" t="s">
        <v>9</v>
      </c>
      <c r="P77" t="str">
        <f>LOOKUP(MONTH(A77),{1,3,6,9,12;"Winter","Spring","Summer","Autumn","Winter"})</f>
        <v>Spring</v>
      </c>
      <c r="Q77" t="s">
        <v>34</v>
      </c>
      <c r="Z77" t="s">
        <v>59</v>
      </c>
    </row>
    <row r="78" spans="1:27" x14ac:dyDescent="0.25">
      <c r="A78" s="1">
        <v>43608</v>
      </c>
      <c r="B78" t="s">
        <v>31</v>
      </c>
      <c r="C78" s="2" t="s">
        <v>34</v>
      </c>
      <c r="D78" s="2">
        <v>0.4548611111111111</v>
      </c>
      <c r="E78">
        <v>9.49</v>
      </c>
      <c r="F78">
        <v>14.57</v>
      </c>
      <c r="H78">
        <v>331</v>
      </c>
      <c r="J78">
        <v>7.17</v>
      </c>
      <c r="K78">
        <v>2.27</v>
      </c>
      <c r="M78">
        <v>2019</v>
      </c>
      <c r="N78" t="s">
        <v>9</v>
      </c>
      <c r="P78" t="str">
        <f>LOOKUP(MONTH(A78),{1,3,6,9,12;"Winter","Spring","Summer","Autumn","Winter"})</f>
        <v>Spring</v>
      </c>
      <c r="Q78" t="s">
        <v>34</v>
      </c>
      <c r="Z78" t="s">
        <v>59</v>
      </c>
    </row>
    <row r="79" spans="1:27" x14ac:dyDescent="0.25">
      <c r="A79" s="1">
        <v>43634</v>
      </c>
      <c r="B79" t="s">
        <v>31</v>
      </c>
      <c r="C79" s="2" t="s">
        <v>34</v>
      </c>
      <c r="D79" s="2">
        <v>0.59305555555555556</v>
      </c>
      <c r="E79">
        <v>10.09</v>
      </c>
      <c r="F79">
        <v>13.96</v>
      </c>
      <c r="H79">
        <v>327</v>
      </c>
      <c r="J79">
        <v>7.81</v>
      </c>
      <c r="K79">
        <v>1.21</v>
      </c>
      <c r="L79">
        <v>0.83499999999999996</v>
      </c>
      <c r="M79">
        <v>2019</v>
      </c>
      <c r="N79" t="s">
        <v>10</v>
      </c>
      <c r="O79">
        <v>420</v>
      </c>
      <c r="P79" t="str">
        <f>LOOKUP(MONTH(A79),{1,3,6,9,12;"Winter","Spring","Summer","Autumn","Winter"})</f>
        <v>Summer</v>
      </c>
      <c r="Q79" t="s">
        <v>34</v>
      </c>
      <c r="R79">
        <f>1.68*0.3</f>
        <v>0.504</v>
      </c>
      <c r="S79">
        <f>6.88*0.3</f>
        <v>2.0640000000000001</v>
      </c>
      <c r="T79">
        <f>0.1*0.3</f>
        <v>0.03</v>
      </c>
      <c r="U79">
        <v>0.442</v>
      </c>
      <c r="V79">
        <v>0.34</v>
      </c>
      <c r="W79">
        <f>SUM(U79:V79)</f>
        <v>0.78200000000000003</v>
      </c>
      <c r="X79">
        <v>6.9000000000000006E-2</v>
      </c>
      <c r="Y79">
        <v>5</v>
      </c>
      <c r="Z79" t="s">
        <v>59</v>
      </c>
    </row>
    <row r="80" spans="1:27" x14ac:dyDescent="0.25">
      <c r="A80" s="1">
        <v>43657</v>
      </c>
      <c r="B80" t="s">
        <v>31</v>
      </c>
      <c r="C80" s="2" t="s">
        <v>34</v>
      </c>
      <c r="D80" s="2">
        <v>0.57291666666666663</v>
      </c>
      <c r="E80">
        <v>9.8000000000000007</v>
      </c>
      <c r="F80">
        <v>15.9</v>
      </c>
      <c r="H80">
        <v>284</v>
      </c>
      <c r="J80">
        <v>7.8</v>
      </c>
      <c r="K80">
        <v>3.56</v>
      </c>
      <c r="M80">
        <v>2019</v>
      </c>
      <c r="N80" t="s">
        <v>10</v>
      </c>
      <c r="P80" t="str">
        <f>LOOKUP(MONTH(A80),{1,3,6,9,12;"Winter","Spring","Summer","Autumn","Winter"})</f>
        <v>Summer</v>
      </c>
      <c r="Q80" t="s">
        <v>34</v>
      </c>
      <c r="Z80" t="s">
        <v>59</v>
      </c>
    </row>
    <row r="81" spans="1:26" x14ac:dyDescent="0.25">
      <c r="A81" s="1">
        <v>43690</v>
      </c>
      <c r="B81" t="s">
        <v>31</v>
      </c>
      <c r="C81" s="2" t="s">
        <v>34</v>
      </c>
      <c r="D81" s="2">
        <v>0.63541666666666663</v>
      </c>
      <c r="E81">
        <v>7.55</v>
      </c>
      <c r="F81">
        <v>17.18</v>
      </c>
      <c r="H81">
        <v>322</v>
      </c>
      <c r="J81">
        <v>8.1199999999999992</v>
      </c>
      <c r="M81">
        <v>2019</v>
      </c>
      <c r="N81" t="s">
        <v>9</v>
      </c>
      <c r="P81" t="str">
        <f>LOOKUP(MONTH(A81),{1,3,6,9,12;"Winter","Spring","Summer","Autumn","Winter"})</f>
        <v>Summer</v>
      </c>
      <c r="Q81" t="s">
        <v>34</v>
      </c>
      <c r="Z81" t="s">
        <v>59</v>
      </c>
    </row>
    <row r="82" spans="1:26" x14ac:dyDescent="0.25">
      <c r="A82"/>
      <c r="C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SARU</vt:lpstr>
      <vt:lpstr>LS_1</vt:lpstr>
      <vt:lpstr>JO_1</vt:lpstr>
      <vt:lpstr>PM_1</vt:lpstr>
      <vt:lpstr>NCLD</vt:lpstr>
      <vt:lpstr>HC_1</vt:lpstr>
      <vt:lpstr>HC_2</vt:lpstr>
      <vt:lpstr>NC_1</vt:lpstr>
      <vt:lpstr>WC_1</vt:lpstr>
      <vt:lpstr>QC_1</vt:lpstr>
      <vt:lpstr>NC_2</vt:lpstr>
      <vt:lpstr>PR_2</vt:lpstr>
      <vt:lpstr>MD_1</vt:lpstr>
      <vt:lpstr>WD_1</vt:lpstr>
      <vt:lpstr>PA_1</vt:lpstr>
      <vt:lpstr>PA_2</vt:lpstr>
      <vt:lpstr>BY_1</vt:lpstr>
      <vt:lpstr>MH_1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Hall</dc:creator>
  <cp:lastModifiedBy>Chris Hall</cp:lastModifiedBy>
  <dcterms:created xsi:type="dcterms:W3CDTF">2018-08-07T16:51:16Z</dcterms:created>
  <dcterms:modified xsi:type="dcterms:W3CDTF">2019-08-30T19:10:13Z</dcterms:modified>
</cp:coreProperties>
</file>