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https://d.docs.live.net/627edbed0bd70172/HALLISSON/Documentos/"/>
    </mc:Choice>
  </mc:AlternateContent>
  <xr:revisionPtr revIDLastSave="0" documentId="8_{362BCC76-CC3B-4B82-9E45-506964F0C6C2}" xr6:coauthVersionLast="47" xr6:coauthVersionMax="47" xr10:uidLastSave="{00000000-0000-0000-0000-000000000000}"/>
  <bookViews>
    <workbookView xWindow="-108" yWindow="-108" windowWidth="23256" windowHeight="12456" firstSheet="1" xr2:uid="{905F8D44-0476-44C8-81C7-B39A77ACD3E7}"/>
  </bookViews>
  <sheets>
    <sheet name="APP" sheetId="1" r:id="rId1"/>
    <sheet name="RDP" sheetId="2" r:id="rId2"/>
  </sheets>
  <definedNames>
    <definedName name="aporte">APP!$D$10</definedName>
    <definedName name="patrimonio">APP!$D$13</definedName>
    <definedName name="qtd_anos">APP!$D$11</definedName>
    <definedName name="rendimento_carteira">APP!$D$6</definedName>
    <definedName name="salario">APP!$D$5</definedName>
    <definedName name="sugetao_investimento">APP!$D$7</definedName>
    <definedName name="taxa_mensal">APP!$D$12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6" i="1"/>
  <c r="C57" i="1"/>
  <c r="C58" i="1"/>
  <c r="C59" i="1"/>
  <c r="C54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51" i="1"/>
  <c r="D13" i="1"/>
  <c r="D14" i="1" s="1"/>
  <c r="D7" i="1"/>
  <c r="C18" i="1"/>
  <c r="D18" i="1" s="1"/>
  <c r="C19" i="1"/>
  <c r="D19" i="1" s="1"/>
  <c r="C20" i="1"/>
  <c r="D20" i="1" s="1"/>
  <c r="C21" i="1"/>
  <c r="D21" i="1" s="1"/>
  <c r="C17" i="1"/>
  <c r="D17" i="1" s="1"/>
  <c r="D58" i="1" l="1"/>
  <c r="D57" i="1"/>
  <c r="D56" i="1"/>
  <c r="D54" i="1"/>
  <c r="D59" i="1"/>
  <c r="D55" i="1"/>
  <c r="D60" i="1" l="1"/>
</calcChain>
</file>

<file path=xl/sharedStrings.xml><?xml version="1.0" encoding="utf-8"?>
<sst xmlns="http://schemas.openxmlformats.org/spreadsheetml/2006/main" count="73" uniqueCount="37">
  <si>
    <t>Simulador Financeiro</t>
  </si>
  <si>
    <t>CONFIGURAÇÕES</t>
  </si>
  <si>
    <t>Salário</t>
  </si>
  <si>
    <t>Rendimento Carteira</t>
  </si>
  <si>
    <t>Sugestão de Investimentos</t>
  </si>
  <si>
    <t>INVESTIMENTO MENSAL</t>
  </si>
  <si>
    <t>Quanto investir por mês?</t>
  </si>
  <si>
    <t>Por quantos anos investir?</t>
  </si>
  <si>
    <t>Qual é a taxa de rendimento mensal?</t>
  </si>
  <si>
    <t>Qual de patrimônio acumulado?</t>
  </si>
  <si>
    <t xml:space="preserve">Quanto que é os dividendos mensais? </t>
  </si>
  <si>
    <t>ANOS</t>
  </si>
  <si>
    <t>CENÁRIOS</t>
  </si>
  <si>
    <t>PATRIMÔNIO</t>
  </si>
  <si>
    <t>DIVIDENDOS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</si>
  <si>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</si>
  <si>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</si>
  <si>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</si>
  <si>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</si>
  <si>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</si>
  <si>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</si>
  <si>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</si>
  <si>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</si>
  <si>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</si>
  <si>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</si>
  <si>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</si>
  <si>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</si>
  <si>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</si>
  <si>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HIBRÍDOS</t>
  </si>
  <si>
    <t>FOPs</t>
  </si>
  <si>
    <t>DESENVOLVIMENTO</t>
  </si>
  <si>
    <t>HOTELARIAS</t>
  </si>
  <si>
    <t>TOTAL</t>
  </si>
  <si>
    <t>CHAVE</t>
  </si>
  <si>
    <t>%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</si>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</sst>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36"/>
      <color theme="3"/>
      <name val="Aptos Display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medium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7" fillId="3" borderId="1" xfId="0" applyFont="1" applyFill="1" applyBorder="1" applyAlignment="1">
      <alignment vertical="center"/>
    </xf>
    <xf numFmtId="0" fontId="6" fillId="0" borderId="0" xfId="0" applyFont="1"/>
    <xf numFmtId="0" fontId="8" fillId="3" borderId="2" xfId="0" applyFont="1" applyFill="1" applyBorder="1" applyAlignment="1">
      <alignment horizontal="center" vertical="center"/>
    </xf>
    <xf numFmtId="164" fontId="0" fillId="0" borderId="15" xfId="1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64" fontId="5" fillId="0" borderId="15" xfId="1" applyNumberFormat="1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0" fontId="5" fillId="0" borderId="9" xfId="0" applyNumberFormat="1" applyFon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8" fontId="5" fillId="5" borderId="9" xfId="0" applyNumberFormat="1" applyFont="1" applyFill="1" applyBorder="1" applyAlignment="1">
      <alignment horizontal="center"/>
    </xf>
    <xf numFmtId="8" fontId="5" fillId="5" borderId="12" xfId="0" applyNumberFormat="1" applyFont="1" applyFill="1" applyBorder="1" applyAlignment="1">
      <alignment horizontal="center"/>
    </xf>
    <xf numFmtId="0" fontId="9" fillId="5" borderId="4" xfId="0" applyFont="1" applyFill="1" applyBorder="1"/>
    <xf numFmtId="164" fontId="0" fillId="5" borderId="5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9" fillId="5" borderId="7" xfId="0" applyFont="1" applyFill="1" applyBorder="1"/>
    <xf numFmtId="164" fontId="0" fillId="5" borderId="8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0" fontId="9" fillId="5" borderId="10" xfId="0" applyFont="1" applyFill="1" applyBorder="1"/>
    <xf numFmtId="164" fontId="0" fillId="5" borderId="11" xfId="0" applyNumberFormat="1" applyFill="1" applyBorder="1" applyAlignment="1">
      <alignment horizontal="center"/>
    </xf>
    <xf numFmtId="0" fontId="3" fillId="2" borderId="0" xfId="4"/>
    <xf numFmtId="0" fontId="0" fillId="5" borderId="0" xfId="0" applyFill="1"/>
    <xf numFmtId="0" fontId="5" fillId="5" borderId="0" xfId="0" applyFont="1" applyFill="1"/>
    <xf numFmtId="164" fontId="5" fillId="5" borderId="0" xfId="0" applyNumberFormat="1" applyFont="1" applyFill="1"/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/>
    <xf numFmtId="164" fontId="5" fillId="6" borderId="0" xfId="0" applyNumberFormat="1" applyFont="1" applyFill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10" fontId="0" fillId="0" borderId="22" xfId="0" applyNumberForma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9" fillId="5" borderId="7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0" fontId="10" fillId="5" borderId="7" xfId="0" applyFont="1" applyFill="1" applyBorder="1" applyAlignment="1">
      <alignment horizontal="left"/>
    </xf>
    <xf numFmtId="0" fontId="10" fillId="5" borderId="8" xfId="0" applyFont="1" applyFill="1" applyBorder="1" applyAlignment="1">
      <alignment horizontal="left"/>
    </xf>
    <xf numFmtId="0" fontId="10" fillId="5" borderId="10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1" fillId="0" borderId="0" xfId="3" applyFont="1" applyAlignment="1">
      <alignment horizontal="center"/>
    </xf>
    <xf numFmtId="0" fontId="7" fillId="4" borderId="1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9" fillId="5" borderId="18" xfId="0" applyFont="1" applyFill="1" applyBorder="1" applyAlignment="1">
      <alignment horizontal="left"/>
    </xf>
    <xf numFmtId="0" fontId="9" fillId="5" borderId="19" xfId="0" applyFont="1" applyFill="1" applyBorder="1" applyAlignment="1">
      <alignment horizontal="left"/>
    </xf>
    <xf numFmtId="0" fontId="9" fillId="5" borderId="20" xfId="0" applyFont="1" applyFill="1" applyBorder="1" applyAlignment="1">
      <alignment horizontal="left"/>
    </xf>
    <xf numFmtId="0" fontId="9" fillId="5" borderId="2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9" fillId="5" borderId="13" xfId="0" applyFont="1" applyFill="1" applyBorder="1" applyAlignment="1">
      <alignment horizontal="left"/>
    </xf>
    <xf numFmtId="0" fontId="9" fillId="5" borderId="14" xfId="0" applyFont="1" applyFill="1" applyBorder="1" applyAlignment="1">
      <alignment horizontal="left"/>
    </xf>
  </cellXfs>
  <cellStyles count="5">
    <cellStyle name="Moeda" xfId="1" builtinId="4"/>
    <cellStyle name="Neutro" xfId="4" builtinId="28"/>
    <cellStyle name="Normal" xfId="0" builtinId="0"/>
    <cellStyle name="Porcentagem" xfId="2" builtinId="5"/>
    <cellStyle name="Título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APP!$C$53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7B-4B6C-9C99-706B4B9AEB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7B-4B6C-9C99-706B4B9AEB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7B-4B6C-9C99-706B4B9AEB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7B-4B6C-9C99-706B4B9AEB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7B-4B6C-9C99-706B4B9AEB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7B-4B6C-9C99-706B4B9AEB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APP!$B$54:$B$59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HIBRÍDOS</c:v>
                </c:pt>
                <c:pt idx="3">
                  <c:v>FOPs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APP!$C$54:$C$59</c:f>
              <c:numCache>
                <c:formatCode>0.00%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5-40DE-92CD-6349E06D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Patrimônio Projetado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APP!$C$16</c:f>
              <c:strCache>
                <c:ptCount val="1"/>
                <c:pt idx="0">
                  <c:v>PATRIMÔNIO</c:v>
                </c:pt>
              </c:strCache>
            </c:strRef>
          </c:tx>
          <c:spPr>
            <a:solidFill>
              <a:srgbClr val="196B2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APP!$A$17:$A$21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APP!$C$17:$C$21</c:f>
              <c:numCache>
                <c:formatCode>"R$"\ #,##0.00</c:formatCode>
                <c:ptCount val="5"/>
                <c:pt idx="0">
                  <c:v>24504.864567880697</c:v>
                </c:pt>
                <c:pt idx="1">
                  <c:v>75399.22259863888</c:v>
                </c:pt>
                <c:pt idx="2">
                  <c:v>218955.79127715499</c:v>
                </c:pt>
                <c:pt idx="3">
                  <c:v>1012678.5600873725</c:v>
                </c:pt>
                <c:pt idx="4">
                  <c:v>3889952.689504243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0-4446-95D6-ECF8F2D8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330312"/>
        <c:axId val="1845079560"/>
      </c:barChart>
      <c:catAx>
        <c:axId val="155133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79560"/>
        <c:crosses val="autoZero"/>
        <c:auto val="1"/>
        <c:lblAlgn val="ctr"/>
        <c:lblOffset val="100"/>
        <c:noMultiLvlLbl val="0"/>
      </c:catAx>
      <c:valAx>
        <c:axId val="18450795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55133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Dividendos Projetados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APP!$D$16</c:f>
              <c:strCache>
                <c:ptCount val="1"/>
                <c:pt idx="0">
                  <c:v>DIVIDENDOS</c:v>
                </c:pt>
              </c:strCache>
            </c:strRef>
          </c:tx>
          <c:spPr>
            <a:solidFill>
              <a:srgbClr val="47D3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APP!$A$17:$A$21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APP!$D$17:$D$21</c:f>
              <c:numCache>
                <c:formatCode>"R$"\ #,##0.00</c:formatCode>
                <c:ptCount val="5"/>
                <c:pt idx="0">
                  <c:v>218.09329465413819</c:v>
                </c:pt>
                <c:pt idx="1">
                  <c:v>671.053081127886</c:v>
                </c:pt>
                <c:pt idx="2">
                  <c:v>1948.7065423666793</c:v>
                </c:pt>
                <c:pt idx="3">
                  <c:v>9012.8391847776147</c:v>
                </c:pt>
                <c:pt idx="4">
                  <c:v>34620.578936587764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1F-4840-BE6B-743B9FDC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139144"/>
        <c:axId val="1339039240"/>
      </c:barChart>
      <c:catAx>
        <c:axId val="133813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39240"/>
        <c:crosses val="autoZero"/>
        <c:auto val="1"/>
        <c:lblAlgn val="ctr"/>
        <c:lblOffset val="100"/>
        <c:noMultiLvlLbl val="0"/>
      </c:catAx>
      <c:valAx>
        <c:axId val="13390392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33813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APP!$A$16</c:f>
              <c:strCache>
                <c:ptCount val="1"/>
                <c:pt idx="0">
                  <c:v>ANOS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APP!$A$17:$A$21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0-4279-BDBA-013200B480D3}"/>
            </c:ext>
          </c:extLst>
        </c:ser>
        <c:ser>
          <c:idx val="1"/>
          <c:order val="1"/>
          <c:tx>
            <c:strRef>
              <c:f>APP!$C$16</c:f>
              <c:strCache>
                <c:ptCount val="1"/>
                <c:pt idx="0">
                  <c:v>PATRIMÔNIO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APP!$C$17:$C$21</c:f>
              <c:numCache>
                <c:formatCode>"R$"\ #,##0.00</c:formatCode>
                <c:ptCount val="5"/>
                <c:pt idx="0">
                  <c:v>24504.864567880697</c:v>
                </c:pt>
                <c:pt idx="1">
                  <c:v>75399.22259863888</c:v>
                </c:pt>
                <c:pt idx="2">
                  <c:v>218955.79127715499</c:v>
                </c:pt>
                <c:pt idx="3">
                  <c:v>1012678.5600873725</c:v>
                </c:pt>
                <c:pt idx="4">
                  <c:v>3889952.689504243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0-4279-BDBA-013200B48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169160"/>
        <c:axId val="1509164040"/>
      </c:barChart>
      <c:lineChart>
        <c:grouping val="standard"/>
        <c:varyColors val="0"/>
        <c:ser>
          <c:idx val="2"/>
          <c:order val="2"/>
          <c:tx>
            <c:strRef>
              <c:f>APP!$D$16</c:f>
              <c:strCache>
                <c:ptCount val="1"/>
                <c:pt idx="0">
                  <c:v>DIVIDENDOS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APP!$D$17:$D$21</c:f>
              <c:numCache>
                <c:formatCode>"R$"\ #,##0.00</c:formatCode>
                <c:ptCount val="5"/>
                <c:pt idx="0">
                  <c:v>218.09329465413819</c:v>
                </c:pt>
                <c:pt idx="1">
                  <c:v>671.053081127886</c:v>
                </c:pt>
                <c:pt idx="2">
                  <c:v>1948.7065423666793</c:v>
                </c:pt>
                <c:pt idx="3">
                  <c:v>9012.8391847776147</c:v>
                </c:pt>
                <c:pt idx="4">
                  <c:v>34620.578936587764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B0-4279-BDBA-013200B48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169160"/>
        <c:axId val="1509164040"/>
      </c:lineChart>
      <c:catAx>
        <c:axId val="150916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64040"/>
        <c:crosses val="autoZero"/>
        <c:auto val="1"/>
        <c:lblAlgn val="ctr"/>
        <c:lblOffset val="100"/>
        <c:noMultiLvlLbl val="0"/>
      </c:catAx>
      <c:valAx>
        <c:axId val="15091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6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APP!$C$16</c:f>
              <c:strCache>
                <c:ptCount val="1"/>
                <c:pt idx="0">
                  <c:v>PATRIMÔNIO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APP!$A$17:$A$21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APP!$C$17:$C$21</c:f>
              <c:numCache>
                <c:formatCode>"R$"\ #,##0.00</c:formatCode>
                <c:ptCount val="5"/>
                <c:pt idx="0">
                  <c:v>24504.864567880697</c:v>
                </c:pt>
                <c:pt idx="1">
                  <c:v>75399.22259863888</c:v>
                </c:pt>
                <c:pt idx="2">
                  <c:v>218955.79127715499</c:v>
                </c:pt>
                <c:pt idx="3">
                  <c:v>1012678.5600873725</c:v>
                </c:pt>
                <c:pt idx="4">
                  <c:v>3889952.689504243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B1-436C-9021-B335070EC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136072"/>
        <c:axId val="1338138120"/>
      </c:barChart>
      <c:lineChart>
        <c:grouping val="standard"/>
        <c:varyColors val="0"/>
        <c:ser>
          <c:idx val="2"/>
          <c:order val="1"/>
          <c:tx>
            <c:strRef>
              <c:f>APP!$D$16</c:f>
              <c:strCache>
                <c:ptCount val="1"/>
                <c:pt idx="0">
                  <c:v>DIVIDENDOS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APP!$A$17:$A$21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APP!$D$17:$D$21</c:f>
              <c:numCache>
                <c:formatCode>"R$"\ #,##0.00</c:formatCode>
                <c:ptCount val="5"/>
                <c:pt idx="0">
                  <c:v>218.09329465413819</c:v>
                </c:pt>
                <c:pt idx="1">
                  <c:v>671.053081127886</c:v>
                </c:pt>
                <c:pt idx="2">
                  <c:v>1948.7065423666793</c:v>
                </c:pt>
                <c:pt idx="3">
                  <c:v>9012.8391847776147</c:v>
                </c:pt>
                <c:pt idx="4">
                  <c:v>34620.578936587764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B1-436C-9021-B335070EC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36072"/>
        <c:axId val="1338138120"/>
      </c:lineChart>
      <c:catAx>
        <c:axId val="133813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38120"/>
        <c:crosses val="autoZero"/>
        <c:auto val="1"/>
        <c:lblAlgn val="ctr"/>
        <c:lblOffset val="100"/>
        <c:noMultiLvlLbl val="0"/>
      </c:catAx>
      <c:valAx>
        <c:axId val="133813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3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95250</xdr:rowOff>
    </xdr:from>
    <xdr:to>
      <xdr:col>3</xdr:col>
      <xdr:colOff>1257300</xdr:colOff>
      <xdr:row>75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475200-5F25-6BE7-3490-8B53A3D95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161925</xdr:rowOff>
    </xdr:from>
    <xdr:to>
      <xdr:col>3</xdr:col>
      <xdr:colOff>1219200</xdr:colOff>
      <xdr:row>34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D8C232-63BC-7BBD-ACF7-D14AC0A3699F}"/>
            </a:ext>
            <a:ext uri="{147F2762-F138-4A5C-976F-8EAC2B608ADB}">
              <a16:predDERef xmlns:a16="http://schemas.microsoft.com/office/drawing/2014/main" pred="{53475200-5F25-6BE7-3490-8B53A3D95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35</xdr:row>
      <xdr:rowOff>0</xdr:rowOff>
    </xdr:from>
    <xdr:to>
      <xdr:col>4</xdr:col>
      <xdr:colOff>0</xdr:colOff>
      <xdr:row>47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9EE1C71-9E22-2B17-23DB-48754FFC2DB0}"/>
            </a:ext>
            <a:ext uri="{147F2762-F138-4A5C-976F-8EAC2B608ADB}">
              <a16:predDERef xmlns:a16="http://schemas.microsoft.com/office/drawing/2014/main" pred="{37D8C232-63BC-7BBD-ACF7-D14AC0A36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504825</xdr:colOff>
      <xdr:row>15</xdr:row>
      <xdr:rowOff>85725</xdr:rowOff>
    </xdr:from>
    <xdr:to>
      <xdr:col>3</xdr:col>
      <xdr:colOff>504825</xdr:colOff>
      <xdr:row>28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5A93A81-6AF4-3B09-442C-C00D35F27A6E}"/>
            </a:ext>
            <a:ext uri="{147F2762-F138-4A5C-976F-8EAC2B608ADB}">
              <a16:predDERef xmlns:a16="http://schemas.microsoft.com/office/drawing/2014/main" pred="{F9EE1C71-9E22-2B17-23DB-48754FFC2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16384</xdr:col>
      <xdr:colOff>590550</xdr:colOff>
      <xdr:row>22</xdr:row>
      <xdr:rowOff>9525</xdr:rowOff>
    </xdr:from>
    <xdr:to>
      <xdr:col>16384</xdr:col>
      <xdr:colOff>2809875</xdr:colOff>
      <xdr:row>36</xdr:row>
      <xdr:rowOff>85725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B87F682-F613-5E87-0775-F49235A70453}"/>
            </a:ext>
            <a:ext uri="{147F2762-F138-4A5C-976F-8EAC2B608ADB}">
              <a16:predDERef xmlns:a16="http://schemas.microsoft.com/office/drawing/2014/main" pred="{75A93A81-6AF4-3B09-442C-C00D35F27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C477-FF15-4D56-A1F3-09E96B02B84A}">
  <dimension ref="A2:G60"/>
  <sheetViews>
    <sheetView showGridLines="0" tabSelected="1" topLeftCell="A48" zoomScale="130" zoomScaleNormal="130" workbookViewId="0">
      <selection activeCell="E14" sqref="E14"/>
    </sheetView>
  </sheetViews>
  <sheetFormatPr defaultColWidth="0" defaultRowHeight="14.45"/>
  <cols>
    <col min="1" max="1" width="5.28515625" customWidth="1"/>
    <col min="2" max="2" width="29.28515625" bestFit="1" customWidth="1"/>
    <col min="3" max="3" width="19.5703125" customWidth="1"/>
    <col min="4" max="4" width="18.42578125" customWidth="1"/>
    <col min="5" max="5" width="22.42578125" bestFit="1" customWidth="1"/>
    <col min="6" max="6" width="6" hidden="1" customWidth="1"/>
    <col min="7" max="7" width="14" hidden="1" customWidth="1"/>
    <col min="8" max="10" width="8.85546875" hidden="1" customWidth="1"/>
    <col min="11" max="16384" width="8.85546875" hidden="1"/>
  </cols>
  <sheetData>
    <row r="2" spans="1:4" ht="47.45">
      <c r="B2" s="42" t="s">
        <v>0</v>
      </c>
      <c r="C2" s="42"/>
      <c r="D2" s="42"/>
    </row>
    <row r="3" spans="1:4" ht="15" thickBot="1"/>
    <row r="4" spans="1:4" ht="21">
      <c r="B4" s="43" t="s">
        <v>1</v>
      </c>
      <c r="C4" s="44"/>
      <c r="D4" s="45"/>
    </row>
    <row r="5" spans="1:4" ht="15.6">
      <c r="B5" s="46" t="s">
        <v>2</v>
      </c>
      <c r="C5" s="47"/>
      <c r="D5" s="5">
        <v>3000</v>
      </c>
    </row>
    <row r="6" spans="1:4" ht="15.6">
      <c r="B6" s="48" t="s">
        <v>3</v>
      </c>
      <c r="C6" s="49"/>
      <c r="D6" s="6">
        <v>8.8999999999999999E-3</v>
      </c>
    </row>
    <row r="7" spans="1:4" ht="16.149999999999999" thickBot="1">
      <c r="B7" s="50" t="s">
        <v>4</v>
      </c>
      <c r="C7" s="51"/>
      <c r="D7" s="10">
        <f>D5*30%</f>
        <v>900</v>
      </c>
    </row>
    <row r="8" spans="1:4" ht="15" thickBot="1"/>
    <row r="9" spans="1:4" ht="28.15" customHeight="1">
      <c r="B9" s="52" t="s">
        <v>5</v>
      </c>
      <c r="C9" s="53"/>
      <c r="D9" s="54"/>
    </row>
    <row r="10" spans="1:4" ht="15.6">
      <c r="B10" s="55" t="s">
        <v>6</v>
      </c>
      <c r="C10" s="56"/>
      <c r="D10" s="7">
        <v>900</v>
      </c>
    </row>
    <row r="11" spans="1:4" ht="15.6">
      <c r="B11" s="36" t="s">
        <v>7</v>
      </c>
      <c r="C11" s="37"/>
      <c r="D11" s="8">
        <v>1</v>
      </c>
    </row>
    <row r="12" spans="1:4" ht="15.6">
      <c r="B12" s="36" t="s">
        <v>8</v>
      </c>
      <c r="C12" s="37"/>
      <c r="D12" s="9">
        <v>1.0789999999999999E-2</v>
      </c>
    </row>
    <row r="13" spans="1:4" ht="15.6">
      <c r="B13" s="38" t="s">
        <v>9</v>
      </c>
      <c r="C13" s="39"/>
      <c r="D13" s="11">
        <f>FV(taxa_mensal,qtd_anos*12,aporte*-1)</f>
        <v>11464.547400500904</v>
      </c>
    </row>
    <row r="14" spans="1:4" ht="16.149999999999999" thickBot="1">
      <c r="B14" s="40" t="s">
        <v>10</v>
      </c>
      <c r="C14" s="41"/>
      <c r="D14" s="12">
        <f>patrimonio*rendimento_carteira</f>
        <v>102.03447186445804</v>
      </c>
    </row>
    <row r="15" spans="1:4" ht="15" thickBot="1"/>
    <row r="16" spans="1:4" ht="29.25">
      <c r="A16" s="35" t="s">
        <v>11</v>
      </c>
      <c r="B16" s="2" t="s">
        <v>12</v>
      </c>
      <c r="C16" s="34" t="s">
        <v>13</v>
      </c>
      <c r="D16" s="4" t="s">
        <v>14</v>
      </c>
    </row>
    <row r="17" spans="1:4" ht="15.6">
      <c r="A17" s="3">
        <v>2</v>
      </c>
      <c r="B17" s="13" t="s">
        <v>15</v>
      </c>
      <c r="C17" s="14">
        <f>FV($D$12,$A17*12,$D$10*-1)</f>
        <v>24504.864567880697</v>
      </c>
      <c r="D17" s="15">
        <f>C17*rendimento_carteira</f>
        <v>218.09329465413819</v>
      </c>
    </row>
    <row r="18" spans="1:4" ht="15.6">
      <c r="A18" s="3">
        <v>5</v>
      </c>
      <c r="B18" s="16" t="s">
        <v>16</v>
      </c>
      <c r="C18" s="17">
        <f>FV($D$12,$A18*12,$D$10*-1)</f>
        <v>75399.22259863888</v>
      </c>
      <c r="D18" s="18">
        <f>C18*rendimento_carteira</f>
        <v>671.053081127886</v>
      </c>
    </row>
    <row r="19" spans="1:4" ht="15.6">
      <c r="A19" s="3">
        <v>10</v>
      </c>
      <c r="B19" s="16" t="s">
        <v>17</v>
      </c>
      <c r="C19" s="17">
        <f>FV($D$12,$A19*12,$D$10*-1)</f>
        <v>218955.79127715499</v>
      </c>
      <c r="D19" s="18">
        <f>C19*rendimento_carteira</f>
        <v>1948.7065423666793</v>
      </c>
    </row>
    <row r="20" spans="1:4" ht="15.6">
      <c r="A20" s="3">
        <v>20</v>
      </c>
      <c r="B20" s="16" t="s">
        <v>18</v>
      </c>
      <c r="C20" s="17">
        <f>FV($D$12,$A20*12,$D$10*-1)</f>
        <v>1012678.5600873725</v>
      </c>
      <c r="D20" s="18">
        <f>C20*rendimento_carteira</f>
        <v>9012.8391847776147</v>
      </c>
    </row>
    <row r="21" spans="1:4" ht="16.149999999999999" thickBot="1">
      <c r="A21" s="3">
        <v>30</v>
      </c>
      <c r="B21" s="19" t="s">
        <v>19</v>
      </c>
      <c r="C21" s="20">
        <f>FV($D$12,$A21*12,$D$10*-1)</f>
        <v>3889952.689504243</v>
      </c>
      <c r="D21" s="10">
        <f>C21*rendimento_carteira</f>
        <v>34620.578936587764</v>
      </c>
    </row>
    <row r="23" spans="1:4" ht="15"/>
    <row r="24" spans="1:4" ht="15"/>
    <row r="25" spans="1:4" ht="15"/>
    <row r="26" spans="1:4" ht="15"/>
    <row r="27" spans="1:4" ht="15"/>
    <row r="28" spans="1:4" ht="15"/>
    <row r="29" spans="1:4" ht="15"/>
    <row r="30" spans="1:4" ht="15"/>
    <row r="31" spans="1:4" ht="15"/>
    <row r="32" spans="1:4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50" spans="2:4">
      <c r="B50" s="21" t="s">
        <v>20</v>
      </c>
      <c r="C50" s="21" t="s">
        <v>21</v>
      </c>
      <c r="D50" s="21"/>
    </row>
    <row r="51" spans="2:4">
      <c r="B51" s="23" t="s">
        <v>22</v>
      </c>
      <c r="C51" s="24">
        <f>aporte</f>
        <v>900</v>
      </c>
      <c r="D51" s="22"/>
    </row>
    <row r="53" spans="2:4">
      <c r="B53" s="27" t="s">
        <v>23</v>
      </c>
      <c r="C53" s="27" t="s">
        <v>24</v>
      </c>
      <c r="D53" s="27" t="s">
        <v>25</v>
      </c>
    </row>
    <row r="54" spans="2:4">
      <c r="B54" s="1" t="s">
        <v>26</v>
      </c>
      <c r="C54" s="25">
        <f>VLOOKUP($C$50&amp;"-"&amp;B54,RDP!$A:$D,4,FALSE)</f>
        <v>0.3</v>
      </c>
      <c r="D54" s="26">
        <f>C54*$C$51</f>
        <v>270</v>
      </c>
    </row>
    <row r="55" spans="2:4">
      <c r="B55" s="1" t="s">
        <v>27</v>
      </c>
      <c r="C55" s="25">
        <f>VLOOKUP($C$50&amp;"-"&amp;B55,RDP!$A:$D,4,FALSE)</f>
        <v>0.5</v>
      </c>
      <c r="D55" s="26">
        <f t="shared" ref="D55:D59" si="0">C55*$C$51</f>
        <v>450</v>
      </c>
    </row>
    <row r="56" spans="2:4">
      <c r="B56" s="1" t="s">
        <v>28</v>
      </c>
      <c r="C56" s="25">
        <f>VLOOKUP($C$50&amp;"-"&amp;B56,RDP!$A:$D,4,FALSE)</f>
        <v>0.1</v>
      </c>
      <c r="D56" s="26">
        <f t="shared" si="0"/>
        <v>90</v>
      </c>
    </row>
    <row r="57" spans="2:4">
      <c r="B57" s="1" t="s">
        <v>29</v>
      </c>
      <c r="C57" s="25">
        <f>VLOOKUP($C$50&amp;"-"&amp;B57,RDP!$A:$D,4,FALSE)</f>
        <v>0.1</v>
      </c>
      <c r="D57" s="26">
        <f t="shared" si="0"/>
        <v>90</v>
      </c>
    </row>
    <row r="58" spans="2:4">
      <c r="B58" s="1" t="s">
        <v>30</v>
      </c>
      <c r="C58" s="25">
        <f>VLOOKUP($C$50&amp;"-"&amp;B58,RDP!$A:$D,4,FALSE)</f>
        <v>0</v>
      </c>
      <c r="D58" s="26">
        <f t="shared" si="0"/>
        <v>0</v>
      </c>
    </row>
    <row r="59" spans="2:4">
      <c r="B59" s="1" t="s">
        <v>31</v>
      </c>
      <c r="C59" s="25">
        <f>VLOOKUP($C$50&amp;"-"&amp;B59,RDP!$A:$D,4,FALSE)</f>
        <v>0</v>
      </c>
      <c r="D59" s="26">
        <f t="shared" si="0"/>
        <v>0</v>
      </c>
    </row>
    <row r="60" spans="2:4">
      <c r="B60" s="27" t="s">
        <v>32</v>
      </c>
      <c r="C60" s="28"/>
      <c r="D60" s="29">
        <f>SUM(D54:D59)</f>
        <v>900</v>
      </c>
    </row>
  </sheetData>
  <mergeCells count="11">
    <mergeCell ref="B12:C12"/>
    <mergeCell ref="B13:C13"/>
    <mergeCell ref="B14:C14"/>
    <mergeCell ref="B2:D2"/>
    <mergeCell ref="B4:D4"/>
    <mergeCell ref="B5:C5"/>
    <mergeCell ref="B6:C6"/>
    <mergeCell ref="B7:C7"/>
    <mergeCell ref="B9:D9"/>
    <mergeCell ref="B10:C10"/>
    <mergeCell ref="B11:C11"/>
  </mergeCells>
  <dataValidations count="1">
    <dataValidation type="list" allowBlank="1" showInputMessage="1" showErrorMessage="1" sqref="C50" xr:uid="{EA917CD9-406B-4CEB-9ACA-1B4E40D2EA65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FC42-A652-473C-9FA8-0A6F2E5BB950}">
  <dimension ref="A2:D20"/>
  <sheetViews>
    <sheetView workbookViewId="0">
      <selection activeCell="A2" sqref="A2:D2"/>
    </sheetView>
  </sheetViews>
  <sheetFormatPr defaultRowHeight="14.45"/>
  <cols>
    <col min="1" max="1" width="28.7109375" bestFit="1" customWidth="1"/>
    <col min="2" max="2" width="11.28515625" bestFit="1" customWidth="1"/>
    <col min="3" max="3" width="17.7109375" bestFit="1" customWidth="1"/>
    <col min="4" max="4" width="9.140625" bestFit="1" customWidth="1"/>
  </cols>
  <sheetData>
    <row r="2" spans="1:4">
      <c r="A2" s="33" t="s">
        <v>33</v>
      </c>
      <c r="B2" s="33" t="s">
        <v>20</v>
      </c>
      <c r="C2" s="33" t="s">
        <v>23</v>
      </c>
      <c r="D2" s="33" t="s">
        <v>34</v>
      </c>
    </row>
    <row r="3" spans="1:4">
      <c r="A3" t="str">
        <f>B3&amp;"-"&amp;C3</f>
        <v>Conservador-PAPEL</v>
      </c>
      <c r="B3" t="s">
        <v>21</v>
      </c>
      <c r="C3" s="1" t="s">
        <v>26</v>
      </c>
      <c r="D3" s="25">
        <v>0.3</v>
      </c>
    </row>
    <row r="4" spans="1:4">
      <c r="A4" t="str">
        <f t="shared" ref="A4:A20" si="0">B4&amp;"-"&amp;C4</f>
        <v>Conservador-TIJOLO</v>
      </c>
      <c r="B4" t="s">
        <v>21</v>
      </c>
      <c r="C4" s="1" t="s">
        <v>27</v>
      </c>
      <c r="D4" s="25">
        <v>0.5</v>
      </c>
    </row>
    <row r="5" spans="1:4">
      <c r="A5" t="str">
        <f t="shared" si="0"/>
        <v>Conservador-HIBRÍDOS</v>
      </c>
      <c r="B5" t="s">
        <v>21</v>
      </c>
      <c r="C5" s="1" t="s">
        <v>28</v>
      </c>
      <c r="D5" s="25">
        <v>0.1</v>
      </c>
    </row>
    <row r="6" spans="1:4">
      <c r="A6" t="str">
        <f t="shared" si="0"/>
        <v>Conservador-FOPs</v>
      </c>
      <c r="B6" t="s">
        <v>21</v>
      </c>
      <c r="C6" s="1" t="s">
        <v>29</v>
      </c>
      <c r="D6" s="25">
        <v>0.1</v>
      </c>
    </row>
    <row r="7" spans="1:4">
      <c r="A7" t="str">
        <f t="shared" si="0"/>
        <v>Conservador-DESENVOLVIMENTO</v>
      </c>
      <c r="B7" t="s">
        <v>21</v>
      </c>
      <c r="C7" s="1" t="s">
        <v>30</v>
      </c>
      <c r="D7" s="25">
        <v>0</v>
      </c>
    </row>
    <row r="8" spans="1:4">
      <c r="A8" s="30" t="str">
        <f t="shared" si="0"/>
        <v>Conservador-HOTELARIAS</v>
      </c>
      <c r="B8" s="30" t="s">
        <v>21</v>
      </c>
      <c r="C8" s="31" t="s">
        <v>31</v>
      </c>
      <c r="D8" s="32">
        <v>0</v>
      </c>
    </row>
    <row r="9" spans="1:4">
      <c r="A9" t="str">
        <f t="shared" si="0"/>
        <v>Moderado-PAPEL</v>
      </c>
      <c r="B9" t="s">
        <v>35</v>
      </c>
      <c r="C9" s="1" t="s">
        <v>26</v>
      </c>
      <c r="D9" s="25">
        <v>0.32</v>
      </c>
    </row>
    <row r="10" spans="1:4">
      <c r="A10" t="str">
        <f t="shared" si="0"/>
        <v>Moderado-TIJOLO</v>
      </c>
      <c r="B10" t="s">
        <v>35</v>
      </c>
      <c r="C10" s="1" t="s">
        <v>27</v>
      </c>
      <c r="D10" s="25">
        <v>0.35</v>
      </c>
    </row>
    <row r="11" spans="1:4">
      <c r="A11" t="str">
        <f t="shared" si="0"/>
        <v>Moderado-HIBRÍDOS</v>
      </c>
      <c r="B11" t="s">
        <v>35</v>
      </c>
      <c r="C11" s="1" t="s">
        <v>28</v>
      </c>
      <c r="D11" s="25">
        <v>0.08</v>
      </c>
    </row>
    <row r="12" spans="1:4">
      <c r="A12" t="str">
        <f t="shared" si="0"/>
        <v>Moderado-FOPs</v>
      </c>
      <c r="B12" t="s">
        <v>35</v>
      </c>
      <c r="C12" s="1" t="s">
        <v>29</v>
      </c>
      <c r="D12" s="25">
        <v>0.05</v>
      </c>
    </row>
    <row r="13" spans="1:4">
      <c r="A13" t="str">
        <f t="shared" si="0"/>
        <v>Moderado-DESENVOLVIMENTO</v>
      </c>
      <c r="B13" t="s">
        <v>35</v>
      </c>
      <c r="C13" s="1" t="s">
        <v>30</v>
      </c>
      <c r="D13" s="25">
        <v>0.1</v>
      </c>
    </row>
    <row r="14" spans="1:4">
      <c r="A14" s="30" t="str">
        <f t="shared" si="0"/>
        <v>Moderado-HOTELARIAS</v>
      </c>
      <c r="B14" s="30" t="s">
        <v>35</v>
      </c>
      <c r="C14" s="31" t="s">
        <v>31</v>
      </c>
      <c r="D14" s="32">
        <v>0.1</v>
      </c>
    </row>
    <row r="15" spans="1:4">
      <c r="A15" t="str">
        <f t="shared" si="0"/>
        <v>Agressivo-PAPEL</v>
      </c>
      <c r="B15" t="s">
        <v>36</v>
      </c>
      <c r="C15" s="1" t="s">
        <v>26</v>
      </c>
      <c r="D15" s="25">
        <v>0.5</v>
      </c>
    </row>
    <row r="16" spans="1:4">
      <c r="A16" t="str">
        <f t="shared" si="0"/>
        <v>Agressivo-TIJOLO</v>
      </c>
      <c r="B16" t="s">
        <v>36</v>
      </c>
      <c r="C16" s="1" t="s">
        <v>27</v>
      </c>
      <c r="D16" s="25">
        <v>0.1</v>
      </c>
    </row>
    <row r="17" spans="1:4">
      <c r="A17" t="str">
        <f t="shared" si="0"/>
        <v>Agressivo-HIBRÍDOS</v>
      </c>
      <c r="B17" t="s">
        <v>36</v>
      </c>
      <c r="C17" s="1" t="s">
        <v>28</v>
      </c>
      <c r="D17" s="25">
        <v>0.05</v>
      </c>
    </row>
    <row r="18" spans="1:4">
      <c r="A18" t="str">
        <f t="shared" si="0"/>
        <v>Agressivo-FOPs</v>
      </c>
      <c r="B18" t="s">
        <v>36</v>
      </c>
      <c r="C18" s="1" t="s">
        <v>29</v>
      </c>
      <c r="D18" s="25">
        <v>0.05</v>
      </c>
    </row>
    <row r="19" spans="1:4">
      <c r="A19" t="str">
        <f t="shared" si="0"/>
        <v>Agressivo-DESENVOLVIMENTO</v>
      </c>
      <c r="B19" t="s">
        <v>36</v>
      </c>
      <c r="C19" s="1" t="s">
        <v>30</v>
      </c>
      <c r="D19" s="25">
        <v>0.2</v>
      </c>
    </row>
    <row r="20" spans="1:4">
      <c r="A20" t="str">
        <f t="shared" si="0"/>
        <v>Agressivo-HOTELARIAS</v>
      </c>
      <c r="B20" t="s">
        <v>36</v>
      </c>
      <c r="C20" s="1" t="s">
        <v>31</v>
      </c>
      <c r="D20" s="2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Hallisson Lima</dc:creator>
  <cp:keywords/>
  <dc:description/>
  <cp:lastModifiedBy/>
  <cp:revision/>
  <dcterms:created xsi:type="dcterms:W3CDTF">2025-05-15T19:59:42Z</dcterms:created>
  <dcterms:modified xsi:type="dcterms:W3CDTF">2025-05-20T02:07:45Z</dcterms:modified>
  <cp:category/>
  <cp:contentStatus/>
</cp:coreProperties>
</file>