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lma\OneDrive\Desktop\Boot Camp\Modual 1\Project Folder-Chalenge 1\New Challenge 1\Deliverable 1\"/>
    </mc:Choice>
  </mc:AlternateContent>
  <xr:revisionPtr revIDLastSave="0" documentId="13_ncr:1_{A76D3924-D6E4-4BF9-B770-12064A3680A6}" xr6:coauthVersionLast="45" xr6:coauthVersionMax="45" xr10:uidLastSave="{00000000-0000-0000-0000-000000000000}"/>
  <bookViews>
    <workbookView xWindow="-110" yWindow="-110" windowWidth="22780" windowHeight="14660" firstSheet="2" activeTab="2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Theater Outcomes by Launch Date" sheetId="13" r:id="rId4"/>
    <sheet name="Kickstarter" sheetId="1" r:id="rId5"/>
    <sheet name="Outcomes Based on Goals" sheetId="14" r:id="rId6"/>
    <sheet name="Edinburgh Research" sheetId="8" r:id="rId7"/>
  </sheets>
  <definedNames>
    <definedName name="_xlnm._FilterDatabase" localSheetId="4" hidden="1">Kickstarter!$R$1:$R$4115</definedName>
  </definedNames>
  <calcPr calcId="191029"/>
  <pivotCaches>
    <pivotCache cacheId="74" r:id="rId8"/>
    <pivotCache cacheId="75" r:id="rId9"/>
    <pivotCache cacheId="8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4" l="1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B13" i="14"/>
  <c r="C14" i="14"/>
  <c r="D14" i="14"/>
  <c r="B15" i="14"/>
  <c r="C15" i="14"/>
  <c r="D15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E9" i="14" s="1"/>
  <c r="B8" i="14"/>
  <c r="E8" i="14" s="1"/>
  <c r="B7" i="14"/>
  <c r="B6" i="14"/>
  <c r="E6" i="14" s="1"/>
  <c r="B5" i="14"/>
  <c r="B4" i="14"/>
  <c r="B3" i="14"/>
  <c r="T2" i="1"/>
  <c r="B14" i="14" l="1"/>
  <c r="H6" i="14"/>
  <c r="E7" i="14"/>
  <c r="H8" i="14"/>
  <c r="H9" i="14"/>
  <c r="H10" i="14"/>
  <c r="E10" i="14"/>
  <c r="E3" i="14"/>
  <c r="H3" i="14" s="1"/>
  <c r="E11" i="14"/>
  <c r="H11" i="14" s="1"/>
  <c r="E4" i="14"/>
  <c r="H4" i="14" s="1"/>
  <c r="E12" i="14"/>
  <c r="E5" i="14"/>
  <c r="E13" i="14"/>
  <c r="E2" i="14"/>
  <c r="F2" i="14" s="1"/>
  <c r="F6" i="8"/>
  <c r="F5" i="8"/>
  <c r="F4" i="8"/>
  <c r="F3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4" l="1"/>
  <c r="H2" i="14"/>
  <c r="H7" i="14"/>
  <c r="H5" i="14"/>
  <c r="H12" i="14"/>
  <c r="H13" i="14"/>
</calcChain>
</file>

<file path=xl/sharedStrings.xml><?xml version="1.0" encoding="utf-8"?>
<sst xmlns="http://schemas.openxmlformats.org/spreadsheetml/2006/main" count="33087" uniqueCount="8405">
  <si>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</si>
  <si>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</si>
  <si>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</si>
  <si>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</si>
  <si>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</si>
  <si>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</si>
  <si>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</si>
  <si>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</si>
  <si>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</si>
  <si>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</si>
  <si>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</si>
  <si>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</si>
  <si>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</si>
  <si>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</si>
  <si>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</si>
  <si>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</si>
  <si>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</si>
  <si>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</si>
  <si>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</si>
  <si>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</si>
  <si>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</si>
  <si>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</si>
  <si>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</si>
  <si>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</si>
  <si>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</si>
  <si>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</si>
  <si>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</si>
  <si>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</si>
  <si>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</si>
  <si>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</si>
  <si>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</si>
  <si>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</si>
  <si>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</si>
  <si>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</si>
  <si>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</si>
  <si>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</si>
  <si>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</si>
  <si>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</si>
  <si>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</si>
  <si>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</si>
  <si>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</si>
  <si>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</si>
  <si>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</si>
  <si>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</si>
  <si>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</si>
  <si>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</si>
  <si>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</si>
  <si>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</si>
  <si>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</si>
  <si>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</si>
  <si>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</si>
  <si>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</si>
  <si>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</si>
  <si>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</si>
  <si>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</si>
  <si>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</si>
  <si>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</si>
  <si>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</si>
  <si>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</si>
  <si>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</si>
  <si>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</si>
  <si>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</si>
  <si>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</si>
  <si>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</si>
  <si>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</si>
  <si>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</si>
  <si>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</si>
  <si>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</si>
  <si>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</si>
  <si>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</si>
  <si>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</si>
  <si>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</si>
  <si>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</si>
  <si>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</si>
  <si>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</si>
  <si>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</si>
  <si>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</si>
  <si>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</si>
  <si>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</si>
  <si>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</si>
  <si>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</si>
  <si>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</si>
  <si>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</si>
  <si>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</si>
  <si>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</si>
  <si>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</si>
  <si>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</si>
  <si>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</si>
  <si>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</si>
  <si>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</si>
  <si>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</si>
  <si>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</si>
  <si>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</si>
  <si>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</si>
  <si>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</si>
  <si>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</si>
  <si>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</si>
  <si>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</si>
  <si>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</si>
  <si>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</si>
  <si>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</si>
  <si>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</si>
  <si>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</si>
  <si>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</si>
  <si>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</si>
  <si>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</si>
  <si>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</si>
  <si>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</si>
  <si>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</si>
  <si>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</si>
  <si>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</si>
  <si>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</si>
  <si>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</si>
  <si>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</si>
  <si>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</si>
  <si>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</si>
  <si>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</si>
  <si>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</si>
  <si>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</si>
  <si>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</si>
  <si>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</si>
  <si>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</si>
  <si>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</si>
  <si>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</si>
  <si>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</si>
  <si>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</si>
  <si>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</si>
  <si>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</si>
  <si>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</si>
  <si>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</si>
  <si>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</si>
  <si>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</si>
  <si>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</si>
  <si>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</si>
  <si>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</si>
  <si>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</si>
  <si>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</si>
  <si>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</si>
  <si>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</si>
  <si>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</si>
  <si>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</si>
  <si>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</si>
  <si>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</si>
  <si>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</si>
  <si>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</si>
  <si>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</si>
  <si>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</si>
  <si>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</si>
  <si>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</si>
  <si>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</si>
  <si>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</si>
  <si>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</si>
  <si>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</si>
  <si>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</si>
  <si>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</si>
  <si>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</si>
  <si>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</si>
  <si>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</si>
  <si>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</si>
  <si>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</si>
  <si>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</si>
  <si>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</si>
  <si>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</si>
  <si>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</si>
  <si>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</si>
  <si>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</si>
  <si>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</si>
  <si>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</si>
  <si>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</si>
  <si>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</si>
  <si>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</si>
  <si>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</si>
  <si>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</si>
  <si>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</si>
  <si>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</si>
  <si>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</si>
  <si>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</si>
  <si>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</si>
  <si>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</si>
  <si>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</si>
  <si>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</si>
  <si>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</si>
  <si>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</si>
  <si>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</si>
  <si>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</si>
  <si>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</si>
  <si>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</si>
  <si>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</si>
  <si>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</si>
  <si>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</si>
  <si>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</si>
  <si>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</si>
  <si>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</si>
  <si>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</si>
  <si>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</si>
  <si>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</si>
  <si>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</si>
  <si>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</si>
  <si>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</si>
  <si>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</si>
  <si>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</si>
  <si>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</si>
  <si>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</si>
  <si>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</si>
  <si>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</si>
  <si>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</si>
  <si>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</si>
  <si>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</si>
  <si>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</si>
  <si>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</si>
  <si>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</si>
  <si>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</si>
  <si>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</si>
  <si>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</si>
  <si>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</si>
  <si>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</si>
  <si>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</si>
  <si>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</si>
  <si>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</si>
  <si>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</si>
  <si>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</si>
  <si>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</si>
  <si>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</si>
  <si>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</si>
  <si>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</si>
  <si>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</si>
  <si>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</si>
  <si>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</si>
  <si>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</si>
  <si>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</si>
  <si>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</si>
  <si>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</si>
  <si>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</si>
  <si>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</si>
  <si>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</si>
  <si>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</si>
  <si>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</si>
  <si>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</si>
  <si>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</si>
  <si>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</si>
  <si>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</si>
  <si>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</si>
  <si>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</si>
  <si>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</si>
  <si>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</si>
  <si>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</si>
  <si>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</si>
  <si>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</si>
  <si>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</si>
  <si>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</si>
  <si>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</si>
  <si>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</si>
  <si>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</si>
  <si>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</si>
  <si>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</si>
  <si>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</si>
  <si>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</si>
  <si>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</si>
  <si>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</si>
  <si>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</si>
  <si>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</si>
  <si>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</si>
  <si>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</si>
  <si>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</si>
  <si>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</si>
  <si>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</si>
  <si>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</si>
  <si>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</si>
  <si>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</si>
  <si>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</si>
  <si>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</si>
  <si>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</si>
  <si>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</si>
  <si>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</si>
  <si>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</si>
  <si>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</si>
  <si>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</si>
  <si>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</si>
  <si>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</si>
  <si>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</si>
  <si>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</si>
  <si>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</si>
  <si>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</si>
  <si>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</si>
  <si>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</si>
  <si>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</si>
  <si>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</si>
  <si>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</si>
  <si>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</si>
  <si>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</si>
  <si>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</si>
  <si>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</si>
  <si>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</si>
  <si>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</si>
  <si>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</si>
  <si>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</si>
  <si>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</si>
  <si>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</si>
  <si>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</si>
  <si>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</si>
  <si>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</si>
  <si>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</si>
  <si>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</si>
  <si>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</si>
  <si>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</si>
  <si>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</si>
  <si>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</si>
  <si>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</si>
  <si>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</si>
  <si>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</si>
  <si>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</si>
  <si>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</si>
  <si>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</si>
  <si>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</si>
  <si>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</si>
  <si>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</si>
  <si>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</si>
  <si>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</si>
  <si>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</si>
  <si>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</si>
  <si>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</si>
  <si>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</si>
  <si>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</si>
  <si>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</si>
  <si>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</si>
  <si>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</si>
  <si>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</si>
  <si>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</si>
  <si>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</si>
  <si>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</si>
  <si>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</si>
  <si>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</si>
  <si>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</si>
  <si>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</si>
  <si>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</si>
  <si>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</si>
  <si>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</si>
  <si>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</si>
  <si>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</si>
  <si>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</si>
  <si>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</si>
  <si>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</si>
  <si>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</si>
  <si>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</si>
  <si>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</si>
  <si>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</si>
  <si>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</si>
  <si>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</si>
  <si>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</si>
  <si>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</si>
  <si>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</si>
  <si>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</si>
  <si>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</si>
  <si>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</si>
  <si>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</si>
  <si>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</si>
  <si>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</si>
  <si>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</si>
  <si>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</si>
  <si>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</si>
  <si>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</si>
  <si>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</si>
  <si>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</si>
  <si>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</si>
  <si>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</si>
  <si>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</si>
  <si>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</si>
  <si>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</si>
  <si>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</si>
  <si>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</si>
  <si>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</si>
  <si>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</si>
  <si>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</si>
  <si>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</si>
  <si>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</si>
  <si>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</si>
  <si>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</si>
  <si>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</si>
  <si>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</si>
  <si>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</si>
  <si>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</si>
  <si>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</si>
  <si>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</si>
  <si>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</si>
  <si>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</si>
  <si>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</si>
  <si>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</si>
  <si>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</si>
  <si>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</si>
  <si>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</si>
  <si>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</si>
  <si>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</si>
  <si>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</si>
  <si>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</si>
  <si>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</si>
  <si>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</si>
  <si>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</si>
  <si>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</si>
  <si>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</si>
  <si>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</si>
  <si>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</si>
  <si>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</si>
  <si>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</si>
  <si>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</si>
  <si>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</si>
  <si>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</si>
  <si>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</si>
  <si>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</si>
  <si>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</si>
  <si>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</si>
  <si>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</si>
  <si>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</si>
  <si>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</si>
  <si>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</si>
  <si>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</si>
  <si>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</si>
  <si>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</si>
  <si>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</si>
  <si>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</si>
  <si>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</si>
  <si>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</si>
  <si>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</si>
  <si>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</si>
  <si>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</si>
  <si>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</si>
  <si>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</si>
  <si>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</si>
  <si>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</si>
  <si>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</si>
  <si>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</si>
  <si>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</si>
  <si>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</si>
  <si>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</si>
  <si>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</si>
  <si>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</si>
  <si>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</si>
  <si>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</si>
  <si>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</si>
  <si>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</si>
  <si>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</si>
  <si>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</si>
  <si>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</si>
  <si>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</si>
  <si>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</si>
  <si>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</si>
  <si>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</si>
  <si>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</si>
  <si>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</si>
  <si>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</si>
  <si>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</si>
  <si>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</si>
  <si>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</si>
  <si>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</si>
  <si>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</si>
  <si>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</si>
  <si>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</si>
  <si>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</si>
  <si>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</si>
  <si>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</si>
  <si>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</si>
  <si>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</si>
  <si>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</si>
  <si>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</si>
  <si>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</si>
  <si>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</si>
  <si>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</si>
  <si>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</si>
  <si>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</si>
  <si>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</si>
  <si>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</si>
  <si>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</si>
  <si>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</si>
  <si>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</si>
  <si>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</si>
  <si>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</si>
  <si>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</si>
  <si>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</si>
  <si>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</si>
  <si>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</si>
  <si>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</si>
  <si>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</si>
  <si>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</si>
  <si>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</si>
  <si>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</si>
  <si>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</si>
  <si>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</si>
  <si>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</si>
  <si>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</si>
  <si>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</si>
  <si>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</si>
  <si>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</si>
  <si>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</si>
  <si>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</si>
  <si>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</si>
  <si>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</si>
  <si>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</si>
  <si>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</si>
  <si>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</si>
  <si>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</si>
  <si>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</si>
  <si>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</si>
  <si>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</si>
  <si>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</si>
  <si>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</si>
  <si>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</si>
  <si>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</si>
  <si>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</si>
  <si>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</si>
  <si>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</si>
  <si>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</si>
  <si>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</si>
  <si>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</si>
  <si>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</si>
  <si>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</si>
  <si>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</si>
  <si>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</si>
  <si>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</si>
  <si>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</si>
  <si>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</si>
  <si>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</si>
  <si>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</si>
  <si>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</si>
  <si>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</si>
  <si>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</si>
  <si>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</si>
  <si>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</si>
  <si>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</si>
  <si>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</si>
  <si>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</si>
  <si>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</si>
  <si>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</si>
  <si>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</si>
  <si>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</si>
  <si>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</si>
  <si>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</si>
  <si>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</si>
  <si>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</si>
  <si>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</si>
  <si>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</si>
  <si>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</si>
  <si>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</si>
  <si>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</si>
  <si>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</si>
  <si>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</si>
  <si>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</si>
  <si>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</si>
  <si>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</si>
  <si>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</si>
  <si>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</si>
  <si>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</si>
  <si>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</si>
  <si>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</si>
  <si>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</si>
  <si>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</si>
  <si>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</si>
  <si>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</si>
  <si>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</si>
  <si>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</si>
  <si>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</si>
  <si>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</si>
  <si>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</si>
  <si>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</si>
  <si>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</si>
  <si>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</si>
  <si>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</si>
  <si>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</si>
  <si>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</si>
  <si>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</si>
  <si>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</si>
  <si>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</si>
  <si>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</si>
  <si>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</si>
  <si>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</si>
  <si>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</si>
  <si>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</si>
  <si>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</si>
  <si>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</si>
  <si>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</si>
  <si>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</si>
  <si>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</si>
  <si>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</si>
  <si>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</si>
  <si>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</si>
  <si>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</si>
  <si>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</si>
  <si>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</si>
  <si>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</si>
  <si>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</si>
  <si>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</si>
  <si>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</si>
  <si>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</si>
  <si>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</si>
  <si>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</si>
  <si>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</si>
  <si>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</si>
  <si>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</si>
  <si>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</si>
  <si>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</si>
  <si>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</si>
  <si>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</si>
  <si>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</si>
  <si>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</si>
  <si>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</si>
  <si>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</si>
  <si>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</si>
  <si>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</si>
  <si>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</si>
  <si>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</si>
  <si>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</si>
  <si>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</si>
  <si>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</si>
  <si>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</si>
  <si>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</si>
  <si>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</si>
  <si>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</si>
  <si>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</si>
  <si>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</si>
  <si>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</si>
  <si>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</si>
  <si>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</si>
  <si>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</si>
  <si>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</si>
  <si>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</si>
  <si>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</si>
  <si>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</si>
  <si>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</si>
  <si>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</si>
  <si>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</si>
  <si>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</si>
  <si>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</si>
  <si>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</si>
  <si>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</si>
  <si>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</si>
  <si>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</si>
  <si>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</si>
  <si>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</si>
  <si>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</si>
  <si>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</si>
  <si>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</si>
  <si>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</si>
  <si>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</si>
  <si>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</si>
  <si>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</si>
  <si>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</si>
  <si>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</si>
  <si>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</si>
  <si>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</si>
  <si>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</si>
  <si>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</si>
  <si>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</si>
  <si>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</si>
  <si>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</si>
  <si>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</si>
  <si>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</si>
  <si>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</si>
  <si>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</si>
  <si>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</si>
  <si>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</si>
  <si>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</si>
  <si>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</si>
  <si>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</si>
  <si>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</si>
  <si>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</si>
  <si>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</si>
  <si>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</si>
  <si>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</si>
  <si>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</si>
  <si>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</si>
  <si>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</si>
  <si>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</si>
  <si>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</si>
  <si>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</si>
  <si>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</si>
  <si>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</si>
  <si>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</si>
  <si>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</si>
  <si>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</si>
  <si>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</si>
  <si>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</si>
  <si>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</si>
  <si>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</si>
  <si>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</si>
  <si>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</si>
  <si>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</si>
  <si>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</si>
  <si>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</si>
  <si>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</si>
  <si>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</si>
  <si>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</si>
  <si>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</si>
  <si>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</si>
  <si>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</si>
  <si>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</si>
  <si>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</si>
  <si>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</si>
  <si>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</si>
  <si>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</si>
  <si>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</si>
  <si>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</si>
  <si>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</si>
  <si>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</si>
  <si>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</si>
  <si>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</si>
  <si>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</si>
  <si>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</si>
  <si>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</si>
  <si>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</si>
  <si>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</si>
  <si>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</si>
  <si>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</si>
  <si>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</si>
  <si>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</si>
  <si>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</si>
  <si>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</si>
  <si>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</si>
  <si>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</si>
  <si>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</si>
  <si>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</si>
  <si>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</si>
  <si>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</si>
  <si>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</si>
  <si>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</si>
  <si>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</si>
  <si>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</si>
  <si>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</si>
  <si>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</si>
  <si>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</si>
  <si>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</si>
  <si>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</si>
  <si>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</si>
  <si>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</si>
  <si>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</si>
  <si>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</si>
  <si>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</si>
  <si>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</si>
  <si>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</si>
  <si>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</si>
  <si>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</si>
  <si>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</si>
  <si>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</si>
  <si>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</si>
  <si>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</si>
  <si>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</si>
  <si>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</si>
  <si>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</si>
  <si>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</si>
  <si>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</si>
  <si>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</si>
  <si>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</si>
  <si>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</si>
  <si>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</si>
  <si>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</si>
  <si>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</si>
  <si>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</si>
  <si>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</si>
  <si>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</si>
  <si>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</si>
  <si>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</si>
  <si>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</si>
  <si>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</si>
  <si>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</si>
  <si>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</si>
  <si>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</si>
  <si>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</si>
  <si>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</si>
  <si>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</si>
  <si>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</si>
  <si>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</si>
  <si>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</si>
  <si>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</si>
  <si>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</si>
  <si>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</si>
  <si>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</si>
  <si>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</si>
  <si>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</si>
  <si>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</si>
  <si>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</si>
  <si>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</si>
  <si>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</si>
  <si>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</si>
  <si>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</si>
  <si>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</si>
  <si>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</si>
  <si>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</si>
  <si>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</si>
  <si>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</si>
  <si>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</si>
  <si>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</si>
  <si>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</si>
  <si>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</si>
  <si>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</si>
  <si>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</si>
  <si>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</si>
  <si>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</si>
  <si>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</si>
  <si>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</si>
  <si>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</si>
  <si>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</si>
  <si>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</si>
  <si>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</si>
  <si>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</si>
  <si>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</si>
  <si>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</si>
  <si>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</si>
  <si>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</si>
  <si>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</si>
  <si>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</si>
  <si>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</si>
  <si>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</si>
  <si>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</si>
  <si>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</si>
  <si>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</si>
  <si>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</si>
  <si>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</si>
  <si>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</si>
  <si>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</si>
  <si>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</si>
  <si>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</si>
  <si>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</si>
  <si>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</si>
  <si>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</si>
  <si>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</si>
  <si>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</si>
  <si>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</si>
  <si>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</si>
  <si>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</si>
  <si>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</si>
  <si>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</si>
  <si>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</si>
  <si>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</si>
  <si>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</si>
  <si>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</si>
  <si>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</si>
  <si>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</si>
  <si>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</si>
  <si>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</si>
  <si>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</si>
  <si>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</si>
  <si>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</si>
  <si>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</si>
  <si>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</si>
  <si>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</si>
  <si>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</si>
  <si>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</si>
  <si>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</si>
  <si>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</si>
  <si>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</si>
  <si>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</si>
  <si>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</si>
  <si>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</si>
  <si>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</si>
  <si>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</si>
  <si>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</si>
  <si>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</si>
  <si>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</si>
  <si>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</si>
  <si>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</si>
  <si>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</si>
  <si>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</si>
  <si>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</si>
  <si>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</si>
  <si>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</si>
  <si>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</si>
  <si>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</si>
  <si>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</si>
  <si>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</si>
  <si>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</si>
  <si>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</si>
  <si>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</si>
  <si>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</si>
  <si>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</si>
  <si>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</si>
  <si>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</si>
  <si>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</si>
  <si>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</si>
  <si>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</si>
  <si>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</si>
  <si>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</si>
  <si>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</si>
  <si>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</si>
  <si>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</si>
  <si>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</si>
  <si>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</si>
  <si>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</si>
  <si>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</si>
  <si>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</si>
  <si>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</si>
  <si>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</si>
  <si>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</si>
  <si>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</si>
  <si>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</si>
  <si>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</si>
  <si>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</si>
  <si>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</si>
  <si>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</si>
  <si>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</si>
  <si>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</si>
  <si>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</si>
  <si>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</si>
  <si>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</si>
  <si>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</si>
  <si>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</si>
  <si>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</si>
  <si>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</si>
  <si>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</si>
  <si>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</si>
  <si>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</si>
  <si>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</si>
  <si>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</si>
  <si>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</si>
  <si>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</si>
  <si>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</si>
  <si>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</si>
  <si>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</si>
  <si>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</si>
  <si>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</si>
  <si>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</si>
  <si>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</si>
  <si>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</si>
  <si>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</si>
  <si>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</si>
  <si>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</si>
  <si>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</si>
  <si>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</si>
  <si>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</si>
  <si>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</si>
  <si>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</si>
  <si>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</si>
  <si>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</si>
  <si>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</si>
  <si>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</si>
  <si>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</si>
  <si>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</si>
  <si>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</si>
  <si>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</si>
  <si>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</si>
  <si>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</si>
  <si>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</si>
  <si>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</si>
  <si>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</si>
  <si>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</si>
  <si>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</si>
  <si>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</si>
  <si>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</si>
  <si>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</si>
  <si>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</si>
  <si>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</si>
  <si>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</si>
  <si>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</si>
  <si>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</si>
  <si>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</si>
  <si>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</si>
  <si>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</si>
  <si>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</si>
  <si>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</si>
  <si>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</si>
  <si>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</si>
  <si>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</si>
  <si>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</si>
  <si>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</si>
  <si>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</si>
  <si>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</si>
  <si>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</si>
  <si>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</si>
  <si>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</si>
  <si>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</si>
  <si>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</si>
  <si>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</si>
  <si>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</si>
  <si>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</si>
  <si>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</si>
  <si>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</si>
  <si>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</si>
  <si>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</si>
  <si>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</si>
  <si>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</si>
  <si>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</si>
  <si>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</si>
  <si>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</si>
  <si>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</si>
  <si>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</si>
  <si>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</si>
  <si>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</si>
  <si>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</si>
  <si>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</si>
  <si>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</si>
  <si>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</si>
  <si>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</si>
  <si>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</si>
  <si>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</si>
  <si>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</si>
  <si>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</si>
  <si>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</si>
  <si>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</si>
  <si>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</si>
  <si>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</si>
  <si>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</si>
  <si>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</si>
  <si>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</si>
  <si>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</si>
  <si>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</si>
  <si>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</si>
  <si>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</si>
  <si>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</si>
  <si>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</si>
  <si>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</si>
  <si>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</si>
  <si>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</si>
  <si>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</si>
  <si>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</si>
  <si>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</si>
  <si>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</si>
  <si>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</si>
  <si>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</si>
  <si>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</si>
  <si>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</si>
  <si>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</si>
  <si>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</si>
  <si>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</si>
  <si>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</si>
  <si>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</si>
  <si>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</si>
  <si>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</si>
  <si>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</si>
  <si>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</si>
  <si>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</si>
  <si>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</si>
  <si>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</si>
  <si>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</si>
  <si>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</si>
  <si>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</si>
  <si>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</si>
  <si>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</si>
  <si>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</si>
  <si>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</si>
  <si>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</si>
  <si>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</si>
  <si>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</si>
  <si>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</si>
  <si>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</si>
  <si>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</si>
  <si>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</si>
  <si>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</si>
  <si>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</si>
  <si>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</si>
  <si>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</si>
  <si>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</si>
  <si>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</si>
  <si>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</si>
  <si>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</si>
  <si>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</si>
  <si>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</si>
  <si>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</si>
  <si>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</si>
  <si>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</si>
  <si>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</si>
  <si>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</si>
  <si>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</si>
  <si>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</si>
  <si>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</si>
  <si>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</si>
  <si>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</si>
  <si>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</si>
  <si>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</si>
  <si>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</si>
  <si>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</si>
  <si>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</si>
  <si>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</si>
  <si>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</si>
  <si>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</si>
  <si>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</si>
  <si>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</si>
  <si>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</si>
  <si>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</si>
  <si>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</si>
  <si>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</si>
  <si>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</si>
  <si>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</si>
  <si>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</si>
  <si>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</si>
  <si>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</si>
  <si>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</si>
  <si>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</si>
  <si>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</si>
  <si>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</si>
  <si>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</si>
  <si>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</si>
  <si>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</si>
  <si>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</si>
  <si>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</si>
  <si>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</si>
  <si>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</si>
  <si>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</si>
  <si>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</si>
  <si>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</si>
  <si>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</si>
  <si>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</si>
  <si>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</si>
  <si>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</si>
  <si>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</si>
  <si>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</si>
  <si>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</si>
  <si>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</si>
  <si>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</si>
  <si>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</si>
  <si>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</si>
  <si>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</si>
  <si>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</si>
  <si>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</si>
  <si>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</si>
  <si>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</si>
  <si>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</si>
  <si>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</si>
  <si>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</si>
  <si>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</si>
  <si>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</si>
  <si>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</si>
  <si>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</si>
  <si>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</si>
  <si>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</si>
  <si>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</si>
  <si>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</si>
  <si>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</si>
  <si>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</si>
  <si>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</si>
  <si>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</si>
  <si>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</si>
  <si>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</si>
  <si>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</si>
  <si>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</si>
  <si>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</si>
  <si>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</si>
  <si>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</si>
  <si>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</si>
  <si>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</si>
  <si>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</si>
  <si>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</si>
  <si>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</si>
  <si>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</si>
  <si>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</si>
  <si>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</si>
  <si>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</si>
  <si>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</si>
  <si>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</si>
  <si>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</si>
  <si>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</si>
  <si>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</si>
  <si>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</si>
  <si>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</si>
  <si>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</si>
  <si>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</si>
  <si>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</si>
  <si>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</si>
  <si>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</si>
  <si>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</si>
  <si>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</si>
  <si>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</si>
  <si>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</si>
  <si>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</si>
  <si>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</si>
  <si>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</si>
  <si>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</si>
  <si>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</si>
  <si>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</si>
  <si>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</si>
  <si>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</si>
  <si>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</si>
  <si>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</si>
  <si>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</si>
  <si>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</si>
  <si>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</si>
  <si>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</si>
  <si>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</si>
  <si>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</si>
  <si>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</si>
  <si>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</si>
  <si>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</si>
  <si>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</si>
  <si>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</si>
  <si>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</si>
  <si>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</si>
  <si>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</si>
  <si>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</si>
  <si>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</si>
  <si>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</si>
  <si>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</si>
  <si>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</si>
  <si>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</si>
  <si>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</si>
  <si>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</si>
  <si>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</si>
  <si>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</si>
  <si>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</si>
  <si>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</si>
  <si>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</si>
  <si>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</si>
  <si>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</si>
  <si>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</si>
  <si>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</si>
  <si>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</si>
  <si>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</si>
  <si>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</si>
  <si>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</si>
  <si>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</si>
  <si>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</si>
  <si>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</si>
  <si>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</si>
  <si>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</si>
  <si>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</si>
  <si>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</si>
  <si>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</si>
  <si>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</si>
  <si>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</si>
  <si>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</si>
  <si>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</si>
  <si>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</si>
  <si>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</si>
  <si>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</si>
  <si>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</si>
  <si>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</si>
  <si>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</si>
  <si>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</si>
  <si>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</si>
  <si>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</si>
  <si>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</si>
  <si>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</si>
  <si>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</si>
  <si>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</si>
  <si>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</si>
  <si>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</si>
  <si>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</si>
  <si>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</si>
  <si>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</si>
  <si>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</si>
  <si>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</si>
  <si>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</si>
  <si>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</si>
  <si>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</si>
  <si>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</si>
  <si>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</si>
  <si>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</si>
  <si>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</si>
  <si>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</si>
  <si>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</si>
  <si>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</si>
  <si>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</si>
  <si>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</si>
  <si>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</si>
  <si>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</si>
  <si>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</si>
  <si>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</si>
  <si>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</si>
  <si>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</si>
  <si>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</si>
  <si>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</si>
  <si>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</si>
  <si>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</si>
  <si>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</si>
  <si>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</si>
  <si>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</si>
  <si>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</si>
  <si>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</si>
  <si>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</si>
  <si>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</si>
  <si>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</si>
  <si>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</si>
  <si>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</si>
  <si>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</si>
  <si>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</si>
  <si>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</si>
  <si>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</si>
  <si>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</si>
  <si>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</si>
  <si>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</si>
  <si>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</si>
  <si>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</si>
  <si>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</si>
  <si>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</si>
  <si>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</si>
  <si>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</si>
  <si>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</si>
  <si>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</si>
  <si>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</si>
  <si>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</si>
  <si>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</si>
  <si>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</si>
  <si>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</si>
  <si>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</si>
  <si>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</si>
  <si>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</si>
  <si>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</si>
  <si>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</si>
  <si>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</si>
  <si>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</si>
  <si>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</si>
  <si>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</si>
  <si>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</si>
  <si>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</si>
  <si>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</si>
  <si>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</si>
  <si>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</si>
  <si>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</si>
  <si>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</si>
  <si>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</si>
  <si>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</si>
  <si>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</si>
  <si>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</si>
  <si>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</si>
  <si>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</si>
  <si>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</si>
  <si>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</si>
  <si>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</si>
  <si>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</si>
  <si>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</si>
  <si>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</si>
  <si>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</si>
  <si>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</si>
  <si>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</si>
  <si>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</si>
  <si>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</si>
  <si>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</si>
  <si>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</si>
  <si>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</si>
  <si>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</si>
  <si>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</si>
  <si>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</si>
  <si>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</si>
  <si>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</si>
  <si>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</si>
  <si>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</si>
  <si>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</si>
  <si>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</si>
  <si>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</si>
  <si>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</si>
  <si>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</si>
  <si>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</si>
  <si>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</si>
  <si>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</si>
  <si>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</si>
  <si>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</si>
  <si>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</si>
  <si>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</si>
  <si>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</si>
  <si>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</si>
  <si>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</si>
  <si>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</si>
  <si>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</si>
  <si>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</si>
  <si>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</si>
  <si>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</si>
  <si>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</si>
  <si>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</si>
  <si>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</si>
  <si>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</si>
  <si>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</si>
  <si>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</si>
  <si>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</si>
  <si>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</si>
  <si>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</si>
  <si>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</si>
  <si>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</si>
  <si>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</si>
  <si>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</si>
  <si>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</si>
  <si>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</si>
  <si>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</si>
  <si>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</si>
  <si>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</si>
  <si>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</si>
  <si>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</si>
  <si>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</si>
  <si>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</si>
  <si>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</si>
  <si>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</si>
  <si>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</si>
  <si>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</si>
  <si>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</si>
  <si>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</si>
  <si>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</si>
  <si>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</si>
  <si>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</si>
  <si>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</si>
  <si>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</si>
  <si>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</si>
  <si>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</si>
  <si>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</si>
  <si>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</si>
  <si>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</si>
  <si>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</si>
  <si>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</si>
  <si>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</si>
  <si>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</si>
  <si>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</si>
  <si>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</si>
  <si>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</si>
  <si>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</si>
  <si>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</si>
  <si>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</si>
  <si>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</si>
  <si>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</si>
  <si>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</si>
  <si>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</si>
  <si>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</si>
  <si>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</si>
  <si>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</si>
  <si>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</si>
  <si>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</si>
  <si>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</si>
  <si>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</si>
  <si>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</si>
  <si>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</si>
  <si>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</si>
  <si>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</si>
  <si>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</si>
  <si>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</si>
  <si>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</si>
  <si>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</si>
  <si>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</si>
  <si>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</si>
  <si>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</si>
  <si>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</si>
  <si>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</si>
  <si>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</si>
  <si>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</si>
  <si>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</si>
  <si>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</si>
  <si>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</si>
  <si>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</si>
  <si>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</si>
  <si>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</si>
  <si>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</si>
  <si>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</si>
  <si>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</si>
  <si>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</si>
  <si>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</si>
  <si>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</si>
  <si>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</si>
  <si>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</si>
  <si>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</si>
  <si>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</si>
  <si>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</si>
  <si>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</si>
  <si>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</si>
  <si>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</si>
  <si>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</si>
  <si>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</si>
  <si>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</si>
  <si>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</si>
  <si>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</si>
  <si>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</si>
  <si>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</si>
  <si>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</si>
  <si>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</si>
  <si>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</si>
  <si>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</si>
  <si>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</si>
  <si>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</si>
  <si>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</si>
  <si>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</si>
  <si>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</si>
  <si>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</si>
  <si>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</si>
  <si>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</si>
  <si>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</si>
  <si>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</si>
  <si>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</si>
  <si>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</si>
  <si>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</si>
  <si>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</si>
  <si>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</si>
  <si>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</si>
  <si>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</si>
  <si>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</si>
  <si>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</si>
  <si>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</si>
  <si>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</si>
  <si>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</si>
  <si>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</si>
  <si>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</si>
  <si>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</si>
  <si>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</si>
  <si>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</si>
  <si>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</si>
  <si>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</si>
  <si>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</si>
  <si>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</si>
  <si>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</si>
  <si>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</si>
  <si>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</si>
  <si>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</si>
  <si>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</si>
  <si>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</si>
  <si>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</si>
  <si>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</si>
  <si>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</si>
  <si>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</si>
  <si>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</si>
  <si>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</si>
  <si>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</si>
  <si>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</si>
  <si>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</si>
  <si>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</si>
  <si>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</si>
  <si>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</si>
  <si>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</si>
  <si>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</si>
  <si>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</si>
  <si>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</si>
  <si>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</si>
  <si>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</si>
  <si>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</si>
  <si>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</si>
  <si>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</si>
  <si>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</si>
  <si>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</si>
  <si>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</si>
  <si>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</si>
  <si>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</si>
  <si>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</si>
  <si>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</si>
  <si>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</si>
  <si>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</si>
  <si>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</si>
  <si>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</si>
  <si>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</si>
  <si>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</si>
  <si>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</si>
  <si>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</si>
  <si>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</si>
  <si>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</si>
  <si>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</si>
  <si>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</si>
  <si>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</si>
  <si>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</si>
  <si>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</si>
  <si>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</si>
  <si>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</si>
  <si>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</si>
  <si>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</si>
  <si>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</si>
  <si>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</si>
  <si>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</si>
  <si>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</si>
  <si>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</si>
  <si>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</si>
  <si>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</si>
  <si>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</si>
  <si>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</si>
  <si>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</si>
  <si>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</si>
  <si>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</si>
  <si>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</si>
  <si>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</si>
  <si>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</si>
  <si>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</si>
  <si>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</si>
  <si>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</si>
  <si>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</si>
  <si>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</si>
  <si>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</si>
  <si>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</si>
  <si>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</si>
  <si>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</si>
  <si>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</si>
  <si>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</si>
  <si>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</si>
  <si>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</si>
  <si>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</si>
  <si>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</si>
  <si>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</si>
  <si>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</si>
  <si>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</si>
  <si>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</si>
  <si>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</si>
  <si>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</si>
  <si>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</si>
  <si>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</si>
  <si>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</si>
  <si>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</si>
  <si>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</si>
  <si>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</si>
  <si>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</si>
  <si>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</si>
  <si>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</si>
  <si>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</si>
  <si>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</si>
  <si>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</si>
  <si>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</si>
  <si>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</si>
  <si>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</si>
  <si>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</si>
  <si>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</si>
  <si>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</si>
  <si>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</si>
  <si>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</si>
  <si>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</si>
  <si>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</si>
  <si>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</si>
  <si>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</si>
  <si>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</si>
  <si>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</si>
  <si>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</si>
  <si>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</si>
  <si>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</si>
  <si>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</si>
  <si>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</si>
  <si>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</si>
  <si>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</si>
  <si>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</si>
  <si>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</si>
  <si>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</si>
  <si>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</si>
  <si>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</si>
  <si>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</si>
  <si>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</si>
  <si>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</si>
  <si>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</si>
  <si>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</si>
  <si>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</si>
  <si>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</si>
  <si>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</si>
  <si>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</si>
  <si>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</si>
  <si>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</si>
  <si>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</si>
  <si>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</si>
  <si>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</si>
  <si>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</si>
  <si>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</si>
  <si>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</si>
  <si>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</si>
  <si>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</si>
  <si>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</si>
  <si>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</si>
  <si>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</si>
  <si>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</si>
  <si>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</si>
  <si>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</si>
  <si>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</si>
  <si>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</si>
  <si>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</si>
  <si>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</si>
  <si>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</si>
  <si>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</si>
  <si>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</si>
  <si>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</si>
  <si>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</si>
  <si>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</si>
  <si>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</si>
  <si>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</si>
  <si>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</si>
  <si>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</si>
  <si>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</si>
  <si>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</si>
  <si>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</si>
  <si>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</si>
  <si>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</si>
  <si>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</si>
  <si>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</si>
  <si>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</si>
  <si>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</si>
  <si>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</si>
  <si>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</si>
  <si>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</si>
  <si>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</si>
  <si>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</si>
  <si>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</si>
  <si>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</si>
  <si>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</si>
  <si>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</si>
  <si>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</si>
  <si>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</si>
  <si>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</si>
  <si>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</si>
  <si>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</si>
  <si>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</si>
  <si>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</si>
  <si>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</si>
  <si>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</si>
  <si>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</si>
  <si>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</si>
  <si>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</si>
  <si>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</si>
  <si>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</si>
  <si>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</si>
  <si>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</si>
  <si>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</si>
  <si>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</si>
  <si>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</si>
  <si>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</si>
  <si>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</si>
  <si>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</si>
  <si>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</si>
  <si>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</si>
  <si>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</si>
  <si>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</si>
  <si>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</si>
  <si>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</si>
  <si>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</si>
  <si>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</si>
  <si>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</si>
  <si>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</si>
  <si>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</si>
  <si>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</si>
  <si>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</si>
  <si>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</si>
  <si>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</si>
  <si>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</si>
  <si>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</si>
  <si>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</si>
  <si>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</si>
  <si>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</si>
  <si>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</si>
  <si>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</si>
  <si>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</si>
  <si>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</si>
  <si>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</si>
  <si>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</si>
  <si>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</si>
  <si>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</si>
  <si>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</si>
  <si>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</si>
  <si>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</si>
  <si>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</si>
  <si>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</si>
  <si>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</si>
  <si>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</si>
  <si>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</si>
  <si>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</si>
  <si>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</si>
  <si>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</si>
  <si>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</si>
  <si>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</si>
  <si>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</si>
  <si>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</si>
  <si>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</si>
  <si>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</si>
  <si>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</si>
  <si>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</si>
  <si>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</si>
  <si>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</si>
  <si>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</si>
  <si>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</si>
  <si>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</si>
  <si>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</si>
  <si>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</si>
  <si>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</si>
  <si>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</si>
  <si>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</si>
  <si>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</si>
  <si>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</si>
  <si>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</si>
  <si>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</si>
  <si>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</si>
  <si>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</si>
  <si>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</si>
  <si>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</si>
  <si>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</si>
  <si>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</si>
  <si>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</si>
  <si>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</si>
  <si>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</si>
  <si>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</si>
  <si>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</si>
  <si>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</si>
  <si>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</si>
  <si>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</si>
  <si>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</si>
  <si>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</si>
  <si>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</si>
  <si>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</si>
  <si>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</si>
  <si>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</si>
  <si>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</si>
  <si>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</si>
  <si>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</si>
  <si>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</si>
  <si>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</si>
  <si>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</si>
  <si>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</si>
  <si>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</si>
  <si>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</si>
  <si>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</si>
  <si>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</si>
  <si>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</si>
  <si>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</si>
  <si>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</si>
  <si>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</si>
  <si>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</si>
  <si>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</si>
  <si>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</si>
  <si>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</si>
  <si>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</si>
  <si>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</si>
  <si>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</si>
  <si>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</si>
  <si>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</si>
  <si>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</si>
  <si>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</si>
  <si>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</si>
  <si>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</si>
  <si>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</si>
  <si>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</si>
  <si>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</si>
  <si>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</si>
  <si>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</si>
  <si>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</si>
  <si>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</si>
  <si>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</si>
  <si>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</si>
  <si>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</si>
  <si>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</si>
  <si>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</si>
  <si>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</si>
  <si>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</si>
  <si>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</si>
  <si>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</si>
  <si>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</si>
  <si>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</si>
  <si>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</si>
  <si>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</si>
  <si>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</si>
  <si>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</si>
  <si>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</si>
  <si>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</si>
  <si>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</si>
  <si>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</si>
  <si>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</si>
  <si>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</si>
  <si>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</si>
  <si>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</si>
  <si>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</si>
  <si>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</si>
  <si>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</si>
  <si>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</si>
  <si>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</si>
  <si>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</si>
  <si>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</si>
  <si>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</si>
  <si>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</si>
  <si>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</si>
  <si>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</si>
  <si>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</si>
  <si>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</si>
  <si>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</si>
  <si>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</si>
  <si>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</si>
  <si>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</si>
  <si>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</si>
  <si>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</si>
  <si>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</si>
  <si>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</si>
  <si>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</si>
  <si>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</si>
  <si>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</si>
  <si>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</si>
  <si>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</si>
  <si>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</si>
  <si>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</si>
  <si>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</si>
  <si>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</si>
  <si>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</si>
  <si>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</si>
  <si>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</si>
  <si>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</si>
  <si>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</si>
  <si>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</si>
  <si>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</si>
  <si>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</si>
  <si>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</si>
  <si>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</si>
  <si>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</si>
  <si>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</si>
  <si>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</si>
  <si>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</si>
  <si>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</si>
  <si>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</si>
  <si>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</si>
  <si>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</si>
  <si>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</si>
  <si>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</si>
  <si>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</si>
  <si>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</si>
  <si>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</si>
  <si>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</si>
  <si>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</si>
  <si>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</si>
  <si>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</si>
  <si>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</si>
  <si>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</si>
  <si>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</si>
  <si>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</si>
  <si>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</si>
  <si>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</si>
  <si>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</si>
  <si>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</si>
  <si>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</si>
  <si>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</si>
  <si>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</si>
  <si>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</si>
  <si>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</si>
  <si>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</si>
  <si>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</si>
  <si>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</si>
  <si>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</si>
  <si>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</si>
  <si>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</si>
  <si>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</si>
  <si>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</si>
  <si>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</si>
  <si>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</si>
  <si>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</si>
  <si>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</si>
  <si>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</si>
  <si>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</si>
  <si>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</si>
  <si>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</si>
  <si>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</si>
  <si>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</si>
  <si>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</si>
  <si>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</si>
  <si>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</si>
  <si>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</si>
  <si>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</si>
  <si>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</si>
  <si>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</si>
  <si>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</si>
  <si>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</si>
  <si>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</si>
  <si>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</si>
  <si>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</si>
  <si>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</si>
  <si>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</si>
  <si>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</si>
  <si>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</si>
  <si>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</si>
  <si>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</si>
  <si>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</si>
  <si>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</si>
  <si>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</si>
  <si>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</si>
  <si>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</si>
  <si>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</si>
  <si>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</si>
  <si>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</si>
  <si>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</si>
  <si>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</si>
  <si>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</si>
  <si>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</si>
  <si>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</si>
  <si>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</si>
  <si>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</si>
  <si>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</si>
  <si>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</si>
  <si>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</si>
  <si>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</si>
  <si>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</si>
  <si>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</si>
  <si>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</si>
  <si>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</si>
  <si>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</si>
  <si>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</si>
  <si>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</si>
  <si>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</si>
  <si>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</si>
  <si>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</si>
  <si>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</si>
  <si>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</si>
  <si>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</si>
  <si>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</si>
  <si>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</si>
  <si>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</si>
  <si>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</si>
  <si>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</si>
  <si>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</si>
  <si>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</si>
  <si>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</si>
  <si>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</si>
  <si>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</si>
  <si>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</si>
  <si>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</si>
  <si>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</si>
  <si>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</si>
  <si>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</si>
  <si>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</si>
  <si>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</si>
  <si>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</si>
  <si>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</si>
  <si>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</si>
  <si>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</si>
  <si>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</si>
  <si>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</si>
  <si>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</si>
  <si>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</si>
  <si>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</si>
  <si>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</si>
  <si>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</si>
  <si>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</si>
  <si>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</si>
  <si>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</si>
  <si>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</si>
  <si>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</si>
  <si>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</si>
  <si>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</si>
  <si>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</si>
  <si>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</si>
  <si>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</si>
  <si>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</si>
  <si>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</si>
  <si>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</si>
  <si>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</si>
  <si>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</si>
  <si>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</si>
  <si>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</si>
  <si>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</si>
  <si>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</si>
  <si>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</si>
  <si>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</si>
  <si>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</si>
  <si>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</si>
  <si>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</si>
  <si>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</si>
  <si>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</si>
  <si>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</si>
  <si>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</si>
  <si>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</si>
  <si>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</si>
  <si>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</si>
  <si>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</si>
  <si>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</si>
  <si>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</si>
  <si>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</si>
  <si>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</si>
  <si>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</si>
  <si>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</si>
  <si>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</si>
  <si>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</si>
  <si>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</si>
  <si>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</si>
  <si>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</si>
  <si>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</si>
  <si>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</si>
  <si>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</si>
  <si>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</si>
  <si>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</si>
  <si>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</si>
  <si>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</si>
  <si>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</si>
  <si>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</si>
  <si>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</si>
  <si>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</si>
  <si>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</si>
  <si>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</si>
  <si>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</si>
  <si>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</si>
  <si>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</si>
  <si>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</si>
  <si>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</si>
  <si>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</si>
  <si>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</si>
  <si>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</si>
  <si>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</si>
  <si>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</si>
  <si>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</si>
  <si>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</si>
  <si>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</si>
  <si>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</si>
  <si>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</si>
  <si>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</si>
  <si>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</si>
  <si>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</si>
  <si>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</si>
  <si>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</si>
  <si>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</si>
  <si>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</si>
  <si>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</si>
  <si>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</si>
  <si>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</si>
  <si>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</si>
  <si>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</si>
  <si>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</si>
  <si>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</si>
  <si>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</si>
  <si>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</si>
  <si>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</si>
  <si>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</si>
  <si>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</si>
  <si>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</si>
  <si>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</si>
  <si>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</si>
  <si>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</si>
  <si>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</si>
  <si>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</si>
  <si>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</si>
  <si>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</si>
  <si>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</si>
  <si>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</si>
  <si>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</si>
  <si>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</si>
  <si>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</si>
  <si>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</si>
  <si>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</si>
  <si>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</si>
  <si>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</si>
  <si>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</si>
  <si>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</si>
  <si>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</si>
  <si>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</si>
  <si>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</si>
  <si>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</si>
  <si>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</si>
  <si>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</si>
  <si>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</si>
  <si>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</si>
  <si>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</si>
  <si>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</si>
  <si>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</si>
  <si>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</si>
  <si>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</si>
  <si>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</si>
  <si>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</si>
  <si>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</si>
  <si>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</si>
  <si>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</si>
  <si>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</si>
  <si>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</si>
  <si>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</si>
  <si>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</si>
  <si>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</si>
  <si>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</si>
  <si>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</si>
  <si>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</si>
  <si>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</si>
  <si>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</si>
  <si>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</si>
  <si>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</si>
  <si>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</si>
  <si>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</si>
  <si>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</si>
  <si>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</si>
  <si>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</si>
  <si>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</si>
  <si>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</si>
  <si>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</si>
  <si>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</si>
  <si>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</si>
  <si>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</si>
  <si>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</si>
  <si>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</si>
  <si>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</si>
  <si>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</si>
  <si>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</si>
  <si>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</si>
  <si>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</si>
  <si>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</si>
  <si>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</si>
  <si>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</si>
  <si>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</si>
  <si>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</si>
  <si>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</si>
  <si>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</si>
  <si>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</si>
  <si>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</si>
  <si>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</si>
  <si>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</si>
  <si>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</si>
  <si>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</si>
  <si>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</si>
  <si>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</si>
  <si>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</si>
  <si>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</si>
  <si>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</si>
  <si>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</si>
  <si>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</si>
  <si>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</si>
  <si>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</si>
  <si>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</si>
  <si>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</si>
  <si>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</si>
  <si>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</si>
  <si>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</si>
  <si>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</si>
  <si>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</si>
  <si>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</si>
  <si>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</si>
  <si>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</si>
  <si>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</si>
  <si>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</si>
  <si>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</si>
  <si>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</si>
  <si>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</si>
  <si>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</si>
  <si>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</si>
  <si>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</si>
  <si>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</si>
  <si>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</si>
  <si>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</si>
  <si>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</si>
  <si>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</si>
  <si>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</si>
  <si>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</si>
  <si>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</si>
  <si>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</si>
  <si>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</si>
  <si>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</si>
  <si>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</si>
  <si>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</si>
  <si>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</si>
  <si>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</si>
  <si>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</si>
  <si>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</si>
  <si>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</si>
  <si>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</si>
  <si>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</si>
  <si>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</si>
  <si>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</si>
  <si>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</si>
  <si>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</si>
  <si>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</si>
  <si>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</si>
  <si>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</si>
  <si>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</si>
  <si>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</si>
  <si>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</si>
  <si>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</si>
  <si>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</si>
  <si>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</si>
  <si>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</si>
  <si>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</si>
  <si>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</si>
  <si>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</si>
  <si>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</si>
  <si>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</si>
  <si>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</si>
  <si>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</si>
  <si>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</si>
  <si>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</si>
  <si>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</si>
  <si>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</si>
  <si>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</si>
  <si>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</si>
  <si>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</si>
  <si>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</si>
  <si>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</si>
  <si>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</si>
  <si>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</si>
  <si>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</si>
  <si>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</si>
  <si>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</si>
  <si>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</si>
  <si>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</si>
  <si>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</si>
  <si>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</si>
  <si>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</si>
  <si>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</si>
  <si>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</si>
  <si>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</si>
  <si>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</si>
  <si>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</si>
  <si>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</si>
  <si>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</si>
  <si>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</si>
  <si>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</si>
  <si>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</si>
  <si>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</si>
  <si>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</si>
  <si>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</si>
  <si>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</si>
  <si>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</si>
  <si>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</si>
  <si>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</si>
  <si>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</si>
  <si>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</si>
  <si>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</si>
  <si>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</si>
  <si>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</si>
  <si>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</si>
  <si>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</si>
  <si>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</si>
  <si>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</si>
  <si>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</si>
  <si>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</si>
  <si>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</si>
  <si>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</si>
  <si>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</si>
  <si>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</si>
  <si>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</si>
  <si>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</si>
  <si>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</si>
  <si>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</si>
  <si>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</si>
  <si>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</si>
  <si>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</si>
  <si>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</si>
  <si>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</si>
  <si>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</si>
  <si>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</si>
  <si>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</si>
  <si>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</si>
  <si>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</si>
  <si>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</si>
  <si>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</si>
  <si>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</si>
  <si>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</si>
  <si>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</si>
  <si>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</si>
  <si>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</si>
  <si>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</si>
  <si>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</si>
  <si>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</si>
  <si>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</si>
  <si>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</si>
  <si>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</si>
  <si>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</si>
  <si>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</si>
  <si>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</si>
  <si>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</si>
  <si>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</si>
  <si>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</si>
  <si>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</si>
  <si>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</si>
  <si>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</si>
  <si>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</si>
  <si>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</si>
  <si>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</si>
  <si>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</si>
  <si>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</si>
  <si>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</si>
  <si>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</si>
  <si>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</si>
  <si>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</si>
  <si>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</si>
  <si>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</si>
  <si>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</si>
  <si>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</si>
  <si>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</si>
  <si>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</si>
  <si>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</si>
  <si>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</si>
  <si>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</si>
  <si>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</si>
  <si>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</si>
  <si>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</si>
  <si>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</si>
  <si>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</si>
  <si>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</si>
  <si>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</si>
  <si>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</si>
  <si>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</si>
  <si>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</si>
  <si>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</si>
  <si>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</si>
  <si>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</si>
  <si>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</si>
  <si>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</si>
  <si>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</si>
  <si>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</si>
  <si>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</si>
  <si>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</si>
  <si>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</si>
  <si>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</si>
  <si>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</si>
  <si>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</si>
  <si>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</si>
  <si>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</si>
  <si>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</si>
  <si>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</si>
  <si>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</si>
  <si>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</si>
  <si>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</si>
  <si>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</si>
  <si>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</si>
  <si>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</si>
  <si>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</si>
  <si>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</si>
  <si>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</si>
  <si>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</si>
  <si>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</si>
  <si>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</si>
  <si>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</si>
  <si>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</si>
  <si>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</si>
  <si>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</si>
  <si>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</si>
  <si>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</si>
  <si>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</si>
  <si>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</si>
  <si>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</si>
  <si>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</si>
  <si>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</si>
  <si>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</si>
  <si>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</si>
  <si>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</si>
  <si>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</si>
  <si>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</si>
  <si>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</si>
  <si>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</si>
  <si>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</si>
  <si>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</si>
  <si>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</si>
  <si>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</si>
  <si>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</si>
  <si>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</si>
  <si>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</si>
  <si>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</si>
  <si>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</si>
  <si>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</si>
  <si>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</si>
  <si>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</si>
  <si>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</si>
  <si>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</si>
  <si>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</si>
  <si>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</si>
  <si>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</si>
  <si>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</si>
  <si>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</si>
  <si>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</si>
  <si>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</si>
  <si>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</si>
  <si>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</si>
  <si>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</si>
  <si>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</si>
  <si>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</si>
  <si>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</si>
  <si>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</si>
  <si>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</si>
  <si>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</si>
  <si>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</si>
  <si>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</si>
  <si>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</si>
  <si>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</si>
  <si>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</si>
  <si>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</si>
  <si>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</si>
  <si>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</si>
  <si>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</si>
  <si>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</si>
  <si>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</si>
  <si>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</si>
  <si>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</si>
  <si>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</si>
  <si>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</si>
  <si>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</si>
  <si>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</si>
  <si>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</si>
  <si>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</si>
  <si>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</si>
  <si>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</si>
  <si>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</si>
  <si>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</si>
  <si>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</si>
  <si>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</si>
  <si>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</si>
  <si>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</si>
  <si>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</si>
  <si>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</si>
  <si>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</si>
  <si>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</si>
  <si>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</si>
  <si>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</si>
  <si>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</si>
  <si>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</si>
  <si>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</si>
  <si>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</si>
  <si>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</si>
  <si>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</si>
  <si>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</si>
  <si>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</si>
  <si>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</si>
  <si>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</si>
  <si>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</si>
  <si>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</si>
  <si>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</si>
  <si>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</si>
  <si>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</si>
  <si>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</si>
  <si>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</si>
  <si>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</si>
  <si>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</si>
  <si>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</si>
  <si>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</si>
  <si>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</si>
  <si>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</si>
  <si>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</si>
  <si>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</si>
  <si>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</si>
  <si>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</si>
  <si>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</si>
  <si>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</si>
  <si>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</si>
  <si>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</si>
  <si>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</si>
  <si>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</si>
  <si>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</si>
  <si>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</si>
  <si>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</si>
  <si>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</si>
  <si>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</si>
  <si>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</si>
  <si>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</si>
  <si>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</si>
  <si>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</si>
  <si>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</si>
  <si>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</si>
  <si>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</si>
  <si>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</si>
  <si>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</si>
  <si>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</si>
  <si>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</si>
  <si>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</si>
  <si>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</si>
  <si>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</si>
  <si>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</si>
  <si>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</si>
  <si>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</si>
  <si>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</si>
  <si>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</si>
  <si>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</si>
  <si>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</si>
  <si>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</si>
  <si>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</si>
  <si>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</si>
  <si>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</si>
  <si>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</si>
  <si>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</si>
  <si>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</si>
  <si>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</si>
  <si>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</si>
  <si>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</si>
  <si>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</si>
  <si>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</si>
  <si>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</si>
  <si>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</si>
  <si>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</si>
  <si>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</si>
  <si>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</si>
  <si>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</si>
  <si>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</si>
  <si>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</si>
  <si>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</si>
  <si>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</si>
  <si>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</si>
  <si>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</si>
  <si>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</si>
  <si>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</si>
  <si>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</si>
  <si>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</si>
  <si>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</si>
  <si>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</si>
  <si>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</si>
  <si>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</si>
  <si>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</si>
  <si>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</si>
  <si>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</si>
  <si>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</si>
  <si>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</si>
  <si>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</si>
  <si>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</si>
  <si>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</si>
  <si>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</si>
  <si>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</si>
  <si>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</si>
  <si>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</si>
  <si>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</si>
  <si>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</si>
  <si>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</si>
  <si>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</si>
  <si>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</si>
  <si>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</si>
  <si>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</si>
  <si>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</si>
  <si>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</si>
  <si>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</si>
  <si>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</si>
  <si>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</si>
  <si>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</si>
  <si>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</si>
  <si>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</si>
  <si>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</si>
  <si>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</si>
  <si>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</si>
  <si>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</si>
  <si>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</si>
  <si>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</si>
  <si>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</si>
  <si>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</si>
  <si>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</si>
  <si>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</si>
  <si>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</si>
  <si>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</si>
  <si>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</si>
  <si>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</si>
  <si>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</si>
  <si>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</si>
  <si>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</si>
  <si>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</si>
  <si>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</si>
  <si>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</si>
  <si>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</si>
  <si>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</si>
  <si>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</si>
  <si>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</si>
  <si>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</si>
  <si>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</si>
  <si>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</si>
  <si>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</si>
  <si>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</si>
  <si>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</si>
  <si>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</si>
  <si>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</si>
  <si>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</si>
  <si>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</si>
  <si>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</si>
  <si>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</si>
  <si>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</si>
  <si>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</si>
  <si>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</si>
  <si>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</si>
  <si>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</si>
  <si>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</si>
  <si>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</si>
  <si>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</si>
  <si>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</si>
  <si>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</si>
  <si>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</si>
  <si>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</si>
  <si>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</si>
  <si>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</si>
  <si>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</si>
  <si>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</si>
  <si>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</si>
  <si>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</si>
  <si>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</si>
  <si>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</si>
  <si>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</si>
  <si>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</si>
  <si>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</si>
  <si>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</si>
  <si>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</si>
  <si>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</si>
  <si>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</si>
  <si>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</si>
  <si>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</si>
  <si>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</si>
  <si>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</si>
  <si>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</si>
  <si>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</si>
  <si>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</si>
  <si>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</si>
  <si>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</si>
  <si>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</si>
  <si>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</si>
  <si>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</si>
  <si>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</si>
  <si>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</si>
  <si>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</si>
  <si>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</si>
  <si>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</si>
  <si>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</si>
  <si>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</si>
  <si>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</si>
  <si>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</si>
  <si>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</si>
  <si>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</si>
  <si>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</si>
  <si>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</si>
  <si>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</si>
  <si>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</si>
  <si>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</si>
  <si>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</si>
  <si>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</si>
  <si>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</si>
  <si>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</si>
  <si>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</si>
  <si>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</si>
  <si>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</si>
  <si>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</si>
  <si>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</si>
  <si>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</si>
  <si>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</si>
  <si>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</si>
  <si>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</si>
  <si>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</si>
  <si>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</si>
  <si>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</si>
  <si>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</si>
  <si>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</si>
  <si>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</si>
  <si>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</si>
  <si>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</si>
  <si>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</si>
  <si>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</si>
  <si>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</si>
  <si>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</si>
  <si>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</si>
  <si>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</si>
  <si>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</si>
  <si>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</si>
  <si>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</si>
  <si>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</si>
  <si>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</si>
  <si>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</si>
  <si>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</si>
  <si>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</si>
  <si>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</si>
  <si>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</si>
  <si>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</si>
  <si>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</si>
  <si>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</si>
  <si>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</si>
  <si>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</si>
  <si>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</si>
  <si>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</si>
  <si>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</si>
  <si>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</si>
  <si>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</si>
  <si>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</si>
  <si>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</si>
  <si>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</si>
  <si>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</si>
  <si>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</si>
  <si>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</si>
  <si>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</si>
  <si>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</si>
  <si>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</si>
  <si>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</si>
  <si>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</si>
  <si>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</si>
  <si>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</si>
  <si>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</si>
  <si>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</si>
  <si>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</si>
  <si>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</si>
  <si>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</si>
  <si>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</si>
  <si>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</si>
  <si>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</si>
  <si>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</si>
  <si>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</si>
  <si>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</si>
  <si>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</si>
  <si>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</si>
  <si>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</si>
  <si>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</si>
  <si>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</si>
  <si>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</si>
  <si>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</si>
  <si>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</si>
  <si>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</si>
  <si>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</si>
  <si>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</si>
  <si>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</si>
  <si>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</si>
  <si>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</si>
  <si>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</si>
  <si>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</si>
  <si>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</si>
  <si>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</si>
  <si>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</si>
  <si>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</si>
  <si>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</si>
  <si>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</si>
  <si>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</si>
  <si>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</si>
  <si>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</si>
  <si>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</si>
  <si>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</si>
  <si>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</si>
  <si>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</si>
  <si>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</si>
  <si>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</si>
  <si>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</si>
  <si>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</si>
  <si>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</si>
  <si>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</si>
  <si>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</si>
  <si>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</si>
  <si>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</si>
  <si>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</si>
  <si>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</si>
  <si>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</si>
  <si>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</si>
  <si>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</si>
  <si>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</si>
  <si>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</si>
  <si>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</si>
  <si>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</si>
  <si>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</si>
  <si>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</si>
  <si>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</si>
  <si>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</si>
  <si>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</si>
  <si>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</si>
  <si>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</si>
  <si>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</si>
  <si>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</si>
  <si>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</si>
  <si>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</si>
  <si>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</si>
  <si>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</si>
  <si>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</si>
  <si>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</si>
  <si>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</si>
  <si>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</si>
  <si>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</si>
  <si>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</si>
  <si>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</si>
  <si>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</si>
  <si>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</si>
  <si>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</si>
  <si>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</si>
  <si>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</si>
  <si>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</si>
  <si>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</si>
  <si>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</si>
  <si>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</si>
  <si>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</si>
  <si>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</si>
  <si>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</si>
  <si>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</si>
  <si>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</si>
  <si>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</si>
  <si>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</si>
  <si>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</si>
  <si>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</si>
  <si>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</si>
  <si>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</si>
  <si>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</si>
  <si>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</si>
  <si>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</si>
  <si>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</si>
  <si>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</si>
  <si>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</si>
  <si>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</si>
  <si>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</si>
  <si>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</si>
  <si>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</si>
  <si>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</si>
  <si>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</si>
  <si>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</si>
  <si>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</si>
  <si>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</si>
  <si>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</si>
  <si>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</si>
  <si>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</si>
  <si>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</si>
  <si>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</si>
  <si>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</si>
  <si>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</si>
  <si>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</si>
  <si>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</si>
  <si>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</si>
  <si>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</si>
  <si>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</si>
  <si>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</si>
  <si>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</si>
  <si>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</si>
  <si>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</si>
  <si>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</si>
  <si>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</si>
  <si>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</si>
  <si>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</si>
  <si>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</si>
  <si>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</si>
  <si>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</si>
  <si>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</si>
  <si>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</si>
  <si>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</si>
  <si>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</si>
  <si>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</si>
  <si>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</si>
  <si>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</si>
  <si>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</si>
  <si>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</si>
  <si>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</si>
  <si>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</si>
  <si>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</si>
  <si>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</si>
  <si>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</si>
  <si>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</si>
  <si>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</si>
  <si>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</si>
  <si>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</si>
  <si>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</si>
  <si>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</si>
  <si>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</si>
  <si>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</si>
  <si>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</si>
  <si>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</si>
  <si>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</si>
  <si>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</si>
  <si>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</si>
  <si>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</si>
  <si>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</si>
  <si>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</si>
  <si>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</si>
  <si>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</si>
  <si>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</si>
  <si>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</si>
  <si>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</si>
  <si>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</si>
  <si>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</si>
  <si>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</si>
  <si>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</si>
  <si>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</si>
  <si>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</si>
  <si>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</si>
  <si>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</si>
  <si>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</si>
  <si>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</si>
  <si>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</si>
  <si>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</si>
  <si>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</si>
  <si>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</si>
  <si>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</si>
  <si>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</si>
  <si>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</si>
  <si>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</si>
  <si>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</si>
  <si>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</si>
  <si>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</si>
  <si>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</si>
  <si>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</si>
  <si>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</si>
  <si>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</si>
  <si>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</si>
  <si>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</si>
  <si>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</si>
  <si>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</si>
  <si>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</si>
  <si>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</si>
  <si>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</si>
  <si>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</si>
  <si>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</si>
  <si>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</si>
  <si>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</si>
  <si>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</si>
  <si>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</si>
  <si>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</si>
  <si>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</si>
  <si>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</si>
  <si>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</si>
  <si>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</si>
  <si>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</si>
  <si>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</si>
  <si>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</si>
  <si>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</si>
  <si>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</si>
  <si>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</si>
  <si>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</si>
  <si>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</si>
  <si>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</si>
  <si>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</si>
  <si>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</si>
  <si>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</si>
  <si>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</si>
  <si>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</si>
  <si>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</si>
  <si>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</si>
  <si>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</si>
  <si>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</si>
  <si>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</si>
  <si>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</si>
  <si>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</si>
  <si>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</si>
  <si>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</si>
  <si>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</si>
  <si>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</si>
  <si>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</si>
  <si>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</si>
  <si>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</si>
  <si>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</si>
  <si>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</si>
  <si>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</si>
  <si>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</si>
  <si>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</si>
  <si>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</si>
  <si>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</si>
  <si>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</si>
  <si>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</si>
  <si>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</si>
  <si>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</si>
  <si>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</si>
  <si>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</si>
  <si>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</si>
  <si>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</si>
  <si>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</si>
  <si>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</si>
  <si>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</si>
  <si>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</si>
  <si>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</si>
  <si>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</si>
  <si>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</si>
  <si>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</si>
  <si>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</si>
  <si>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</si>
  <si>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</si>
  <si>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</si>
  <si>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</si>
  <si>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</si>
  <si>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</si>
  <si>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</si>
  <si>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</si>
  <si>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</si>
  <si>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</si>
  <si>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</si>
  <si>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</si>
  <si>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</si>
  <si>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</si>
  <si>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</si>
  <si>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</si>
  <si>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</si>
  <si>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</si>
  <si>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</si>
  <si>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</si>
  <si>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</si>
  <si>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</si>
  <si>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</si>
  <si>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</si>
  <si>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</si>
  <si>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</si>
  <si>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</si>
  <si>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</si>
  <si>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</si>
  <si>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</si>
  <si>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</si>
  <si>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</si>
  <si>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</si>
  <si>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</si>
  <si>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</si>
  <si>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</si>
  <si>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</si>
  <si>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</si>
  <si>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</si>
  <si>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</si>
  <si>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</si>
  <si>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</si>
  <si>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</si>
  <si>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</si>
  <si>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</si>
  <si>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</si>
  <si>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</si>
  <si>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</si>
  <si>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</si>
  <si>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</si>
  <si>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</si>
  <si>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</si>
  <si>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</si>
  <si>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</si>
  <si>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</si>
  <si>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</si>
  <si>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</si>
  <si>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</si>
  <si>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</si>
  <si>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</si>
  <si>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</si>
  <si>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</si>
  <si>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</si>
  <si>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</si>
  <si>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</si>
  <si>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</si>
  <si>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</si>
  <si>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</si>
  <si>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</si>
  <si>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</si>
  <si>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</si>
  <si>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</si>
  <si>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</si>
  <si>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</si>
  <si>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</si>
  <si>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</si>
  <si>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</si>
  <si>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</si>
  <si>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</si>
  <si>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</si>
  <si>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</si>
  <si>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</si>
  <si>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</si>
  <si>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</si>
  <si>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</si>
  <si>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</si>
  <si>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</si>
  <si>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</si>
  <si>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</si>
  <si>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</si>
  <si>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</si>
  <si>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</si>
  <si>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</si>
  <si>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</si>
  <si>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</si>
  <si>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</si>
  <si>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</si>
  <si>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</si>
  <si>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</si>
  <si>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</si>
  <si>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</si>
  <si>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</si>
  <si>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</si>
  <si>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</si>
  <si>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</si>
  <si>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</si>
  <si>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</si>
  <si>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</si>
  <si>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</si>
  <si>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</si>
  <si>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</si>
  <si>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</si>
  <si>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</si>
  <si>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</si>
  <si>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</si>
  <si>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</si>
  <si>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</si>
  <si>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</si>
  <si>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</si>
  <si>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</si>
  <si>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</si>
  <si>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</si>
  <si>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</si>
  <si>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</si>
  <si>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</si>
  <si>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</si>
  <si>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</si>
  <si>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</si>
  <si>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</si>
  <si>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</si>
  <si>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</si>
  <si>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</si>
  <si>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</si>
  <si>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</si>
  <si>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</si>
  <si>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</si>
  <si>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</si>
  <si>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</si>
  <si>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</si>
  <si>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</si>
  <si>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</si>
  <si>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</si>
  <si>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</si>
  <si>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</si>
  <si>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</si>
  <si>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</si>
  <si>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</si>
  <si>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</si>
  <si>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</si>
  <si>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</si>
  <si>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</si>
  <si>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</si>
  <si>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</si>
  <si>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</si>
  <si>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</si>
  <si>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</si>
  <si>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</si>
  <si>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</si>
  <si>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</si>
  <si>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</si>
  <si>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</si>
  <si>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</si>
  <si>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</si>
  <si>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</si>
  <si>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</si>
  <si>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</si>
  <si>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</si>
  <si>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</si>
  <si>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</si>
  <si>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</si>
  <si>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</si>
  <si>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</si>
  <si>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</si>
  <si>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</si>
  <si>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</si>
  <si>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</si>
  <si>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</si>
  <si>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</si>
  <si>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</si>
  <si>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</si>
  <si>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</si>
  <si>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</si>
  <si>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</si>
  <si>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</si>
  <si>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</si>
  <si>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</si>
  <si>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</si>
  <si>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</si>
  <si>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</si>
  <si>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</si>
  <si>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</si>
  <si>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</si>
  <si>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</si>
  <si>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</si>
  <si>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</si>
  <si>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</si>
  <si>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</si>
  <si>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</si>
  <si>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</si>
  <si>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</si>
  <si>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</si>
  <si>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</si>
  <si>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</si>
  <si>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</si>
  <si>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</si>
  <si>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</si>
  <si>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</si>
  <si>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</si>
  <si>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</si>
  <si>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</si>
  <si>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</si>
  <si>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</si>
  <si>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</si>
  <si>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</si>
  <si>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</si>
  <si>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</si>
  <si>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</si>
  <si>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</si>
  <si>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</si>
  <si>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</si>
  <si>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</si>
  <si>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</si>
  <si>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</si>
  <si>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</si>
  <si>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</si>
  <si>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</si>
  <si>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</si>
  <si>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</si>
  <si>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</si>
  <si>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</si>
  <si>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</si>
  <si>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</si>
  <si>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</si>
  <si>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</si>
  <si>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</si>
  <si>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</si>
  <si>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</si>
  <si>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</si>
  <si>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</si>
  <si>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</si>
  <si>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</si>
  <si>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</si>
  <si>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</si>
  <si>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</si>
  <si>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</si>
  <si>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</si>
  <si>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</si>
  <si>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</si>
  <si>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</si>
  <si>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</si>
  <si>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</si>
  <si>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</si>
  <si>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</si>
  <si>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</si>
  <si>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</si>
  <si>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</si>
  <si>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</si>
  <si>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</si>
  <si>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</si>
  <si>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</si>
  <si>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</si>
  <si>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</si>
  <si>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</si>
  <si>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</si>
  <si>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</si>
  <si>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</si>
  <si>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</si>
  <si>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</si>
  <si>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</si>
  <si>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</si>
  <si>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</si>
  <si>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</si>
  <si>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</si>
  <si>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</si>
  <si>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</si>
  <si>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</si>
  <si>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</si>
  <si>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</si>
  <si>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</si>
  <si>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</si>
  <si>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</si>
  <si>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</si>
  <si>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</si>
  <si>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</si>
  <si>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</si>
  <si>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</si>
  <si>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</si>
  <si>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</si>
  <si>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</si>
  <si>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</si>
  <si>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</si>
  <si>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</si>
  <si>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</si>
  <si>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</si>
  <si>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</si>
  <si>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</si>
  <si>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</si>
  <si>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</si>
  <si>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</si>
  <si>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</si>
  <si>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</si>
  <si>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</si>
  <si>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</si>
  <si>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</si>
  <si>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</si>
  <si>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</si>
  <si>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</si>
  <si>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</si>
  <si>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</si>
  <si>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</si>
  <si>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</si>
  <si>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</si>
  <si>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</si>
  <si>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</si>
  <si>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</si>
  <si>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</si>
  <si>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</si>
  <si>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</si>
  <si>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</si>
  <si>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</si>
  <si>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</si>
  <si>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</si>
  <si>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</si>
  <si>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</si>
  <si>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</si>
  <si>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</si>
  <si>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</si>
  <si>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</si>
  <si>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</si>
  <si>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</si>
  <si>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</si>
  <si>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</si>
  <si>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</si>
  <si>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</si>
  <si>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</si>
  <si>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</si>
  <si>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</si>
  <si>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</si>
  <si>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</si>
  <si>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</si>
  <si>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</si>
  <si>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</si>
  <si>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</si>
  <si>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</si>
  <si>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</si>
  <si>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</si>
  <si>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</si>
  <si>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</si>
  <si>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</si>
  <si>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</si>
  <si>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</si>
  <si>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</si>
  <si>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</si>
  <si>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</si>
  <si>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</si>
  <si>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</si>
  <si>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</si>
  <si>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</si>
  <si>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</si>
  <si>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</si>
  <si>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</si>
  <si>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</si>
  <si>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</si>
  <si>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</si>
  <si>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</si>
  <si>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</si>
  <si>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</si>
  <si>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</si>
  <si>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</si>
  <si>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</si>
  <si>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</si>
  <si>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</si>
  <si>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</si>
  <si>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</si>
  <si>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</si>
  <si>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</si>
  <si>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</si>
  <si>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</si>
  <si>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</si>
  <si>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</si>
  <si>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</si>
  <si>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</si>
  <si>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</si>
  <si>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</si>
  <si>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</si>
  <si>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</si>
  <si>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</si>
  <si>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</si>
  <si>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</si>
  <si>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</si>
  <si>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</si>
  <si>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</si>
  <si>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</si>
  <si>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</si>
  <si>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</si>
  <si>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</si>
  <si>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</si>
  <si>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</si>
  <si>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</si>
  <si>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</si>
  <si>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</si>
  <si>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</si>
  <si>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</si>
  <si>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</si>
  <si>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</si>
  <si>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</si>
  <si>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</si>
  <si>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</si>
  <si>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</si>
  <si>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</si>
  <si>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</si>
  <si>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</si>
  <si>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</si>
  <si>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</si>
  <si>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</si>
  <si>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</si>
  <si>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</si>
  <si>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</si>
  <si>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</si>
  <si>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</si>
  <si>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</si>
  <si>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</si>
  <si>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</si>
  <si>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</si>
  <si>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</si>
  <si>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</si>
  <si>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</si>
  <si>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</si>
  <si>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</si>
  <si>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</si>
  <si>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</si>
  <si>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</si>
  <si>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</si>
  <si>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</si>
  <si>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</si>
  <si>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</si>
  <si>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</si>
  <si>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</si>
  <si>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</si>
  <si>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</si>
  <si>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</si>
  <si>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</si>
  <si>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</si>
  <si>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</si>
  <si>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</si>
  <si>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</si>
  <si>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</si>
  <si>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</si>
  <si>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</si>
  <si>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</si>
  <si>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</si>
  <si>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</si>
  <si>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</si>
  <si>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</si>
  <si>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</si>
  <si>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</si>
  <si>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</si>
  <si>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</si>
  <si>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</si>
  <si>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</si>
  <si>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</si>
  <si>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</si>
  <si>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</si>
  <si>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</si>
  <si>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</si>
  <si>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</si>
  <si>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</si>
  <si>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</si>
  <si>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</si>
  <si>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</si>
  <si>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</si>
  <si>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</si>
  <si>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</si>
  <si>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</si>
  <si>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</si>
  <si>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</si>
  <si>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</si>
  <si>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</si>
  <si>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</si>
  <si>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</si>
  <si>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</si>
  <si>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</si>
  <si>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</si>
  <si>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</si>
  <si>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</si>
  <si>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</si>
  <si>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</si>
  <si>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</si>
  <si>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</si>
  <si>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</si>
  <si>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</si>
  <si>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</si>
  <si>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</si>
  <si>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</si>
  <si>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</si>
  <si>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</si>
  <si>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</si>
  <si>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</si>
  <si>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</si>
  <si>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</si>
  <si>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</si>
  <si>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</si>
  <si>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</si>
  <si>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</si>
  <si>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</si>
  <si>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</si>
  <si>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</si>
  <si>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</si>
  <si>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</si>
  <si>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</si>
  <si>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</si>
  <si>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</si>
  <si>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</si>
  <si>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</si>
  <si>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</si>
  <si>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</si>
  <si>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</si>
  <si>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</si>
  <si>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</si>
  <si>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</si>
  <si>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</si>
  <si>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</si>
  <si>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</si>
  <si>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</si>
  <si>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</si>
  <si>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</si>
  <si>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</si>
  <si>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</si>
  <si>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</si>
  <si>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</si>
  <si>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</si>
  <si>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</si>
  <si>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</si>
  <si>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</si>
  <si>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</si>
  <si>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</si>
  <si>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</si>
  <si>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</si>
  <si>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</si>
  <si>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</si>
  <si>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</si>
  <si>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</si>
  <si>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</si>
  <si>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</si>
  <si>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</si>
  <si>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</si>
  <si>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</si>
  <si>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</si>
  <si>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</si>
  <si>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</si>
  <si>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</si>
  <si>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</si>
  <si>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</si>
  <si>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</si>
  <si>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</si>
  <si>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</si>
  <si>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</si>
  <si>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</si>
  <si>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</si>
  <si>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</si>
  <si>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</si>
  <si>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</si>
  <si>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</si>
  <si>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</si>
  <si>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</si>
  <si>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</si>
  <si>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</si>
  <si>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</si>
  <si>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</si>
  <si>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</si>
  <si>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</si>
  <si>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</si>
  <si>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</si>
  <si>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</si>
  <si>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</si>
  <si>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</si>
  <si>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</si>
  <si>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</si>
  <si>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</si>
  <si>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</si>
  <si>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</si>
  <si>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</si>
  <si>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</si>
  <si>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</si>
  <si>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</si>
  <si>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</si>
  <si>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</si>
  <si>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</si>
  <si>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</si>
  <si>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</si>
  <si>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</si>
  <si>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</si>
  <si>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</si>
  <si>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</si>
  <si>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</si>
  <si>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</si>
  <si>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</si>
  <si>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</si>
  <si>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</si>
  <si>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</si>
  <si>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</si>
  <si>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</si>
  <si>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</si>
  <si>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</si>
  <si>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</si>
  <si>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</si>
  <si>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</si>
  <si>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</si>
  <si>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</si>
  <si>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</si>
  <si>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</si>
  <si>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</si>
  <si>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</si>
  <si>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</si>
  <si>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</si>
  <si>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</si>
  <si>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</si>
  <si>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</si>
  <si>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</si>
  <si>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</si>
  <si>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</si>
  <si>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</si>
  <si>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</si>
  <si>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</si>
  <si>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</si>
  <si>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</si>
  <si>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</si>
  <si>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</si>
  <si>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</si>
  <si>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</si>
  <si>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</si>
  <si>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</si>
  <si>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</si>
  <si>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</si>
  <si>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</si>
  <si>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</si>
  <si>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</si>
  <si>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</si>
  <si>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</si>
  <si>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</si>
  <si>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</si>
  <si>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</si>
  <si>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</si>
  <si>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</si>
  <si>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</si>
  <si>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</si>
  <si>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</si>
  <si>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</si>
  <si>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</si>
  <si>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</si>
  <si>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</si>
  <si>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</si>
  <si>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</si>
  <si>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</si>
  <si>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</si>
  <si>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</si>
  <si>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</si>
  <si>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</si>
  <si>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</si>
  <si>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</si>
  <si>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</si>
  <si>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</si>
  <si>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</si>
  <si>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</si>
  <si>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</si>
  <si>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</si>
  <si>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</si>
  <si>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</si>
  <si>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</si>
  <si>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</si>
  <si>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</si>
  <si>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</si>
  <si>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</si>
  <si>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</si>
  <si>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</si>
  <si>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</si>
  <si>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</si>
  <si>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</si>
  <si>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</si>
  <si>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</si>
  <si>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</si>
  <si>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</si>
  <si>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</si>
  <si>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</si>
  <si>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</si>
  <si>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</si>
  <si>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</si>
  <si>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</si>
  <si>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</si>
  <si>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</si>
  <si>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</si>
  <si>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</si>
  <si>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</si>
  <si>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</si>
  <si>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</si>
  <si>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</si>
  <si>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</si>
  <si>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</si>
  <si>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</si>
  <si>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</si>
  <si>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</si>
  <si>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</si>
  <si>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</si>
  <si>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</si>
  <si>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</si>
  <si>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</si>
  <si>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</si>
  <si>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</si>
  <si>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</si>
  <si>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</si>
  <si>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</si>
  <si>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</si>
  <si>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</si>
  <si>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</si>
  <si>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</si>
  <si>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</si>
  <si>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</si>
  <si>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</si>
  <si>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</si>
  <si>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</si>
  <si>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</si>
  <si>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</si>
  <si>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</si>
  <si>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</si>
  <si>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</si>
  <si>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</si>
  <si>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</si>
  <si>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</si>
  <si>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</si>
  <si>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</si>
  <si>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</si>
  <si>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</si>
  <si>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</si>
  <si>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</si>
  <si>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</si>
  <si>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</si>
  <si>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</si>
  <si>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</si>
  <si>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</si>
  <si>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</si>
  <si>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</si>
  <si>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</si>
  <si>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</si>
  <si>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</si>
  <si>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</si>
  <si>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</si>
  <si>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</si>
  <si>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</si>
  <si>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</si>
  <si>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</si>
  <si>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</si>
  <si>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</si>
  <si>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</si>
  <si>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</si>
  <si>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</si>
  <si>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</si>
  <si>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</si>
  <si>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</si>
  <si>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</si>
  <si>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</si>
  <si>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</si>
  <si>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</si>
  <si>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</si>
  <si>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</si>
  <si>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</si>
  <si>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</si>
  <si>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</si>
  <si>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</si>
  <si>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</si>
  <si>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</si>
  <si>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</si>
  <si>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</si>
  <si>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</si>
  <si>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</si>
  <si>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</si>
  <si>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</si>
  <si>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</si>
  <si>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</si>
  <si>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</si>
  <si>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</si>
  <si>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</si>
  <si>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</si>
  <si>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</si>
  <si>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</si>
  <si>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</si>
  <si>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</si>
  <si>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</si>
  <si>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</si>
  <si>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</si>
  <si>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</si>
  <si>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</si>
  <si>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</si>
  <si>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</si>
  <si>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</si>
  <si>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</si>
  <si>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</si>
  <si>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</si>
  <si>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</si>
  <si>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</si>
  <si>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</si>
  <si>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</si>
  <si>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</si>
  <si>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</si>
  <si>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</si>
  <si>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</si>
  <si>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</si>
  <si>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</si>
  <si>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</si>
  <si>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</si>
  <si>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</si>
  <si>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</si>
  <si>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</si>
  <si>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</si>
  <si>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</si>
  <si>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</si>
  <si>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</si>
  <si>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</si>
  <si>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</si>
  <si>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</si>
  <si>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</si>
  <si>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</si>
  <si>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</si>
  <si>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</si>
  <si>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</si>
  <si>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</si>
  <si>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</si>
  <si>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</si>
  <si>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</si>
  <si>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</si>
  <si>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</si>
  <si>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</si>
  <si>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</si>
  <si>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</si>
  <si>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</si>
  <si>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</si>
  <si>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</si>
  <si>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</si>
  <si>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</si>
  <si>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</si>
  <si>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</si>
  <si>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</si>
  <si>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</si>
  <si>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</si>
  <si>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</si>
  <si>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</si>
  <si>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</si>
  <si>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</si>
  <si>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</si>
  <si>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</si>
  <si>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</si>
  <si>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</si>
  <si>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</si>
  <si>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</si>
  <si>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</si>
  <si>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</si>
  <si>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</si>
  <si>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</si>
  <si>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</si>
  <si>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</si>
  <si>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</si>
  <si>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</si>
  <si>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</si>
  <si>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</si>
  <si>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</si>
  <si>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</si>
  <si>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</si>
  <si>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</si>
  <si>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</si>
  <si>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</si>
  <si>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</si>
  <si>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</si>
  <si>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</si>
  <si>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</si>
  <si>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</si>
  <si>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</si>
  <si>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</si>
  <si>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</si>
  <si>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</si>
  <si>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</si>
  <si>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</si>
  <si>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</si>
  <si>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</si>
  <si>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</si>
  <si>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</si>
  <si>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</si>
  <si>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</si>
  <si>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</si>
  <si>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</si>
  <si>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</si>
  <si>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</si>
  <si>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</si>
  <si>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</si>
  <si>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</si>
  <si>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</si>
  <si>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</si>
  <si>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</si>
  <si>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</si>
  <si>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</si>
  <si>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</si>
  <si>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</si>
  <si>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</si>
  <si>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</si>
  <si>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</si>
  <si>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</si>
  <si>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</si>
  <si>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</si>
  <si>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</si>
  <si>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</si>
  <si>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</si>
  <si>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</si>
  <si>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</si>
  <si>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</si>
  <si>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</si>
  <si>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</si>
  <si>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</si>
  <si>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</si>
  <si>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</si>
  <si>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</si>
  <si>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</si>
  <si>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</si>
  <si>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</si>
  <si>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</si>
  <si>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</si>
  <si>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</si>
  <si>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</si>
  <si>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</si>
  <si>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</si>
  <si>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</si>
  <si>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</si>
  <si>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</si>
  <si>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</si>
  <si>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</si>
  <si>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</si>
  <si>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</si>
  <si>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</si>
  <si>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</si>
  <si>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</si>
  <si>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</si>
  <si>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</si>
  <si>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</si>
  <si>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</si>
  <si>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</si>
  <si>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</si>
  <si>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</si>
  <si>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</si>
  <si>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</si>
  <si>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</si>
  <si>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</si>
  <si>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</si>
  <si>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</si>
  <si>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</si>
  <si>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</si>
  <si>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</si>
  <si>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</si>
  <si>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</si>
  <si>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</si>
  <si>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</si>
  <si>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</si>
  <si>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</si>
  <si>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</si>
  <si>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</si>
  <si>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</si>
  <si>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</si>
  <si>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</si>
  <si>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</si>
  <si>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</si>
  <si>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</si>
  <si>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</si>
  <si>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</si>
  <si>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</si>
  <si>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</si>
  <si>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</si>
  <si>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</si>
  <si>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</si>
  <si>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</si>
  <si>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</si>
  <si>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</si>
  <si>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</si>
  <si>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</si>
  <si>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</si>
  <si>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</si>
  <si>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</si>
  <si>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</si>
  <si>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</si>
  <si>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</si>
  <si>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</si>
  <si>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</si>
  <si>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</si>
  <si>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</si>
  <si>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</si>
  <si>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</si>
  <si>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</si>
  <si>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</si>
  <si>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</si>
  <si>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</si>
  <si>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</si>
  <si>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</si>
  <si>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</si>
  <si>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</si>
  <si>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</si>
  <si>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</si>
  <si>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</si>
  <si>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</si>
  <si>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</si>
  <si>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</si>
  <si>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</si>
  <si>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</si>
  <si>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</si>
  <si>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</si>
  <si>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</si>
  <si>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</si>
  <si>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</si>
  <si>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</si>
  <si>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</si>
  <si>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</si>
  <si>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</si>
  <si>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</si>
  <si>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</si>
  <si>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</si>
  <si>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</si>
  <si>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</si>
  <si>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</si>
  <si>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</si>
  <si>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</si>
  <si>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</si>
  <si>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</si>
  <si>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</si>
  <si>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</si>
  <si>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</si>
  <si>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</si>
  <si>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</si>
  <si>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</si>
  <si>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</si>
  <si>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</si>
  <si>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</si>
  <si>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</si>
  <si>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</si>
  <si>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</si>
  <si>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</si>
  <si>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</si>
  <si>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</si>
  <si>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</si>
  <si>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</si>
  <si>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</si>
  <si>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</si>
  <si>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</si>
  <si>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</si>
  <si>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</si>
  <si>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</si>
  <si>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</si>
  <si>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</si>
  <si>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</si>
  <si>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</si>
  <si>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</si>
  <si>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</si>
  <si>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</si>
  <si>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</si>
  <si>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</si>
  <si>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</si>
  <si>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</si>
  <si>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</si>
  <si>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</si>
  <si>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</si>
  <si>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</si>
  <si>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</si>
  <si>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</si>
  <si>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</si>
  <si>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</si>
  <si>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</si>
  <si>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</si>
  <si>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</si>
  <si>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</si>
  <si>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</si>
  <si>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</si>
  <si>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</si>
  <si>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</si>
  <si>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</si>
  <si>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</si>
  <si>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</si>
  <si>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</si>
  <si>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</si>
  <si>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</si>
  <si>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</si>
  <si>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</si>
  <si>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</si>
  <si>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</si>
  <si>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</si>
  <si>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</si>
  <si>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</si>
  <si>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</si>
  <si>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</si>
  <si>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</si>
  <si>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</si>
  <si>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</si>
  <si>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</si>
  <si>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</si>
  <si>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</si>
  <si>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</si>
  <si>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</si>
  <si>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</si>
  <si>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</si>
  <si>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</si>
  <si>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</si>
  <si>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</si>
  <si>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</si>
  <si>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</si>
  <si>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</si>
  <si>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</si>
  <si>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</si>
  <si>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</si>
  <si>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</si>
  <si>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</si>
  <si>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</si>
  <si>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</si>
  <si>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</si>
  <si>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</si>
  <si>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</si>
  <si>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</si>
  <si>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</si>
  <si>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</si>
  <si>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</si>
  <si>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</si>
  <si>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</si>
  <si>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</si>
  <si>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</si>
  <si>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</si>
  <si>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</si>
  <si>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</si>
  <si>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</si>
  <si>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</si>
  <si>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</si>
  <si>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</si>
  <si>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</si>
  <si>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</si>
  <si>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</si>
  <si>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</si>
  <si>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</si>
  <si>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</si>
  <si>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</si>
  <si>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</si>
  <si>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</si>
  <si>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</si>
  <si>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</si>
  <si>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</si>
  <si>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</si>
  <si>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</si>
  <si>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</si>
  <si>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</si>
  <si>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</si>
  <si>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</si>
  <si>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</si>
  <si>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</si>
  <si>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</si>
  <si>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</si>
  <si>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</si>
  <si>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</si>
  <si>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</si>
  <si>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</si>
  <si>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</si>
  <si>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</si>
  <si>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</si>
  <si>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</si>
  <si>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</si>
  <si>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</si>
  <si>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</si>
  <si>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</si>
  <si>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</si>
  <si>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</si>
  <si>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</si>
  <si>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</si>
  <si>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</si>
  <si>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</si>
  <si>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</si>
  <si>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</si>
  <si>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</si>
  <si>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</si>
  <si>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</si>
  <si>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</si>
  <si>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</si>
  <si>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</si>
  <si>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</si>
  <si>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</si>
  <si>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</si>
  <si>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</si>
  <si>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</si>
  <si>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</si>
  <si>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</si>
  <si>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</si>
  <si>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</si>
  <si>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</si>
  <si>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</si>
  <si>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</si>
  <si>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</si>
  <si>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</si>
  <si>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</si>
  <si>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</si>
  <si>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</si>
  <si>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</si>
  <si>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</si>
  <si>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</si>
  <si>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</si>
  <si>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</si>
  <si>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</si>
  <si>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</si>
  <si>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</si>
  <si>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</si>
  <si>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</si>
  <si>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</si>
  <si>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</si>
  <si>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</si>
  <si>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</si>
  <si>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</si>
  <si>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</si>
  <si>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</si>
  <si>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</si>
  <si>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</si>
  <si>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</si>
  <si>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</si>
  <si>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</si>
  <si>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</si>
  <si>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</si>
  <si>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</si>
  <si>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</si>
  <si>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</si>
  <si>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</si>
  <si>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</si>
  <si>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</si>
  <si>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</si>
  <si>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</si>
  <si>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</si>
  <si>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</si>
  <si>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</si>
  <si>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</si>
  <si>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</si>
  <si>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</si>
  <si>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</si>
  <si>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</si>
  <si>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</si>
  <si>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</si>
  <si>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</si>
  <si>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</si>
  <si>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</si>
  <si>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</si>
  <si>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</si>
  <si>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</si>
  <si>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</si>
  <si>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</si>
  <si>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</si>
  <si>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</si>
  <si>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</si>
  <si>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</si>
  <si>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</si>
  <si>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</si>
  <si>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</si>
  <si>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</si>
  <si>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</si>
  <si>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</si>
  <si>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</si>
  <si>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</si>
  <si>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</si>
  <si>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</si>
  <si>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</si>
  <si>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</si>
  <si>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</si>
  <si>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</si>
  <si>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</si>
  <si>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</si>
  <si>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</si>
  <si>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</si>
  <si>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</si>
  <si>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</si>
  <si>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</si>
  <si>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</si>
  <si>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</si>
  <si>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</si>
  <si>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</si>
  <si>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</si>
  <si>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</si>
  <si>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</si>
  <si>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</si>
  <si>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</si>
  <si>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</si>
  <si>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</si>
  <si>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</si>
  <si>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</si>
  <si>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</si>
  <si>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</si>
  <si>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</si>
  <si>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</si>
  <si>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</si>
  <si>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</si>
  <si>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</si>
  <si>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</si>
  <si>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</si>
  <si>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</si>
  <si>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</si>
  <si>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</si>
  <si>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</si>
  <si>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</si>
  <si>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</si>
  <si>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</si>
  <si>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</si>
  <si>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</si>
  <si>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</si>
  <si>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</si>
  <si>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</si>
  <si>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</si>
  <si>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</si>
  <si>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</si>
  <si>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</si>
  <si>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</si>
  <si>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</si>
  <si>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</si>
  <si>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</si>
  <si>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</si>
  <si>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</si>
  <si>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</si>
  <si>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</si>
  <si>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</si>
  <si>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</si>
  <si>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</si>
  <si>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</si>
  <si>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</si>
  <si>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</si>
  <si>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</si>
  <si>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</si>
  <si>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</si>
  <si>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</si>
  <si>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</si>
  <si>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</si>
  <si>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</si>
  <si>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</si>
  <si>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</si>
  <si>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</si>
  <si>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</si>
  <si>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</si>
  <si>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</si>
  <si>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</si>
  <si>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</si>
  <si>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</si>
  <si>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</si>
  <si>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</si>
  <si>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</si>
  <si>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</si>
  <si>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</si>
  <si>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</si>
  <si>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</si>
  <si>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</si>
  <si>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</si>
  <si>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</si>
  <si>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</si>
  <si>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</si>
  <si>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</si>
  <si>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</si>
  <si>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</si>
  <si>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</si>
  <si>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</si>
  <si>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</si>
  <si>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</si>
  <si>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</si>
  <si>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</si>
  <si>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</si>
  <si>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</si>
  <si>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</si>
  <si>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</si>
  <si>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</si>
  <si>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</si>
  <si>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</si>
  <si>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</si>
  <si>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</si>
  <si>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</si>
  <si>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</si>
  <si>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</si>
  <si>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</si>
  <si>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</si>
  <si>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</si>
  <si>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</si>
  <si>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</si>
  <si>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</si>
  <si>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</si>
  <si>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</si>
  <si>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</si>
  <si>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</si>
  <si>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</si>
  <si>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</si>
  <si>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</si>
  <si>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</si>
  <si>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</si>
  <si>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</si>
  <si>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</si>
  <si>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</si>
  <si>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</si>
  <si>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</si>
  <si>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</si>
  <si>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</si>
  <si>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</si>
  <si>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</si>
  <si>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</si>
  <si>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</si>
  <si>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</si>
  <si>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</si>
  <si>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</si>
  <si>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</si>
  <si>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</si>
  <si>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</si>
  <si>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</si>
  <si>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</si>
  <si>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</si>
  <si>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</si>
  <si>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</si>
  <si>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</si>
  <si>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</si>
  <si>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</si>
  <si>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</si>
  <si>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</si>
  <si>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</si>
  <si>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</si>
  <si>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</si>
  <si>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</si>
  <si>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</si>
  <si>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</si>
  <si>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</si>
  <si>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</si>
  <si>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</si>
  <si>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</si>
  <si>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</si>
  <si>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</si>
  <si>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</si>
  <si>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</si>
  <si>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</si>
  <si>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</si>
  <si>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</si>
  <si>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</si>
  <si>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</si>
  <si>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</si>
  <si>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</si>
  <si>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</si>
  <si>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</si>
  <si>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</si>
  <si>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</si>
  <si>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</si>
  <si>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</si>
  <si>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</si>
  <si>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</si>
  <si>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</si>
  <si>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</si>
  <si>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</si>
  <si>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</si>
  <si>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</si>
  <si>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</si>
  <si>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</si>
  <si>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</si>
  <si>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</si>
  <si>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</si>
  <si>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</si>
  <si>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</si>
  <si>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</si>
  <si>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</si>
  <si>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</si>
  <si>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</si>
  <si>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</si>
  <si>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</si>
  <si>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</si>
  <si>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</si>
  <si>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</si>
  <si>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</si>
  <si>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</si>
  <si>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</si>
  <si>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</si>
  <si>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</si>
  <si>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</si>
  <si>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</si>
  <si>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</si>
  <si>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</si>
  <si>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</si>
  <si>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</si>
  <si>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</si>
  <si>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</si>
  <si>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</si>
  <si>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</si>
  <si>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</si>
  <si>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</si>
  <si>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</si>
  <si>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</si>
  <si>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</si>
  <si>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</si>
  <si>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</si>
  <si>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</si>
  <si>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</si>
  <si>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</si>
  <si>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</si>
  <si>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</si>
  <si>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</si>
  <si>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</si>
  <si>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</si>
  <si>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</si>
  <si>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</si>
  <si>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</si>
  <si>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</si>
  <si>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</si>
  <si>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</si>
  <si>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</si>
  <si>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</si>
  <si>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</si>
  <si>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</si>
  <si>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</si>
  <si>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</si>
  <si>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</si>
  <si>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</si>
  <si>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</si>
  <si>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</si>
  <si>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</si>
  <si>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</si>
  <si>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</si>
  <si>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</si>
  <si>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</si>
  <si>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</si>
  <si>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</si>
  <si>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</si>
  <si>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</si>
  <si>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</si>
  <si>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</si>
  <si>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</si>
  <si>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</si>
  <si>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</si>
  <si>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</si>
  <si>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</si>
  <si>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</si>
  <si>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</si>
  <si>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</si>
  <si>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</si>
  <si>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</si>
  <si>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</si>
  <si>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</si>
  <si>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</si>
  <si>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</si>
  <si>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</si>
  <si>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</si>
  <si>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</si>
  <si>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</si>
  <si>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</si>
  <si>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</si>
  <si>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</si>
  <si>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</si>
  <si>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</si>
  <si>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</si>
  <si>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</si>
  <si>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</si>
  <si>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</si>
  <si>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</si>
  <si>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</si>
  <si>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</si>
  <si>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</si>
  <si>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</si>
  <si>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</si>
  <si>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</si>
  <si>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</si>
  <si>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</si>
  <si>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</si>
  <si>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</si>
  <si>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</si>
  <si>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</si>
  <si>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</si>
  <si>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</si>
  <si>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</si>
  <si>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</si>
  <si>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</si>
  <si>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</si>
  <si>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</si>
  <si>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</si>
  <si>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</si>
  <si>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</si>
  <si>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</si>
  <si>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</si>
  <si>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</si>
  <si>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</si>
  <si>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</si>
  <si>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</si>
  <si>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</si>
  <si>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</si>
  <si>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</si>
  <si>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</si>
  <si>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</si>
  <si>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</si>
  <si>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</si>
  <si>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</si>
  <si>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</si>
  <si>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</si>
  <si>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</si>
  <si>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</si>
  <si>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</si>
  <si>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</si>
  <si>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</si>
  <si>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</si>
  <si>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</si>
  <si>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</si>
  <si>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</si>
  <si>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</si>
  <si>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</si>
  <si>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</si>
  <si>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</si>
  <si>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</si>
  <si>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</si>
  <si>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</si>
  <si>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</si>
  <si>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</si>
  <si>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</si>
  <si>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</si>
  <si>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</si>
  <si>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</si>
  <si>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</si>
  <si>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</si>
  <si>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</si>
  <si>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</si>
  <si>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</si>
  <si>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</si>
  <si>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</si>
  <si>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</si>
  <si>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</si>
  <si>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</si>
  <si>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</si>
  <si>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</si>
  <si>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</si>
  <si>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</si>
  <si>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</si>
  <si>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</si>
  <si>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</si>
  <si>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</si>
  <si>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</si>
  <si>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</si>
  <si>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</si>
  <si>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</si>
  <si>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</si>
  <si>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</si>
  <si>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</si>
  <si>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</si>
  <si>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</si>
  <si>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</si>
  <si>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</si>
  <si>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</si>
  <si>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</si>
  <si>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</si>
  <si>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</si>
  <si>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</si>
  <si>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</si>
  <si>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</si>
  <si>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</si>
  <si>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</si>
  <si>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</si>
  <si>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</si>
  <si>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</si>
  <si>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</si>
  <si>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</si>
  <si>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</si>
  <si>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</si>
  <si>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</si>
  <si>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</si>
  <si>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</si>
  <si>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</si>
  <si>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</si>
  <si>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</si>
  <si>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</si>
  <si>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</si>
  <si>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</si>
  <si>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</si>
  <si>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</si>
  <si>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</si>
  <si>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</si>
  <si>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</si>
  <si>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</si>
  <si>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</si>
  <si>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</si>
  <si>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</si>
  <si>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</si>
  <si>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</si>
  <si>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</si>
  <si>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</si>
  <si>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</si>
  <si>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</si>
  <si>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</si>
  <si>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</si>
  <si>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</si>
  <si>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</si>
  <si>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</si>
  <si>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</si>
  <si>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</si>
  <si>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</si>
  <si>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</si>
  <si>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</si>
  <si>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</si>
  <si>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</si>
  <si>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</si>
  <si>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</si>
  <si>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</si>
  <si>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</si>
  <si>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</si>
  <si>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</si>
  <si>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</si>
  <si>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</si>
  <si>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</si>
  <si>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</si>
  <si>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</si>
  <si>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</si>
  <si>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</si>
  <si>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</si>
  <si>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</si>
  <si>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</si>
  <si>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</si>
  <si>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</si>
  <si>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</si>
  <si>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</si>
  <si>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</si>
  <si>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</si>
  <si>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</si>
  <si>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</si>
  <si>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</si>
  <si>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</si>
  <si>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</si>
  <si>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</si>
  <si>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</si>
  <si>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</si>
  <si>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</si>
  <si>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</si>
  <si>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</si>
  <si>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</si>
  <si>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</si>
  <si>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</si>
  <si>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</si>
  <si>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</si>
  <si>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</si>
  <si>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</si>
  <si>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</si>
  <si>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</si>
  <si>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</si>
  <si>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</si>
  <si>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</si>
  <si>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</si>
  <si>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</si>
  <si>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</si>
  <si>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</si>
  <si>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</si>
  <si>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</si>
  <si>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</si>
  <si>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</si>
  <si>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</si>
  <si>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</si>
  <si>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</si>
  <si>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</si>
  <si>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</si>
  <si>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</si>
  <si>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</si>
  <si>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</si>
  <si>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</si>
  <si>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</si>
  <si>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</si>
  <si>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</si>
  <si>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</si>
  <si>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</si>
  <si>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</si>
  <si>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</si>
  <si>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</si>
  <si>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</si>
  <si>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</si>
  <si>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</si>
  <si>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</si>
  <si>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</si>
  <si>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</si>
  <si>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</si>
  <si>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</si>
  <si>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</si>
  <si>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</si>
  <si>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</si>
  <si>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</si>
  <si>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</si>
  <si>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</si>
  <si>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</si>
  <si>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</si>
  <si>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</si>
  <si>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</si>
  <si>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</si>
  <si>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</si>
  <si>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</si>
  <si>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</si>
  <si>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</si>
  <si>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</si>
  <si>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</si>
  <si>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</si>
  <si>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</si>
  <si>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</si>
  <si>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</si>
  <si>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</si>
  <si>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</si>
  <si>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</si>
  <si>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</si>
  <si>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</si>
  <si>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</si>
  <si>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</si>
  <si>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</si>
  <si>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</si>
  <si>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</si>
  <si>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</si>
  <si>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</si>
  <si>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</si>
  <si>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</si>
  <si>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</si>
  <si>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</si>
  <si>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</si>
  <si>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</si>
  <si>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</si>
  <si>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</si>
  <si>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</si>
  <si>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</si>
  <si>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</si>
  <si>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</si>
  <si>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</si>
  <si>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</si>
  <si>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</si>
  <si>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</si>
  <si>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</si>
  <si>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</si>
  <si>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</si>
  <si>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</si>
  <si>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</si>
  <si>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</si>
  <si>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</si>
  <si>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</si>
  <si>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</si>
  <si>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</si>
  <si>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</si>
  <si>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</si>
  <si>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</si>
  <si>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</si>
  <si>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</si>
  <si>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</si>
  <si>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</si>
  <si>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</si>
  <si>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</si>
  <si>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</si>
  <si>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</si>
  <si>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</si>
  <si>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</si>
  <si>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</si>
  <si>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</si>
  <si>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</si>
  <si>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</si>
  <si>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</si>
  <si>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</si>
  <si>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</si>
  <si>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</si>
  <si>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</si>
  <si>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</si>
  <si>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</si>
  <si>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</si>
  <si>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</si>
  <si>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</si>
  <si>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</si>
  <si>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</si>
  <si>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</si>
  <si>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</si>
  <si>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</si>
  <si>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</si>
  <si>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</si>
  <si>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</si>
  <si>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</si>
  <si>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</si>
  <si>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</si>
  <si>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</si>
  <si>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</si>
  <si>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</si>
  <si>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</si>
  <si>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</si>
  <si>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</si>
  <si>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</si>
  <si>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</si>
  <si>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</si>
  <si>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</si>
  <si>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</si>
  <si>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</si>
  <si>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</si>
  <si>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</si>
  <si>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</si>
  <si>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</si>
  <si>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</si>
  <si>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</si>
  <si>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</si>
  <si>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</si>
  <si>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</si>
  <si>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</si>
  <si>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</si>
  <si>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</si>
  <si>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</si>
  <si>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</si>
  <si>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</si>
  <si>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</si>
  <si>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</si>
  <si>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</si>
  <si>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</si>
  <si>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</si>
  <si>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</si>
  <si>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</si>
  <si>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</si>
  <si>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</si>
  <si>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</si>
  <si>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</si>
  <si>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</si>
  <si>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</si>
  <si>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</si>
  <si>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</si>
  <si>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</si>
  <si>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</si>
  <si>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</si>
  <si>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</si>
  <si>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</si>
  <si>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</si>
  <si>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</si>
  <si>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</si>
  <si>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</si>
  <si>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</si>
  <si>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</si>
  <si>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</si>
  <si>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</si>
  <si>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</si>
  <si>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</si>
  <si>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</si>
  <si>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</si>
  <si>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</si>
  <si>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</si>
  <si>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</si>
  <si>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</si>
  <si>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</si>
  <si>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</si>
  <si>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</si>
  <si>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</si>
  <si>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</si>
  <si>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</si>
  <si>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</si>
  <si>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</si>
  <si>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</si>
  <si>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</si>
  <si>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</si>
  <si>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</si>
  <si>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</si>
  <si>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</si>
  <si>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</si>
  <si>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</si>
  <si>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</si>
  <si>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</si>
  <si>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</si>
  <si>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</si>
  <si>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</si>
  <si>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</si>
  <si>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</si>
  <si>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</si>
  <si>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</si>
  <si>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</si>
  <si>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</si>
  <si>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</si>
  <si>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</si>
  <si>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</si>
  <si>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</si>
  <si>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</si>
  <si>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</si>
  <si>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</si>
  <si>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</si>
  <si>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</si>
  <si>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</si>
  <si>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</si>
  <si>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</si>
  <si>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</si>
  <si>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</si>
  <si>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</si>
  <si>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</si>
  <si>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</si>
  <si>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</si>
  <si>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</si>
  <si>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</si>
  <si>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</si>
  <si>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</si>
  <si>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</si>
  <si>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</si>
  <si>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</si>
  <si>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</si>
  <si>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</si>
  <si>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</si>
  <si>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</si>
  <si>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</si>
  <si>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</si>
  <si>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</si>
  <si>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</si>
  <si>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</si>
  <si>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</si>
  <si>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</si>
  <si>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</si>
  <si>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</si>
  <si>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</si>
  <si>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</si>
  <si>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</si>
  <si>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</si>
  <si>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</si>
  <si>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</si>
  <si>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</si>
  <si>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</si>
  <si>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</si>
  <si>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</si>
  <si>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</si>
  <si>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</si>
  <si>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</si>
  <si>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</si>
  <si>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</si>
  <si>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</si>
  <si>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</si>
  <si>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</si>
  <si>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</si>
  <si>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</si>
  <si>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</si>
  <si>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</si>
  <si>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</si>
  <si>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</si>
  <si>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</si>
  <si>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</si>
  <si>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</si>
  <si>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</si>
  <si>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</si>
  <si>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</si>
  <si>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</si>
  <si>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</si>
  <si>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</si>
  <si>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</si>
  <si>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</si>
  <si>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</si>
  <si>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</si>
  <si>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</si>
  <si>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</si>
  <si>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</si>
  <si>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</si>
  <si>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</si>
  <si>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</si>
  <si>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</si>
  <si>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</si>
  <si>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</si>
  <si>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</si>
  <si>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</si>
  <si>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</si>
  <si>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</si>
  <si>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</si>
  <si>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</si>
  <si>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</si>
  <si>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</si>
  <si>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</si>
  <si>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</si>
  <si>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</si>
  <si>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</si>
  <si>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</si>
  <si>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</si>
  <si>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</si>
  <si>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</si>
  <si>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</si>
  <si>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</si>
  <si>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</si>
  <si>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</si>
  <si>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</si>
  <si>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</si>
  <si>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</si>
  <si>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</si>
  <si>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</si>
  <si>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</si>
  <si>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</si>
  <si>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</si>
  <si>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</si>
  <si>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</si>
  <si>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</si>
  <si>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</si>
  <si>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</si>
  <si>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</si>
  <si>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</si>
  <si>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</si>
  <si>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</si>
  <si>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</si>
  <si>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</si>
  <si>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</si>
  <si>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</si>
  <si>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</si>
  <si>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</si>
  <si>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</si>
  <si>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</si>
  <si>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</si>
  <si>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</si>
  <si>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</si>
  <si>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</si>
  <si>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</si>
  <si>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</si>
  <si>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</si>
  <si>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</si>
  <si>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</si>
  <si>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</si>
  <si>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</si>
  <si>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</si>
  <si>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</si>
  <si>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</si>
  <si>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</si>
  <si>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</si>
  <si>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</si>
  <si>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</si>
  <si>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</si>
  <si>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</si>
  <si>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</si>
  <si>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</si>
  <si>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</si>
  <si>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</si>
  <si>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</si>
  <si>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</si>
  <si>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</si>
  <si>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</si>
  <si>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</si>
  <si>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</si>
  <si>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</si>
  <si>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</si>
  <si>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</si>
  <si>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</si>
  <si>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</si>
  <si>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</si>
  <si>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</si>
  <si>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</si>
  <si>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</si>
  <si>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</si>
  <si>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</si>
  <si>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</si>
  <si>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</si>
  <si>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</si>
  <si>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</si>
  <si>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</si>
  <si>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</si>
  <si>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</si>
  <si>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</si>
  <si>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</si>
  <si>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</si>
  <si>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</si>
  <si>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</si>
  <si>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</si>
  <si>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</si>
  <si>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</si>
  <si>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</si>
  <si>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</si>
  <si>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</si>
  <si>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</si>
  <si>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</si>
  <si>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</si>
  <si>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</si>
  <si>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</si>
  <si>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</si>
  <si>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</si>
  <si>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</si>
  <si>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</si>
  <si>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</si>
  <si>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</si>
  <si>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</si>
  <si>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</si>
  <si>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</si>
  <si>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</si>
  <si>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</si>
  <si>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</si>
  <si>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</si>
  <si>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</si>
  <si>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</si>
  <si>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</si>
  <si>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</si>
  <si>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</si>
  <si>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</si>
  <si>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</si>
  <si>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</si>
  <si>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</si>
  <si>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</si>
  <si>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</si>
  <si>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</si>
  <si>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</si>
  <si>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</si>
  <si>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</si>
  <si>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</si>
  <si>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</si>
  <si>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</si>
  <si>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</si>
  <si>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</si>
  <si>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</si>
  <si>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</si>
  <si>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</si>
  <si>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</si>
  <si>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</si>
  <si>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</si>
  <si>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</si>
  <si>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</si>
  <si>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</si>
  <si>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</si>
  <si>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</si>
  <si>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</si>
  <si>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</si>
  <si>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</si>
  <si>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</si>
  <si>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</si>
  <si>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</si>
  <si>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</si>
  <si>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</si>
  <si>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</si>
  <si>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</si>
  <si>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</si>
  <si>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</si>
  <si>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</si>
  <si>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</si>
  <si>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</si>
  <si>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</si>
  <si>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</si>
  <si>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</si>
  <si>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</si>
  <si>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</si>
  <si>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</si>
  <si>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</si>
  <si>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</si>
  <si>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</si>
  <si>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</si>
  <si>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</si>
  <si>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</si>
  <si>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</si>
  <si>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</si>
  <si>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</si>
  <si>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</si>
  <si>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</si>
  <si>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</si>
  <si>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</si>
  <si>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</si>
  <si>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</si>
  <si>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</si>
  <si>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</si>
  <si>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</si>
  <si>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</si>
  <si>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</si>
  <si>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</si>
  <si>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</si>
  <si>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</si>
  <si>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</si>
  <si>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</si>
  <si>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</si>
  <si>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</si>
  <si>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</si>
  <si>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</si>
  <si>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</si>
  <si>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</si>
  <si>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</si>
  <si>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</si>
  <si>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</si>
  <si>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</si>
  <si>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</si>
  <si>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</si>
  <si>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</si>
  <si>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</si>
  <si>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</si>
  <si>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</si>
  <si>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</si>
  <si>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</si>
  <si>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</si>
  <si>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</si>
  <si>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</si>
  <si>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</si>
  <si>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</si>
  <si>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</si>
  <si>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</si>
  <si>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</si>
  <si>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</si>
  <si>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</si>
  <si>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</si>
  <si>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</si>
  <si>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</si>
  <si>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</si>
  <si>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</si>
  <si>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</si>
  <si>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</si>
  <si>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</si>
  <si>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</si>
  <si>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</si>
  <si>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</si>
  <si>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</si>
  <si>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</si>
  <si>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</si>
  <si>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</si>
  <si>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</si>
  <si>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</si>
  <si>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</si>
  <si>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</si>
  <si>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</si>
  <si>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</si>
  <si>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</si>
  <si>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</si>
  <si>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</si>
  <si>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</si>
  <si>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</si>
  <si>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</si>
  <si>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</si>
  <si>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</si>
  <si>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</si>
  <si>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</si>
  <si>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</si>
  <si>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</si>
  <si>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</si>
  <si>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</si>
  <si>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</si>
  <si>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</si>
  <si>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</si>
  <si>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</si>
  <si>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</si>
  <si>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</si>
  <si>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</si>
  <si>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</si>
  <si>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</si>
  <si>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</si>
  <si>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</si>
  <si>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</si>
  <si>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</si>
  <si>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</si>
  <si>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</si>
  <si>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</si>
  <si>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</si>
  <si>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</si>
  <si>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</si>
  <si>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</si>
  <si>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</si>
  <si>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</si>
  <si>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</si>
  <si>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</si>
  <si>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</si>
  <si>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</si>
  <si>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</si>
  <si>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</si>
  <si>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</si>
  <si>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</si>
  <si>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</si>
  <si>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</si>
  <si>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</si>
  <si>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</si>
  <si>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</si>
  <si>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</si>
  <si>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</si>
  <si>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</si>
  <si>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</si>
  <si>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</si>
  <si>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</si>
  <si>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</si>
  <si>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</si>
  <si>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</si>
  <si>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</si>
  <si>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</si>
  <si>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</si>
  <si>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</si>
  <si>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</si>
  <si>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</si>
  <si>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</si>
  <si>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</si>
  <si>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</si>
  <si>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</si>
  <si>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</si>
  <si>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</si>
  <si>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</si>
  <si>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</si>
  <si>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</si>
  <si>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</si>
  <si>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</si>
  <si>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</si>
  <si>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</si>
  <si>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</si>
  <si>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</si>
  <si>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</si>
  <si>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</si>
  <si>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</si>
  <si>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</si>
  <si>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</si>
  <si>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</si>
  <si>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</si>
  <si>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</si>
  <si>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</si>
  <si>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</si>
  <si>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</si>
  <si>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</si>
  <si>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</si>
  <si>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</si>
  <si>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</si>
  <si>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</si>
  <si>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</si>
  <si>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</si>
  <si>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</si>
  <si>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</si>
  <si>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</si>
  <si>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</si>
  <si>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</si>
  <si>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</si>
  <si>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</si>
  <si>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</si>
  <si>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</si>
  <si>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</si>
  <si>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</si>
  <si>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</si>
  <si>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</si>
  <si>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</si>
  <si>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</si>
  <si>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</si>
  <si>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</si>
  <si>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</si>
  <si>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</si>
  <si>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</si>
  <si>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</si>
  <si>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</si>
  <si>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</si>
  <si>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</si>
  <si>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</si>
  <si>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</si>
  <si>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</si>
  <si>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</si>
  <si>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</si>
  <si>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</si>
  <si>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</si>
  <si>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</si>
  <si>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</si>
  <si>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</si>
  <si>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</si>
  <si>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</si>
  <si>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</si>
  <si>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</si>
  <si>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</si>
  <si>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</si>
  <si>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</si>
  <si>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</si>
  <si>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</si>
  <si>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</si>
  <si>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</si>
  <si>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</si>
  <si>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</si>
  <si>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</si>
  <si>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</si>
  <si>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</si>
  <si>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</si>
  <si>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</si>
  <si>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</si>
  <si>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</si>
  <si>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</si>
  <si>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</si>
  <si>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</si>
  <si>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</si>
  <si>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</si>
  <si>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</si>
  <si>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</si>
  <si>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</si>
  <si>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</si>
  <si>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</si>
  <si>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</si>
  <si>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</si>
  <si>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</si>
  <si>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</si>
  <si>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</si>
  <si>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</si>
  <si>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</si>
  <si>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</si>
  <si>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</si>
  <si>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</si>
  <si>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</si>
  <si>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</si>
  <si>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</si>
  <si>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</si>
  <si>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</si>
  <si>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</si>
  <si>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</si>
  <si>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</si>
  <si>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</si>
  <si>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</si>
  <si>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</si>
  <si>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</si>
  <si>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</si>
  <si>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</si>
  <si>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</si>
  <si>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</si>
  <si>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</si>
  <si>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</si>
  <si>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</si>
  <si>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</si>
  <si>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</si>
  <si>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</si>
  <si>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</si>
  <si>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</si>
  <si>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</si>
  <si>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</si>
  <si>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</si>
  <si>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</si>
  <si>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</si>
  <si>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</si>
  <si>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</si>
  <si>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</si>
  <si>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</si>
  <si>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</si>
  <si>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</si>
  <si>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</si>
  <si>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</si>
  <si>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</si>
  <si>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</si>
  <si>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</si>
  <si>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</si>
  <si>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</si>
  <si>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</si>
  <si>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</si>
  <si>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</si>
  <si>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</si>
  <si>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</si>
  <si>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</si>
  <si>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</si>
  <si>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</si>
  <si>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</si>
  <si>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</si>
  <si>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</si>
  <si>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</si>
  <si>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</si>
  <si>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</si>
  <si>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</si>
  <si>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</si>
  <si>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</si>
  <si>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</si>
  <si>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</si>
  <si>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</si>
  <si>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</si>
  <si>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</si>
  <si>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</si>
  <si>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</si>
  <si>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</si>
  <si>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</si>
  <si>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</si>
  <si>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</si>
  <si>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</si>
  <si>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</si>
  <si>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</si>
  <si>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</si>
  <si>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</si>
  <si>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</si>
  <si>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</si>
  <si>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</si>
  <si>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</si>
  <si>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</si>
  <si>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</si>
  <si>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</si>
  <si>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</si>
  <si>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</si>
  <si>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</si>
  <si>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</si>
  <si>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</si>
  <si>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</si>
  <si>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</si>
  <si>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</si>
  <si>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</si>
  <si>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</si>
  <si>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</si>
  <si>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</si>
  <si>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</si>
  <si>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</si>
  <si>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</si>
  <si>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</si>
  <si>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</si>
  <si>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</si>
  <si>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</si>
  <si>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</si>
  <si>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</si>
  <si>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</si>
  <si>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</si>
  <si>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</si>
  <si>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</si>
  <si>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</si>
  <si>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</si>
  <si>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</si>
  <si>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</si>
  <si>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</si>
  <si>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</si>
  <si>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</si>
  <si>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</si>
  <si>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</si>
  <si>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</si>
  <si>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</si>
  <si>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</si>
  <si>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</si>
  <si>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</si>
  <si>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</si>
  <si>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</si>
  <si>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</si>
  <si>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</si>
  <si>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</si>
  <si>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</si>
  <si>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</si>
  <si>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</si>
  <si>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</si>
  <si>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</si>
  <si>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</si>
  <si>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</si>
  <si>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</si>
  <si>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</si>
  <si>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</si>
  <si>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</si>
  <si>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</si>
  <si>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</si>
  <si>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</si>
  <si>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</si>
  <si>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</si>
  <si>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</si>
  <si>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</si>
  <si>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</si>
  <si>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</si>
  <si>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</si>
  <si>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</si>
  <si>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</si>
  <si>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</si>
  <si>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</si>
  <si>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</si>
  <si>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</si>
  <si>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</si>
  <si>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</si>
  <si>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</si>
  <si>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</si>
  <si>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</si>
  <si>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</si>
  <si>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</si>
  <si>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</si>
  <si>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</si>
  <si>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</si>
  <si>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</si>
  <si>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</si>
  <si>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</si>
  <si>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</si>
  <si>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</si>
  <si>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</si>
  <si>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</si>
  <si>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</si>
  <si>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</si>
  <si>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</si>
  <si>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</si>
  <si>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</si>
  <si>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</si>
  <si>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</si>
  <si>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</si>
  <si>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</si>
  <si>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</si>
  <si>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</si>
  <si>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</si>
  <si>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</si>
  <si>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</si>
  <si>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</si>
  <si>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</si>
  <si>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</si>
  <si>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</si>
  <si>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</si>
  <si>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</si>
  <si>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</si>
  <si>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</si>
  <si>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</si>
  <si>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</si>
  <si>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</si>
  <si>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</si>
  <si>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</si>
  <si>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</si>
  <si>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</si>
  <si>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</si>
  <si>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</si>
  <si>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</si>
  <si>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</si>
  <si>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</si>
  <si>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</si>
  <si>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</si>
  <si>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</si>
  <si>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</si>
  <si>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</si>
  <si>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</si>
  <si>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</si>
  <si>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</si>
  <si>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</si>
  <si>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</si>
  <si>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</si>
  <si>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</si>
  <si>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</si>
  <si>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</si>
  <si>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</si>
  <si>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</si>
  <si>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</si>
  <si>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</si>
  <si>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</si>
  <si>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</si>
  <si>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</si>
  <si>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</si>
  <si>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</si>
  <si>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</si>
  <si>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</si>
  <si>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</si>
  <si>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</si>
  <si>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</si>
  <si>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</si>
  <si>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</si>
  <si>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</si>
  <si>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</si>
  <si>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</si>
  <si>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</si>
  <si>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</si>
  <si>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</si>
  <si>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</si>
  <si>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</si>
  <si>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</si>
  <si>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</si>
  <si>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</si>
  <si>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</si>
  <si>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</si>
  <si>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</si>
  <si>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</si>
  <si>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</si>
  <si>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</si>
  <si>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</si>
  <si>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</si>
  <si>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</si>
  <si>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</si>
  <si>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</si>
  <si>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</si>
  <si>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</si>
  <si>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</si>
  <si>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</si>
  <si>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</si>
  <si>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</si>
  <si>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</si>
  <si>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</si>
  <si>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</si>
  <si>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</si>
  <si>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</si>
  <si>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</si>
  <si>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</si>
  <si>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</si>
  <si>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</si>
  <si>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</si>
  <si>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</si>
  <si>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</si>
  <si>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</si>
  <si>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</si>
  <si>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</si>
  <si>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</si>
  <si>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</si>
  <si>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</si>
  <si>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</si>
  <si>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</si>
  <si>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</si>
  <si>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</si>
  <si>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</si>
  <si>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</si>
  <si>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</si>
  <si>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</si>
  <si>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</si>
  <si>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</si>
  <si>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</si>
  <si>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</si>
  <si>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</si>
  <si>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</si>
  <si>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</si>
  <si>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</si>
  <si>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</si>
  <si>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</si>
  <si>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</si>
  <si>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</si>
  <si>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</si>
  <si>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</si>
  <si>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</si>
  <si>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</si>
  <si>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</si>
  <si>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</si>
  <si>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</si>
  <si>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</si>
  <si>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</si>
  <si>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</si>
  <si>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</si>
  <si>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</si>
  <si>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</si>
  <si>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</si>
  <si>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</si>
  <si>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</si>
  <si>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</si>
  <si>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</si>
  <si>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</si>
  <si>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</si>
  <si>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</si>
  <si>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</si>
  <si>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</si>
  <si>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</si>
  <si>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</si>
  <si>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</si>
  <si>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</si>
  <si>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</si>
  <si>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</si>
  <si>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</si>
  <si>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</si>
  <si>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</si>
  <si>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</si>
  <si>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</si>
  <si>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</si>
  <si>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</si>
  <si>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</si>
  <si>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</si>
  <si>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</si>
  <si>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</si>
  <si>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</si>
  <si>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</si>
  <si>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</si>
  <si>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</si>
  <si>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</si>
  <si>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</si>
  <si>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</si>
  <si>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</si>
  <si>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</si>
  <si>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</si>
  <si>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</si>
  <si>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</si>
  <si>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</si>
  <si>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</si>
  <si>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</si>
  <si>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</si>
  <si>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</si>
  <si>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</si>
  <si>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</si>
  <si>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</si>
  <si>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</si>
  <si>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</si>
  <si>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</si>
  <si>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</si>
  <si>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</si>
  <si>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</si>
  <si>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</si>
  <si>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</si>
  <si>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</si>
  <si>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</si>
  <si>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</si>
  <si>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</si>
  <si>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</si>
  <si>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</si>
  <si>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</si>
  <si>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</si>
  <si>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</si>
  <si>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</si>
  <si>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</si>
  <si>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</si>
  <si>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</si>
  <si>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</si>
  <si>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</si>
  <si>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</si>
  <si>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</si>
  <si>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</si>
  <si>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</si>
  <si>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</si>
  <si>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</si>
  <si>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</si>
  <si>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</si>
  <si>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</si>
  <si>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</si>
  <si>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</si>
  <si>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</si>
  <si>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</si>
  <si>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</si>
  <si>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</si>
  <si>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</si>
  <si>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</si>
  <si>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</si>
  <si>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</si>
  <si>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</si>
  <si>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</si>
  <si>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</si>
  <si>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</si>
  <si>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</si>
  <si>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</si>
  <si>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</si>
  <si>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</si>
  <si>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</si>
  <si>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</si>
  <si>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</si>
  <si>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</si>
  <si>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</si>
  <si>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</si>
  <si>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</si>
  <si>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</si>
  <si>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</si>
  <si>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</si>
  <si>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</si>
  <si>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</si>
  <si>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</si>
  <si>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</si>
  <si>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</si>
  <si>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</si>
  <si>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</si>
  <si>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</si>
  <si>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</si>
  <si>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</si>
  <si>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</si>
  <si>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</si>
  <si>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</si>
  <si>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</si>
  <si>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</si>
  <si>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</si>
  <si>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</si>
  <si>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</si>
  <si>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</si>
  <si>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</si>
  <si>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</si>
  <si>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</si>
  <si>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</si>
  <si>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</si>
  <si>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</si>
  <si>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</si>
  <si>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</si>
  <si>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</si>
  <si>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</si>
  <si>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</si>
  <si>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</si>
  <si>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</si>
  <si>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</si>
  <si>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</si>
  <si>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</si>
  <si>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</si>
  <si>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</si>
  <si>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</si>
  <si>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</si>
  <si>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</si>
  <si>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</si>
  <si>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</si>
  <si>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</si>
  <si>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</si>
  <si>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</si>
  <si>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</si>
  <si>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</si>
  <si>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</si>
  <si>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</si>
  <si>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</si>
  <si>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</si>
  <si>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</si>
  <si>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</si>
  <si>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</si>
  <si>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</si>
  <si>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</si>
  <si>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</si>
  <si>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</si>
  <si>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</si>
  <si>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</si>
  <si>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</si>
  <si>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</si>
  <si>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</si>
  <si>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</si>
  <si>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</si>
  <si>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</si>
  <si>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</si>
  <si>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</si>
  <si>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</si>
  <si>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</si>
  <si>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</si>
  <si>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</si>
  <si>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</si>
  <si>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</si>
  <si>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</si>
  <si>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</si>
  <si>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</si>
  <si>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</si>
  <si>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</si>
  <si>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</si>
  <si>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</si>
  <si>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</si>
  <si>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</si>
  <si>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</si>
  <si>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</si>
  <si>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</si>
  <si>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</si>
  <si>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</si>
  <si>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</si>
  <si>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</si>
  <si>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</si>
  <si>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</si>
  <si>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</si>
  <si>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</si>
  <si>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</si>
  <si>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</si>
  <si>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</si>
  <si>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</si>
  <si>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</si>
  <si>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</si>
  <si>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</si>
  <si>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</si>
  <si>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</si>
  <si>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</si>
  <si>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</si>
  <si>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</si>
  <si>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</si>
  <si>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</si>
  <si>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</si>
  <si>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</si>
  <si>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</si>
  <si>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</si>
  <si>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</si>
  <si>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</si>
  <si>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</si>
  <si>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</si>
  <si>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</si>
  <si>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</si>
  <si>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</si>
  <si>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</si>
  <si>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</si>
  <si>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</si>
  <si>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</si>
  <si>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</si>
  <si>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</si>
  <si>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</si>
  <si>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</si>
  <si>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</si>
  <si>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</si>
  <si>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</si>
  <si>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</si>
  <si>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</si>
  <si>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</si>
  <si>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</si>
  <si>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</si>
  <si>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</si>
  <si>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</si>
  <si>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</si>
  <si>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</si>
  <si>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</si>
  <si>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</si>
  <si>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</si>
  <si>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</si>
  <si>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</si>
  <si>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</si>
  <si>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</si>
  <si>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</si>
  <si>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</si>
  <si>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</si>
  <si>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</si>
  <si>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</si>
  <si>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</si>
  <si>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</si>
  <si>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</si>
  <si>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</si>
  <si>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</si>
  <si>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</si>
  <si>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</si>
  <si>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</si>
  <si>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</si>
  <si>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</si>
  <si>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</si>
  <si>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</si>
  <si>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</si>
  <si>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</si>
  <si>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</si>
  <si>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</si>
  <si>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</si>
  <si>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</si>
  <si>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</si>
  <si>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</si>
  <si>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</si>
  <si>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</si>
  <si>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</si>
  <si>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</si>
  <si>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</si>
  <si>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</si>
  <si>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</si>
  <si>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</si>
  <si>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</si>
  <si>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</si>
  <si>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</si>
  <si>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</si>
  <si>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</si>
  <si>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</si>
  <si>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</si>
  <si>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</si>
  <si>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</si>
  <si>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</si>
  <si>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</si>
  <si>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</si>
  <si>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</si>
  <si>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</si>
  <si>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</si>
  <si>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</si>
  <si>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</si>
  <si>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</si>
  <si>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</si>
  <si>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</si>
  <si>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</si>
  <si>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</si>
  <si>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</si>
  <si>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</si>
  <si>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</si>
  <si>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</si>
  <si>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</si>
  <si>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</si>
  <si>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</si>
  <si>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</si>
  <si>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</si>
  <si>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</si>
  <si>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</si>
  <si>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</si>
  <si>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</si>
  <si>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</si>
  <si>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</si>
  <si>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</si>
  <si>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</si>
  <si>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</si>
  <si>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</si>
  <si>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</si>
  <si>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</si>
  <si>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</si>
  <si>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</si>
  <si>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</si>
  <si>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</si>
  <si>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</si>
  <si>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</si>
  <si>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</si>
  <si>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</si>
  <si>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</si>
  <si>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</si>
  <si>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</si>
  <si>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</si>
  <si>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</si>
  <si>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</si>
  <si>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</si>
  <si>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</si>
  <si>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</si>
  <si>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</si>
  <si>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</si>
  <si>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</si>
  <si>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</si>
  <si>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</si>
  <si>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</si>
  <si>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</si>
  <si>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</si>
  <si>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</si>
  <si>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</si>
  <si>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</si>
  <si>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</si>
  <si>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</si>
  <si>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</si>
  <si>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</si>
  <si>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</si>
  <si>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</si>
  <si>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</si>
  <si>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</si>
  <si>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</si>
  <si>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</si>
  <si>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</si>
  <si>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</si>
  <si>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</si>
  <si>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</si>
  <si>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</si>
  <si>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</si>
  <si>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</si>
  <si>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</si>
  <si>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</si>
  <si>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</si>
  <si>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</si>
  <si>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</si>
  <si>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</si>
  <si>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</si>
  <si>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</si>
  <si>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</si>
  <si>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</si>
  <si>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</si>
  <si>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</si>
  <si>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</si>
  <si>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</si>
  <si>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</si>
  <si>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</si>
  <si>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</si>
  <si>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</si>
  <si>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</si>
  <si>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</si>
  <si>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</si>
  <si>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</si>
  <si>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</si>
  <si>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</si>
  <si>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</si>
  <si>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</si>
  <si>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</si>
  <si>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</si>
  <si>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</si>
  <si>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</si>
  <si>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</si>
  <si>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</si>
  <si>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</si>
  <si>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</si>
  <si>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</si>
  <si>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</si>
  <si>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</si>
  <si>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</si>
  <si>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</si>
  <si>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</si>
  <si>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</si>
  <si>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</si>
  <si>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</si>
  <si>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</si>
  <si>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</si>
  <si>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</si>
  <si>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</si>
  <si>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</si>
  <si>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</si>
  <si>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</si>
  <si>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</si>
  <si>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</si>
  <si>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</si>
  <si>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</si>
  <si>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</si>
  <si>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</si>
  <si>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</si>
  <si>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</si>
  <si>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</si>
  <si>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</si>
  <si>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</si>
  <si>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</si>
  <si>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</si>
  <si>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</si>
  <si>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</si>
  <si>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</si>
  <si>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</si>
  <si>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</si>
  <si>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</si>
  <si>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</si>
  <si>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</si>
  <si>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</si>
  <si>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</si>
  <si>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</si>
  <si>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</si>
  <si>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</si>
  <si>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</si>
  <si>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</si>
  <si>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</si>
  <si>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</si>
  <si>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</si>
  <si>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</si>
  <si>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</si>
  <si>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</si>
  <si>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</si>
  <si>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</si>
  <si>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</si>
  <si>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</si>
  <si>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</si>
  <si>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</si>
  <si>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</si>
  <si>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</si>
  <si>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</si>
  <si>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</si>
  <si>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</si>
  <si>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</si>
  <si>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</si>
  <si>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</si>
  <si>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</si>
  <si>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</si>
  <si>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</si>
  <si>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</si>
  <si>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</si>
  <si>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</si>
  <si>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</si>
  <si>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</si>
  <si>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</si>
  <si>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</si>
  <si>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</si>
  <si>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</si>
  <si>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</si>
  <si>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</si>
  <si>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</si>
  <si>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</si>
  <si>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</si>
  <si>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</si>
  <si>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</si>
  <si>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</si>
  <si>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</si>
  <si>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</si>
  <si>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</si>
  <si>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</si>
  <si>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</si>
  <si>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</si>
  <si>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</si>
  <si>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</si>
  <si>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</si>
  <si>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</si>
  <si>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</si>
  <si>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</si>
  <si>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</si>
  <si>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</si>
  <si>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</si>
  <si>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</si>
  <si>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</si>
  <si>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</si>
  <si>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</si>
  <si>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</si>
  <si>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</si>
  <si>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</si>
  <si>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</si>
  <si>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</si>
  <si>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</si>
  <si>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</si>
  <si>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</si>
  <si>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</si>
  <si>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</si>
  <si>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</si>
  <si>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</si>
  <si>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</si>
  <si>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</si>
  <si>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</si>
  <si>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</si>
  <si>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</si>
  <si>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</si>
  <si>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</si>
  <si>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</si>
  <si>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</si>
  <si>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</si>
  <si>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</si>
  <si>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</si>
  <si>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</si>
  <si>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</si>
  <si>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</si>
  <si>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</si>
  <si>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</si>
  <si>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</si>
  <si>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</si>
  <si>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</si>
  <si>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</si>
  <si>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</si>
  <si>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</si>
  <si>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</si>
  <si>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</si>
  <si>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</si>
  <si>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</si>
  <si>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</si>
  <si>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</si>
  <si>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</si>
  <si>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</si>
  <si>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</si>
  <si>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</si>
  <si>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</si>
  <si>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</si>
  <si>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</si>
  <si>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</si>
  <si>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</si>
  <si>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</si>
  <si>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</si>
  <si>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</si>
  <si>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</si>
  <si>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</si>
  <si>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</si>
  <si>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</si>
  <si>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</si>
  <si>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</si>
  <si>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</si>
  <si>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</si>
  <si>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</si>
  <si>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</si>
  <si>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</si>
  <si>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</si>
  <si>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</si>
  <si>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</si>
  <si>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</si>
  <si>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</si>
  <si>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</si>
  <si>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</si>
  <si>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</si>
  <si>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</si>
  <si>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</si>
  <si>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</si>
  <si>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</si>
  <si>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</si>
  <si>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</si>
  <si>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</si>
  <si>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</si>
  <si>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</si>
  <si>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</si>
  <si>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</si>
  <si>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</si>
  <si>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</si>
  <si>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</si>
  <si>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</si>
  <si>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</si>
  <si>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</si>
  <si>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</si>
  <si>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</si>
  <si>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</si>
  <si>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</si>
  <si>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</si>
  <si>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</si>
  <si>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</si>
  <si>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</si>
  <si>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</si>
  <si>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</si>
  <si>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</si>
  <si>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</si>
  <si>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</si>
  <si>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</si>
  <si>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</si>
  <si>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</si>
  <si>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</si>
  <si>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</si>
  <si>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</si>
  <si>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</si>
  <si>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</si>
  <si>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</si>
  <si>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</si>
  <si>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</si>
  <si>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</si>
  <si>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</si>
  <si>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</si>
  <si>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</si>
  <si>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</si>
  <si>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</si>
  <si>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</si>
  <si>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</si>
  <si>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</si>
  <si>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</si>
  <si>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</si>
  <si>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</si>
  <si>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</si>
  <si>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</si>
  <si>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</si>
  <si>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</si>
  <si>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</si>
  <si>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</si>
  <si>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</si>
  <si>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</si>
  <si>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</si>
  <si>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</si>
  <si>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</si>
  <si>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</si>
  <si>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</si>
  <si>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</si>
  <si>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</si>
  <si>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</si>
  <si>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</si>
  <si>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</si>
  <si>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</si>
  <si>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</si>
  <si>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</si>
  <si>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</si>
  <si>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</si>
  <si>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</si>
  <si>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</si>
  <si>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</si>
  <si>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</si>
  <si>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</si>
  <si>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</si>
  <si>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</si>
  <si>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</si>
  <si>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</si>
  <si>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</si>
  <si>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</si>
  <si>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</si>
  <si>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</si>
  <si>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</si>
  <si>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</si>
  <si>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</si>
  <si>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</si>
  <si>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</si>
  <si>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</si>
  <si>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</si>
  <si>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</si>
  <si>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</si>
  <si>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</si>
  <si>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</si>
  <si>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</si>
  <si>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</si>
  <si>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</si>
  <si>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</si>
  <si>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</si>
  <si>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</si>
  <si>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</si>
  <si>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</si>
  <si>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</si>
  <si>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</si>
  <si>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</si>
  <si>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</si>
  <si>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</si>
  <si>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</si>
  <si>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</si>
  <si>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</si>
  <si>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</si>
  <si>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</si>
  <si>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</si>
  <si>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</si>
  <si>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</si>
  <si>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</si>
  <si>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</si>
  <si>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</si>
  <si>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</si>
  <si>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</si>
  <si>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</si>
  <si>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</si>
  <si>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</si>
  <si>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</si>
  <si>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</si>
  <si>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</si>
  <si>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</si>
  <si>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</si>
  <si>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</si>
  <si>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</si>
  <si>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</si>
  <si>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</si>
  <si>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</si>
  <si>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</si>
  <si>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</si>
  <si>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</si>
  <si>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</si>
  <si>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</si>
  <si>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</si>
  <si>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</si>
  <si>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</si>
  <si>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</si>
  <si>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</si>
  <si>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</si>
  <si>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</si>
  <si>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</si>
  <si>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</si>
  <si>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</si>
  <si>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</si>
  <si>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</si>
  <si>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</si>
  <si>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</si>
  <si>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</si>
  <si>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</si>
  <si>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</si>
  <si>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</si>
  <si>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</si>
  <si>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</si>
  <si>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</si>
  <si>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</si>
  <si>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</si>
  <si>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</si>
  <si>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</si>
  <si>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</si>
  <si>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</si>
  <si>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</si>
  <si>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</si>
  <si>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</si>
  <si>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</si>
  <si>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</si>
  <si>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</si>
  <si>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</si>
  <si>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</si>
  <si>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</si>
  <si>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</si>
  <si>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</si>
  <si>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</si>
  <si>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</si>
  <si>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</si>
  <si>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</si>
  <si>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</si>
  <si>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</si>
  <si>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</si>
  <si>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</si>
  <si>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</si>
  <si>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</si>
  <si>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</si>
  <si>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</si>
  <si>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</si>
  <si>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</si>
  <si>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</si>
  <si>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</si>
  <si>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</si>
  <si>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</si>
  <si>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</si>
  <si>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</si>
  <si>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</si>
  <si>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</si>
  <si>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</si>
  <si>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</si>
  <si>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</si>
  <si>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</si>
  <si>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</si>
  <si>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</si>
  <si>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</si>
  <si>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</si>
  <si>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</si>
  <si>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</si>
  <si>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</si>
  <si>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</si>
  <si>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</si>
  <si>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</si>
  <si>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</si>
  <si>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</si>
  <si>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</si>
  <si>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</si>
  <si>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</si>
  <si>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</si>
  <si>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</si>
  <si>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</si>
  <si>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</si>
  <si>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</si>
  <si>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</si>
  <si>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</si>
  <si>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</si>
  <si>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</si>
  <si>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</si>
  <si>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</si>
  <si>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</si>
  <si>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</si>
  <si>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</si>
  <si>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</si>
  <si>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</si>
  <si>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</si>
  <si>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</si>
  <si>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</si>
  <si>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</si>
  <si>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</si>
  <si>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</si>
  <si>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</si>
  <si>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</si>
  <si>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</si>
  <si>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</si>
  <si>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</si>
  <si>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</si>
  <si>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</si>
  <si>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</si>
  <si>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</si>
  <si>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</si>
  <si>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</si>
  <si>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</si>
  <si>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</si>
  <si>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</si>
  <si>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</si>
  <si>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</si>
  <si>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</si>
  <si>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</si>
  <si>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</si>
  <si>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</si>
  <si>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</si>
  <si>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</si>
  <si>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</si>
  <si>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</si>
  <si>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</si>
  <si>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</si>
  <si>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</si>
  <si>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</si>
  <si>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</si>
  <si>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</si>
  <si>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</si>
  <si>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</si>
  <si>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</si>
  <si>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</si>
  <si>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</si>
  <si>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</si>
  <si>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</si>
  <si>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</si>
  <si>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</si>
  <si>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</si>
  <si>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</si>
  <si>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</si>
  <si>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</si>
  <si>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</si>
  <si>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</si>
  <si>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</si>
  <si>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</si>
  <si>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</si>
  <si>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</si>
  <si>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</si>
  <si>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</si>
  <si>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</si>
  <si>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</si>
  <si>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</si>
  <si>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</si>
  <si>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</si>
  <si>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</si>
  <si>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</si>
  <si>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</si>
  <si>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</si>
  <si>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</si>
  <si>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</si>
  <si>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</si>
  <si>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</si>
  <si>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</si>
  <si>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</si>
  <si>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</si>
  <si>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</si>
  <si>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</si>
  <si>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</si>
  <si>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</si>
  <si>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</si>
  <si>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</si>
  <si>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</si>
  <si>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</si>
  <si>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</si>
  <si>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</si>
  <si>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</si>
  <si>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</si>
  <si>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</si>
  <si>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</si>
  <si>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</si>
  <si>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</si>
  <si>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</si>
  <si>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</si>
  <si>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</si>
  <si>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</si>
  <si>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</si>
  <si>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</si>
  <si>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</si>
  <si>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</si>
  <si>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</si>
  <si>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</si>
  <si>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</si>
  <si>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</si>
  <si>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</si>
  <si>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</si>
  <si>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</si>
  <si>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</si>
  <si>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</si>
  <si>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</si>
  <si>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</si>
  <si>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</si>
  <si>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</si>
  <si>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</si>
  <si>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</si>
  <si>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</si>
  <si>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</si>
  <si>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</si>
  <si>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</si>
  <si>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</si>
  <si>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</si>
  <si>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</si>
  <si>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</si>
  <si>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</si>
  <si>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</si>
  <si>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</si>
  <si>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</si>
  <si>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</si>
  <si>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</si>
  <si>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</si>
  <si>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</si>
  <si>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</si>
  <si>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</si>
  <si>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</si>
  <si>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</si>
  <si>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</si>
  <si>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</si>
  <si>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</si>
  <si>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</si>
  <si>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</si>
  <si>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</si>
  <si>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</si>
  <si>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</si>
  <si>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</si>
  <si>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</si>
  <si>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</si>
  <si>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</si>
  <si>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</si>
  <si>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</si>
  <si>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</si>
  <si>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</si>
  <si>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</si>
  <si>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</si>
  <si>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</si>
  <si>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</si>
  <si>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</si>
  <si>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</si>
  <si>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</si>
  <si>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</si>
  <si>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</si>
  <si>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</si>
  <si>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</si>
  <si>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</si>
  <si>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</si>
  <si>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</si>
  <si>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</si>
  <si>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</si>
  <si>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</si>
  <si>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</si>
  <si>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</si>
  <si>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</si>
  <si>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</si>
  <si>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</si>
  <si>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</si>
  <si>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</si>
  <si>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</si>
  <si>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</si>
  <si>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</si>
  <si>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</si>
  <si>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</si>
  <si>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</si>
  <si>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</si>
  <si>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</si>
  <si>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</si>
  <si>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</si>
  <si>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</si>
  <si>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</si>
  <si>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</si>
  <si>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</si>
  <si>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</si>
  <si>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</si>
  <si>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</si>
  <si>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</si>
  <si>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</si>
  <si>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</si>
  <si>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</si>
  <si>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</si>
  <si>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</si>
  <si>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</si>
  <si>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</si>
  <si>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</si>
  <si>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</si>
  <si>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</si>
  <si>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</si>
  <si>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</si>
  <si>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</si>
  <si>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</si>
  <si>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</si>
  <si>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</si>
  <si>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</si>
  <si>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</si>
  <si>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</si>
  <si>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</si>
  <si>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</si>
  <si>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</si>
  <si>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</si>
  <si>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</si>
  <si>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</si>
  <si>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</si>
  <si>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</si>
  <si>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</si>
  <si>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</si>
  <si>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</si>
  <si>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</si>
  <si>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</si>
  <si>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</si>
  <si>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</si>
  <si>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</si>
  <si>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</si>
  <si>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</si>
  <si>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</si>
  <si>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</si>
  <si>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</si>
  <si>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</si>
  <si>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</si>
  <si>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</si>
  <si>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</si>
  <si>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</si>
  <si>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</si>
  <si>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</si>
  <si>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</si>
  <si>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</si>
  <si>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</si>
  <si>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</si>
  <si>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</si>
  <si>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</si>
  <si>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</si>
  <si>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</si>
  <si>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</si>
  <si>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</si>
  <si>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</si>
  <si>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</si>
  <si>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</si>
  <si>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</si>
  <si>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</si>
  <si>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</si>
  <si>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</si>
  <si>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</si>
  <si>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</si>
  <si>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</si>
  <si>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</si>
  <si>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</si>
  <si>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</si>
  <si>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</si>
  <si>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</si>
  <si>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</si>
  <si>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</si>
  <si>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</si>
  <si>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</si>
  <si>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</si>
  <si>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</si>
  <si>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</si>
  <si>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</si>
  <si>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</si>
  <si>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</si>
  <si>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</si>
  <si>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</si>
  <si>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</si>
  <si>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</si>
  <si>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</si>
  <si>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</si>
  <si>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</si>
  <si>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</si>
  <si>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</si>
  <si>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</si>
  <si>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</si>
  <si>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</si>
  <si>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</si>
  <si>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</si>
  <si>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</si>
  <si>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</si>
  <si>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</si>
  <si>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</si>
  <si>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</si>
  <si>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</si>
  <si>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</si>
  <si>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</si>
  <si>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</si>
  <si>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</si>
  <si>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</si>
  <si>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</si>
  <si>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</si>
  <si>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</si>
  <si>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</si>
  <si>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</si>
  <si>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</si>
  <si>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</si>
  <si>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</si>
  <si>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</si>
  <si>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</si>
  <si>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</si>
  <si>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</si>
  <si>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</si>
  <si>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</si>
  <si>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</si>
  <si>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</si>
  <si>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</si>
  <si>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</si>
  <si>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</si>
  <si>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</si>
  <si>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</si>
  <si>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</si>
  <si>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</si>
  <si>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</si>
  <si>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</si>
  <si>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</si>
  <si>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</si>
  <si>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</si>
  <si>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</si>
  <si>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</si>
  <si>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</si>
  <si>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</si>
  <si>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</si>
  <si>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</si>
  <si>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</si>
  <si>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</si>
  <si>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</si>
  <si>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</si>
  <si>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</si>
  <si>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</si>
  <si>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</si>
  <si>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</si>
  <si>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</si>
  <si>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</si>
  <si>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</si>
  <si>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</si>
  <si>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</si>
  <si>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</si>
  <si>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</si>
  <si>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</si>
  <si>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</si>
  <si>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</si>
  <si>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</si>
  <si>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</si>
  <si>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</si>
  <si>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</si>
  <si>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</si>
  <si>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</si>
  <si>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</si>
  <si>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</si>
  <si>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</si>
  <si>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</si>
  <si>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</si>
  <si>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</si>
  <si>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</si>
  <si>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</si>
  <si>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</si>
  <si>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</si>
  <si>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</si>
  <si>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</si>
  <si>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</si>
  <si>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</si>
  <si>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</si>
  <si>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</si>
  <si>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</si>
  <si>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</si>
  <si>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</si>
  <si>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</si>
  <si>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</si>
  <si>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</si>
  <si>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</si>
  <si>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</si>
  <si>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</si>
  <si>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</si>
  <si>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</si>
  <si>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</si>
  <si>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</si>
  <si>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</si>
  <si>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</si>
  <si>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</si>
  <si>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</si>
  <si>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</si>
  <si>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</si>
  <si>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</si>
  <si>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</si>
  <si>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</si>
  <si>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</si>
  <si>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</si>
  <si>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</si>
  <si>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</si>
  <si>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</si>
  <si>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</si>
  <si>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</si>
  <si>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</si>
  <si>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</si>
  <si>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</si>
  <si>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</si>
  <si>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</si>
  <si>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</si>
  <si>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</si>
  <si>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</si>
  <si>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</si>
  <si>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</si>
  <si>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</si>
  <si>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</si>
  <si>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</si>
  <si>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</si>
  <si>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</si>
  <si>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</si>
  <si>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</si>
  <si>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</si>
  <si>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</si>
  <si>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</si>
  <si>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</si>
  <si>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</si>
  <si>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</si>
  <si>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</si>
  <si>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</si>
  <si>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</si>
  <si>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</si>
  <si>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</si>
  <si>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</si>
  <si>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</si>
  <si>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</si>
  <si>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</si>
  <si>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</si>
  <si>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</si>
  <si>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</si>
  <si>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</si>
  <si>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</si>
  <si>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</si>
  <si>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</si>
  <si>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</si>
  <si>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</si>
  <si>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</si>
  <si>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</si>
  <si>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</si>
  <si>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</si>
  <si>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</si>
  <si>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</si>
  <si>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</si>
  <si>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</si>
  <si>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</si>
  <si>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</si>
  <si>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</si>
  <si>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</si>
  <si>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</si>
  <si>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</si>
  <si>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</si>
  <si>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</si>
  <si>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</si>
  <si>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</si>
  <si>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</si>
  <si>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</si>
  <si>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</si>
  <si>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</si>
  <si>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</si>
  <si>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</si>
  <si>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</si>
  <si>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</si>
  <si>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</si>
  <si>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</si>
  <si>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</si>
  <si>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</si>
  <si>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</si>
  <si>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</si>
  <si>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</si>
  <si>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</si>
  <si>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</si>
  <si>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</si>
  <si>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</si>
  <si>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</si>
  <si>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</si>
  <si>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</si>
  <si>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</si>
  <si>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</si>
  <si>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</si>
  <si>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</si>
  <si>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</si>
  <si>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</si>
  <si>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</si>
  <si>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</si>
  <si>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</si>
  <si>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</si>
  <si>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</si>
  <si>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</si>
  <si>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</si>
  <si>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</si>
  <si>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</si>
  <si>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</si>
  <si>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</si>
  <si>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</si>
  <si>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</si>
  <si>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</si>
  <si>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</si>
  <si>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</si>
  <si>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</si>
  <si>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</si>
  <si>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</si>
  <si>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</si>
  <si>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</si>
  <si>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</si>
  <si>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</si>
  <si>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</si>
  <si>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</si>
  <si>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</si>
  <si>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</si>
  <si>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</si>
  <si>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</si>
  <si>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</si>
  <si>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</si>
  <si>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</si>
  <si>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</si>
  <si>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</si>
  <si>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</si>
  <si>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</si>
  <si>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</si>
  <si>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</si>
  <si>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</si>
  <si>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</si>
  <si>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</si>
  <si>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</si>
  <si>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</si>
  <si>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</si>
  <si>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</si>
  <si>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</si>
  <si>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</si>
  <si>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</si>
  <si>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</si>
  <si>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</si>
  <si>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</si>
  <si>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</si>
  <si>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</si>
  <si>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</si>
  <si>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</si>
  <si>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</si>
  <si>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</si>
  <si>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</si>
  <si>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</si>
  <si>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</si>
  <si>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</si>
  <si>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</si>
  <si>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</si>
  <si>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</si>
  <si>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</si>
  <si>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</si>
  <si>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</si>
  <si>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</si>
  <si>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</si>
  <si>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</si>
  <si>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</si>
  <si>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</si>
  <si>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</si>
  <si>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</si>
  <si>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</si>
  <si>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</si>
  <si>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</si>
  <si>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</si>
  <si>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</si>
  <si>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</si>
  <si>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</si>
  <si>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</si>
  <si>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</si>
  <si>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</si>
  <si>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</si>
  <si>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</si>
  <si>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</si>
  <si>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</si>
  <si>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</si>
  <si>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</si>
  <si>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</si>
  <si>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</si>
  <si>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</si>
  <si>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</si>
  <si>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</si>
  <si>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</si>
  <si>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</si>
  <si>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</si>
  <si>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</si>
  <si>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</si>
  <si>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</si>
  <si>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</si>
  <si>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</si>
  <si>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</si>
  <si>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</si>
  <si>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</si>
  <si>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</si>
  <si>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</si>
  <si>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</si>
  <si>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</si>
  <si>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</si>
  <si>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</si>
  <si>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</si>
  <si>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</si>
  <si>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</si>
  <si>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</si>
  <si>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</si>
  <si>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</si>
  <si>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</si>
  <si>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</si>
  <si>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</si>
  <si>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</si>
  <si>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</si>
  <si>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</si>
  <si>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</si>
  <si>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</si>
  <si>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</si>
  <si>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</si>
  <si>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</si>
  <si>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</si>
  <si>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</si>
  <si>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</si>
  <si>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</si>
  <si>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</si>
  <si>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</si>
  <si>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</si>
  <si>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</si>
  <si>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</si>
  <si>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</si>
  <si>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</si>
  <si>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</si>
  <si>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</si>
  <si>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</si>
  <si>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</si>
  <si>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</si>
  <si>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</si>
  <si>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</si>
  <si>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</si>
  <si>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</si>
  <si>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</si>
  <si>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</si>
  <si>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</si>
  <si>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</si>
  <si>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</si>
  <si>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</si>
  <si>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</si>
  <si>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</si>
  <si>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</si>
  <si>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</si>
  <si>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</si>
  <si>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</si>
  <si>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</si>
  <si>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</si>
  <si>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</si>
  <si>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</si>
  <si>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</si>
  <si>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</si>
  <si>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</si>
  <si>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</si>
  <si>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</si>
  <si>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</si>
  <si>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</si>
  <si>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</si>
  <si>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</si>
  <si>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</si>
  <si>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</si>
  <si>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</si>
  <si>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</si>
  <si>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</si>
  <si>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</si>
  <si>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</si>
  <si>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</si>
  <si>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</si>
  <si>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</si>
  <si>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</si>
  <si>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</si>
  <si>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</si>
  <si>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</si>
  <si>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</si>
  <si>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</si>
  <si>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</si>
  <si>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</si>
  <si>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</si>
  <si>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</si>
  <si>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</si>
  <si>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</si>
  <si>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</si>
  <si>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</si>
  <si>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</si>
  <si>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</si>
  <si>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</si>
  <si>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</si>
  <si>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</si>
  <si>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</si>
  <si>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</si>
  <si>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</si>
  <si>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</si>
  <si>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</si>
  <si>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</si>
  <si>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</si>
  <si>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</si>
  <si>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</si>
  <si>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</si>
  <si>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</si>
  <si>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</si>
  <si>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</si>
  <si>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</si>
  <si>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</si>
  <si>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</si>
  <si>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</si>
  <si>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</si>
  <si>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</si>
  <si>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</si>
  <si>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</si>
  <si>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</si>
  <si>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</si>
  <si>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</si>
  <si>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</si>
  <si>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</si>
  <si>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</si>
  <si>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</si>
  <si>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</si>
  <si>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</si>
  <si>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</si>
  <si>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</si>
  <si>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</si>
  <si>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</si>
  <si>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</si>
  <si>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</si>
  <si>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</si>
  <si>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</si>
  <si>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</si>
  <si>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</si>
  <si>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</si>
  <si>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</si>
  <si>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</si>
  <si>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</si>
  <si>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</si>
  <si>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</si>
  <si>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</si>
  <si>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</si>
  <si>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</si>
  <si>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</si>
  <si>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</si>
  <si>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</si>
  <si>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</si>
  <si>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</si>
  <si>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</si>
  <si>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</si>
  <si>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</si>
  <si>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</si>
  <si>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</si>
  <si>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</si>
  <si>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</si>
  <si>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</si>
  <si>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</si>
  <si>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</si>
  <si>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</si>
  <si>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</si>
  <si>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</si>
  <si>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</si>
  <si>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</si>
  <si>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</si>
  <si>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</si>
  <si>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</si>
  <si>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</si>
  <si>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</si>
  <si>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</si>
  <si>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</si>
  <si>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</si>
  <si>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</si>
  <si>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</si>
  <si>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</si>
  <si>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</si>
  <si>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</si>
  <si>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</si>
  <si>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</si>
  <si>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</si>
  <si>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</si>
  <si>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</si>
  <si>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</si>
  <si>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</si>
  <si>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</si>
  <si>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</si>
  <si>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</si>
  <si>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</si>
  <si>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</si>
  <si>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</si>
  <si>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</si>
  <si>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</si>
  <si>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</si>
  <si>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</si>
  <si>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</si>
  <si>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</si>
  <si>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</si>
  <si>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</si>
  <si>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</si>
  <si>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</si>
  <si>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</si>
  <si>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</si>
  <si>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</si>
  <si>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</si>
  <si>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</si>
  <si>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</si>
  <si>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</si>
  <si>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</si>
  <si>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</si>
  <si>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</si>
  <si>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</si>
  <si>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</si>
  <si>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</si>
  <si>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</si>
  <si>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</si>
  <si>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</si>
  <si>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</si>
  <si>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</si>
  <si>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</si>
  <si>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</si>
  <si>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</si>
  <si>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</si>
  <si>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</si>
  <si>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</si>
  <si>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</si>
  <si>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</si>
  <si>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</si>
  <si>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</si>
  <si>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</si>
  <si>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</si>
  <si>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</si>
  <si>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</si>
  <si>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</si>
  <si>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</si>
  <si>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</si>
  <si>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</si>
  <si>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</si>
  <si>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</si>
  <si>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</si>
  <si>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</si>
  <si>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</si>
  <si>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</si>
  <si>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</si>
  <si>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</si>
  <si>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</si>
  <si>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</si>
  <si>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</si>
  <si>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</si>
  <si>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</si>
  <si>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</si>
  <si>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</si>
  <si>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</si>
  <si>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</si>
  <si>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</si>
  <si>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</si>
  <si>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</si>
  <si>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</si>
  <si>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</si>
  <si>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</si>
  <si>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</si>
  <si>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</si>
  <si>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</si>
  <si>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</si>
  <si>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</si>
  <si>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</si>
  <si>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</si>
  <si>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</si>
  <si>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</si>
  <si>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</si>
  <si>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</si>
  <si>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</si>
  <si>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</si>
  <si>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</si>
  <si>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</si>
  <si>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</si>
  <si>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</si>
  <si>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</si>
  <si>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</si>
  <si>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</si>
  <si>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</si>
  <si>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</si>
  <si>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</si>
  <si>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</si>
  <si>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</si>
  <si>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</si>
  <si>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</si>
  <si>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</si>
  <si>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</si>
  <si>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</si>
  <si>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</si>
  <si>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</si>
  <si>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</si>
  <si>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</si>
  <si>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</si>
  <si>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</si>
  <si>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</si>
  <si>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</si>
  <si>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</si>
  <si>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</si>
  <si>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</si>
  <si>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</si>
  <si>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</si>
  <si>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</si>
  <si>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</si>
  <si>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</si>
  <si>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</si>
  <si>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</si>
  <si>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</si>
  <si>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</si>
  <si>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</si>
  <si>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</si>
  <si>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</si>
  <si>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</si>
  <si>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</si>
  <si>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</si>
  <si>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</si>
  <si>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</si>
  <si>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</si>
  <si>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</si>
  <si>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</si>
  <si>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</si>
  <si>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</si>
  <si>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</si>
  <si>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</si>
  <si>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</si>
  <si>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</si>
  <si>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</si>
  <si>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</si>
  <si>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</si>
  <si>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</si>
  <si>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</si>
  <si>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</si>
  <si>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</si>
  <si>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</si>
  <si>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</si>
  <si>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</si>
  <si>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</si>
  <si>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</si>
  <si>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</si>
  <si>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</si>
  <si>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</si>
  <si>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</si>
  <si>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</si>
  <si>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</si>
  <si>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</si>
  <si>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</si>
  <si>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</si>
  <si>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</si>
  <si>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</si>
  <si>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</si>
  <si>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</si>
  <si>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</si>
  <si>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</si>
  <si>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</si>
  <si>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</si>
  <si>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</si>
  <si>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</si>
  <si>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</si>
  <si>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</si>
  <si>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</si>
  <si>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</si>
  <si>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</si>
  <si>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</si>
  <si>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</si>
  <si>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</si>
  <si>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</si>
  <si>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</si>
  <si>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</si>
  <si>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</si>
  <si>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</si>
  <si>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</si>
  <si>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</si>
  <si>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</si>
  <si>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</si>
  <si>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</si>
  <si>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</si>
  <si>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</si>
  <si>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</si>
  <si>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</si>
  <si>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</si>
  <si>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</si>
  <si>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</si>
  <si>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</si>
  <si>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</si>
  <si>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</si>
  <si>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</si>
  <si>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</si>
  <si>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</si>
  <si>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</si>
  <si>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</si>
  <si>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</si>
  <si>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</si>
  <si>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</si>
  <si>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</si>
  <si>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</si>
  <si>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</si>
  <si>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</si>
  <si>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</si>
  <si>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</si>
  <si>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</si>
  <si>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</si>
  <si>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</si>
  <si>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</si>
  <si>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</si>
  <si>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</si>
  <si>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</si>
  <si>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</si>
  <si>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</si>
  <si>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</si>
  <si>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</si>
  <si>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</si>
  <si>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</si>
  <si>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</si>
  <si>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</si>
  <si>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</si>
  <si>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</si>
  <si>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</si>
  <si>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</si>
  <si>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</si>
  <si>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</si>
  <si>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</si>
  <si>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</si>
  <si>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</si>
  <si>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</si>
  <si>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</si>
  <si>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</si>
  <si>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</si>
  <si>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</si>
  <si>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</si>
  <si>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</si>
  <si>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</si>
  <si>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</si>
  <si>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</si>
  <si>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</si>
  <si>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</si>
  <si>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</si>
  <si>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</si>
  <si>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</si>
  <si>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</si>
  <si>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</si>
  <si>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</si>
  <si>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</si>
  <si>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</si>
  <si>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</si>
  <si>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</si>
  <si>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</si>
  <si>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</si>
  <si>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</si>
  <si>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</si>
  <si>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</si>
  <si>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</si>
  <si>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</si>
  <si>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</si>
  <si>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</si>
  <si>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</si>
  <si>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</si>
  <si>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</si>
  <si>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</si>
  <si>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</si>
  <si>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</si>
  <si>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</si>
  <si>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</si>
  <si>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</si>
  <si>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</si>
  <si>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</si>
  <si>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</si>
  <si>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</si>
  <si>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</si>
  <si>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</si>
  <si>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</si>
  <si>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</si>
  <si>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</si>
  <si>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</si>
  <si>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</si>
  <si>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</si>
  <si>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</si>
  <si>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</si>
  <si>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</si>
  <si>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</si>
  <si>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</si>
  <si>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</si>
  <si>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</si>
  <si>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</si>
  <si>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</si>
  <si>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</si>
  <si>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</si>
  <si>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</si>
  <si>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</si>
  <si>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</si>
  <si>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</si>
  <si>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</si>
  <si>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</si>
  <si>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</si>
  <si>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</si>
  <si>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</si>
  <si>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</si>
  <si>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</si>
  <si>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</si>
  <si>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</si>
  <si>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</si>
  <si>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</si>
  <si>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</si>
  <si>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</si>
  <si>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</si>
  <si>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</si>
  <si>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</si>
  <si>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</si>
  <si>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</si>
  <si>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</si>
  <si>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</si>
  <si>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</si>
  <si>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</si>
  <si>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</si>
  <si>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</si>
  <si>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</si>
  <si>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</si>
  <si>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</si>
  <si>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</si>
  <si>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</si>
  <si>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</si>
  <si>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</si>
  <si>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</si>
  <si>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</si>
  <si>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</si>
  <si>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</si>
  <si>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</si>
  <si>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</si>
  <si>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</si>
  <si>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</si>
  <si>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</si>
  <si>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</si>
  <si>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</si>
  <si>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</si>
  <si>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</si>
  <si>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</si>
  <si>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</si>
  <si>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</si>
  <si>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</si>
  <si>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</si>
  <si>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</si>
  <si>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</si>
  <si>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</si>
  <si>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</si>
  <si>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</si>
  <si>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</si>
  <si>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</si>
  <si>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</si>
  <si>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</si>
  <si>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</si>
  <si>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</si>
  <si>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</si>
  <si>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</si>
  <si>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</si>
  <si>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</si>
  <si>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</si>
  <si>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</si>
  <si>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</si>
  <si>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</si>
  <si>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</si>
  <si>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</si>
  <si>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</si>
  <si>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</si>
  <si>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</si>
  <si>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</si>
  <si>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</si>
  <si>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</si>
  <si>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</si>
  <si>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</si>
  <si>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</si>
  <si>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</si>
  <si>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</si>
  <si>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</si>
  <si>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</si>
  <si>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</si>
  <si>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</si>
  <si>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</si>
  <si>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</si>
  <si>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</si>
  <si>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</si>
  <si>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</si>
  <si>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</si>
  <si>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</si>
  <si>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</si>
  <si>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</si>
  <si>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</si>
  <si>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</si>
  <si>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</si>
  <si>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</si>
  <si>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</si>
  <si>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</si>
  <si>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</si>
  <si>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</si>
  <si>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</si>
  <si>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</si>
  <si>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</si>
  <si>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</si>
  <si>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</si>
  <si>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</si>
  <si>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</si>
  <si>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</si>
  <si>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</si>
  <si>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</si>
  <si>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</si>
  <si>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</si>
  <si>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</si>
  <si>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</si>
  <si>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</si>
  <si>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</si>
  <si>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</si>
  <si>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</si>
  <si>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</si>
  <si>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</si>
  <si>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</si>
  <si>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</si>
  <si>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</si>
  <si>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</si>
  <si>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</si>
  <si>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</si>
  <si>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</si>
  <si>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</si>
  <si>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</si>
  <si>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</si>
  <si>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</si>
  <si>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</si>
  <si>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</si>
  <si>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</si>
  <si>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</si>
  <si>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</si>
  <si>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</si>
  <si>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</si>
  <si>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</si>
  <si>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</si>
  <si>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</si>
  <si>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</si>
  <si>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</si>
  <si>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</si>
  <si>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</si>
  <si>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</si>
  <si>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</si>
  <si>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</si>
  <si>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</si>
  <si>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</si>
  <si>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</si>
  <si>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</si>
  <si>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</si>
  <si>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</si>
  <si>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</si>
  <si>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</si>
  <si>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</si>
  <si>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</si>
  <si>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</si>
  <si>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</si>
  <si>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</si>
  <si>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</si>
  <si>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</si>
  <si>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</si>
  <si>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</si>
  <si>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</si>
  <si>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</si>
  <si>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</si>
  <si>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</si>
  <si>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</si>
  <si>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</si>
  <si>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</si>
  <si>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</si>
  <si>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</si>
  <si>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</si>
  <si>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</si>
  <si>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</si>
  <si>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</si>
  <si>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</si>
  <si>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</si>
  <si>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</si>
  <si>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</si>
  <si>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</si>
  <si>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</si>
  <si>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</si>
  <si>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</si>
  <si>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</si>
  <si>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</si>
  <si>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</si>
  <si>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</si>
  <si>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</si>
  <si>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</si>
  <si>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</si>
  <si>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</si>
  <si>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</si>
  <si>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</si>
  <si>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</si>
  <si>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</si>
  <si>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</si>
  <si>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</si>
  <si>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</si>
  <si>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</si>
  <si>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</si>
  <si>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</si>
  <si>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</si>
  <si>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</si>
  <si>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</si>
  <si>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</si>
  <si>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</si>
  <si>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</si>
  <si>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</si>
  <si>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</si>
  <si>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</si>
  <si>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</si>
  <si>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</si>
  <si>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</si>
  <si>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</si>
  <si>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</si>
  <si>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</si>
  <si>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</si>
  <si>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</si>
  <si>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</si>
  <si>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</si>
  <si>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</si>
  <si>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</si>
  <si>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</si>
  <si>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</si>
  <si>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</si>
  <si>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</si>
  <si>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</si>
  <si>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</si>
  <si>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</si>
  <si>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</si>
  <si>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</si>
  <si>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</si>
  <si>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</si>
  <si>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</si>
  <si>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</si>
  <si>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</si>
  <si>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</si>
  <si>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</si>
  <si>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</si>
  <si>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</si>
  <si>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</si>
  <si>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</si>
  <si>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</si>
  <si>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</si>
  <si>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</si>
  <si>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</si>
  <si>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</si>
  <si>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</si>
  <si>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</si>
  <si>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</si>
  <si>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</si>
  <si>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</si>
  <si>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</si>
  <si>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</si>
  <si>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</si>
  <si>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</si>
  <si>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</si>
  <si>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</si>
  <si>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</si>
  <si>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</si>
  <si>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</si>
  <si>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</si>
  <si>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</si>
  <si>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</si>
  <si>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</si>
  <si>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</si>
  <si>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</si>
  <si>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</si>
  <si>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</si>
  <si>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</si>
  <si>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</si>
  <si>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</si>
  <si>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</si>
  <si>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</si>
  <si>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</si>
  <si>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</si>
  <si>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</si>
  <si>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</si>
  <si>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</si>
  <si>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</si>
  <si>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</si>
  <si>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</si>
  <si>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</si>
  <si>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</si>
  <si>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</si>
  <si>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</si>
  <si>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</si>
  <si>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</si>
  <si>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</si>
  <si>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</si>
  <si>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</si>
  <si>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</si>
  <si>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</si>
  <si>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</si>
  <si>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</si>
  <si>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</si>
  <si>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</si>
  <si>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</si>
  <si>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</si>
  <si>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</si>
  <si>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</si>
  <si>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</si>
  <si>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</si>
  <si>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</si>
  <si>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</si>
  <si>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</si>
  <si>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</si>
  <si>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</si>
  <si>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</si>
  <si>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</si>
  <si>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</si>
  <si>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</si>
  <si>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</si>
  <si>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</si>
  <si>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</si>
  <si>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</si>
  <si>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</si>
  <si>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</si>
  <si>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</si>
  <si>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</si>
  <si>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</si>
  <si>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</si>
  <si>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</si>
  <si>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</si>
  <si>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</si>
  <si>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</si>
  <si>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</si>
  <si>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</si>
  <si>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</si>
  <si>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</si>
  <si>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</si>
  <si>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</si>
  <si>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</si>
  <si>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</si>
  <si>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</si>
  <si>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</si>
  <si>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</si>
  <si>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</si>
  <si>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</si>
  <si>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</si>
  <si>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</si>
  <si>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</si>
  <si>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</si>
  <si>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</si>
  <si>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</si>
  <si>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</si>
  <si>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</si>
  <si>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</si>
  <si>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</si>
  <si>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</si>
  <si>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</si>
  <si>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</si>
  <si>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</si>
  <si>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</si>
  <si>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</si>
  <si>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</si>
  <si>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</si>
  <si>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</si>
  <si>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</si>
  <si>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</si>
  <si>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</si>
  <si>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</si>
  <si>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</si>
  <si>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</si>
  <si>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</si>
  <si>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</si>
  <si>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</si>
  <si>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</si>
  <si>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</si>
  <si>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</si>
  <si>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</si>
  <si>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</si>
  <si>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</si>
  <si>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</si>
  <si>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</si>
  <si>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</si>
  <si>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</si>
  <si>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</si>
  <si>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</si>
  <si>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</si>
  <si>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</si>
  <si>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</si>
  <si>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</si>
  <si>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</si>
  <si>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</si>
  <si>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</si>
  <si>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</si>
  <si>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</si>
  <si>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</si>
  <si>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</si>
  <si>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</si>
  <si>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</si>
  <si>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</si>
  <si>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</si>
  <si>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</si>
  <si>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</si>
  <si>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</si>
  <si>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</si>
  <si>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</si>
  <si>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</si>
  <si>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</si>
  <si>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</si>
  <si>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</si>
  <si>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</si>
  <si>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</si>
  <si>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</si>
  <si>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</si>
  <si>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</si>
  <si>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</si>
  <si>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</si>
  <si>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</si>
  <si>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</si>
  <si>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</si>
  <si>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</si>
  <si>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</si>
  <si>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</si>
  <si>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</si>
  <si>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</si>
  <si>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</si>
  <si>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</si>
  <si>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</si>
  <si>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</si>
  <si>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</si>
  <si>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</si>
  <si>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</si>
  <si>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</si>
  <si>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</si>
  <si>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</si>
  <si>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</si>
  <si>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</si>
  <si>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</si>
  <si>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</si>
  <si>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</si>
  <si>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</si>
  <si>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</si>
  <si>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</si>
  <si>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</si>
  <si>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</si>
  <si>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</si>
  <si>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</si>
  <si>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</si>
  <si>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</si>
  <si>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</si>
  <si>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</si>
  <si>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</si>
  <si>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</si>
  <si>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</si>
  <si>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</si>
  <si>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</si>
  <si>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</si>
  <si>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</si>
  <si>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</si>
  <si>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</si>
  <si>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</si>
  <si>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</si>
  <si>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</si>
  <si>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</si>
  <si>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</si>
  <si>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</si>
  <si>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</si>
  <si>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</si>
  <si>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</si>
  <si>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</si>
  <si>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</si>
  <si>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</si>
  <si>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</si>
  <si>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</si>
  <si>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</si>
  <si>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</si>
  <si>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</si>
  <si>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</si>
  <si>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</si>
  <si>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</si>
  <si>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</si>
  <si>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</si>
  <si>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</si>
  <si>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</si>
  <si>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</si>
  <si>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</si>
  <si>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</si>
  <si>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</si>
  <si>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</si>
  <si>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</si>
  <si>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</si>
  <si>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</si>
  <si>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</si>
  <si>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</si>
  <si>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</si>
  <si>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</si>
  <si>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</si>
  <si>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</si>
  <si>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</si>
  <si>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</si>
  <si>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</si>
  <si>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</si>
  <si>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</si>
  <si>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</si>
  <si>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</si>
  <si>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</si>
  <si>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</si>
  <si>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</si>
  <si>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</si>
  <si>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</si>
  <si>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</si>
  <si>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</si>
  <si>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</si>
  <si>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</si>
  <si>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</si>
  <si>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</si>
  <si>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</si>
  <si>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</si>
  <si>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</si>
  <si>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</si>
  <si>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</si>
  <si>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</si>
  <si>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</si>
  <si>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</si>
  <si>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</si>
  <si>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</si>
  <si>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</si>
  <si>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</si>
  <si>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</si>
  <si>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</si>
  <si>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</si>
  <si>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</si>
  <si>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</si>
  <si>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</si>
  <si>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</si>
  <si>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</si>
  <si>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</si>
  <si>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</si>
  <si>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</si>
  <si>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</si>
  <si>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</si>
  <si>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</si>
  <si>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</si>
  <si>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</si>
  <si>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</si>
  <si>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</si>
  <si>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</si>
  <si>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</si>
  <si>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</si>
  <si>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</si>
  <si>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</si>
  <si>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</si>
  <si>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</si>
  <si>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</si>
  <si>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</si>
  <si>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</si>
  <si>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</si>
  <si>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</si>
  <si>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</si>
  <si>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</si>
  <si>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</si>
  <si>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</si>
  <si>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</si>
  <si>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</si>
  <si>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</si>
  <si>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</si>
  <si>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</si>
  <si>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</si>
  <si>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</si>
  <si>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</si>
  <si>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</si>
  <si>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</si>
  <si>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</si>
  <si>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</si>
  <si>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</si>
  <si>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</si>
  <si>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</si>
  <si>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</si>
  <si>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</si>
  <si>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</si>
  <si>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</si>
  <si>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</si>
  <si>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</si>
  <si>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</si>
  <si>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</si>
  <si>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</si>
  <si>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</si>
  <si>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</si>
  <si>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</si>
  <si>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</si>
  <si>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</si>
  <si>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</si>
  <si>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</si>
  <si>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</si>
  <si>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</si>
  <si>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</si>
  <si>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</si>
  <si>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</si>
  <si>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</si>
  <si>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</si>
  <si>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</si>
  <si>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</si>
  <si>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</si>
  <si>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</si>
  <si>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</si>
  <si>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</si>
  <si>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</si>
  <si>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</si>
  <si>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</si>
  <si>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</si>
  <si>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</si>
  <si>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</si>
  <si>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</si>
  <si>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</si>
  <si>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</si>
  <si>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</si>
  <si>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</si>
  <si>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</si>
  <si>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</si>
  <si>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</si>
  <si>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</si>
  <si>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</si>
  <si>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</si>
  <si>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</si>
  <si>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</si>
  <si>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</si>
  <si>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</si>
  <si>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</si>
  <si>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</si>
  <si>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</si>
  <si>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</si>
  <si>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</si>
  <si>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</si>
  <si>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</si>
  <si>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</si>
  <si>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</si>
  <si>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</si>
  <si>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</si>
  <si>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</si>
  <si>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</si>
  <si>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</si>
  <si>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</si>
  <si>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</si>
  <si>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</si>
  <si>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</si>
  <si>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</si>
  <si>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</si>
  <si>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</si>
  <si>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</si>
  <si>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</si>
  <si>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</si>
  <si>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</si>
  <si>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</si>
  <si>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</si>
  <si>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</si>
  <si>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</si>
  <si>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</si>
  <si>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</si>
  <si>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</si>
  <si>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</si>
  <si>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</si>
  <si>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</si>
  <si>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</si>
  <si>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</si>
  <si>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</si>
  <si>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</si>
  <si>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</si>
  <si>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</si>
  <si>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</si>
  <si>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</si>
  <si>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</si>
  <si>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</si>
  <si>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</si>
  <si>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</si>
  <si>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</si>
  <si>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</si>
  <si>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</si>
  <si>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</si>
  <si>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</si>
  <si>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</si>
  <si>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</si>
  <si>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</si>
  <si>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</si>
  <si>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</si>
  <si>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</si>
  <si>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</si>
  <si>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</si>
  <si>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</si>
  <si>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</si>
  <si>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</si>
  <si>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</si>
  <si>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</si>
  <si>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</si>
  <si>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</si>
  <si>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</si>
  <si>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</si>
  <si>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</si>
  <si>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</si>
  <si>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</si>
  <si>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</si>
  <si>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</si>
  <si>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</si>
  <si>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</si>
  <si>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</si>
  <si>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</si>
  <si>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</si>
  <si>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</si>
  <si>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</si>
  <si>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</si>
  <si>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bulb</t>
  </si>
  <si>
    <t>average donation</t>
  </si>
  <si>
    <t>backers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</si>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</sst>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D-455D-905F-098AABE4B3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0D-455D-905F-098AABE4B3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0D-455D-905F-098AABE4B3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0D-455D-905F-098AABE4B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2918256"/>
        <c:axId val="1152915344"/>
      </c:barChart>
      <c:catAx>
        <c:axId val="115291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15344"/>
        <c:crosses val="autoZero"/>
        <c:auto val="1"/>
        <c:lblAlgn val="ctr"/>
        <c:lblOffset val="100"/>
        <c:noMultiLvlLbl val="0"/>
      </c:catAx>
      <c:valAx>
        <c:axId val="11529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1-4C09-AEC7-681BE70AFB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1-4C09-AEC7-681BE70AFB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41-4C09-AEC7-681BE70AFB4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41-4C09-AEC7-681BE70AF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989824"/>
        <c:axId val="1842993152"/>
      </c:barChart>
      <c:catAx>
        <c:axId val="18429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93152"/>
        <c:crosses val="autoZero"/>
        <c:auto val="1"/>
        <c:lblAlgn val="ctr"/>
        <c:lblOffset val="100"/>
        <c:noMultiLvlLbl val="0"/>
      </c:catAx>
      <c:valAx>
        <c:axId val="18429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8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8-4F7F-9C45-011ABC6E342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8-4F7F-9C45-011ABC6E342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8-4F7F-9C45-011ABC6E342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8-4F7F-9C45-011ABC6E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435808"/>
        <c:axId val="680438720"/>
      </c:lineChart>
      <c:catAx>
        <c:axId val="6804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38720"/>
        <c:crosses val="autoZero"/>
        <c:auto val="1"/>
        <c:lblAlgn val="ctr"/>
        <c:lblOffset val="100"/>
        <c:noMultiLvlLbl val="0"/>
      </c:catAx>
      <c:valAx>
        <c:axId val="6804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3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3-493E-989C-DE599267A7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3-493E-989C-DE599267A7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3-493E-989C-DE599267A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083792"/>
        <c:axId val="1820080464"/>
      </c:lineChart>
      <c:catAx>
        <c:axId val="18200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080464"/>
        <c:crosses val="autoZero"/>
        <c:auto val="1"/>
        <c:lblAlgn val="ctr"/>
        <c:lblOffset val="100"/>
        <c:noMultiLvlLbl val="0"/>
      </c:catAx>
      <c:valAx>
        <c:axId val="18200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0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Goals'!$F$2:$F$15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0.56000000000000005</c:v>
                </c:pt>
                <c:pt idx="3">
                  <c:v>0.55000000000000004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0.28000000000000003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3-4E2D-B6F3-0B789280A7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Goals'!$G$2:$G$15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0.28000000000000003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0.34</c:v>
                </c:pt>
                <c:pt idx="9">
                  <c:v>0.34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3-4E2D-B6F3-0B789280A7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Goals'!$H$2:$H$15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3-4E2D-B6F3-0B789280A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0516976"/>
        <c:axId val="1820517392"/>
      </c:lineChart>
      <c:catAx>
        <c:axId val="182051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17392"/>
        <c:crosses val="autoZero"/>
        <c:auto val="1"/>
        <c:lblAlgn val="ctr"/>
        <c:lblOffset val="100"/>
        <c:noMultiLvlLbl val="0"/>
      </c:catAx>
      <c:valAx>
        <c:axId val="18205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1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2</xdr:row>
      <xdr:rowOff>111125</xdr:rowOff>
    </xdr:from>
    <xdr:to>
      <xdr:col>14</xdr:col>
      <xdr:colOff>527050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44C2F-6D7D-4773-B4C9-CA910DA3A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7</xdr:row>
      <xdr:rowOff>152400</xdr:rowOff>
    </xdr:from>
    <xdr:to>
      <xdr:col>15</xdr:col>
      <xdr:colOff>76200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CF5EE-1474-4EAE-B1BD-81D82DD0B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15875</xdr:rowOff>
    </xdr:from>
    <xdr:to>
      <xdr:col>14</xdr:col>
      <xdr:colOff>400050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AFB1E-3F61-4DF7-86AE-960879FF6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9525</xdr:rowOff>
    </xdr:from>
    <xdr:to>
      <xdr:col>13</xdr:col>
      <xdr:colOff>336550</xdr:colOff>
      <xdr:row>17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A0FCC-7B2E-4638-9B2C-23587BC3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18</xdr:row>
      <xdr:rowOff>120650</xdr:rowOff>
    </xdr:from>
    <xdr:to>
      <xdr:col>10</xdr:col>
      <xdr:colOff>514350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DFCCFF-5573-4737-981A-67FC69D3A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4.914953009262" createdVersion="6" refreshedVersion="6" minRefreshableVersion="3" recordCount="4114" xr:uid="{453058C1-16FD-4B43-99B9-0BA19E778A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4.957530555555" createdVersion="6" refreshedVersion="6" minRefreshableVersion="3" recordCount="4114" xr:uid="{2C464D50-F8E5-4FF6-B837-A2DC5B0645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5.723090856482" createdVersion="6" refreshedVersion="6" minRefreshableVersion="3" recordCount="4114" xr:uid="{FC276D8A-844A-4C79-A537-8EF70B0988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4E17E-0937-4C6C-8A2C-876E56E0BA1C}" name="PivotTable8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8E42A-2CA4-49E6-B9B4-BDB7F5255B60}" name="PivotTable9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66AFA-146A-4E89-BBAF-9765517E8E5B}" name="PivotTable16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C76CD-ED02-46EB-AB6C-5ACB088BA07C}" name="PivotTable18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352A-F959-4421-8B77-B10A3CC88534}">
  <dimension ref="A1:F14"/>
  <sheetViews>
    <sheetView workbookViewId="0">
      <selection activeCell="K19" sqref="K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8361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4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1CBF-2913-411A-9D9F-0080FCFA4681}">
  <dimension ref="A1:F47"/>
  <sheetViews>
    <sheetView topLeftCell="A4" workbookViewId="0">
      <selection activeCell="K27" sqref="K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2" spans="1:6" x14ac:dyDescent="0.35">
      <c r="A2" s="12" t="s">
        <v>8358</v>
      </c>
      <c r="B2" t="s">
        <v>8360</v>
      </c>
    </row>
    <row r="4" spans="1:6" x14ac:dyDescent="0.35">
      <c r="A4" s="12" t="s">
        <v>8363</v>
      </c>
      <c r="B4" s="12" t="s">
        <v>8361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8314</v>
      </c>
      <c r="B6" s="13"/>
      <c r="C6" s="13">
        <v>78</v>
      </c>
      <c r="D6" s="13"/>
      <c r="E6" s="13"/>
      <c r="F6" s="13">
        <v>78</v>
      </c>
    </row>
    <row r="7" spans="1:6" x14ac:dyDescent="0.35">
      <c r="A7" s="14" t="s">
        <v>8342</v>
      </c>
      <c r="B7" s="13">
        <v>16</v>
      </c>
      <c r="C7" s="13"/>
      <c r="D7" s="13"/>
      <c r="E7" s="13"/>
      <c r="F7" s="13">
        <v>16</v>
      </c>
    </row>
    <row r="8" spans="1:6" x14ac:dyDescent="0.35">
      <c r="A8" s="14" t="s">
        <v>8330</v>
      </c>
      <c r="B8" s="13">
        <v>23</v>
      </c>
      <c r="C8" s="13"/>
      <c r="D8" s="13"/>
      <c r="E8" s="13"/>
      <c r="F8" s="13">
        <v>23</v>
      </c>
    </row>
    <row r="9" spans="1:6" x14ac:dyDescent="0.35">
      <c r="A9" s="14" t="s">
        <v>8356</v>
      </c>
      <c r="B9" s="13"/>
      <c r="C9" s="13">
        <v>32</v>
      </c>
      <c r="D9" s="13"/>
      <c r="E9" s="13"/>
      <c r="F9" s="13">
        <v>32</v>
      </c>
    </row>
    <row r="10" spans="1:6" x14ac:dyDescent="0.35">
      <c r="A10" s="14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35">
      <c r="A11" s="14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35">
      <c r="A12" s="14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35">
      <c r="A13" s="14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35">
      <c r="A14" s="14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5">
      <c r="A15" s="14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35">
      <c r="A16" s="14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5">
      <c r="A17" s="14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35">
      <c r="A18" s="14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35">
      <c r="A19" s="14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5">
      <c r="A20" s="14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35">
      <c r="A21" s="14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5">
      <c r="A22" s="14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35">
      <c r="A23" s="14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35">
      <c r="A24" s="14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5">
      <c r="A25" s="14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35">
      <c r="A26" s="14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35">
      <c r="A27" s="14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35">
      <c r="A28" s="14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5">
      <c r="A29" s="14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35">
      <c r="A30" s="14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5">
      <c r="A31" s="14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35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4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35">
      <c r="A34" s="14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35">
      <c r="A35" s="14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35">
      <c r="A36" s="14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35">
      <c r="A37" s="14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5">
      <c r="A38" s="14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5">
      <c r="A39" s="14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5">
      <c r="A40" s="14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35">
      <c r="A41" s="14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35">
      <c r="A42" s="14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5">
      <c r="A43" s="14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35">
      <c r="A44" s="14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5">
      <c r="A45" s="14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5">
      <c r="A46" s="14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35">
      <c r="A47" s="14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65A4-64E1-4577-B9A0-F5897ECD0BF4}">
  <dimension ref="A1:F19"/>
  <sheetViews>
    <sheetView tabSelected="1"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8360</v>
      </c>
    </row>
    <row r="2" spans="1:6" x14ac:dyDescent="0.35">
      <c r="A2" s="12" t="s">
        <v>8379</v>
      </c>
      <c r="B2" t="s">
        <v>8360</v>
      </c>
    </row>
    <row r="3" spans="1:6" x14ac:dyDescent="0.35">
      <c r="A3" s="12" t="s">
        <v>8358</v>
      </c>
      <c r="B3" t="s">
        <v>8360</v>
      </c>
    </row>
    <row r="5" spans="1:6" x14ac:dyDescent="0.35">
      <c r="A5" s="12" t="s">
        <v>8363</v>
      </c>
      <c r="B5" s="12" t="s">
        <v>8361</v>
      </c>
    </row>
    <row r="6" spans="1:6" x14ac:dyDescent="0.35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35">
      <c r="A7" s="17" t="s">
        <v>8373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5">
      <c r="A8" s="17" t="s">
        <v>8374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5">
      <c r="A9" s="17" t="s">
        <v>8375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5">
      <c r="A10" s="17" t="s">
        <v>8376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5">
      <c r="A11" s="17" t="s">
        <v>8367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5">
      <c r="A12" s="17" t="s">
        <v>8377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5">
      <c r="A13" s="17" t="s">
        <v>8368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5">
      <c r="A14" s="17" t="s">
        <v>8369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5">
      <c r="A15" s="17" t="s">
        <v>8370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5">
      <c r="A16" s="17" t="s">
        <v>8371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5">
      <c r="A17" s="17" t="s">
        <v>8372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5">
      <c r="A18" s="17" t="s">
        <v>8378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5">
      <c r="A19" s="17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40080-B116-4399-BC0A-3913E41706CC}">
  <dimension ref="A1:E18"/>
  <sheetViews>
    <sheetView workbookViewId="0">
      <selection activeCell="J24" sqref="J2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8384</v>
      </c>
      <c r="B2" t="s">
        <v>8360</v>
      </c>
    </row>
    <row r="4" spans="1:5" x14ac:dyDescent="0.35">
      <c r="A4" s="12" t="s">
        <v>8363</v>
      </c>
      <c r="B4" s="12" t="s">
        <v>8361</v>
      </c>
    </row>
    <row r="5" spans="1:5" x14ac:dyDescent="0.35">
      <c r="A5" s="12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35">
      <c r="A6" s="17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5">
      <c r="A7" s="17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5">
      <c r="A8" s="17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5">
      <c r="A9" s="17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5">
      <c r="A10" s="17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5">
      <c r="A11" s="17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5">
      <c r="A12" s="17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5">
      <c r="A13" s="17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5">
      <c r="A14" s="17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5">
      <c r="A15" s="17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35">
      <c r="A16" s="17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5">
      <c r="A17" s="17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5">
      <c r="A18" s="17" t="s">
        <v>8362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Q1" sqref="Q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32.7265625" customWidth="1"/>
    <col min="15" max="15" width="16.81640625" customWidth="1"/>
    <col min="16" max="16" width="19" customWidth="1"/>
    <col min="17" max="17" width="21.453125" customWidth="1"/>
    <col min="18" max="18" width="20.08984375" customWidth="1"/>
    <col min="19" max="19" width="22.08984375" style="16" customWidth="1"/>
    <col min="20" max="20" width="22.1796875" customWidth="1"/>
    <col min="22" max="22" width="13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8384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R1:R4115" xr:uid="{CEE90B7A-2B79-4EE8-8E73-E199A0C342C4}">
    <filterColumn colId="0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02B8-5E52-408A-B59D-6A9D9C8E95F3}">
  <dimension ref="A1:H15"/>
  <sheetViews>
    <sheetView workbookViewId="0">
      <selection activeCell="H19" sqref="H19"/>
    </sheetView>
  </sheetViews>
  <sheetFormatPr defaultRowHeight="14.5" x14ac:dyDescent="0.35"/>
  <cols>
    <col min="1" max="1" width="21" customWidth="1"/>
    <col min="2" max="2" width="16.54296875" customWidth="1"/>
    <col min="3" max="3" width="13.90625" customWidth="1"/>
    <col min="4" max="4" width="15.54296875" customWidth="1"/>
    <col min="5" max="5" width="13.08984375" customWidth="1"/>
    <col min="6" max="6" width="19.6328125" style="19" customWidth="1"/>
    <col min="7" max="7" width="15.7265625" style="19" customWidth="1"/>
    <col min="8" max="8" width="18.1796875" style="19" customWidth="1"/>
  </cols>
  <sheetData>
    <row r="1" spans="1:8" x14ac:dyDescent="0.3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8" t="s">
        <v>8390</v>
      </c>
      <c r="G1" s="18" t="s">
        <v>8391</v>
      </c>
      <c r="H1" s="18" t="s">
        <v>8392</v>
      </c>
    </row>
    <row r="2" spans="1:8" x14ac:dyDescent="0.35">
      <c r="A2" t="s">
        <v>8393</v>
      </c>
      <c r="B2">
        <f>COUNTIFS(Kickstarter!$D:$D,"&lt;1000", Kickstarter!$F:$F,"Successful",Kickstarter!$R:$R, "plays")</f>
        <v>141</v>
      </c>
      <c r="C2">
        <f>COUNTIFS(Kickstarter!$D:$D,"&lt;1000", Kickstarter!$F:$F,"Failed",Kickstarter!$R:$R, "plays")</f>
        <v>45</v>
      </c>
      <c r="D2">
        <f>COUNTIFS(Kickstarter!$D:$D,"&lt;1000", Kickstarter!$F:$F,"Canceled",Kickstarter!$R:$R, "plays")</f>
        <v>0</v>
      </c>
      <c r="E2">
        <f>SUM(B2:D2)</f>
        <v>186</v>
      </c>
      <c r="F2" s="19">
        <f>ROUNDUP((B2/E2),2)</f>
        <v>0.76</v>
      </c>
      <c r="G2" s="19">
        <f>ROUNDUP((C2/E2),2)</f>
        <v>0.25</v>
      </c>
      <c r="H2" s="19">
        <f>ROUNDUP((D2/E2)*100,2)</f>
        <v>0</v>
      </c>
    </row>
    <row r="3" spans="1:8" x14ac:dyDescent="0.35">
      <c r="A3" t="s">
        <v>8394</v>
      </c>
      <c r="B3">
        <f>COUNTIFS(Kickstarter!$D:$D,"&gt;=1000", Kickstarter!$F:$F,"Successful",Kickstarter!$D:$D,"&lt;=4999",Kickstarter!$R:$R, "plays")</f>
        <v>388</v>
      </c>
      <c r="C3">
        <f>COUNTIFS(Kickstarter!$D:$D,"&gt;=1000", Kickstarter!$F:$F,"Failed",Kickstarter!$D:$D,"&lt;=4999",Kickstarter!$R:$R, "plays")</f>
        <v>146</v>
      </c>
      <c r="D3">
        <f>COUNTIFS(Kickstarter!$D:$D,"&gt;=1000", Kickstarter!$F:$F,"Canceled",Kickstarter!$D:$D,"&lt;=4999",Kickstarter!$R:$R, "plays")</f>
        <v>0</v>
      </c>
      <c r="E3">
        <f>SUM(B3:D3)</f>
        <v>534</v>
      </c>
      <c r="F3" s="19">
        <f t="shared" ref="F3:F13" si="0">ROUNDUP((B3/E3),2)</f>
        <v>0.73</v>
      </c>
      <c r="G3" s="19">
        <f t="shared" ref="G3:G13" si="1">ROUNDUP((C3/E3),2)</f>
        <v>0.28000000000000003</v>
      </c>
      <c r="H3" s="19">
        <f t="shared" ref="H3:H13" si="2">ROUND((D3/E3)*100,2)</f>
        <v>0</v>
      </c>
    </row>
    <row r="4" spans="1:8" x14ac:dyDescent="0.35">
      <c r="A4" t="s">
        <v>8395</v>
      </c>
      <c r="B4">
        <f>COUNTIFS(Kickstarter!$D:$D,"&gt;=5000", Kickstarter!$F:$F,"Successful",Kickstarter!$D:$D,"&lt;=9999",Kickstarter!$R:$R, "plays")</f>
        <v>93</v>
      </c>
      <c r="C4">
        <f>COUNTIFS(Kickstarter!$D:$D,"&gt;=5000", Kickstarter!$F:$F,"Failed",Kickstarter!$D:$D,"&lt;=9999",Kickstarter!$R:$R, "plays")</f>
        <v>76</v>
      </c>
      <c r="D4">
        <f>COUNTIFS(Kickstarter!$D:$D,"&gt;=5000", Kickstarter!$F:$F,"Canceled",Kickstarter!$D:$D,"&lt;=9999",Kickstarter!$R:$R, "plays")</f>
        <v>0</v>
      </c>
      <c r="E4">
        <f>SUM(B4:D4)</f>
        <v>169</v>
      </c>
      <c r="F4" s="19">
        <f t="shared" si="0"/>
        <v>0.56000000000000005</v>
      </c>
      <c r="G4" s="19">
        <f t="shared" si="1"/>
        <v>0.45</v>
      </c>
      <c r="H4" s="19">
        <f t="shared" si="2"/>
        <v>0</v>
      </c>
    </row>
    <row r="5" spans="1:8" x14ac:dyDescent="0.35">
      <c r="A5" t="s">
        <v>8396</v>
      </c>
      <c r="B5">
        <f>COUNTIFS(Kickstarter!$D:$D,"&gt;=10000", Kickstarter!$F:$F,"Successful",Kickstarter!$D:$D,"&lt;=14999",Kickstarter!$R:$R, "plays")</f>
        <v>39</v>
      </c>
      <c r="C5">
        <f>COUNTIFS(Kickstarter!$D:$D,"&gt;=10000", Kickstarter!$F:$F,"Failed",Kickstarter!$D:$D,"&lt;=14999",Kickstarter!$R:$R, "plays")</f>
        <v>33</v>
      </c>
      <c r="D5">
        <f>COUNTIFS(Kickstarter!$D:$D,"&gt;=10000", Kickstarter!$F:$F,"Canceled",Kickstarter!$D:$D,"&lt;=14999",Kickstarter!$R:$R, "plays")</f>
        <v>0</v>
      </c>
      <c r="E5">
        <f>SUM(B5:D5)</f>
        <v>72</v>
      </c>
      <c r="F5" s="19">
        <f t="shared" si="0"/>
        <v>0.55000000000000004</v>
      </c>
      <c r="G5" s="19">
        <f t="shared" si="1"/>
        <v>0.46</v>
      </c>
      <c r="H5" s="19">
        <f t="shared" si="2"/>
        <v>0</v>
      </c>
    </row>
    <row r="6" spans="1:8" x14ac:dyDescent="0.35">
      <c r="A6" t="s">
        <v>8397</v>
      </c>
      <c r="B6">
        <f>COUNTIFS(Kickstarter!$D:$D,"&gt;=15000", Kickstarter!$F:$F,"Successful",Kickstarter!$D:$D,"&lt;=19999",Kickstarter!$R:$R, "plays")</f>
        <v>12</v>
      </c>
      <c r="C6">
        <f>COUNTIFS(Kickstarter!$D:$D,"&gt;=15000", Kickstarter!$F:$F,"Failed",Kickstarter!$D:$D,"&lt;=19999",Kickstarter!$R:$R, "plays")</f>
        <v>12</v>
      </c>
      <c r="D6">
        <f>COUNTIFS(Kickstarter!$D:$D,"&gt;=15000", Kickstarter!$F:$F,"Canceled",Kickstarter!$D:$D,"&lt;=19999",Kickstarter!$R:$R, "plays")</f>
        <v>0</v>
      </c>
      <c r="E6">
        <f>SUM(B6:D6)</f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35">
      <c r="A7" t="s">
        <v>8398</v>
      </c>
      <c r="B7">
        <f>COUNTIFS(Kickstarter!$D:$D,"&gt;=20000", Kickstarter!$F:$F,"Successful",Kickstarter!$D:$D,"&lt;=24999",Kickstarter!$R:$R, "plays")</f>
        <v>9</v>
      </c>
      <c r="C7">
        <f>COUNTIFS(Kickstarter!$D:$D,"&gt;=20000", Kickstarter!$F:$F,"Failed",Kickstarter!$D:$D,"&lt;=24999",Kickstarter!$R:$R, "plays")</f>
        <v>11</v>
      </c>
      <c r="D7">
        <f>COUNTIFS(Kickstarter!$D:$D,"&gt;=20000", Kickstarter!$F:$F,"Canceled",Kickstarter!$D:$D,"&lt;=24999",Kickstarter!$R:$R, "plays")</f>
        <v>0</v>
      </c>
      <c r="E7">
        <f>SUM(B7:D7)</f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35">
      <c r="A8" t="s">
        <v>8399</v>
      </c>
      <c r="B8">
        <f>COUNTIFS(Kickstarter!$D:$D,"&gt;=25000", Kickstarter!$F:$F,"Successful",Kickstarter!$D:$D,"&lt;=29999",Kickstarter!$R:$R, "plays")</f>
        <v>1</v>
      </c>
      <c r="C8">
        <f>COUNTIFS(Kickstarter!$D:$D,"&gt;=25000", Kickstarter!$F:$F,"Failed",Kickstarter!$D:$D,"&lt;=29999",Kickstarter!$R:$R, "plays")</f>
        <v>4</v>
      </c>
      <c r="D8">
        <f>COUNTIFS(Kickstarter!$D:$D,"&gt;=25000", Kickstarter!$F:$F,"Canceled",Kickstarter!$D:$D,"&lt;=29999",Kickstarter!$R:$R, "plays")</f>
        <v>0</v>
      </c>
      <c r="E8">
        <f>SUM(B8:D8)</f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35">
      <c r="A9" t="s">
        <v>8400</v>
      </c>
      <c r="B9">
        <f>COUNTIFS(Kickstarter!$D:$D,"&gt;=30000", Kickstarter!$F:$F,"Successful",Kickstarter!$D:$D,"&lt;=34999",Kickstarter!$R:$R, "plays")</f>
        <v>3</v>
      </c>
      <c r="C9">
        <f>COUNTIFS(Kickstarter!$D:$D,"&gt;=30000", Kickstarter!$F:$F,"Failed",Kickstarter!$D:$D,"&lt;=34999",Kickstarter!$R:$R, "plays")</f>
        <v>8</v>
      </c>
      <c r="D9">
        <f>COUNTIFS(Kickstarter!$D:$D,"&gt;=30000", Kickstarter!$F:$F,"Canceled",Kickstarter!$D:$D,"&lt;=34999",Kickstarter!$R:$R, "plays")</f>
        <v>0</v>
      </c>
      <c r="E9">
        <f>SUM(B9:D9)</f>
        <v>11</v>
      </c>
      <c r="F9" s="19">
        <f t="shared" si="0"/>
        <v>0.28000000000000003</v>
      </c>
      <c r="G9" s="19">
        <f t="shared" si="1"/>
        <v>0.73</v>
      </c>
      <c r="H9" s="19">
        <f t="shared" si="2"/>
        <v>0</v>
      </c>
    </row>
    <row r="10" spans="1:8" x14ac:dyDescent="0.35">
      <c r="A10" t="s">
        <v>8401</v>
      </c>
      <c r="B10">
        <f>COUNTIFS(Kickstarter!$D:$D,"&gt;=35000", Kickstarter!$F:$F,"Successful",Kickstarter!$D:$D,"&lt;=39999",Kickstarter!$R:$R, "plays")</f>
        <v>4</v>
      </c>
      <c r="C10">
        <f>COUNTIFS(Kickstarter!$D:$D,"&gt;=35000", Kickstarter!$F:$F,"Failed",Kickstarter!$D:$D,"&lt;=39999",Kickstarter!$R:$R, "plays")</f>
        <v>2</v>
      </c>
      <c r="D10">
        <f>COUNTIFS(Kickstarter!$D:$D,"&gt;=35000", Kickstarter!$F:$F,"Canceled",Kickstarter!$D:$D,"&lt;=39999",Kickstarter!$R:$R, "plays")</f>
        <v>0</v>
      </c>
      <c r="E10">
        <f>SUM(B10:D10)</f>
        <v>6</v>
      </c>
      <c r="F10" s="19">
        <f t="shared" si="0"/>
        <v>0.67</v>
      </c>
      <c r="G10" s="19">
        <f t="shared" si="1"/>
        <v>0.34</v>
      </c>
      <c r="H10" s="19">
        <f t="shared" si="2"/>
        <v>0</v>
      </c>
    </row>
    <row r="11" spans="1:8" x14ac:dyDescent="0.35">
      <c r="A11" t="s">
        <v>8402</v>
      </c>
      <c r="B11">
        <f>COUNTIFS(Kickstarter!$D:$D,"&gt;=40000", Kickstarter!$F:$F,"Successful",Kickstarter!$D:$D,"&lt;=44999",Kickstarter!$R:$R, "plays")</f>
        <v>2</v>
      </c>
      <c r="C11">
        <f>COUNTIFS(Kickstarter!$D:$D,"&gt;=40000", Kickstarter!$F:$F,"Failed",Kickstarter!$D:$D,"&lt;=44999",Kickstarter!$R:$R, "plays")</f>
        <v>1</v>
      </c>
      <c r="D11">
        <f>COUNTIFS(Kickstarter!$D:$D,"&gt;=40000", Kickstarter!$F:$F,"Canceled",Kickstarter!$D:$D,"&lt;=44999",Kickstarter!$R:$R, "plays")</f>
        <v>0</v>
      </c>
      <c r="E11">
        <f>SUM(B11:D11)</f>
        <v>3</v>
      </c>
      <c r="F11" s="19">
        <f t="shared" si="0"/>
        <v>0.67</v>
      </c>
      <c r="G11" s="19">
        <f t="shared" si="1"/>
        <v>0.34</v>
      </c>
      <c r="H11" s="19">
        <f t="shared" si="2"/>
        <v>0</v>
      </c>
    </row>
    <row r="12" spans="1:8" x14ac:dyDescent="0.35">
      <c r="A12" t="s">
        <v>8403</v>
      </c>
      <c r="B12">
        <f>COUNTIFS(Kickstarter!$D:$D,"&gt;=45000", Kickstarter!$F:$F,"Successful",Kickstarter!$D:$D,"&lt;=49999",Kickstarter!$R:$R, "plays")</f>
        <v>0</v>
      </c>
      <c r="C12">
        <f>COUNTIFS(Kickstarter!$D:$D,"&gt;=45000", Kickstarter!$F:$F,"Failed",Kickstarter!$D:$D,"&lt;=49999",Kickstarter!$R:$R, "plays")</f>
        <v>1</v>
      </c>
      <c r="D12">
        <f>COUNTIFS(Kickstarter!$D:$D,"&gt;=45000", Kickstarter!$F:$F,"Canceled",Kickstarter!$D:$D,"&lt;=49999",Kickstarter!$R:$R, "plays")</f>
        <v>0</v>
      </c>
      <c r="E12">
        <f>SUM(B12:D12)</f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35">
      <c r="A13" t="s">
        <v>8404</v>
      </c>
      <c r="B13">
        <f>COUNTIFS(Kickstarter!$D:$D,"&gt;=50000", Kickstarter!$F:$F,"Successful",Kickstarter!$R:$R, "plays")</f>
        <v>2</v>
      </c>
      <c r="C13">
        <f>COUNTIFS(Kickstarter!$D:$D,"&gt;=50000", Kickstarter!$F:$F,"Failed",Kickstarter!$R:$R, "plays")</f>
        <v>14</v>
      </c>
      <c r="D13">
        <f>COUNTIFS(Kickstarter!$D:$D,"&gt;=50000", Kickstarter!$F:$F,"Canceled",Kickstarter!$R:$R, "plays")</f>
        <v>0</v>
      </c>
      <c r="E13">
        <f>SUM(B13:D13)</f>
        <v>16</v>
      </c>
      <c r="F13" s="19">
        <f t="shared" si="0"/>
        <v>0.13</v>
      </c>
      <c r="G13" s="19">
        <f t="shared" si="1"/>
        <v>0.88</v>
      </c>
      <c r="H13" s="19">
        <f t="shared" si="2"/>
        <v>0</v>
      </c>
    </row>
    <row r="14" spans="1:8" x14ac:dyDescent="0.35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35">
      <c r="B15">
        <f>COUNTIFS(Kickstarter!$D:$D,"&gt;=0", Kickstarter!$F:$F,"Successful",Kickstarter!$R:$R, "plays")</f>
        <v>694</v>
      </c>
      <c r="C15">
        <f>COUNTIFS(Kickstarter!$D:$D,"&gt;=0", Kickstarter!$F:$F,"Failed",Kickstarter!$R:$R, "plays")</f>
        <v>353</v>
      </c>
      <c r="D15">
        <f>COUNTIFS(Kickstarter!$D:$D,"&gt;=0", Kickstarter!$F:$F,"Canceled",Kickstarter!$R:$R, "plays")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4C86-E9DB-4093-91A8-2C6B8D466BC7}">
  <dimension ref="A1:F6"/>
  <sheetViews>
    <sheetView workbookViewId="0">
      <selection activeCell="F2" sqref="F2"/>
    </sheetView>
  </sheetViews>
  <sheetFormatPr defaultRowHeight="14.5" x14ac:dyDescent="0.35"/>
  <cols>
    <col min="1" max="1" width="34.1796875" customWidth="1"/>
    <col min="2" max="2" width="28.81640625" customWidth="1"/>
    <col min="5" max="5" width="16.54296875" customWidth="1"/>
  </cols>
  <sheetData>
    <row r="1" spans="1:6" x14ac:dyDescent="0.35">
      <c r="A1" t="s">
        <v>1</v>
      </c>
      <c r="B1" t="s">
        <v>8381</v>
      </c>
      <c r="C1" t="s">
        <v>8216</v>
      </c>
      <c r="D1" t="s">
        <v>8217</v>
      </c>
      <c r="E1" t="s">
        <v>8382</v>
      </c>
      <c r="F1" t="s">
        <v>8383</v>
      </c>
    </row>
    <row r="2" spans="1:6" x14ac:dyDescent="0.3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8380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Homa Almasieh</cp:lastModifiedBy>
  <dcterms:created xsi:type="dcterms:W3CDTF">2017-04-20T15:17:24Z</dcterms:created>
  <dcterms:modified xsi:type="dcterms:W3CDTF">2021-01-02T17:24:09Z</dcterms:modified>
</cp:coreProperties>
</file>