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OneDrive\Documents\Arts Funding\Attachments\"/>
    </mc:Choice>
  </mc:AlternateContent>
  <xr:revisionPtr revIDLastSave="0" documentId="8_{F5810394-F8B5-4A50-B72D-F4DB884D5E3F}" xr6:coauthVersionLast="47" xr6:coauthVersionMax="47" xr10:uidLastSave="{00000000-0000-0000-0000-000000000000}"/>
  <bookViews>
    <workbookView xWindow="11100" yWindow="960" windowWidth="13905" windowHeight="9195" activeTab="1" xr2:uid="{99083BBF-65C0-4412-8354-8D2E5F7A7CA4}"/>
  </bookViews>
  <sheets>
    <sheet name="Summary Allocation" sheetId="1" r:id="rId1"/>
    <sheet name="Analysis" sheetId="3" r:id="rId2"/>
    <sheet name="Expense Vs Tickets Sold 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3" l="1"/>
  <c r="E28" i="3"/>
  <c r="D28" i="3"/>
  <c r="C28" i="3"/>
  <c r="G28" i="3" s="1"/>
  <c r="G3" i="2"/>
  <c r="G5" i="2" s="1"/>
  <c r="G7" i="2" s="1"/>
  <c r="G2" i="2"/>
  <c r="C7" i="2"/>
  <c r="C6" i="2"/>
  <c r="C11" i="2"/>
  <c r="J47" i="1"/>
  <c r="I47" i="1"/>
  <c r="J46" i="1"/>
  <c r="I46" i="1"/>
  <c r="J45" i="1"/>
  <c r="I45" i="1"/>
  <c r="J44" i="1"/>
  <c r="I44" i="1"/>
  <c r="P35" i="1"/>
  <c r="O35" i="1"/>
  <c r="L35" i="1"/>
  <c r="J35" i="1"/>
  <c r="P34" i="1"/>
  <c r="O34" i="1"/>
  <c r="L34" i="1"/>
  <c r="J34" i="1"/>
  <c r="P33" i="1"/>
  <c r="O33" i="1"/>
  <c r="L33" i="1"/>
  <c r="J33" i="1"/>
  <c r="P32" i="1"/>
  <c r="O32" i="1"/>
  <c r="L32" i="1"/>
  <c r="J32" i="1"/>
  <c r="P27" i="1"/>
  <c r="O27" i="1"/>
  <c r="L27" i="1"/>
  <c r="J27" i="1"/>
  <c r="P26" i="1"/>
  <c r="O26" i="1"/>
  <c r="L26" i="1"/>
  <c r="J26" i="1"/>
  <c r="P25" i="1"/>
  <c r="O25" i="1"/>
  <c r="L25" i="1"/>
  <c r="J25" i="1"/>
  <c r="Q18" i="1"/>
  <c r="P18" i="1"/>
  <c r="N18" i="1"/>
  <c r="L18" i="1"/>
  <c r="Q17" i="1"/>
  <c r="P17" i="1"/>
  <c r="N17" i="1"/>
  <c r="L17" i="1"/>
  <c r="Q16" i="1"/>
  <c r="P16" i="1"/>
  <c r="N16" i="1"/>
  <c r="L16" i="1"/>
  <c r="J16" i="1"/>
  <c r="Q15" i="1"/>
  <c r="P15" i="1"/>
  <c r="N15" i="1"/>
  <c r="L15" i="1"/>
  <c r="J15" i="1"/>
  <c r="Q8" i="1"/>
  <c r="N8" i="1"/>
  <c r="L8" i="1"/>
  <c r="J8" i="1"/>
  <c r="Q7" i="1"/>
  <c r="N7" i="1"/>
  <c r="L7" i="1"/>
  <c r="J7" i="1"/>
  <c r="Q6" i="1"/>
  <c r="N6" i="1"/>
  <c r="L6" i="1"/>
  <c r="J6" i="1"/>
  <c r="Q5" i="1"/>
  <c r="N5" i="1"/>
  <c r="L5" i="1"/>
  <c r="J5" i="1"/>
  <c r="G11" i="2" l="1"/>
  <c r="G9" i="2"/>
  <c r="G10" i="2"/>
  <c r="C10" i="2"/>
  <c r="C9" i="2"/>
</calcChain>
</file>

<file path=xl/sharedStrings.xml><?xml version="1.0" encoding="utf-8"?>
<sst xmlns="http://schemas.openxmlformats.org/spreadsheetml/2006/main" count="203" uniqueCount="93">
  <si>
    <t xml:space="preserve">Seat Allocations (Theatre) </t>
  </si>
  <si>
    <t xml:space="preserve">SESSION </t>
  </si>
  <si>
    <t>SEATS</t>
  </si>
  <si>
    <t xml:space="preserve">Major  &amp; Minor Theatres </t>
  </si>
  <si>
    <t>Show Info</t>
  </si>
  <si>
    <t>Time</t>
  </si>
  <si>
    <t>Matinee / Evening Session</t>
  </si>
  <si>
    <t xml:space="preserve">Sample Collected Date </t>
  </si>
  <si>
    <t xml:space="preserve">Time Sample Collected </t>
  </si>
  <si>
    <t>Total Stalls Seats</t>
  </si>
  <si>
    <t>Total Dress Circle</t>
  </si>
  <si>
    <t>Total Mezzanine</t>
  </si>
  <si>
    <t xml:space="preserve">Total Seating Capacity </t>
  </si>
  <si>
    <t>Seats Available - Stalls</t>
  </si>
  <si>
    <t>%</t>
  </si>
  <si>
    <t>Seats Available - Dress Circle</t>
  </si>
  <si>
    <t>Seats Available - Mezzanine</t>
  </si>
  <si>
    <t xml:space="preserve">Total Seats Allocated </t>
  </si>
  <si>
    <t>State Theatre</t>
  </si>
  <si>
    <t>Wedding Singer</t>
  </si>
  <si>
    <t>1:00pm</t>
  </si>
  <si>
    <t xml:space="preserve">Matinee </t>
  </si>
  <si>
    <t>2:00pm</t>
  </si>
  <si>
    <t>3:00pm</t>
  </si>
  <si>
    <t>7:30pm</t>
  </si>
  <si>
    <t>Evening</t>
  </si>
  <si>
    <t xml:space="preserve">3:00pm </t>
  </si>
  <si>
    <t>Total Grand Circle</t>
  </si>
  <si>
    <t xml:space="preserve">Seats Available - Stalls </t>
  </si>
  <si>
    <t>Seats Available - Grand Circle</t>
  </si>
  <si>
    <t xml:space="preserve">Total Seats Available </t>
  </si>
  <si>
    <t>Lyric Theater</t>
  </si>
  <si>
    <t xml:space="preserve">Hamilton </t>
  </si>
  <si>
    <t>7:00pm</t>
  </si>
  <si>
    <t xml:space="preserve">1:30pm </t>
  </si>
  <si>
    <t xml:space="preserve">7:30pm </t>
  </si>
  <si>
    <t xml:space="preserve">Opera House </t>
  </si>
  <si>
    <t>Laboeme ($40-$335)</t>
  </si>
  <si>
    <t>Tandot</t>
  </si>
  <si>
    <t>Capitol Theatre</t>
  </si>
  <si>
    <t xml:space="preserve">Come Far Away </t>
  </si>
  <si>
    <t>8:00pm</t>
  </si>
  <si>
    <t>12:00pm</t>
  </si>
  <si>
    <t>Matinee</t>
  </si>
  <si>
    <t xml:space="preserve"> Minor Theatres </t>
  </si>
  <si>
    <t>Sydney Theatre Company</t>
  </si>
  <si>
    <t>Triple</t>
  </si>
  <si>
    <t>4pm</t>
  </si>
  <si>
    <t>6:30pm</t>
  </si>
  <si>
    <t>3:30pm</t>
  </si>
  <si>
    <t>4:00pm</t>
  </si>
  <si>
    <t xml:space="preserve">Ongoing Expenses </t>
  </si>
  <si>
    <t>Administration Fee $8.50</t>
  </si>
  <si>
    <t>50 Tickets</t>
  </si>
  <si>
    <t xml:space="preserve">60 Tickets </t>
  </si>
  <si>
    <t xml:space="preserve">100 Tickets </t>
  </si>
  <si>
    <t>AVG Ticket w/25% Discount</t>
  </si>
  <si>
    <t xml:space="preserve">AVG Ticket </t>
  </si>
  <si>
    <t>Discount at 25%</t>
  </si>
  <si>
    <t>Discount at 50%</t>
  </si>
  <si>
    <t>Administration Fee</t>
  </si>
  <si>
    <t>120 Tickets</t>
  </si>
  <si>
    <t xml:space="preserve">150 Tickets </t>
  </si>
  <si>
    <t xml:space="preserve">Seats at State Theatre at 2008 capacity. Range 15% to 40% availability where tickets have not been sold. </t>
  </si>
  <si>
    <t xml:space="preserve">Seats at Lyric Theater at 11 to 31% available seats on average for weekedays show. Total capacity 1998 for a showing. </t>
  </si>
  <si>
    <t xml:space="preserve"> Opera house at 1448 total seats capacity, will have Stalls at 23 to 63&amp;% range available seats, Dress Circle at 33 to 70% seats available through our feasiblity study. </t>
  </si>
  <si>
    <t xml:space="preserve">Capitol theatre at 2090 total capacity. Stalls at 58 to 83% available seats and Dress Circle 77 to 88% available seats throuh research. </t>
  </si>
  <si>
    <t xml:space="preserve">Minor theaters study with Sydney Theatres Company, 357 total capacity. Average availability include ranges 29 to 51%. </t>
  </si>
  <si>
    <t>Royal Theatre - Sales Analysis (A Girl from the North Country)</t>
  </si>
  <si>
    <t>Capacity</t>
  </si>
  <si>
    <t>ROW</t>
  </si>
  <si>
    <t>COUNT</t>
  </si>
  <si>
    <t>ALLOCATED</t>
  </si>
  <si>
    <t>VACANT</t>
  </si>
  <si>
    <t xml:space="preserve">Project Sales </t>
  </si>
  <si>
    <t>Half</t>
  </si>
  <si>
    <t xml:space="preserve">Grand Total </t>
  </si>
  <si>
    <t xml:space="preserve">Grant Total </t>
  </si>
  <si>
    <t>Total</t>
  </si>
  <si>
    <t xml:space="preserve">Half Total </t>
  </si>
  <si>
    <t>No of Seats</t>
  </si>
  <si>
    <t xml:space="preserve">Percentage </t>
  </si>
  <si>
    <t xml:space="preserve">25* Wholesale discounted half price. </t>
  </si>
  <si>
    <t>20*</t>
  </si>
  <si>
    <t>15*</t>
  </si>
  <si>
    <t>10*</t>
  </si>
  <si>
    <t>5*</t>
  </si>
  <si>
    <t xml:space="preserve">AVG Ticket each </t>
  </si>
  <si>
    <t>25% Mark Up</t>
  </si>
  <si>
    <t xml:space="preserve">20% Mark Up </t>
  </si>
  <si>
    <t xml:space="preserve">15% Mark Up </t>
  </si>
  <si>
    <t>10% Mark Up</t>
  </si>
  <si>
    <t xml:space="preserve">7% Mark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</si>
</sst>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[$-C09]dd\-mmm\-yy;@"/>
    <numFmt numFmtId="165" formatCode="[$-409]h:mm:ss\ AM/PM;@"/>
    <numFmt numFmtId="166" formatCode="[$-F400]h:mm:ss\ AM/PM"/>
    <numFmt numFmtId="167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Angsana New"/>
      <family val="1"/>
      <charset val="222"/>
    </font>
    <font>
      <sz val="24"/>
      <color theme="1"/>
      <name val="Angsana New"/>
      <family val="1"/>
      <charset val="222"/>
    </font>
    <font>
      <b/>
      <i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6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9" fontId="6" fillId="0" borderId="7" xfId="1" applyFont="1" applyBorder="1" applyAlignment="1">
      <alignment horizontal="center" vertical="center" wrapText="1"/>
    </xf>
    <xf numFmtId="0" fontId="7" fillId="4" borderId="9" xfId="0" applyFont="1" applyFill="1" applyBorder="1"/>
    <xf numFmtId="0" fontId="7" fillId="4" borderId="10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1" xfId="0" applyFill="1" applyBorder="1"/>
    <xf numFmtId="0" fontId="0" fillId="4" borderId="9" xfId="0" applyFill="1" applyBorder="1" applyAlignment="1">
      <alignment wrapText="1"/>
    </xf>
    <xf numFmtId="164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" fontId="0" fillId="4" borderId="11" xfId="0" applyNumberFormat="1" applyFill="1" applyBorder="1" applyAlignment="1">
      <alignment horizontal="center"/>
    </xf>
    <xf numFmtId="9" fontId="0" fillId="4" borderId="11" xfId="0" applyNumberFormat="1" applyFill="1" applyBorder="1"/>
    <xf numFmtId="20" fontId="0" fillId="4" borderId="12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0" fillId="4" borderId="12" xfId="0" applyFill="1" applyBorder="1" applyAlignment="1">
      <alignment horizontal="center"/>
    </xf>
    <xf numFmtId="0" fontId="0" fillId="4" borderId="9" xfId="0" applyFill="1" applyBorder="1"/>
    <xf numFmtId="0" fontId="0" fillId="5" borderId="4" xfId="0" applyFill="1" applyBorder="1" applyAlignment="1">
      <alignment vertical="center" wrapText="1"/>
    </xf>
    <xf numFmtId="0" fontId="7" fillId="6" borderId="9" xfId="0" applyFont="1" applyFill="1" applyBorder="1"/>
    <xf numFmtId="0" fontId="7" fillId="6" borderId="10" xfId="0" applyFont="1" applyFill="1" applyBorder="1"/>
    <xf numFmtId="0" fontId="0" fillId="6" borderId="11" xfId="0" applyFill="1" applyBorder="1"/>
    <xf numFmtId="0" fontId="0" fillId="7" borderId="11" xfId="0" applyFill="1" applyBorder="1"/>
    <xf numFmtId="0" fontId="7" fillId="7" borderId="10" xfId="0" applyFont="1" applyFill="1" applyBorder="1"/>
    <xf numFmtId="0" fontId="0" fillId="7" borderId="10" xfId="0" applyFill="1" applyBorder="1"/>
    <xf numFmtId="0" fontId="0" fillId="6" borderId="9" xfId="0" applyFill="1" applyBorder="1"/>
    <xf numFmtId="164" fontId="0" fillId="6" borderId="10" xfId="0" applyNumberFormat="1" applyFill="1" applyBorder="1"/>
    <xf numFmtId="0" fontId="0" fillId="6" borderId="10" xfId="0" applyFill="1" applyBorder="1"/>
    <xf numFmtId="1" fontId="0" fillId="7" borderId="10" xfId="0" applyNumberFormat="1" applyFill="1" applyBorder="1"/>
    <xf numFmtId="18" fontId="0" fillId="6" borderId="10" xfId="0" applyNumberFormat="1" applyFill="1" applyBorder="1"/>
    <xf numFmtId="0" fontId="7" fillId="4" borderId="6" xfId="0" applyFont="1" applyFill="1" applyBorder="1"/>
    <xf numFmtId="0" fontId="7" fillId="4" borderId="7" xfId="0" applyFont="1" applyFill="1" applyBorder="1"/>
    <xf numFmtId="0" fontId="0" fillId="4" borderId="8" xfId="0" applyFill="1" applyBorder="1"/>
    <xf numFmtId="0" fontId="0" fillId="7" borderId="8" xfId="0" applyFill="1" applyBorder="1"/>
    <xf numFmtId="0" fontId="7" fillId="7" borderId="7" xfId="0" applyFont="1" applyFill="1" applyBorder="1"/>
    <xf numFmtId="164" fontId="0" fillId="4" borderId="10" xfId="0" applyNumberFormat="1" applyFill="1" applyBorder="1"/>
    <xf numFmtId="165" fontId="0" fillId="4" borderId="10" xfId="0" applyNumberFormat="1" applyFill="1" applyBorder="1" applyAlignment="1">
      <alignment horizontal="center"/>
    </xf>
    <xf numFmtId="164" fontId="0" fillId="4" borderId="11" xfId="0" applyNumberFormat="1" applyFill="1" applyBorder="1"/>
    <xf numFmtId="166" fontId="0" fillId="4" borderId="11" xfId="0" applyNumberFormat="1" applyFill="1" applyBorder="1"/>
    <xf numFmtId="14" fontId="0" fillId="4" borderId="11" xfId="0" applyNumberFormat="1" applyFill="1" applyBorder="1"/>
    <xf numFmtId="19" fontId="0" fillId="4" borderId="11" xfId="0" applyNumberFormat="1" applyFill="1" applyBorder="1"/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64" fontId="0" fillId="8" borderId="10" xfId="0" applyNumberForma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1" fontId="0" fillId="7" borderId="10" xfId="0" applyNumberFormat="1" applyFill="1" applyBorder="1" applyAlignment="1">
      <alignment horizontal="center" vertical="center"/>
    </xf>
    <xf numFmtId="20" fontId="0" fillId="8" borderId="10" xfId="0" applyNumberForma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9" borderId="18" xfId="0" applyFont="1" applyFill="1" applyBorder="1"/>
    <xf numFmtId="164" fontId="0" fillId="9" borderId="12" xfId="0" applyNumberFormat="1" applyFill="1" applyBorder="1"/>
    <xf numFmtId="0" fontId="0" fillId="9" borderId="12" xfId="0" applyFill="1" applyBorder="1"/>
    <xf numFmtId="0" fontId="0" fillId="9" borderId="13" xfId="0" applyFill="1" applyBorder="1"/>
    <xf numFmtId="0" fontId="0" fillId="7" borderId="12" xfId="0" applyFill="1" applyBorder="1"/>
    <xf numFmtId="0" fontId="0" fillId="9" borderId="18" xfId="0" applyFill="1" applyBorder="1"/>
    <xf numFmtId="0" fontId="7" fillId="9" borderId="9" xfId="0" applyFont="1" applyFill="1" applyBorder="1" applyAlignment="1">
      <alignment wrapText="1"/>
    </xf>
    <xf numFmtId="164" fontId="0" fillId="9" borderId="11" xfId="0" applyNumberFormat="1" applyFill="1" applyBorder="1"/>
    <xf numFmtId="0" fontId="0" fillId="9" borderId="11" xfId="0" applyFill="1" applyBorder="1"/>
    <xf numFmtId="0" fontId="0" fillId="9" borderId="19" xfId="0" applyFill="1" applyBorder="1"/>
    <xf numFmtId="164" fontId="0" fillId="9" borderId="20" xfId="0" applyNumberFormat="1" applyFill="1" applyBorder="1"/>
    <xf numFmtId="0" fontId="0" fillId="9" borderId="20" xfId="0" applyFill="1" applyBorder="1"/>
    <xf numFmtId="0" fontId="0" fillId="9" borderId="21" xfId="0" applyFill="1" applyBorder="1"/>
    <xf numFmtId="0" fontId="0" fillId="7" borderId="21" xfId="0" applyFill="1" applyBorder="1"/>
    <xf numFmtId="0" fontId="0" fillId="7" borderId="20" xfId="0" applyFill="1" applyBorder="1"/>
    <xf numFmtId="1" fontId="0" fillId="7" borderId="20" xfId="0" applyNumberFormat="1" applyFill="1" applyBorder="1"/>
    <xf numFmtId="0" fontId="0" fillId="0" borderId="14" xfId="0" applyBorder="1"/>
    <xf numFmtId="6" fontId="0" fillId="0" borderId="5" xfId="0" applyNumberFormat="1" applyBorder="1"/>
    <xf numFmtId="0" fontId="0" fillId="0" borderId="3" xfId="0" applyBorder="1"/>
    <xf numFmtId="0" fontId="0" fillId="0" borderId="22" xfId="0" applyBorder="1"/>
    <xf numFmtId="8" fontId="0" fillId="0" borderId="22" xfId="0" applyNumberFormat="1" applyBorder="1"/>
    <xf numFmtId="0" fontId="0" fillId="0" borderId="23" xfId="0" applyBorder="1"/>
    <xf numFmtId="8" fontId="0" fillId="0" borderId="24" xfId="0" applyNumberFormat="1" applyBorder="1"/>
    <xf numFmtId="0" fontId="0" fillId="0" borderId="5" xfId="0" applyBorder="1"/>
    <xf numFmtId="0" fontId="0" fillId="0" borderId="3" xfId="0" applyFill="1" applyBorder="1"/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8" fontId="0" fillId="10" borderId="14" xfId="0" applyNumberFormat="1" applyFill="1" applyBorder="1"/>
    <xf numFmtId="8" fontId="0" fillId="11" borderId="4" xfId="0" applyNumberFormat="1" applyFill="1" applyBorder="1"/>
    <xf numFmtId="8" fontId="0" fillId="12" borderId="4" xfId="0" applyNumberFormat="1" applyFill="1" applyBorder="1"/>
    <xf numFmtId="8" fontId="0" fillId="13" borderId="5" xfId="0" applyNumberFormat="1" applyFill="1" applyBorder="1"/>
    <xf numFmtId="0" fontId="3" fillId="0" borderId="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0" xfId="0" applyFont="1" applyAlignment="1">
      <alignment horizontal="center"/>
    </xf>
    <xf numFmtId="8" fontId="0" fillId="10" borderId="27" xfId="0" applyNumberFormat="1" applyFill="1" applyBorder="1"/>
    <xf numFmtId="8" fontId="0" fillId="11" borderId="28" xfId="0" applyNumberFormat="1" applyFill="1" applyBorder="1"/>
    <xf numFmtId="8" fontId="0" fillId="12" borderId="28" xfId="0" applyNumberFormat="1" applyFill="1" applyBorder="1"/>
    <xf numFmtId="8" fontId="0" fillId="13" borderId="29" xfId="0" applyNumberFormat="1" applyFill="1" applyBorder="1"/>
    <xf numFmtId="0" fontId="0" fillId="0" borderId="27" xfId="0" applyBorder="1"/>
    <xf numFmtId="0" fontId="0" fillId="0" borderId="28" xfId="0" applyBorder="1"/>
    <xf numFmtId="8" fontId="0" fillId="0" borderId="28" xfId="0" applyNumberFormat="1" applyBorder="1"/>
    <xf numFmtId="0" fontId="0" fillId="0" borderId="29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8" fontId="0" fillId="0" borderId="11" xfId="0" applyNumberFormat="1" applyBorder="1"/>
    <xf numFmtId="0" fontId="0" fillId="0" borderId="32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8" fontId="0" fillId="0" borderId="9" xfId="0" applyNumberFormat="1" applyBorder="1"/>
    <xf numFmtId="8" fontId="0" fillId="0" borderId="32" xfId="0" applyNumberFormat="1" applyBorder="1"/>
    <xf numFmtId="0" fontId="0" fillId="0" borderId="19" xfId="0" applyBorder="1"/>
    <xf numFmtId="0" fontId="0" fillId="0" borderId="21" xfId="0" applyBorder="1"/>
    <xf numFmtId="8" fontId="0" fillId="0" borderId="21" xfId="0" applyNumberFormat="1" applyBorder="1"/>
    <xf numFmtId="0" fontId="0" fillId="0" borderId="34" xfId="0" applyBorder="1"/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44" fontId="0" fillId="0" borderId="0" xfId="2" applyFont="1"/>
    <xf numFmtId="44" fontId="0" fillId="0" borderId="0" xfId="0" applyNumberFormat="1"/>
    <xf numFmtId="0" fontId="3" fillId="0" borderId="27" xfId="0" applyFont="1" applyBorder="1"/>
    <xf numFmtId="44" fontId="0" fillId="0" borderId="28" xfId="0" applyNumberFormat="1" applyBorder="1"/>
    <xf numFmtId="0" fontId="3" fillId="0" borderId="32" xfId="0" applyFont="1" applyBorder="1"/>
    <xf numFmtId="0" fontId="3" fillId="0" borderId="19" xfId="0" applyFont="1" applyBorder="1"/>
    <xf numFmtId="9" fontId="0" fillId="0" borderId="0" xfId="1" applyFont="1"/>
    <xf numFmtId="167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9FE33-4A6D-4382-809D-B792A148E0D2}">
  <dimension ref="A1:S47"/>
  <sheetViews>
    <sheetView workbookViewId="0">
      <selection activeCell="Q43" sqref="Q43"/>
    </sheetView>
  </sheetViews>
  <sheetFormatPr defaultRowHeight="15" x14ac:dyDescent="0.25"/>
  <cols>
    <col min="2" max="2" width="9.7109375" bestFit="1" customWidth="1"/>
    <col min="3" max="3" width="10.42578125" bestFit="1" customWidth="1"/>
    <col min="5" max="5" width="9.7109375" bestFit="1" customWidth="1"/>
    <col min="6" max="6" width="10.42578125" bestFit="1" customWidth="1"/>
    <col min="7" max="7" width="9.42578125" bestFit="1" customWidth="1"/>
    <col min="22" max="22" width="9.7109375" bestFit="1" customWidth="1"/>
    <col min="25" max="25" width="9.7109375" bestFit="1" customWidth="1"/>
  </cols>
  <sheetData>
    <row r="1" spans="1:19" ht="35.25" thickBot="1" x14ac:dyDescent="0.3">
      <c r="A1" s="99" t="s">
        <v>0</v>
      </c>
      <c r="B1" s="100"/>
      <c r="C1" s="100"/>
      <c r="D1" s="100"/>
      <c r="E1" s="100"/>
      <c r="F1" s="100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x14ac:dyDescent="0.25">
      <c r="A2" s="2"/>
      <c r="B2" s="101" t="s">
        <v>1</v>
      </c>
      <c r="C2" s="102"/>
      <c r="D2" s="102"/>
      <c r="E2" s="102"/>
      <c r="F2" s="103"/>
      <c r="G2" s="3" t="s">
        <v>2</v>
      </c>
      <c r="H2" s="4"/>
      <c r="I2" s="4"/>
      <c r="J2" s="4"/>
      <c r="K2" s="4"/>
      <c r="L2" s="5"/>
      <c r="M2" s="4"/>
      <c r="N2" s="5"/>
      <c r="O2" s="4"/>
      <c r="P2" s="4"/>
      <c r="Q2" s="6"/>
    </row>
    <row r="3" spans="1:19" ht="60" x14ac:dyDescent="0.25">
      <c r="A3" s="7" t="s">
        <v>3</v>
      </c>
      <c r="B3" s="8" t="s">
        <v>4</v>
      </c>
      <c r="C3" s="8" t="s">
        <v>5</v>
      </c>
      <c r="D3" s="8" t="s">
        <v>6</v>
      </c>
      <c r="E3" s="9" t="s">
        <v>7</v>
      </c>
      <c r="F3" s="9" t="s">
        <v>8</v>
      </c>
      <c r="G3" s="10" t="s">
        <v>9</v>
      </c>
      <c r="H3" s="10" t="s">
        <v>10</v>
      </c>
      <c r="I3" s="10" t="s">
        <v>11</v>
      </c>
      <c r="J3" s="9" t="s">
        <v>12</v>
      </c>
      <c r="K3" s="11" t="s">
        <v>13</v>
      </c>
      <c r="L3" s="12" t="s">
        <v>14</v>
      </c>
      <c r="M3" s="11" t="s">
        <v>15</v>
      </c>
      <c r="N3" s="12" t="s">
        <v>14</v>
      </c>
      <c r="O3" s="11" t="s">
        <v>16</v>
      </c>
      <c r="P3" s="11" t="s">
        <v>14</v>
      </c>
      <c r="Q3" s="8" t="s">
        <v>17</v>
      </c>
    </row>
    <row r="4" spans="1:19" x14ac:dyDescent="0.25">
      <c r="A4" s="13" t="s">
        <v>18</v>
      </c>
      <c r="B4" s="14"/>
      <c r="C4" s="14"/>
      <c r="D4" s="14"/>
      <c r="E4" s="15"/>
      <c r="F4" s="15"/>
      <c r="G4" s="16"/>
      <c r="H4" s="16"/>
      <c r="I4" s="16"/>
      <c r="J4" s="16"/>
      <c r="K4" s="16"/>
      <c r="L4" s="15"/>
      <c r="M4" s="16"/>
      <c r="N4" s="15"/>
      <c r="O4" s="16"/>
      <c r="P4" s="16"/>
      <c r="Q4" s="16"/>
    </row>
    <row r="5" spans="1:19" ht="30" x14ac:dyDescent="0.25">
      <c r="A5" s="17" t="s">
        <v>19</v>
      </c>
      <c r="B5" s="18">
        <v>44577</v>
      </c>
      <c r="C5" s="19" t="s">
        <v>20</v>
      </c>
      <c r="D5" s="19" t="s">
        <v>21</v>
      </c>
      <c r="E5" s="18">
        <v>44576</v>
      </c>
      <c r="F5" s="15" t="s">
        <v>22</v>
      </c>
      <c r="G5" s="16">
        <v>807</v>
      </c>
      <c r="H5" s="16">
        <v>426</v>
      </c>
      <c r="I5" s="16">
        <v>775</v>
      </c>
      <c r="J5" s="16">
        <f>SUM(G5:I5)</f>
        <v>2008</v>
      </c>
      <c r="K5" s="16">
        <v>125</v>
      </c>
      <c r="L5" s="20">
        <f>K5/G5*100</f>
        <v>15.489467162329614</v>
      </c>
      <c r="M5" s="16">
        <v>145</v>
      </c>
      <c r="N5" s="20">
        <f>M5/H5*100</f>
        <v>34.037558685446015</v>
      </c>
      <c r="O5" s="16">
        <v>775</v>
      </c>
      <c r="P5" s="21">
        <v>1</v>
      </c>
      <c r="Q5" s="16">
        <f>SUM(K5,M5,O5)</f>
        <v>1045</v>
      </c>
      <c r="S5" t="s">
        <v>63</v>
      </c>
    </row>
    <row r="6" spans="1:19" ht="30" x14ac:dyDescent="0.25">
      <c r="A6" s="17" t="s">
        <v>19</v>
      </c>
      <c r="B6" s="18">
        <v>44577</v>
      </c>
      <c r="C6" s="22" t="s">
        <v>20</v>
      </c>
      <c r="D6" s="19" t="s">
        <v>21</v>
      </c>
      <c r="E6" s="18">
        <v>44578</v>
      </c>
      <c r="F6" s="23" t="s">
        <v>23</v>
      </c>
      <c r="G6" s="24">
        <v>807</v>
      </c>
      <c r="H6" s="24">
        <v>426</v>
      </c>
      <c r="I6" s="24">
        <v>775</v>
      </c>
      <c r="J6" s="16">
        <f t="shared" ref="J6:J8" si="0">SUM(G6:I6)</f>
        <v>2008</v>
      </c>
      <c r="K6" s="24">
        <v>319</v>
      </c>
      <c r="L6" s="20">
        <f t="shared" ref="L6:L8" si="1">K6/G6*100</f>
        <v>39.529120198265176</v>
      </c>
      <c r="M6" s="24">
        <v>257</v>
      </c>
      <c r="N6" s="20">
        <f t="shared" ref="N6:N8" si="2">M6/H6*100</f>
        <v>60.328638497652584</v>
      </c>
      <c r="O6" s="24">
        <v>775</v>
      </c>
      <c r="P6" s="21">
        <v>1</v>
      </c>
      <c r="Q6" s="16">
        <f t="shared" ref="Q6:Q8" si="3">SUM(K6,M6,O6)</f>
        <v>1351</v>
      </c>
    </row>
    <row r="7" spans="1:19" ht="30" x14ac:dyDescent="0.25">
      <c r="A7" s="17" t="s">
        <v>19</v>
      </c>
      <c r="B7" s="18">
        <v>44578</v>
      </c>
      <c r="C7" s="25" t="s">
        <v>24</v>
      </c>
      <c r="D7" s="25" t="s">
        <v>25</v>
      </c>
      <c r="E7" s="18">
        <v>44579</v>
      </c>
      <c r="F7" s="23" t="s">
        <v>22</v>
      </c>
      <c r="G7" s="24">
        <v>807</v>
      </c>
      <c r="H7" s="24">
        <v>426</v>
      </c>
      <c r="I7" s="24">
        <v>775</v>
      </c>
      <c r="J7" s="16">
        <f t="shared" si="0"/>
        <v>2008</v>
      </c>
      <c r="K7" s="24">
        <v>189</v>
      </c>
      <c r="L7" s="20">
        <f t="shared" si="1"/>
        <v>23.42007434944238</v>
      </c>
      <c r="M7" s="24">
        <v>259</v>
      </c>
      <c r="N7" s="20">
        <f t="shared" si="2"/>
        <v>60.798122065727696</v>
      </c>
      <c r="O7" s="24">
        <v>775</v>
      </c>
      <c r="P7" s="21">
        <v>1</v>
      </c>
      <c r="Q7" s="16">
        <f t="shared" si="3"/>
        <v>1223</v>
      </c>
    </row>
    <row r="8" spans="1:19" ht="30" x14ac:dyDescent="0.25">
      <c r="A8" s="17" t="s">
        <v>19</v>
      </c>
      <c r="B8" s="18">
        <v>44579</v>
      </c>
      <c r="C8" s="25" t="s">
        <v>24</v>
      </c>
      <c r="D8" s="25" t="s">
        <v>25</v>
      </c>
      <c r="E8" s="18">
        <v>44580</v>
      </c>
      <c r="F8" s="23" t="s">
        <v>26</v>
      </c>
      <c r="G8" s="24">
        <v>807</v>
      </c>
      <c r="H8" s="24">
        <v>426</v>
      </c>
      <c r="I8" s="24">
        <v>775</v>
      </c>
      <c r="J8" s="16">
        <f t="shared" si="0"/>
        <v>2008</v>
      </c>
      <c r="K8" s="24">
        <v>192</v>
      </c>
      <c r="L8" s="20">
        <f t="shared" si="1"/>
        <v>23.791821561338288</v>
      </c>
      <c r="M8" s="24">
        <v>256</v>
      </c>
      <c r="N8" s="20">
        <f t="shared" si="2"/>
        <v>60.093896713615024</v>
      </c>
      <c r="O8" s="24">
        <v>775</v>
      </c>
      <c r="P8" s="21">
        <v>1</v>
      </c>
      <c r="Q8" s="16">
        <f t="shared" si="3"/>
        <v>1223</v>
      </c>
    </row>
    <row r="9" spans="1:19" x14ac:dyDescent="0.25">
      <c r="A9" s="26"/>
      <c r="B9" s="18"/>
      <c r="C9" s="14"/>
      <c r="D9" s="14"/>
      <c r="E9" s="15"/>
      <c r="F9" s="15"/>
      <c r="G9" s="16"/>
      <c r="H9" s="16"/>
      <c r="I9" s="16"/>
      <c r="J9" s="16"/>
      <c r="K9" s="16"/>
      <c r="L9" s="15"/>
      <c r="M9" s="16"/>
      <c r="N9" s="15"/>
      <c r="O9" s="16"/>
      <c r="P9" s="16"/>
      <c r="Q9" s="16"/>
    </row>
    <row r="10" spans="1:19" ht="15.75" thickBot="1" x14ac:dyDescent="0.3">
      <c r="A10" s="26"/>
      <c r="B10" s="19"/>
      <c r="C10" s="19"/>
      <c r="D10" s="19"/>
      <c r="E10" s="15"/>
      <c r="F10" s="15"/>
      <c r="G10" s="16"/>
      <c r="H10" s="16"/>
      <c r="I10" s="16"/>
      <c r="J10" s="16"/>
      <c r="K10" s="16"/>
      <c r="L10" s="15"/>
      <c r="M10" s="16"/>
      <c r="N10" s="15"/>
      <c r="O10" s="16"/>
      <c r="P10" s="16"/>
      <c r="Q10" s="16"/>
    </row>
    <row r="11" spans="1:19" ht="35.25" thickBot="1" x14ac:dyDescent="0.3">
      <c r="A11" s="99" t="s">
        <v>0</v>
      </c>
      <c r="B11" s="100"/>
      <c r="C11" s="100"/>
      <c r="D11" s="100"/>
      <c r="E11" s="100"/>
      <c r="F11" s="10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9" x14ac:dyDescent="0.25">
      <c r="A12" s="2"/>
      <c r="B12" s="101" t="s">
        <v>1</v>
      </c>
      <c r="C12" s="102"/>
      <c r="D12" s="102"/>
      <c r="E12" s="102"/>
      <c r="F12" s="103"/>
      <c r="G12" s="3" t="s">
        <v>2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</row>
    <row r="13" spans="1:19" ht="60" x14ac:dyDescent="0.25">
      <c r="A13" s="7" t="s">
        <v>3</v>
      </c>
      <c r="B13" s="8" t="s">
        <v>4</v>
      </c>
      <c r="C13" s="8" t="s">
        <v>5</v>
      </c>
      <c r="D13" s="8" t="s">
        <v>6</v>
      </c>
      <c r="E13" s="9" t="s">
        <v>7</v>
      </c>
      <c r="F13" s="9" t="s">
        <v>8</v>
      </c>
      <c r="G13" s="10" t="s">
        <v>9</v>
      </c>
      <c r="H13" s="10" t="s">
        <v>10</v>
      </c>
      <c r="I13" s="10" t="s">
        <v>27</v>
      </c>
      <c r="J13" s="9" t="s">
        <v>12</v>
      </c>
      <c r="K13" s="11" t="s">
        <v>28</v>
      </c>
      <c r="L13" s="12" t="s">
        <v>14</v>
      </c>
      <c r="M13" s="11" t="s">
        <v>15</v>
      </c>
      <c r="N13" s="11" t="s">
        <v>14</v>
      </c>
      <c r="O13" s="11" t="s">
        <v>29</v>
      </c>
      <c r="P13" s="11" t="s">
        <v>14</v>
      </c>
      <c r="Q13" s="8" t="s">
        <v>30</v>
      </c>
    </row>
    <row r="14" spans="1:19" x14ac:dyDescent="0.25">
      <c r="A14" s="28" t="s">
        <v>31</v>
      </c>
      <c r="B14" s="29"/>
      <c r="C14" s="29"/>
      <c r="D14" s="29"/>
      <c r="E14" s="30"/>
      <c r="F14" s="30"/>
      <c r="G14" s="30"/>
      <c r="H14" s="30"/>
      <c r="I14" s="30"/>
      <c r="J14" s="31"/>
      <c r="K14" s="32"/>
      <c r="L14" s="33"/>
      <c r="M14" s="32"/>
      <c r="N14" s="33"/>
      <c r="O14" s="32"/>
      <c r="P14" s="33"/>
      <c r="Q14" s="33"/>
    </row>
    <row r="15" spans="1:19" x14ac:dyDescent="0.25">
      <c r="A15" s="34" t="s">
        <v>32</v>
      </c>
      <c r="B15" s="35">
        <v>44594</v>
      </c>
      <c r="C15" s="36" t="s">
        <v>33</v>
      </c>
      <c r="D15" s="36" t="s">
        <v>25</v>
      </c>
      <c r="E15" s="35">
        <v>44594</v>
      </c>
      <c r="F15" s="30" t="s">
        <v>34</v>
      </c>
      <c r="G15" s="30">
        <v>954</v>
      </c>
      <c r="H15" s="30">
        <v>599</v>
      </c>
      <c r="I15" s="30">
        <v>445</v>
      </c>
      <c r="J15" s="31">
        <f>SUM(G15:I15)</f>
        <v>1998</v>
      </c>
      <c r="K15" s="33">
        <v>272</v>
      </c>
      <c r="L15" s="37">
        <f>K15/G15*100</f>
        <v>28.511530398322847</v>
      </c>
      <c r="M15" s="33">
        <v>346</v>
      </c>
      <c r="N15" s="37">
        <f>M15/H15*100</f>
        <v>57.762938230383973</v>
      </c>
      <c r="O15" s="33">
        <v>445</v>
      </c>
      <c r="P15" s="37">
        <f>O15/I15*100</f>
        <v>100</v>
      </c>
      <c r="Q15" s="33">
        <f>SUM(K15,M15,O15)</f>
        <v>1063</v>
      </c>
    </row>
    <row r="16" spans="1:19" x14ac:dyDescent="0.25">
      <c r="A16" s="34"/>
      <c r="B16" s="35">
        <v>44595</v>
      </c>
      <c r="C16" s="36" t="s">
        <v>24</v>
      </c>
      <c r="D16" s="36" t="s">
        <v>25</v>
      </c>
      <c r="E16" s="35">
        <v>44594</v>
      </c>
      <c r="F16" s="30" t="s">
        <v>22</v>
      </c>
      <c r="G16" s="30">
        <v>954</v>
      </c>
      <c r="H16" s="30">
        <v>599</v>
      </c>
      <c r="I16" s="30">
        <v>445</v>
      </c>
      <c r="J16" s="31">
        <f>SUM(G16:I16)</f>
        <v>1998</v>
      </c>
      <c r="K16" s="33">
        <v>293</v>
      </c>
      <c r="L16" s="37">
        <f t="shared" ref="L16:L18" si="4">K16/G16*100</f>
        <v>30.712788259958074</v>
      </c>
      <c r="M16" s="33">
        <v>307</v>
      </c>
      <c r="N16" s="37">
        <f t="shared" ref="N16:N18" si="5">M16/H16*100</f>
        <v>51.25208681135225</v>
      </c>
      <c r="O16" s="33">
        <v>257</v>
      </c>
      <c r="P16" s="37">
        <f t="shared" ref="P16:P18" si="6">O16/I16*100</f>
        <v>57.752808988764045</v>
      </c>
      <c r="Q16" s="33">
        <f>SUM(K16,M16,O16)</f>
        <v>857</v>
      </c>
    </row>
    <row r="17" spans="1:19" x14ac:dyDescent="0.25">
      <c r="A17" s="34"/>
      <c r="B17" s="35">
        <v>44596</v>
      </c>
      <c r="C17" s="36" t="s">
        <v>35</v>
      </c>
      <c r="D17" s="36" t="s">
        <v>25</v>
      </c>
      <c r="E17" s="35">
        <v>44595</v>
      </c>
      <c r="F17" s="30" t="s">
        <v>23</v>
      </c>
      <c r="G17" s="30">
        <v>954</v>
      </c>
      <c r="H17" s="30">
        <v>599</v>
      </c>
      <c r="I17" s="30">
        <v>445</v>
      </c>
      <c r="J17" s="31">
        <v>1998</v>
      </c>
      <c r="K17" s="33">
        <v>141</v>
      </c>
      <c r="L17" s="37">
        <f t="shared" si="4"/>
        <v>14.779874213836477</v>
      </c>
      <c r="M17" s="33">
        <v>361</v>
      </c>
      <c r="N17" s="37">
        <f t="shared" si="5"/>
        <v>60.267111853088487</v>
      </c>
      <c r="O17" s="33">
        <v>151</v>
      </c>
      <c r="P17" s="37">
        <f t="shared" si="6"/>
        <v>33.932584269662918</v>
      </c>
      <c r="Q17" s="33">
        <f>SUM(K17,M17,O17)</f>
        <v>653</v>
      </c>
      <c r="S17" t="s">
        <v>64</v>
      </c>
    </row>
    <row r="18" spans="1:19" x14ac:dyDescent="0.25">
      <c r="A18" s="34"/>
      <c r="B18" s="35">
        <v>44597</v>
      </c>
      <c r="C18" s="38" t="s">
        <v>24</v>
      </c>
      <c r="D18" s="36" t="s">
        <v>25</v>
      </c>
      <c r="E18" s="35">
        <v>44596</v>
      </c>
      <c r="F18" s="30" t="s">
        <v>22</v>
      </c>
      <c r="G18" s="30">
        <v>954</v>
      </c>
      <c r="H18" s="30">
        <v>599</v>
      </c>
      <c r="I18" s="30">
        <v>445</v>
      </c>
      <c r="J18" s="31">
        <v>1998</v>
      </c>
      <c r="K18" s="33">
        <v>105</v>
      </c>
      <c r="L18" s="37">
        <f t="shared" si="4"/>
        <v>11.0062893081761</v>
      </c>
      <c r="M18" s="33">
        <v>138</v>
      </c>
      <c r="N18" s="37">
        <f t="shared" si="5"/>
        <v>23.038397328881469</v>
      </c>
      <c r="O18" s="33">
        <v>195</v>
      </c>
      <c r="P18" s="37">
        <f t="shared" si="6"/>
        <v>43.820224719101127</v>
      </c>
      <c r="Q18" s="33">
        <f>SUM(K18,M18,O18)</f>
        <v>438</v>
      </c>
    </row>
    <row r="19" spans="1:19" x14ac:dyDescent="0.25">
      <c r="A19" s="34"/>
      <c r="B19" s="35"/>
      <c r="C19" s="36"/>
      <c r="D19" s="36"/>
      <c r="E19" s="35"/>
      <c r="F19" s="30"/>
      <c r="G19" s="30"/>
      <c r="H19" s="30"/>
      <c r="I19" s="30"/>
      <c r="J19" s="31"/>
      <c r="K19" s="33"/>
      <c r="L19" s="33"/>
      <c r="M19" s="33"/>
      <c r="N19" s="33"/>
      <c r="O19" s="33"/>
      <c r="P19" s="33"/>
      <c r="Q19" s="33"/>
    </row>
    <row r="20" spans="1:19" ht="15.75" thickBot="1" x14ac:dyDescent="0.3">
      <c r="A20" s="34"/>
      <c r="B20" s="35"/>
      <c r="C20" s="38"/>
      <c r="D20" s="36"/>
      <c r="E20" s="35"/>
      <c r="F20" s="30"/>
      <c r="G20" s="30"/>
      <c r="H20" s="30"/>
      <c r="I20" s="30"/>
      <c r="J20" s="31"/>
      <c r="K20" s="33"/>
      <c r="L20" s="33"/>
      <c r="M20" s="33"/>
      <c r="N20" s="33"/>
      <c r="O20" s="33"/>
      <c r="P20" s="33"/>
      <c r="Q20" s="33"/>
    </row>
    <row r="21" spans="1:19" ht="35.25" thickBot="1" x14ac:dyDescent="0.3">
      <c r="A21" s="99" t="s">
        <v>0</v>
      </c>
      <c r="B21" s="100"/>
      <c r="C21" s="100"/>
      <c r="D21" s="100"/>
      <c r="E21" s="100"/>
      <c r="F21" s="100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9" x14ac:dyDescent="0.25">
      <c r="A22" s="2"/>
      <c r="B22" s="101" t="s">
        <v>1</v>
      </c>
      <c r="C22" s="102"/>
      <c r="D22" s="102"/>
      <c r="E22" s="102"/>
      <c r="F22" s="103"/>
      <c r="G22" s="97" t="s">
        <v>2</v>
      </c>
      <c r="H22" s="97"/>
      <c r="I22" s="97"/>
      <c r="J22" s="97"/>
      <c r="K22" s="97"/>
      <c r="L22" s="97"/>
      <c r="M22" s="97"/>
      <c r="N22" s="97"/>
      <c r="O22" s="97"/>
      <c r="P22" s="98"/>
    </row>
    <row r="23" spans="1:19" ht="60" x14ac:dyDescent="0.25">
      <c r="A23" s="7" t="s">
        <v>3</v>
      </c>
      <c r="B23" s="8" t="s">
        <v>4</v>
      </c>
      <c r="C23" s="8" t="s">
        <v>5</v>
      </c>
      <c r="D23" s="8" t="s">
        <v>6</v>
      </c>
      <c r="E23" s="9" t="s">
        <v>7</v>
      </c>
      <c r="F23" s="9" t="s">
        <v>8</v>
      </c>
      <c r="G23" s="10" t="s">
        <v>9</v>
      </c>
      <c r="H23" s="10" t="s">
        <v>10</v>
      </c>
      <c r="I23" s="10" t="s">
        <v>27</v>
      </c>
      <c r="J23" s="9" t="s">
        <v>12</v>
      </c>
      <c r="K23" s="11" t="s">
        <v>28</v>
      </c>
      <c r="L23" s="12" t="s">
        <v>14</v>
      </c>
      <c r="M23" s="11" t="s">
        <v>15</v>
      </c>
      <c r="N23" s="11" t="s">
        <v>29</v>
      </c>
      <c r="O23" s="11" t="s">
        <v>14</v>
      </c>
      <c r="P23" s="8" t="s">
        <v>17</v>
      </c>
    </row>
    <row r="24" spans="1:19" x14ac:dyDescent="0.25">
      <c r="A24" s="39" t="s">
        <v>36</v>
      </c>
      <c r="B24" s="40"/>
      <c r="C24" s="40"/>
      <c r="D24" s="40"/>
      <c r="E24" s="41"/>
      <c r="F24" s="41"/>
      <c r="G24" s="41"/>
      <c r="H24" s="41"/>
      <c r="I24" s="41"/>
      <c r="J24" s="42"/>
      <c r="K24" s="43"/>
      <c r="L24" s="43"/>
      <c r="M24" s="43"/>
      <c r="N24" s="43"/>
      <c r="O24" s="43"/>
      <c r="P24" s="43"/>
    </row>
    <row r="25" spans="1:19" x14ac:dyDescent="0.25">
      <c r="A25" s="26" t="s">
        <v>37</v>
      </c>
      <c r="B25" s="44">
        <v>44596</v>
      </c>
      <c r="C25" s="45">
        <v>0.79166666666666663</v>
      </c>
      <c r="D25" s="45" t="s">
        <v>25</v>
      </c>
      <c r="E25" s="46">
        <v>44593</v>
      </c>
      <c r="F25" s="47">
        <v>0.5625</v>
      </c>
      <c r="G25" s="16">
        <v>882</v>
      </c>
      <c r="H25" s="16">
        <v>566</v>
      </c>
      <c r="I25" s="16"/>
      <c r="J25" s="31">
        <f>SUM(G25:I25)</f>
        <v>1448</v>
      </c>
      <c r="K25" s="33">
        <v>207</v>
      </c>
      <c r="L25" s="33">
        <f>K25/G25*100</f>
        <v>23.469387755102041</v>
      </c>
      <c r="M25" s="33">
        <v>187</v>
      </c>
      <c r="N25" s="33"/>
      <c r="O25" s="33">
        <f>M25/H25*100</f>
        <v>33.03886925795053</v>
      </c>
      <c r="P25" s="33">
        <f>SUM(K25,M25)</f>
        <v>394</v>
      </c>
    </row>
    <row r="26" spans="1:19" x14ac:dyDescent="0.25">
      <c r="A26" s="26" t="s">
        <v>38</v>
      </c>
      <c r="B26" s="44">
        <v>44576</v>
      </c>
      <c r="C26" s="45">
        <v>0.8125</v>
      </c>
      <c r="D26" s="45" t="s">
        <v>25</v>
      </c>
      <c r="E26" s="46">
        <v>44594</v>
      </c>
      <c r="F26" s="47">
        <v>0.625</v>
      </c>
      <c r="G26" s="16">
        <v>882</v>
      </c>
      <c r="H26" s="16">
        <v>566</v>
      </c>
      <c r="I26" s="16"/>
      <c r="J26" s="31">
        <f>SUM(G26:I26)</f>
        <v>1448</v>
      </c>
      <c r="K26" s="33">
        <v>481</v>
      </c>
      <c r="L26" s="33">
        <f>K26/G26*100</f>
        <v>54.535147392290249</v>
      </c>
      <c r="M26" s="33">
        <v>399</v>
      </c>
      <c r="N26" s="33"/>
      <c r="O26" s="33">
        <f>M26/H26*100</f>
        <v>70.494699646643113</v>
      </c>
      <c r="P26" s="33">
        <f>K26+M26+N26</f>
        <v>880</v>
      </c>
      <c r="S26" t="s">
        <v>65</v>
      </c>
    </row>
    <row r="27" spans="1:19" ht="15.75" thickBot="1" x14ac:dyDescent="0.3">
      <c r="A27" s="26"/>
      <c r="B27" s="44">
        <v>44596</v>
      </c>
      <c r="C27" s="44">
        <v>0.79166666666666663</v>
      </c>
      <c r="D27" s="45" t="s">
        <v>25</v>
      </c>
      <c r="E27" s="48">
        <v>44593</v>
      </c>
      <c r="F27" s="49">
        <v>0.625</v>
      </c>
      <c r="G27" s="16">
        <v>882</v>
      </c>
      <c r="H27" s="16">
        <v>566</v>
      </c>
      <c r="I27" s="16"/>
      <c r="J27" s="31">
        <f>SUM(G27:I27)</f>
        <v>1448</v>
      </c>
      <c r="K27" s="33">
        <v>558</v>
      </c>
      <c r="L27" s="33">
        <f>K27/G27*100</f>
        <v>63.265306122448983</v>
      </c>
      <c r="M27" s="33">
        <v>322</v>
      </c>
      <c r="N27" s="33"/>
      <c r="O27" s="33">
        <f>M27/H27*100</f>
        <v>56.890459363957604</v>
      </c>
      <c r="P27" s="33">
        <f>K27+M27+N27</f>
        <v>880</v>
      </c>
    </row>
    <row r="28" spans="1:19" ht="35.25" thickBot="1" x14ac:dyDescent="0.3">
      <c r="A28" s="99" t="s">
        <v>0</v>
      </c>
      <c r="B28" s="100"/>
      <c r="C28" s="100"/>
      <c r="D28" s="100"/>
      <c r="E28" s="100"/>
      <c r="F28" s="100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9" x14ac:dyDescent="0.25">
      <c r="A29" s="2"/>
      <c r="B29" s="101" t="s">
        <v>1</v>
      </c>
      <c r="C29" s="102"/>
      <c r="D29" s="102"/>
      <c r="E29" s="102"/>
      <c r="F29" s="103"/>
      <c r="G29" s="97" t="s">
        <v>2</v>
      </c>
      <c r="H29" s="103"/>
      <c r="I29" s="103"/>
      <c r="J29" s="103"/>
      <c r="K29" s="103"/>
      <c r="L29" s="103"/>
      <c r="M29" s="103"/>
      <c r="N29" s="103"/>
      <c r="O29" s="103"/>
      <c r="P29" s="104"/>
    </row>
    <row r="30" spans="1:19" ht="60" x14ac:dyDescent="0.25">
      <c r="A30" s="7" t="s">
        <v>3</v>
      </c>
      <c r="B30" s="8" t="s">
        <v>4</v>
      </c>
      <c r="C30" s="8" t="s">
        <v>5</v>
      </c>
      <c r="D30" s="8" t="s">
        <v>6</v>
      </c>
      <c r="E30" s="9" t="s">
        <v>7</v>
      </c>
      <c r="F30" s="9" t="s">
        <v>8</v>
      </c>
      <c r="G30" s="10" t="s">
        <v>9</v>
      </c>
      <c r="H30" s="10" t="s">
        <v>10</v>
      </c>
      <c r="I30" s="10" t="s">
        <v>27</v>
      </c>
      <c r="J30" s="9" t="s">
        <v>12</v>
      </c>
      <c r="K30" s="11" t="s">
        <v>28</v>
      </c>
      <c r="L30" s="12" t="s">
        <v>14</v>
      </c>
      <c r="M30" s="11" t="s">
        <v>15</v>
      </c>
      <c r="N30" s="11" t="s">
        <v>29</v>
      </c>
      <c r="O30" s="11" t="s">
        <v>14</v>
      </c>
      <c r="P30" s="8" t="s">
        <v>17</v>
      </c>
    </row>
    <row r="31" spans="1:19" x14ac:dyDescent="0.25">
      <c r="A31" s="50" t="s">
        <v>39</v>
      </c>
      <c r="B31" s="51"/>
      <c r="C31" s="51"/>
      <c r="D31" s="51"/>
      <c r="E31" s="52"/>
      <c r="F31" s="52"/>
      <c r="G31" s="52"/>
      <c r="H31" s="52"/>
      <c r="I31" s="52"/>
      <c r="J31" s="53"/>
      <c r="K31" s="54"/>
      <c r="L31" s="55"/>
      <c r="M31" s="54"/>
      <c r="N31" s="54"/>
      <c r="O31" s="55"/>
      <c r="P31" s="55"/>
    </row>
    <row r="32" spans="1:19" x14ac:dyDescent="0.25">
      <c r="A32" s="56" t="s">
        <v>40</v>
      </c>
      <c r="B32" s="57">
        <v>44576</v>
      </c>
      <c r="C32" s="58" t="s">
        <v>41</v>
      </c>
      <c r="D32" s="58" t="s">
        <v>25</v>
      </c>
      <c r="E32" s="57">
        <v>44574</v>
      </c>
      <c r="F32" s="52" t="s">
        <v>42</v>
      </c>
      <c r="G32" s="52">
        <v>1068</v>
      </c>
      <c r="H32" s="52">
        <v>1022</v>
      </c>
      <c r="I32" s="52"/>
      <c r="J32" s="53">
        <f>SUM(G32:I32)</f>
        <v>2090</v>
      </c>
      <c r="K32" s="55">
        <v>800</v>
      </c>
      <c r="L32" s="59">
        <f>K32/G32*100</f>
        <v>74.906367041198507</v>
      </c>
      <c r="M32" s="55">
        <v>878</v>
      </c>
      <c r="N32" s="55"/>
      <c r="O32" s="59">
        <f>M32/H32*100</f>
        <v>85.909980430528378</v>
      </c>
      <c r="P32" s="55">
        <f>SUM(K32,M32)</f>
        <v>1678</v>
      </c>
    </row>
    <row r="33" spans="1:19" x14ac:dyDescent="0.25">
      <c r="A33" s="56" t="s">
        <v>40</v>
      </c>
      <c r="B33" s="57">
        <v>44577</v>
      </c>
      <c r="C33" s="60" t="s">
        <v>41</v>
      </c>
      <c r="D33" s="58" t="s">
        <v>25</v>
      </c>
      <c r="E33" s="57">
        <v>44576</v>
      </c>
      <c r="F33" s="52" t="s">
        <v>22</v>
      </c>
      <c r="G33" s="52">
        <v>1068</v>
      </c>
      <c r="H33" s="52">
        <v>1022</v>
      </c>
      <c r="I33" s="52"/>
      <c r="J33" s="53">
        <f t="shared" ref="J33:J35" si="7">SUM(G33:I33)</f>
        <v>2090</v>
      </c>
      <c r="K33" s="55">
        <v>624</v>
      </c>
      <c r="L33" s="59">
        <f t="shared" ref="L33:L35" si="8">K33/G33*100</f>
        <v>58.426966292134829</v>
      </c>
      <c r="M33" s="55">
        <v>790</v>
      </c>
      <c r="N33" s="55"/>
      <c r="O33" s="59">
        <f t="shared" ref="O33:O35" si="9">M33/H33*100</f>
        <v>77.299412915851278</v>
      </c>
      <c r="P33" s="55">
        <f t="shared" ref="P33:P35" si="10">SUM(K33,M33)</f>
        <v>1414</v>
      </c>
      <c r="S33" t="s">
        <v>66</v>
      </c>
    </row>
    <row r="34" spans="1:19" x14ac:dyDescent="0.25">
      <c r="A34" s="56" t="s">
        <v>40</v>
      </c>
      <c r="B34" s="57">
        <v>44578</v>
      </c>
      <c r="C34" s="58" t="s">
        <v>41</v>
      </c>
      <c r="D34" s="58" t="s">
        <v>25</v>
      </c>
      <c r="E34" s="57">
        <v>44577</v>
      </c>
      <c r="F34" s="52" t="s">
        <v>22</v>
      </c>
      <c r="G34" s="52">
        <v>1068</v>
      </c>
      <c r="H34" s="52">
        <v>1022</v>
      </c>
      <c r="I34" s="52"/>
      <c r="J34" s="53">
        <f t="shared" si="7"/>
        <v>2090</v>
      </c>
      <c r="K34" s="55">
        <v>619</v>
      </c>
      <c r="L34" s="59">
        <f t="shared" si="8"/>
        <v>57.958801498127343</v>
      </c>
      <c r="M34" s="55">
        <v>817</v>
      </c>
      <c r="N34" s="55"/>
      <c r="O34" s="59">
        <f t="shared" si="9"/>
        <v>79.941291585127203</v>
      </c>
      <c r="P34" s="55">
        <f t="shared" si="10"/>
        <v>1436</v>
      </c>
    </row>
    <row r="35" spans="1:19" x14ac:dyDescent="0.25">
      <c r="A35" s="56" t="s">
        <v>40</v>
      </c>
      <c r="B35" s="57">
        <v>44580</v>
      </c>
      <c r="C35" s="58" t="s">
        <v>20</v>
      </c>
      <c r="D35" s="58" t="s">
        <v>43</v>
      </c>
      <c r="E35" s="57">
        <v>44579</v>
      </c>
      <c r="F35" s="52" t="s">
        <v>22</v>
      </c>
      <c r="G35" s="52">
        <v>1068</v>
      </c>
      <c r="H35" s="52">
        <v>1022</v>
      </c>
      <c r="I35" s="52"/>
      <c r="J35" s="53">
        <f t="shared" si="7"/>
        <v>2090</v>
      </c>
      <c r="K35" s="55">
        <v>886</v>
      </c>
      <c r="L35" s="59">
        <f t="shared" si="8"/>
        <v>82.958801498127343</v>
      </c>
      <c r="M35" s="55">
        <v>902</v>
      </c>
      <c r="N35" s="55"/>
      <c r="O35" s="59">
        <f t="shared" si="9"/>
        <v>88.25831702544032</v>
      </c>
      <c r="P35" s="55">
        <f t="shared" si="10"/>
        <v>1788</v>
      </c>
    </row>
    <row r="36" spans="1:19" x14ac:dyDescent="0.25">
      <c r="A36" s="61"/>
      <c r="B36" s="62"/>
      <c r="C36" s="62"/>
      <c r="D36" s="62"/>
      <c r="E36" s="63"/>
      <c r="F36" s="63"/>
      <c r="G36" s="63"/>
      <c r="H36" s="63"/>
      <c r="I36" s="63"/>
      <c r="J36" s="53"/>
      <c r="K36" s="55"/>
      <c r="L36" s="55"/>
      <c r="M36" s="55"/>
      <c r="N36" s="55"/>
      <c r="O36" s="55"/>
      <c r="P36" s="55"/>
    </row>
    <row r="38" spans="1:19" ht="15.75" thickBot="1" x14ac:dyDescent="0.3"/>
    <row r="39" spans="1:19" ht="35.25" thickBot="1" x14ac:dyDescent="0.3">
      <c r="A39" s="105" t="s">
        <v>0</v>
      </c>
      <c r="B39" s="106"/>
      <c r="C39" s="106"/>
      <c r="D39" s="106"/>
      <c r="E39" s="106"/>
      <c r="F39" s="106"/>
      <c r="G39" s="64"/>
      <c r="H39" s="64"/>
      <c r="I39" s="64"/>
      <c r="J39" s="64"/>
    </row>
    <row r="40" spans="1:19" x14ac:dyDescent="0.25">
      <c r="A40" s="65"/>
      <c r="B40" s="101" t="s">
        <v>1</v>
      </c>
      <c r="C40" s="102"/>
      <c r="D40" s="102"/>
      <c r="E40" s="102"/>
      <c r="F40" s="103"/>
      <c r="G40" s="95" t="s">
        <v>2</v>
      </c>
      <c r="H40" s="95"/>
      <c r="I40" s="95"/>
      <c r="J40" s="96"/>
    </row>
    <row r="41" spans="1:19" ht="60" x14ac:dyDescent="0.25">
      <c r="A41" s="7" t="s">
        <v>44</v>
      </c>
      <c r="B41" s="8" t="s">
        <v>4</v>
      </c>
      <c r="C41" s="8" t="s">
        <v>5</v>
      </c>
      <c r="D41" s="8" t="s">
        <v>6</v>
      </c>
      <c r="E41" s="9" t="s">
        <v>7</v>
      </c>
      <c r="F41" s="9" t="s">
        <v>8</v>
      </c>
      <c r="G41" s="9" t="s">
        <v>12</v>
      </c>
      <c r="H41" s="11" t="s">
        <v>28</v>
      </c>
      <c r="I41" s="12" t="s">
        <v>14</v>
      </c>
      <c r="J41" s="8" t="s">
        <v>17</v>
      </c>
    </row>
    <row r="42" spans="1:19" x14ac:dyDescent="0.25">
      <c r="A42" s="66"/>
      <c r="B42" s="67"/>
      <c r="C42" s="67"/>
      <c r="D42" s="67"/>
      <c r="E42" s="68"/>
      <c r="F42" s="68"/>
      <c r="G42" s="9"/>
      <c r="H42" s="69"/>
      <c r="I42" s="12"/>
      <c r="J42" s="8"/>
    </row>
    <row r="43" spans="1:19" x14ac:dyDescent="0.25">
      <c r="A43" s="70" t="s">
        <v>45</v>
      </c>
      <c r="B43" s="71"/>
      <c r="C43" s="72"/>
      <c r="D43" s="72"/>
      <c r="E43" s="73"/>
      <c r="F43" s="73"/>
      <c r="G43" s="31"/>
      <c r="H43" s="74"/>
      <c r="I43" s="37"/>
      <c r="J43" s="33"/>
      <c r="S43" t="s">
        <v>67</v>
      </c>
    </row>
    <row r="44" spans="1:19" x14ac:dyDescent="0.25">
      <c r="A44" s="75" t="s">
        <v>46</v>
      </c>
      <c r="B44" s="71">
        <v>44576</v>
      </c>
      <c r="C44" s="72" t="s">
        <v>24</v>
      </c>
      <c r="D44" s="72" t="s">
        <v>25</v>
      </c>
      <c r="E44" s="71">
        <v>44576</v>
      </c>
      <c r="F44" s="73" t="s">
        <v>47</v>
      </c>
      <c r="G44" s="31">
        <v>357</v>
      </c>
      <c r="H44" s="33">
        <v>103</v>
      </c>
      <c r="I44" s="37">
        <f t="shared" ref="I44:I46" si="11">H44/G44*100</f>
        <v>28.851540616246496</v>
      </c>
      <c r="J44" s="33">
        <f>G44-H44</f>
        <v>254</v>
      </c>
    </row>
    <row r="45" spans="1:19" x14ac:dyDescent="0.25">
      <c r="A45" s="75"/>
      <c r="B45" s="71">
        <v>44578</v>
      </c>
      <c r="C45" s="72" t="s">
        <v>48</v>
      </c>
      <c r="D45" s="72" t="s">
        <v>25</v>
      </c>
      <c r="E45" s="71">
        <v>44578</v>
      </c>
      <c r="F45" s="73" t="s">
        <v>49</v>
      </c>
      <c r="G45" s="31">
        <v>357</v>
      </c>
      <c r="H45" s="33">
        <v>99</v>
      </c>
      <c r="I45" s="37">
        <f t="shared" si="11"/>
        <v>27.731092436974791</v>
      </c>
      <c r="J45" s="33">
        <f t="shared" ref="J45:J46" si="12">G45-H45</f>
        <v>258</v>
      </c>
    </row>
    <row r="46" spans="1:19" x14ac:dyDescent="0.25">
      <c r="A46" s="76"/>
      <c r="B46" s="71">
        <v>44579</v>
      </c>
      <c r="C46" s="72" t="s">
        <v>48</v>
      </c>
      <c r="D46" s="72" t="s">
        <v>25</v>
      </c>
      <c r="E46" s="77">
        <v>44579</v>
      </c>
      <c r="F46" s="78" t="s">
        <v>49</v>
      </c>
      <c r="G46" s="31">
        <v>357</v>
      </c>
      <c r="H46" s="33">
        <v>103</v>
      </c>
      <c r="I46" s="37">
        <f t="shared" si="11"/>
        <v>28.851540616246496</v>
      </c>
      <c r="J46" s="33">
        <f t="shared" si="12"/>
        <v>254</v>
      </c>
    </row>
    <row r="47" spans="1:19" ht="15.75" thickBot="1" x14ac:dyDescent="0.3">
      <c r="A47" s="79"/>
      <c r="B47" s="80">
        <v>44593</v>
      </c>
      <c r="C47" s="81" t="s">
        <v>48</v>
      </c>
      <c r="D47" s="72" t="s">
        <v>25</v>
      </c>
      <c r="E47" s="77">
        <v>44593</v>
      </c>
      <c r="F47" s="82" t="s">
        <v>50</v>
      </c>
      <c r="G47" s="83">
        <v>357</v>
      </c>
      <c r="H47" s="84">
        <v>182</v>
      </c>
      <c r="I47" s="85">
        <f>H47/G47*100</f>
        <v>50.980392156862742</v>
      </c>
      <c r="J47" s="84">
        <f>G47-H47</f>
        <v>175</v>
      </c>
    </row>
  </sheetData>
  <mergeCells count="13">
    <mergeCell ref="A1:F1"/>
    <mergeCell ref="B2:F2"/>
    <mergeCell ref="A11:F11"/>
    <mergeCell ref="B12:F12"/>
    <mergeCell ref="A21:F21"/>
    <mergeCell ref="G40:J40"/>
    <mergeCell ref="G22:P22"/>
    <mergeCell ref="A28:F28"/>
    <mergeCell ref="B29:F29"/>
    <mergeCell ref="G29:P29"/>
    <mergeCell ref="A39:F39"/>
    <mergeCell ref="B40:F40"/>
    <mergeCell ref="B22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14F5B-1AF2-45B6-A807-EFC8DB4F539E}">
  <dimension ref="A1:Q54"/>
  <sheetViews>
    <sheetView tabSelected="1" workbookViewId="0">
      <selection activeCell="N36" sqref="N36"/>
    </sheetView>
  </sheetViews>
  <sheetFormatPr defaultRowHeight="15" x14ac:dyDescent="0.25"/>
  <cols>
    <col min="2" max="5" width="11.5703125" bestFit="1" customWidth="1"/>
    <col min="6" max="6" width="10.5703125" bestFit="1" customWidth="1"/>
    <col min="8" max="8" width="9.7109375" style="108" customWidth="1"/>
    <col min="9" max="9" width="9.42578125" style="108" customWidth="1"/>
    <col min="10" max="10" width="11.42578125" style="108" customWidth="1"/>
    <col min="11" max="11" width="9.7109375" style="108" customWidth="1"/>
    <col min="13" max="13" width="34.7109375" bestFit="1" customWidth="1"/>
    <col min="14" max="14" width="12.5703125" bestFit="1" customWidth="1"/>
    <col min="15" max="16" width="11.5703125" bestFit="1" customWidth="1"/>
    <col min="17" max="17" width="10.5703125" bestFit="1" customWidth="1"/>
    <col min="20" max="20" width="25.7109375" bestFit="1" customWidth="1"/>
    <col min="21" max="21" width="12" customWidth="1"/>
  </cols>
  <sheetData>
    <row r="1" spans="1:17" ht="21" x14ac:dyDescent="0.35">
      <c r="A1" s="107" t="s">
        <v>68</v>
      </c>
    </row>
    <row r="2" spans="1:17" ht="15.75" thickBot="1" x14ac:dyDescent="0.3"/>
    <row r="3" spans="1:17" ht="15.75" thickBot="1" x14ac:dyDescent="0.3">
      <c r="B3" s="109" t="s">
        <v>69</v>
      </c>
      <c r="C3" s="110">
        <v>185</v>
      </c>
      <c r="D3" s="111">
        <v>165</v>
      </c>
      <c r="E3" s="112">
        <v>119</v>
      </c>
      <c r="F3" s="113">
        <v>79</v>
      </c>
      <c r="H3" s="114" t="s">
        <v>70</v>
      </c>
      <c r="I3" s="115" t="s">
        <v>71</v>
      </c>
      <c r="J3" s="116" t="s">
        <v>72</v>
      </c>
      <c r="K3" s="116" t="s">
        <v>73</v>
      </c>
      <c r="M3" s="117" t="s">
        <v>74</v>
      </c>
      <c r="N3" s="118">
        <v>185</v>
      </c>
      <c r="O3" s="119">
        <v>165</v>
      </c>
      <c r="P3" s="120">
        <v>119</v>
      </c>
      <c r="Q3" s="121">
        <v>79</v>
      </c>
    </row>
    <row r="4" spans="1:17" x14ac:dyDescent="0.25">
      <c r="C4" s="122"/>
      <c r="D4" s="123"/>
      <c r="E4" s="124">
        <v>1666</v>
      </c>
      <c r="F4" s="125"/>
      <c r="H4" s="126">
        <v>1</v>
      </c>
      <c r="I4" s="127">
        <v>14</v>
      </c>
      <c r="J4" s="128">
        <v>10</v>
      </c>
      <c r="K4" s="129">
        <v>4</v>
      </c>
      <c r="N4" s="130"/>
      <c r="O4" s="131"/>
      <c r="P4" s="132">
        <v>476</v>
      </c>
      <c r="Q4" s="133"/>
    </row>
    <row r="5" spans="1:17" x14ac:dyDescent="0.25">
      <c r="C5" s="130"/>
      <c r="D5" s="132">
        <v>2970</v>
      </c>
      <c r="E5" s="131"/>
      <c r="F5" s="133"/>
      <c r="H5" s="134">
        <v>2</v>
      </c>
      <c r="I5" s="135">
        <v>18</v>
      </c>
      <c r="J5" s="136">
        <v>10</v>
      </c>
      <c r="K5" s="137">
        <v>8</v>
      </c>
      <c r="N5" s="130"/>
      <c r="O5" s="132">
        <v>1320</v>
      </c>
      <c r="P5" s="131"/>
      <c r="Q5" s="133"/>
    </row>
    <row r="6" spans="1:17" x14ac:dyDescent="0.25">
      <c r="C6" s="138">
        <v>2960</v>
      </c>
      <c r="D6" s="132">
        <v>1155</v>
      </c>
      <c r="E6" s="131"/>
      <c r="F6" s="133"/>
      <c r="H6" s="134">
        <v>3</v>
      </c>
      <c r="I6" s="135">
        <v>24</v>
      </c>
      <c r="J6" s="136">
        <v>8</v>
      </c>
      <c r="K6" s="137">
        <v>15</v>
      </c>
      <c r="N6" s="138">
        <v>1850</v>
      </c>
      <c r="O6" s="132">
        <v>825</v>
      </c>
      <c r="P6" s="131"/>
      <c r="Q6" s="133"/>
    </row>
    <row r="7" spans="1:17" x14ac:dyDescent="0.25">
      <c r="C7" s="138">
        <v>2960</v>
      </c>
      <c r="D7" s="132">
        <v>1320</v>
      </c>
      <c r="E7" s="132">
        <v>476</v>
      </c>
      <c r="F7" s="133"/>
      <c r="H7" s="134">
        <v>4</v>
      </c>
      <c r="I7" s="135">
        <v>29</v>
      </c>
      <c r="J7" s="136">
        <v>11</v>
      </c>
      <c r="K7" s="137">
        <v>18</v>
      </c>
      <c r="N7" s="138">
        <v>1295</v>
      </c>
      <c r="O7" s="132">
        <v>990</v>
      </c>
      <c r="P7" s="132">
        <v>476</v>
      </c>
      <c r="Q7" s="133"/>
    </row>
    <row r="8" spans="1:17" x14ac:dyDescent="0.25">
      <c r="C8" s="138">
        <v>2960</v>
      </c>
      <c r="D8" s="132">
        <v>1650</v>
      </c>
      <c r="E8" s="132">
        <v>476</v>
      </c>
      <c r="F8" s="133"/>
      <c r="H8" s="134">
        <v>5</v>
      </c>
      <c r="I8" s="135">
        <v>32</v>
      </c>
      <c r="J8" s="136">
        <v>17</v>
      </c>
      <c r="K8" s="137">
        <v>15</v>
      </c>
      <c r="N8" s="138">
        <v>740</v>
      </c>
      <c r="O8" s="132">
        <v>990</v>
      </c>
      <c r="P8" s="132">
        <v>476</v>
      </c>
      <c r="Q8" s="133"/>
    </row>
    <row r="9" spans="1:17" x14ac:dyDescent="0.25">
      <c r="C9" s="138">
        <v>2960</v>
      </c>
      <c r="D9" s="132">
        <v>1650</v>
      </c>
      <c r="E9" s="132">
        <v>476</v>
      </c>
      <c r="F9" s="133"/>
      <c r="H9" s="134">
        <v>6</v>
      </c>
      <c r="I9" s="135">
        <v>36</v>
      </c>
      <c r="J9" s="136">
        <v>25</v>
      </c>
      <c r="K9" s="137">
        <v>11</v>
      </c>
      <c r="N9" s="138">
        <v>370</v>
      </c>
      <c r="O9" s="132">
        <v>1155</v>
      </c>
      <c r="P9" s="132">
        <v>357</v>
      </c>
      <c r="Q9" s="133"/>
    </row>
    <row r="10" spans="1:17" x14ac:dyDescent="0.25">
      <c r="C10" s="138">
        <v>2960</v>
      </c>
      <c r="D10" s="132">
        <v>1650</v>
      </c>
      <c r="E10" s="132">
        <v>1190</v>
      </c>
      <c r="F10" s="139">
        <v>632</v>
      </c>
      <c r="H10" s="134">
        <v>7</v>
      </c>
      <c r="I10" s="135">
        <v>42</v>
      </c>
      <c r="J10" s="136">
        <v>27</v>
      </c>
      <c r="K10" s="137">
        <v>15</v>
      </c>
      <c r="N10" s="138">
        <v>185</v>
      </c>
      <c r="O10" s="132">
        <v>1320</v>
      </c>
      <c r="P10" s="131"/>
      <c r="Q10" s="133"/>
    </row>
    <row r="11" spans="1:17" x14ac:dyDescent="0.25">
      <c r="C11" s="138">
        <v>2960</v>
      </c>
      <c r="D11" s="132">
        <v>1485</v>
      </c>
      <c r="E11" s="131"/>
      <c r="F11" s="139">
        <v>632</v>
      </c>
      <c r="H11" s="134">
        <v>8</v>
      </c>
      <c r="I11" s="135">
        <v>39</v>
      </c>
      <c r="J11" s="136">
        <v>17</v>
      </c>
      <c r="K11" s="137">
        <v>22</v>
      </c>
      <c r="N11" s="138">
        <v>1295</v>
      </c>
      <c r="O11" s="132">
        <v>1650</v>
      </c>
      <c r="P11" s="131"/>
      <c r="Q11" s="139">
        <v>632</v>
      </c>
    </row>
    <row r="12" spans="1:17" x14ac:dyDescent="0.25">
      <c r="C12" s="138">
        <v>2960</v>
      </c>
      <c r="D12" s="132">
        <v>2310</v>
      </c>
      <c r="E12" s="132">
        <v>952</v>
      </c>
      <c r="F12" s="139">
        <v>632</v>
      </c>
      <c r="H12" s="134">
        <v>9</v>
      </c>
      <c r="I12" s="135">
        <v>51</v>
      </c>
      <c r="J12" s="136">
        <v>24</v>
      </c>
      <c r="K12" s="137">
        <v>27</v>
      </c>
      <c r="N12" s="138">
        <v>1295</v>
      </c>
      <c r="O12" s="132">
        <v>1815</v>
      </c>
      <c r="P12" s="132">
        <v>238</v>
      </c>
      <c r="Q12" s="139">
        <v>632</v>
      </c>
    </row>
    <row r="13" spans="1:17" x14ac:dyDescent="0.25">
      <c r="C13" s="130"/>
      <c r="D13" s="132">
        <v>4950</v>
      </c>
      <c r="E13" s="132">
        <v>1428</v>
      </c>
      <c r="F13" s="139">
        <v>632</v>
      </c>
      <c r="H13" s="134">
        <v>10</v>
      </c>
      <c r="I13" s="135">
        <v>52</v>
      </c>
      <c r="J13" s="136">
        <v>12</v>
      </c>
      <c r="K13" s="137">
        <v>40</v>
      </c>
      <c r="N13" s="130"/>
      <c r="O13" s="132">
        <v>2310</v>
      </c>
      <c r="P13" s="132">
        <v>595</v>
      </c>
      <c r="Q13" s="139">
        <v>790</v>
      </c>
    </row>
    <row r="14" spans="1:17" x14ac:dyDescent="0.25">
      <c r="C14" s="130"/>
      <c r="D14" s="132">
        <v>4950</v>
      </c>
      <c r="E14" s="132">
        <v>1428</v>
      </c>
      <c r="F14" s="139">
        <v>790</v>
      </c>
      <c r="H14" s="134">
        <v>11</v>
      </c>
      <c r="I14" s="135">
        <v>56</v>
      </c>
      <c r="J14" s="136">
        <v>10</v>
      </c>
      <c r="K14" s="137">
        <v>46</v>
      </c>
      <c r="N14" s="130"/>
      <c r="O14" s="132">
        <v>2310</v>
      </c>
      <c r="P14" s="132">
        <v>595</v>
      </c>
      <c r="Q14" s="139">
        <v>711</v>
      </c>
    </row>
    <row r="15" spans="1:17" x14ac:dyDescent="0.25">
      <c r="C15" s="130"/>
      <c r="D15" s="132">
        <v>4950</v>
      </c>
      <c r="E15" s="132">
        <v>1904</v>
      </c>
      <c r="F15" s="139">
        <v>790</v>
      </c>
      <c r="H15" s="134">
        <v>12</v>
      </c>
      <c r="I15" s="135">
        <v>56</v>
      </c>
      <c r="J15" s="136">
        <v>10</v>
      </c>
      <c r="K15" s="137">
        <v>46</v>
      </c>
      <c r="N15" s="130"/>
      <c r="O15" s="132">
        <v>4290</v>
      </c>
      <c r="P15" s="132">
        <v>714</v>
      </c>
      <c r="Q15" s="139">
        <v>790</v>
      </c>
    </row>
    <row r="16" spans="1:17" x14ac:dyDescent="0.25">
      <c r="C16" s="130"/>
      <c r="D16" s="132">
        <v>4950</v>
      </c>
      <c r="E16" s="132">
        <v>1904</v>
      </c>
      <c r="F16" s="139">
        <v>790</v>
      </c>
      <c r="H16" s="134">
        <v>13</v>
      </c>
      <c r="I16" s="135">
        <v>46</v>
      </c>
      <c r="J16" s="136">
        <v>10</v>
      </c>
      <c r="K16" s="137">
        <v>37</v>
      </c>
      <c r="N16" s="130"/>
      <c r="O16" s="132">
        <v>4620</v>
      </c>
      <c r="P16" s="132">
        <v>952</v>
      </c>
      <c r="Q16" s="139">
        <v>790</v>
      </c>
    </row>
    <row r="17" spans="2:17" x14ac:dyDescent="0.25">
      <c r="C17" s="130"/>
      <c r="D17" s="132">
        <v>2640</v>
      </c>
      <c r="E17" s="132">
        <v>2499</v>
      </c>
      <c r="F17" s="139">
        <v>790</v>
      </c>
      <c r="H17" s="134">
        <v>14</v>
      </c>
      <c r="I17" s="135">
        <v>37</v>
      </c>
      <c r="J17" s="136">
        <v>14</v>
      </c>
      <c r="K17" s="137">
        <v>43</v>
      </c>
      <c r="N17" s="130"/>
      <c r="O17" s="132">
        <v>2640</v>
      </c>
      <c r="P17" s="132">
        <v>2023</v>
      </c>
      <c r="Q17" s="139">
        <v>316</v>
      </c>
    </row>
    <row r="18" spans="2:17" x14ac:dyDescent="0.25">
      <c r="C18" s="130"/>
      <c r="D18" s="132">
        <v>1980</v>
      </c>
      <c r="E18" s="132">
        <v>4046</v>
      </c>
      <c r="F18" s="133"/>
      <c r="H18" s="134">
        <v>15</v>
      </c>
      <c r="I18" s="135">
        <v>56</v>
      </c>
      <c r="J18" s="136">
        <v>14</v>
      </c>
      <c r="K18" s="137">
        <v>42</v>
      </c>
      <c r="N18" s="130"/>
      <c r="O18" s="132">
        <v>1980</v>
      </c>
      <c r="P18" s="132">
        <v>3570</v>
      </c>
      <c r="Q18" s="133"/>
    </row>
    <row r="19" spans="2:17" x14ac:dyDescent="0.25">
      <c r="C19" s="130"/>
      <c r="D19" s="131"/>
      <c r="E19" s="132">
        <v>4879</v>
      </c>
      <c r="F19" s="133"/>
      <c r="H19" s="134">
        <v>16</v>
      </c>
      <c r="I19" s="135">
        <v>56</v>
      </c>
      <c r="J19" s="136">
        <v>23</v>
      </c>
      <c r="K19" s="137">
        <v>33</v>
      </c>
      <c r="N19" s="130"/>
      <c r="O19" s="131"/>
      <c r="P19" s="132">
        <v>3927</v>
      </c>
      <c r="Q19" s="133"/>
    </row>
    <row r="20" spans="2:17" x14ac:dyDescent="0.25">
      <c r="C20" s="130"/>
      <c r="D20" s="131"/>
      <c r="E20" s="132">
        <v>2856</v>
      </c>
      <c r="F20" s="133"/>
      <c r="H20" s="134">
        <v>17</v>
      </c>
      <c r="I20" s="135">
        <v>41</v>
      </c>
      <c r="J20" s="136">
        <v>15</v>
      </c>
      <c r="K20" s="137">
        <v>36</v>
      </c>
      <c r="N20" s="130"/>
      <c r="O20" s="131"/>
      <c r="P20" s="132">
        <v>4284</v>
      </c>
      <c r="Q20" s="133"/>
    </row>
    <row r="21" spans="2:17" x14ac:dyDescent="0.25">
      <c r="C21" s="130"/>
      <c r="D21" s="131"/>
      <c r="E21" s="132">
        <v>2856</v>
      </c>
      <c r="F21" s="133"/>
      <c r="H21" s="134">
        <v>18</v>
      </c>
      <c r="I21" s="135">
        <v>24</v>
      </c>
      <c r="J21" s="136">
        <v>24</v>
      </c>
      <c r="K21" s="137">
        <v>0</v>
      </c>
      <c r="N21" s="130"/>
      <c r="O21" s="131"/>
      <c r="P21" s="131"/>
      <c r="Q21" s="133"/>
    </row>
    <row r="22" spans="2:17" x14ac:dyDescent="0.25">
      <c r="C22" s="130"/>
      <c r="D22" s="131"/>
      <c r="E22" s="132">
        <v>2261</v>
      </c>
      <c r="F22" s="133"/>
      <c r="H22" s="134">
        <v>19</v>
      </c>
      <c r="I22" s="135">
        <v>19</v>
      </c>
      <c r="J22" s="136">
        <v>19</v>
      </c>
      <c r="K22" s="137">
        <v>0</v>
      </c>
      <c r="N22" s="130"/>
      <c r="O22" s="131"/>
      <c r="P22" s="131"/>
      <c r="Q22" s="133"/>
    </row>
    <row r="23" spans="2:17" ht="15.75" thickBot="1" x14ac:dyDescent="0.3">
      <c r="C23" s="140"/>
      <c r="D23" s="141"/>
      <c r="E23" s="142">
        <v>1666</v>
      </c>
      <c r="F23" s="143"/>
      <c r="H23" s="144">
        <v>20</v>
      </c>
      <c r="I23" s="145">
        <v>14</v>
      </c>
      <c r="J23" s="146">
        <v>14</v>
      </c>
      <c r="K23" s="147">
        <v>0</v>
      </c>
      <c r="N23" s="140"/>
      <c r="O23" s="141"/>
      <c r="P23" s="141"/>
      <c r="Q23" s="143"/>
    </row>
    <row r="24" spans="2:17" x14ac:dyDescent="0.25">
      <c r="C24" s="148">
        <v>20720</v>
      </c>
      <c r="D24" s="148">
        <v>38610</v>
      </c>
      <c r="E24" s="148">
        <v>32963</v>
      </c>
      <c r="F24" s="148">
        <v>5688</v>
      </c>
      <c r="I24" s="108">
        <v>742</v>
      </c>
      <c r="J24" s="108">
        <v>314</v>
      </c>
      <c r="K24" s="108">
        <v>458</v>
      </c>
      <c r="N24" s="148">
        <v>7030</v>
      </c>
      <c r="O24" s="148">
        <v>28215</v>
      </c>
      <c r="P24" s="148">
        <v>18683</v>
      </c>
      <c r="Q24" s="148">
        <v>4661</v>
      </c>
    </row>
    <row r="25" spans="2:17" ht="15.75" thickBot="1" x14ac:dyDescent="0.3">
      <c r="M25" t="s">
        <v>75</v>
      </c>
      <c r="N25" s="149">
        <v>3515</v>
      </c>
      <c r="O25" s="149">
        <v>14107.5</v>
      </c>
      <c r="P25" s="149">
        <v>9341.5</v>
      </c>
      <c r="Q25" s="149">
        <v>2330.5</v>
      </c>
    </row>
    <row r="26" spans="2:17" x14ac:dyDescent="0.25">
      <c r="B26" s="150" t="s">
        <v>76</v>
      </c>
      <c r="C26" s="151">
        <v>97981</v>
      </c>
      <c r="D26" s="123"/>
      <c r="E26" s="123"/>
      <c r="F26" s="123"/>
      <c r="G26" s="125"/>
      <c r="M26" t="s">
        <v>77</v>
      </c>
      <c r="N26" s="149">
        <v>58589</v>
      </c>
    </row>
    <row r="27" spans="2:17" x14ac:dyDescent="0.25">
      <c r="B27" s="130"/>
      <c r="C27" s="131"/>
      <c r="D27" s="131"/>
      <c r="E27" s="131"/>
      <c r="F27" s="131"/>
      <c r="G27" s="152" t="s">
        <v>78</v>
      </c>
      <c r="M27" t="s">
        <v>79</v>
      </c>
      <c r="N27" s="149">
        <v>29294.5</v>
      </c>
    </row>
    <row r="28" spans="2:17" ht="15.75" thickBot="1" x14ac:dyDescent="0.3">
      <c r="B28" s="153" t="s">
        <v>80</v>
      </c>
      <c r="C28" s="141">
        <f>C24/C3</f>
        <v>112</v>
      </c>
      <c r="D28" s="141">
        <f>D24/D3</f>
        <v>234</v>
      </c>
      <c r="E28" s="141">
        <f>E24/E3</f>
        <v>277</v>
      </c>
      <c r="F28" s="141">
        <f>F24/F3</f>
        <v>72</v>
      </c>
      <c r="G28" s="143">
        <f>SUM(C28:F28)</f>
        <v>695</v>
      </c>
      <c r="M28" t="s">
        <v>81</v>
      </c>
      <c r="N28" s="154">
        <v>0.59796287035241524</v>
      </c>
    </row>
    <row r="29" spans="2:17" x14ac:dyDescent="0.25">
      <c r="D29" s="155"/>
    </row>
    <row r="30" spans="2:17" x14ac:dyDescent="0.25">
      <c r="I30" s="117"/>
      <c r="M30" t="s">
        <v>82</v>
      </c>
      <c r="N30" s="149">
        <v>7323.625</v>
      </c>
    </row>
    <row r="31" spans="2:17" x14ac:dyDescent="0.25">
      <c r="M31" t="s">
        <v>83</v>
      </c>
      <c r="N31" s="149">
        <v>5858.9000000000005</v>
      </c>
    </row>
    <row r="32" spans="2:17" x14ac:dyDescent="0.25">
      <c r="M32" t="s">
        <v>84</v>
      </c>
      <c r="N32" s="149">
        <v>4394.1750000000002</v>
      </c>
    </row>
    <row r="33" spans="5:14" x14ac:dyDescent="0.25">
      <c r="M33" t="s">
        <v>85</v>
      </c>
      <c r="N33" s="149">
        <v>2929.4500000000003</v>
      </c>
    </row>
    <row r="34" spans="5:14" x14ac:dyDescent="0.25">
      <c r="M34" t="s">
        <v>86</v>
      </c>
      <c r="N34" s="149">
        <v>1464.7250000000001</v>
      </c>
    </row>
    <row r="36" spans="5:14" x14ac:dyDescent="0.25">
      <c r="M36" t="s">
        <v>87</v>
      </c>
      <c r="N36" s="149">
        <v>65.800763701707098</v>
      </c>
    </row>
    <row r="37" spans="5:14" x14ac:dyDescent="0.25">
      <c r="E37" s="109"/>
      <c r="N37" s="149">
        <v>16.450190925426774</v>
      </c>
    </row>
    <row r="39" spans="5:14" x14ac:dyDescent="0.25">
      <c r="M39" t="s">
        <v>88</v>
      </c>
      <c r="N39" s="149">
        <v>82.250954627133865</v>
      </c>
    </row>
    <row r="41" spans="5:14" x14ac:dyDescent="0.25">
      <c r="G41" s="109"/>
      <c r="N41" s="149">
        <v>13.16015274034142</v>
      </c>
    </row>
    <row r="42" spans="5:14" x14ac:dyDescent="0.25">
      <c r="M42" t="s">
        <v>89</v>
      </c>
      <c r="N42" s="149">
        <v>78.960916442048514</v>
      </c>
    </row>
    <row r="44" spans="5:14" x14ac:dyDescent="0.25">
      <c r="M44" t="s">
        <v>90</v>
      </c>
      <c r="N44" s="149">
        <v>9.8701145552560643</v>
      </c>
    </row>
    <row r="45" spans="5:14" x14ac:dyDescent="0.25">
      <c r="N45" s="149">
        <v>75.670878256963164</v>
      </c>
    </row>
    <row r="47" spans="5:14" x14ac:dyDescent="0.25">
      <c r="M47" t="s">
        <v>91</v>
      </c>
      <c r="N47" s="149">
        <v>6.5800763701707101</v>
      </c>
    </row>
    <row r="48" spans="5:14" x14ac:dyDescent="0.25">
      <c r="N48" s="149">
        <v>72.380840071877813</v>
      </c>
    </row>
    <row r="50" spans="13:14" x14ac:dyDescent="0.25">
      <c r="M50" t="s">
        <v>92</v>
      </c>
      <c r="N50" s="149">
        <v>4.6060534591194973</v>
      </c>
    </row>
    <row r="51" spans="13:14" x14ac:dyDescent="0.25">
      <c r="N51" s="149">
        <v>70.406817160826591</v>
      </c>
    </row>
    <row r="54" spans="13:14" x14ac:dyDescent="0.25">
      <c r="M54" t="s">
        <v>52</v>
      </c>
      <c r="N54" s="149">
        <v>13.106053459119497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5092-AA12-4ACE-97FC-B4B9E31A245B}">
  <dimension ref="B1:G11"/>
  <sheetViews>
    <sheetView workbookViewId="0">
      <selection activeCell="F2" sqref="F2:G11"/>
    </sheetView>
  </sheetViews>
  <sheetFormatPr defaultRowHeight="15" x14ac:dyDescent="0.25"/>
  <cols>
    <col min="2" max="2" width="25.7109375" bestFit="1" customWidth="1"/>
    <col min="3" max="3" width="11.85546875" customWidth="1"/>
    <col min="6" max="6" width="25.7109375" bestFit="1" customWidth="1"/>
    <col min="7" max="7" width="11" customWidth="1"/>
  </cols>
  <sheetData>
    <row r="1" spans="2:7" ht="15.75" thickBot="1" x14ac:dyDescent="0.3"/>
    <row r="2" spans="2:7" x14ac:dyDescent="0.25">
      <c r="B2" s="86" t="s">
        <v>51</v>
      </c>
      <c r="C2" s="87">
        <v>5000</v>
      </c>
      <c r="F2" s="86" t="s">
        <v>58</v>
      </c>
      <c r="G2" s="93">
        <f>82.25*0.25</f>
        <v>20.5625</v>
      </c>
    </row>
    <row r="3" spans="2:7" x14ac:dyDescent="0.25">
      <c r="B3" s="88"/>
      <c r="C3" s="89"/>
      <c r="F3" s="88" t="s">
        <v>57</v>
      </c>
      <c r="G3" s="90">
        <f>SUM(G2+C4)</f>
        <v>102.8125</v>
      </c>
    </row>
    <row r="4" spans="2:7" x14ac:dyDescent="0.25">
      <c r="B4" s="88" t="s">
        <v>56</v>
      </c>
      <c r="C4" s="90">
        <v>82.25</v>
      </c>
      <c r="F4" s="88"/>
      <c r="G4" s="89"/>
    </row>
    <row r="5" spans="2:7" x14ac:dyDescent="0.25">
      <c r="B5" s="88" t="s">
        <v>52</v>
      </c>
      <c r="C5" s="90">
        <v>8.5</v>
      </c>
      <c r="F5" s="88" t="s">
        <v>59</v>
      </c>
      <c r="G5" s="90">
        <f>G3/2</f>
        <v>51.40625</v>
      </c>
    </row>
    <row r="6" spans="2:7" x14ac:dyDescent="0.25">
      <c r="B6" s="88"/>
      <c r="C6" s="90">
        <f>SUM(C3:C4)</f>
        <v>82.25</v>
      </c>
      <c r="F6" s="94" t="s">
        <v>60</v>
      </c>
      <c r="G6" s="89">
        <v>8.5</v>
      </c>
    </row>
    <row r="7" spans="2:7" x14ac:dyDescent="0.25">
      <c r="B7" s="88"/>
      <c r="C7" s="90">
        <f>SUM(C4:C5)</f>
        <v>90.75</v>
      </c>
      <c r="F7" s="88"/>
      <c r="G7" s="90">
        <f>SUM(G5:G6)</f>
        <v>59.90625</v>
      </c>
    </row>
    <row r="8" spans="2:7" x14ac:dyDescent="0.25">
      <c r="B8" s="88"/>
      <c r="C8" s="89"/>
      <c r="F8" s="88"/>
      <c r="G8" s="89"/>
    </row>
    <row r="9" spans="2:7" x14ac:dyDescent="0.25">
      <c r="B9" s="88" t="s">
        <v>53</v>
      </c>
      <c r="C9" s="90">
        <f>C7*50</f>
        <v>4537.5</v>
      </c>
      <c r="F9" s="88" t="s">
        <v>55</v>
      </c>
      <c r="G9" s="90">
        <f>G7*100</f>
        <v>5990.625</v>
      </c>
    </row>
    <row r="10" spans="2:7" x14ac:dyDescent="0.25">
      <c r="B10" s="88" t="s">
        <v>54</v>
      </c>
      <c r="C10" s="90">
        <f>C7*60</f>
        <v>5445</v>
      </c>
      <c r="F10" s="88" t="s">
        <v>61</v>
      </c>
      <c r="G10" s="90">
        <f>G7*120</f>
        <v>7188.75</v>
      </c>
    </row>
    <row r="11" spans="2:7" ht="15.75" thickBot="1" x14ac:dyDescent="0.3">
      <c r="B11" s="91" t="s">
        <v>55</v>
      </c>
      <c r="C11" s="92">
        <f>C7*100</f>
        <v>9075</v>
      </c>
      <c r="F11" s="91" t="s">
        <v>62</v>
      </c>
      <c r="G11" s="92">
        <f>G7*150</f>
        <v>8985.9375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Allocation</vt:lpstr>
      <vt:lpstr>Analysis</vt:lpstr>
      <vt:lpstr>Expense Vs Tickets Sold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Ydel</dc:creator>
  <cp:lastModifiedBy>Camille Ydel</cp:lastModifiedBy>
  <dcterms:created xsi:type="dcterms:W3CDTF">2022-08-06T18:59:19Z</dcterms:created>
  <dcterms:modified xsi:type="dcterms:W3CDTF">2022-08-28T06:32:03Z</dcterms:modified>
</cp:coreProperties>
</file>