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22/Library/CloudStorage/GoogleDrive-ch22@williams.edu/My Drive/1. Projects - Work/Manuscript - Fluvial Ratios/Paper components/GeoChron Manuscript/Supplement/"/>
    </mc:Choice>
  </mc:AlternateContent>
  <xr:revisionPtr revIDLastSave="0" documentId="13_ncr:1_{207DF9D3-0D93-1546-ACC2-417B58C14459}" xr6:coauthVersionLast="47" xr6:coauthVersionMax="47" xr10:uidLastSave="{00000000-0000-0000-0000-000000000000}"/>
  <bookViews>
    <workbookView xWindow="5520" yWindow="560" windowWidth="20020" windowHeight="13940" tabRatio="697" xr2:uid="{88F5CB3A-1597-4390-B906-B57C9FE88533}"/>
  </bookViews>
  <sheets>
    <sheet name="Read Me" sheetId="11" r:id="rId1"/>
    <sheet name="26Al Calculations" sheetId="1" r:id="rId2"/>
    <sheet name="Blanks" sheetId="3" r:id="rId3"/>
    <sheet name="Journal Style Table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3" l="1"/>
  <c r="F43" i="3"/>
  <c r="F42" i="3"/>
  <c r="Q68" i="1" l="1"/>
  <c r="Q69" i="1"/>
  <c r="J69" i="1"/>
  <c r="L69" i="1" s="1"/>
  <c r="J68" i="1"/>
  <c r="L68" i="1" s="1"/>
  <c r="G69" i="1"/>
  <c r="G68" i="1"/>
  <c r="M68" i="1" s="1"/>
  <c r="M69" i="1" l="1"/>
  <c r="R69" i="1" s="1"/>
  <c r="S69" i="1" s="1"/>
  <c r="N68" i="1"/>
  <c r="R68" i="1"/>
  <c r="S68" i="1" s="1"/>
  <c r="N69" i="1"/>
  <c r="Q52" i="1" l="1"/>
  <c r="G52" i="1"/>
  <c r="J52" i="1"/>
  <c r="L52" i="1" s="1"/>
  <c r="Q51" i="1"/>
  <c r="G51" i="1"/>
  <c r="M51" i="1" s="1"/>
  <c r="J51" i="1"/>
  <c r="L51" i="1" s="1"/>
  <c r="Q50" i="1"/>
  <c r="G50" i="1"/>
  <c r="J50" i="1"/>
  <c r="Q49" i="1"/>
  <c r="G49" i="1"/>
  <c r="J49" i="1"/>
  <c r="Q48" i="1"/>
  <c r="G48" i="1"/>
  <c r="J48" i="1"/>
  <c r="L48" i="1" s="1"/>
  <c r="Q47" i="1"/>
  <c r="G47" i="1"/>
  <c r="M47" i="1" s="1"/>
  <c r="J47" i="1"/>
  <c r="L47" i="1" s="1"/>
  <c r="Q46" i="1"/>
  <c r="G46" i="1"/>
  <c r="M46" i="1" s="1"/>
  <c r="J46" i="1"/>
  <c r="L46" i="1" s="1"/>
  <c r="Q45" i="1"/>
  <c r="G45" i="1"/>
  <c r="J45" i="1"/>
  <c r="Q44" i="1"/>
  <c r="G44" i="1"/>
  <c r="J44" i="1"/>
  <c r="L44" i="1" s="1"/>
  <c r="Q43" i="1"/>
  <c r="G43" i="1"/>
  <c r="M43" i="1" s="1"/>
  <c r="J43" i="1"/>
  <c r="L43" i="1" s="1"/>
  <c r="Q42" i="1"/>
  <c r="G42" i="1"/>
  <c r="M42" i="1" s="1"/>
  <c r="J42" i="1"/>
  <c r="L42" i="1" s="1"/>
  <c r="Q41" i="1"/>
  <c r="G41" i="1"/>
  <c r="J41" i="1"/>
  <c r="Q40" i="1"/>
  <c r="G40" i="1"/>
  <c r="J40" i="1"/>
  <c r="L40" i="1" s="1"/>
  <c r="Q39" i="1"/>
  <c r="G39" i="1"/>
  <c r="M39" i="1" s="1"/>
  <c r="J39" i="1"/>
  <c r="L39" i="1" s="1"/>
  <c r="Q38" i="1"/>
  <c r="G38" i="1"/>
  <c r="M38" i="1" s="1"/>
  <c r="J38" i="1"/>
  <c r="L38" i="1" s="1"/>
  <c r="Q37" i="1"/>
  <c r="G37" i="1"/>
  <c r="J37" i="1"/>
  <c r="M45" i="1" l="1"/>
  <c r="R45" i="1" s="1"/>
  <c r="S45" i="1" s="1"/>
  <c r="M48" i="1"/>
  <c r="N48" i="1" s="1"/>
  <c r="M50" i="1"/>
  <c r="R50" i="1" s="1"/>
  <c r="S50" i="1" s="1"/>
  <c r="M49" i="1"/>
  <c r="N49" i="1" s="1"/>
  <c r="M37" i="1"/>
  <c r="R37" i="1" s="1"/>
  <c r="S37" i="1" s="1"/>
  <c r="M40" i="1"/>
  <c r="R40" i="1" s="1"/>
  <c r="S40" i="1" s="1"/>
  <c r="M52" i="1"/>
  <c r="N52" i="1" s="1"/>
  <c r="M41" i="1"/>
  <c r="R41" i="1" s="1"/>
  <c r="S41" i="1" s="1"/>
  <c r="M44" i="1"/>
  <c r="R44" i="1" s="1"/>
  <c r="S44" i="1" s="1"/>
  <c r="N38" i="1"/>
  <c r="N46" i="1"/>
  <c r="N50" i="1"/>
  <c r="N42" i="1"/>
  <c r="R39" i="1"/>
  <c r="S39" i="1" s="1"/>
  <c r="N39" i="1"/>
  <c r="R51" i="1"/>
  <c r="S51" i="1" s="1"/>
  <c r="N51" i="1"/>
  <c r="N45" i="1"/>
  <c r="R47" i="1"/>
  <c r="S47" i="1" s="1"/>
  <c r="N47" i="1"/>
  <c r="R43" i="1"/>
  <c r="S43" i="1" s="1"/>
  <c r="N43" i="1"/>
  <c r="L37" i="1"/>
  <c r="L41" i="1"/>
  <c r="L45" i="1"/>
  <c r="R46" i="1"/>
  <c r="S46" i="1" s="1"/>
  <c r="N44" i="1"/>
  <c r="L49" i="1"/>
  <c r="L50" i="1"/>
  <c r="R38" i="1"/>
  <c r="S38" i="1" s="1"/>
  <c r="R42" i="1"/>
  <c r="S42" i="1" s="1"/>
  <c r="N41" i="1" l="1"/>
  <c r="N40" i="1"/>
  <c r="N37" i="1"/>
  <c r="R49" i="1"/>
  <c r="S49" i="1" s="1"/>
  <c r="R52" i="1"/>
  <c r="S52" i="1" s="1"/>
  <c r="R48" i="1"/>
  <c r="S48" i="1" s="1"/>
  <c r="Q28" i="1"/>
  <c r="Q105" i="1"/>
  <c r="Q35" i="1"/>
  <c r="Q57" i="1"/>
  <c r="Q62" i="1"/>
  <c r="Q82" i="1"/>
  <c r="Q77" i="1"/>
  <c r="Q121" i="1"/>
  <c r="Q126" i="1"/>
  <c r="Q66" i="1"/>
  <c r="Q95" i="1"/>
  <c r="Q92" i="1"/>
  <c r="Q91" i="1"/>
  <c r="Q90" i="1"/>
  <c r="Q11" i="1"/>
  <c r="Q127" i="1"/>
  <c r="Q116" i="1"/>
  <c r="Q114" i="1"/>
  <c r="Q113" i="1"/>
  <c r="Q98" i="1"/>
  <c r="Q54" i="1"/>
  <c r="Q24" i="1"/>
  <c r="Q25" i="1"/>
  <c r="Q23" i="1"/>
  <c r="Q32" i="1"/>
  <c r="Q31" i="1"/>
  <c r="Q30" i="1"/>
  <c r="Q107" i="1"/>
  <c r="Q70" i="1"/>
  <c r="Q36" i="1"/>
  <c r="Q84" i="1"/>
  <c r="Q129" i="1"/>
  <c r="Q85" i="1"/>
  <c r="Q26" i="1"/>
  <c r="Q58" i="1"/>
  <c r="Q59" i="1"/>
  <c r="Q60" i="1"/>
  <c r="Q61" i="1"/>
  <c r="Q56" i="1"/>
  <c r="Q15" i="1"/>
  <c r="Q75" i="1"/>
  <c r="Q19" i="1"/>
  <c r="Q18" i="1"/>
  <c r="Q17" i="1"/>
  <c r="Q13" i="1"/>
  <c r="Q71" i="1"/>
  <c r="Q72" i="1"/>
  <c r="Q73" i="1"/>
  <c r="Q21" i="1"/>
  <c r="Q123" i="1"/>
  <c r="Q122" i="1"/>
  <c r="Q65" i="1"/>
  <c r="Q67" i="1"/>
  <c r="Q124" i="1"/>
  <c r="Q125" i="1"/>
  <c r="Q22" i="1"/>
  <c r="Q97" i="1"/>
  <c r="Q128" i="1"/>
  <c r="Q96" i="1"/>
  <c r="Q94" i="1"/>
  <c r="Q93" i="1"/>
  <c r="Q88" i="1"/>
  <c r="Q89" i="1"/>
  <c r="Q101" i="1"/>
  <c r="Q102" i="1"/>
  <c r="Q99" i="1"/>
  <c r="Q100" i="1"/>
  <c r="Q120" i="1"/>
  <c r="Q119" i="1"/>
  <c r="Q117" i="1"/>
  <c r="Q118" i="1"/>
  <c r="Q115" i="1"/>
  <c r="Q112" i="1"/>
  <c r="Q109" i="1"/>
  <c r="Q108" i="1"/>
  <c r="Q110" i="1"/>
  <c r="Q53" i="1"/>
  <c r="Q83" i="1"/>
  <c r="Q12" i="1"/>
  <c r="Q27" i="1"/>
  <c r="Q87" i="1"/>
  <c r="Q64" i="1"/>
  <c r="Q86" i="1"/>
  <c r="Q55" i="1"/>
  <c r="Q63" i="1"/>
  <c r="Q103" i="1"/>
  <c r="Q104" i="1"/>
  <c r="Q106" i="1"/>
  <c r="Q29" i="1"/>
  <c r="Q33" i="1"/>
  <c r="Q34" i="1"/>
  <c r="Q111" i="1"/>
  <c r="Q20" i="1"/>
  <c r="Q14" i="1"/>
  <c r="Q10" i="1"/>
  <c r="Q74" i="1"/>
  <c r="Q16" i="1"/>
  <c r="Q9" i="1"/>
  <c r="Q76" i="1"/>
  <c r="Q78" i="1"/>
  <c r="Q81" i="1"/>
  <c r="Q80" i="1"/>
  <c r="Q79" i="1"/>
  <c r="G28" i="1"/>
  <c r="G105" i="1"/>
  <c r="G35" i="1"/>
  <c r="G57" i="1"/>
  <c r="G62" i="1"/>
  <c r="G82" i="1"/>
  <c r="G77" i="1"/>
  <c r="G121" i="1"/>
  <c r="G126" i="1"/>
  <c r="G66" i="1"/>
  <c r="G95" i="1"/>
  <c r="G92" i="1"/>
  <c r="G91" i="1"/>
  <c r="G90" i="1"/>
  <c r="G11" i="1"/>
  <c r="G127" i="1"/>
  <c r="G116" i="1"/>
  <c r="G114" i="1"/>
  <c r="G113" i="1"/>
  <c r="G98" i="1"/>
  <c r="G54" i="1"/>
  <c r="G24" i="1"/>
  <c r="G25" i="1"/>
  <c r="G23" i="1"/>
  <c r="G32" i="1"/>
  <c r="G31" i="1"/>
  <c r="G30" i="1"/>
  <c r="G107" i="1"/>
  <c r="G70" i="1"/>
  <c r="G36" i="1"/>
  <c r="G84" i="1"/>
  <c r="G129" i="1"/>
  <c r="G85" i="1"/>
  <c r="G26" i="1"/>
  <c r="G58" i="1"/>
  <c r="G59" i="1"/>
  <c r="G60" i="1"/>
  <c r="G61" i="1"/>
  <c r="G56" i="1"/>
  <c r="G15" i="1"/>
  <c r="G75" i="1"/>
  <c r="G19" i="1"/>
  <c r="G18" i="1"/>
  <c r="G17" i="1"/>
  <c r="G13" i="1"/>
  <c r="G71" i="1"/>
  <c r="G72" i="1"/>
  <c r="G73" i="1"/>
  <c r="G21" i="1"/>
  <c r="G123" i="1"/>
  <c r="G122" i="1"/>
  <c r="G65" i="1"/>
  <c r="G67" i="1"/>
  <c r="G124" i="1"/>
  <c r="G125" i="1"/>
  <c r="G22" i="1"/>
  <c r="G97" i="1"/>
  <c r="G128" i="1"/>
  <c r="G96" i="1"/>
  <c r="G94" i="1"/>
  <c r="G93" i="1"/>
  <c r="G88" i="1"/>
  <c r="G89" i="1"/>
  <c r="G101" i="1"/>
  <c r="G102" i="1"/>
  <c r="G99" i="1"/>
  <c r="G100" i="1"/>
  <c r="G120" i="1"/>
  <c r="G119" i="1"/>
  <c r="G117" i="1"/>
  <c r="G118" i="1"/>
  <c r="G115" i="1"/>
  <c r="G112" i="1"/>
  <c r="G109" i="1"/>
  <c r="G108" i="1"/>
  <c r="G110" i="1"/>
  <c r="G53" i="1"/>
  <c r="G83" i="1"/>
  <c r="G12" i="1"/>
  <c r="G27" i="1"/>
  <c r="G87" i="1"/>
  <c r="G64" i="1"/>
  <c r="G86" i="1"/>
  <c r="G55" i="1"/>
  <c r="G63" i="1"/>
  <c r="G103" i="1"/>
  <c r="G104" i="1"/>
  <c r="G106" i="1"/>
  <c r="G29" i="1"/>
  <c r="G33" i="1"/>
  <c r="G34" i="1"/>
  <c r="G111" i="1"/>
  <c r="G20" i="1"/>
  <c r="G14" i="1"/>
  <c r="G10" i="1"/>
  <c r="G74" i="1"/>
  <c r="G16" i="1"/>
  <c r="G9" i="1"/>
  <c r="G76" i="1"/>
  <c r="G78" i="1"/>
  <c r="G81" i="1"/>
  <c r="G80" i="1"/>
  <c r="G79" i="1"/>
  <c r="J28" i="1"/>
  <c r="L28" i="1" s="1"/>
  <c r="J105" i="1"/>
  <c r="J35" i="1"/>
  <c r="J57" i="1"/>
  <c r="J62" i="1"/>
  <c r="J82" i="1"/>
  <c r="L82" i="1" s="1"/>
  <c r="J77" i="1"/>
  <c r="L77" i="1" s="1"/>
  <c r="J121" i="1"/>
  <c r="J126" i="1"/>
  <c r="J66" i="1"/>
  <c r="J95" i="1"/>
  <c r="L95" i="1" s="1"/>
  <c r="J92" i="1"/>
  <c r="L92" i="1" s="1"/>
  <c r="J91" i="1"/>
  <c r="J90" i="1"/>
  <c r="J11" i="1"/>
  <c r="J127" i="1"/>
  <c r="J116" i="1"/>
  <c r="J114" i="1"/>
  <c r="L114" i="1" s="1"/>
  <c r="J113" i="1"/>
  <c r="J98" i="1"/>
  <c r="J54" i="1"/>
  <c r="J24" i="1"/>
  <c r="J25" i="1"/>
  <c r="J23" i="1"/>
  <c r="L23" i="1" s="1"/>
  <c r="J32" i="1"/>
  <c r="J31" i="1"/>
  <c r="L31" i="1" s="1"/>
  <c r="J30" i="1"/>
  <c r="J107" i="1"/>
  <c r="J70" i="1"/>
  <c r="L70" i="1" s="1"/>
  <c r="J36" i="1"/>
  <c r="L36" i="1" s="1"/>
  <c r="J84" i="1"/>
  <c r="J129" i="1"/>
  <c r="J85" i="1"/>
  <c r="J26" i="1"/>
  <c r="J58" i="1"/>
  <c r="J59" i="1"/>
  <c r="J60" i="1"/>
  <c r="J61" i="1"/>
  <c r="J56" i="1"/>
  <c r="J15" i="1"/>
  <c r="J75" i="1"/>
  <c r="L75" i="1" s="1"/>
  <c r="J19" i="1"/>
  <c r="L19" i="1" s="1"/>
  <c r="J18" i="1"/>
  <c r="J17" i="1"/>
  <c r="J13" i="1"/>
  <c r="J71" i="1"/>
  <c r="L71" i="1" s="1"/>
  <c r="J72" i="1"/>
  <c r="J73" i="1"/>
  <c r="J21" i="1"/>
  <c r="J123" i="1"/>
  <c r="J122" i="1"/>
  <c r="J65" i="1"/>
  <c r="J67" i="1"/>
  <c r="J124" i="1"/>
  <c r="J125" i="1"/>
  <c r="J22" i="1"/>
  <c r="J97" i="1"/>
  <c r="J128" i="1"/>
  <c r="J96" i="1"/>
  <c r="L96" i="1" s="1"/>
  <c r="J94" i="1"/>
  <c r="L94" i="1" s="1"/>
  <c r="J93" i="1"/>
  <c r="L93" i="1" s="1"/>
  <c r="J88" i="1"/>
  <c r="J89" i="1"/>
  <c r="J101" i="1"/>
  <c r="J102" i="1"/>
  <c r="J99" i="1"/>
  <c r="J100" i="1"/>
  <c r="L100" i="1" s="1"/>
  <c r="J120" i="1"/>
  <c r="J119" i="1"/>
  <c r="J117" i="1"/>
  <c r="J118" i="1"/>
  <c r="J115" i="1"/>
  <c r="J112" i="1"/>
  <c r="J109" i="1"/>
  <c r="J108" i="1"/>
  <c r="J110" i="1"/>
  <c r="J53" i="1"/>
  <c r="J83" i="1"/>
  <c r="J12" i="1"/>
  <c r="L12" i="1" s="1"/>
  <c r="J27" i="1"/>
  <c r="J87" i="1"/>
  <c r="L87" i="1" s="1"/>
  <c r="J64" i="1"/>
  <c r="L64" i="1" s="1"/>
  <c r="J86" i="1"/>
  <c r="J55" i="1"/>
  <c r="J63" i="1"/>
  <c r="L63" i="1" s="1"/>
  <c r="J103" i="1"/>
  <c r="J104" i="1"/>
  <c r="J106" i="1"/>
  <c r="L106" i="1" s="1"/>
  <c r="J29" i="1"/>
  <c r="J33" i="1"/>
  <c r="L33" i="1" s="1"/>
  <c r="J34" i="1"/>
  <c r="J111" i="1"/>
  <c r="L111" i="1" s="1"/>
  <c r="J20" i="1"/>
  <c r="L20" i="1" s="1"/>
  <c r="J14" i="1"/>
  <c r="J10" i="1"/>
  <c r="J74" i="1"/>
  <c r="L74" i="1" s="1"/>
  <c r="J16" i="1"/>
  <c r="J9" i="1"/>
  <c r="J76" i="1"/>
  <c r="L76" i="1" s="1"/>
  <c r="J78" i="1"/>
  <c r="J81" i="1"/>
  <c r="L81" i="1" s="1"/>
  <c r="J80" i="1"/>
  <c r="J79" i="1"/>
  <c r="M106" i="1" l="1"/>
  <c r="R106" i="1" s="1"/>
  <c r="S106" i="1" s="1"/>
  <c r="M27" i="1"/>
  <c r="R27" i="1" s="1"/>
  <c r="S27" i="1" s="1"/>
  <c r="M101" i="1"/>
  <c r="N101" i="1" s="1"/>
  <c r="M73" i="1"/>
  <c r="R73" i="1" s="1"/>
  <c r="S73" i="1" s="1"/>
  <c r="M129" i="1"/>
  <c r="R129" i="1" s="1"/>
  <c r="S129" i="1" s="1"/>
  <c r="M114" i="1"/>
  <c r="R114" i="1" s="1"/>
  <c r="S114" i="1" s="1"/>
  <c r="M105" i="1"/>
  <c r="R105" i="1" s="1"/>
  <c r="S105" i="1" s="1"/>
  <c r="M104" i="1"/>
  <c r="R104" i="1" s="1"/>
  <c r="S104" i="1" s="1"/>
  <c r="M125" i="1"/>
  <c r="R125" i="1" s="1"/>
  <c r="S125" i="1" s="1"/>
  <c r="M25" i="1"/>
  <c r="R25" i="1" s="1"/>
  <c r="S25" i="1" s="1"/>
  <c r="M28" i="1"/>
  <c r="R28" i="1" s="1"/>
  <c r="S28" i="1" s="1"/>
  <c r="M103" i="1"/>
  <c r="R103" i="1" s="1"/>
  <c r="S103" i="1" s="1"/>
  <c r="M88" i="1"/>
  <c r="R88" i="1" s="1"/>
  <c r="S88" i="1" s="1"/>
  <c r="M61" i="1"/>
  <c r="N61" i="1" s="1"/>
  <c r="M63" i="1"/>
  <c r="N63" i="1" s="1"/>
  <c r="M60" i="1"/>
  <c r="R60" i="1" s="1"/>
  <c r="S60" i="1" s="1"/>
  <c r="M80" i="1"/>
  <c r="R80" i="1" s="1"/>
  <c r="S80" i="1" s="1"/>
  <c r="M14" i="1"/>
  <c r="R14" i="1" s="1"/>
  <c r="S14" i="1" s="1"/>
  <c r="M29" i="1"/>
  <c r="N29" i="1" s="1"/>
  <c r="M87" i="1"/>
  <c r="R87" i="1" s="1"/>
  <c r="S87" i="1" s="1"/>
  <c r="M112" i="1"/>
  <c r="R112" i="1" s="1"/>
  <c r="S112" i="1" s="1"/>
  <c r="M102" i="1"/>
  <c r="R102" i="1" s="1"/>
  <c r="S102" i="1" s="1"/>
  <c r="M97" i="1"/>
  <c r="N97" i="1" s="1"/>
  <c r="M21" i="1"/>
  <c r="N21" i="1" s="1"/>
  <c r="M75" i="1"/>
  <c r="R75" i="1" s="1"/>
  <c r="S75" i="1" s="1"/>
  <c r="M85" i="1"/>
  <c r="N85" i="1" s="1"/>
  <c r="M32" i="1"/>
  <c r="N32" i="1" s="1"/>
  <c r="M113" i="1"/>
  <c r="N113" i="1" s="1"/>
  <c r="M95" i="1"/>
  <c r="R95" i="1" s="1"/>
  <c r="S95" i="1" s="1"/>
  <c r="M35" i="1"/>
  <c r="R35" i="1" s="1"/>
  <c r="S35" i="1" s="1"/>
  <c r="M78" i="1"/>
  <c r="N78" i="1" s="1"/>
  <c r="M118" i="1"/>
  <c r="N118" i="1" s="1"/>
  <c r="M84" i="1"/>
  <c r="R84" i="1" s="1"/>
  <c r="S84" i="1" s="1"/>
  <c r="M126" i="1"/>
  <c r="R126" i="1" s="1"/>
  <c r="S126" i="1" s="1"/>
  <c r="M83" i="1"/>
  <c r="R83" i="1" s="1"/>
  <c r="S83" i="1" s="1"/>
  <c r="M124" i="1"/>
  <c r="N124" i="1" s="1"/>
  <c r="M36" i="1"/>
  <c r="R36" i="1" s="1"/>
  <c r="S36" i="1" s="1"/>
  <c r="M121" i="1"/>
  <c r="R121" i="1" s="1"/>
  <c r="S121" i="1" s="1"/>
  <c r="M119" i="1"/>
  <c r="R119" i="1" s="1"/>
  <c r="S119" i="1" s="1"/>
  <c r="M67" i="1"/>
  <c r="R67" i="1" s="1"/>
  <c r="S67" i="1" s="1"/>
  <c r="M70" i="1"/>
  <c r="N70" i="1" s="1"/>
  <c r="M16" i="1"/>
  <c r="N16" i="1" s="1"/>
  <c r="M34" i="1"/>
  <c r="R34" i="1" s="1"/>
  <c r="S34" i="1" s="1"/>
  <c r="M55" i="1"/>
  <c r="R55" i="1" s="1"/>
  <c r="S55" i="1" s="1"/>
  <c r="M110" i="1"/>
  <c r="R110" i="1" s="1"/>
  <c r="S110" i="1" s="1"/>
  <c r="M120" i="1"/>
  <c r="R120" i="1" s="1"/>
  <c r="S120" i="1" s="1"/>
  <c r="M94" i="1"/>
  <c r="R94" i="1" s="1"/>
  <c r="S94" i="1" s="1"/>
  <c r="M65" i="1"/>
  <c r="R65" i="1" s="1"/>
  <c r="S65" i="1" s="1"/>
  <c r="M17" i="1"/>
  <c r="N17" i="1" s="1"/>
  <c r="M59" i="1"/>
  <c r="R59" i="1" s="1"/>
  <c r="S59" i="1" s="1"/>
  <c r="M107" i="1"/>
  <c r="R107" i="1" s="1"/>
  <c r="S107" i="1" s="1"/>
  <c r="M90" i="1"/>
  <c r="R90" i="1" s="1"/>
  <c r="S90" i="1" s="1"/>
  <c r="M82" i="1"/>
  <c r="R82" i="1" s="1"/>
  <c r="S82" i="1" s="1"/>
  <c r="M20" i="1"/>
  <c r="R20" i="1" s="1"/>
  <c r="S20" i="1" s="1"/>
  <c r="M22" i="1"/>
  <c r="R22" i="1" s="1"/>
  <c r="S22" i="1" s="1"/>
  <c r="M23" i="1"/>
  <c r="N23" i="1" s="1"/>
  <c r="M111" i="1"/>
  <c r="R111" i="1" s="1"/>
  <c r="S111" i="1" s="1"/>
  <c r="M89" i="1"/>
  <c r="R89" i="1" s="1"/>
  <c r="S89" i="1" s="1"/>
  <c r="M56" i="1"/>
  <c r="R56" i="1" s="1"/>
  <c r="S56" i="1" s="1"/>
  <c r="M76" i="1"/>
  <c r="R76" i="1" s="1"/>
  <c r="S76" i="1" s="1"/>
  <c r="M117" i="1"/>
  <c r="R117" i="1" s="1"/>
  <c r="S117" i="1" s="1"/>
  <c r="M24" i="1"/>
  <c r="R24" i="1" s="1"/>
  <c r="S24" i="1" s="1"/>
  <c r="M9" i="1"/>
  <c r="N9" i="1" s="1"/>
  <c r="M93" i="1"/>
  <c r="R93" i="1" s="1"/>
  <c r="S93" i="1" s="1"/>
  <c r="M77" i="1"/>
  <c r="R77" i="1" s="1"/>
  <c r="S77" i="1" s="1"/>
  <c r="M74" i="1"/>
  <c r="R74" i="1" s="1"/>
  <c r="S74" i="1" s="1"/>
  <c r="M33" i="1"/>
  <c r="R33" i="1" s="1"/>
  <c r="S33" i="1" s="1"/>
  <c r="M86" i="1"/>
  <c r="N86" i="1" s="1"/>
  <c r="M108" i="1"/>
  <c r="N108" i="1" s="1"/>
  <c r="M100" i="1"/>
  <c r="N100" i="1" s="1"/>
  <c r="M96" i="1"/>
  <c r="R96" i="1" s="1"/>
  <c r="S96" i="1" s="1"/>
  <c r="M122" i="1"/>
  <c r="R122" i="1" s="1"/>
  <c r="S122" i="1" s="1"/>
  <c r="M18" i="1"/>
  <c r="R18" i="1" s="1"/>
  <c r="S18" i="1" s="1"/>
  <c r="M58" i="1"/>
  <c r="R58" i="1" s="1"/>
  <c r="S58" i="1" s="1"/>
  <c r="M30" i="1"/>
  <c r="N30" i="1" s="1"/>
  <c r="M54" i="1"/>
  <c r="R54" i="1" s="1"/>
  <c r="S54" i="1" s="1"/>
  <c r="M91" i="1"/>
  <c r="R91" i="1" s="1"/>
  <c r="S91" i="1" s="1"/>
  <c r="M62" i="1"/>
  <c r="N62" i="1" s="1"/>
  <c r="M81" i="1"/>
  <c r="N81" i="1" s="1"/>
  <c r="M115" i="1"/>
  <c r="N115" i="1" s="1"/>
  <c r="M15" i="1"/>
  <c r="R15" i="1" s="1"/>
  <c r="S15" i="1" s="1"/>
  <c r="M66" i="1"/>
  <c r="R66" i="1" s="1"/>
  <c r="S66" i="1" s="1"/>
  <c r="M12" i="1"/>
  <c r="R12" i="1" s="1"/>
  <c r="S12" i="1" s="1"/>
  <c r="M72" i="1"/>
  <c r="R72" i="1" s="1"/>
  <c r="S72" i="1" s="1"/>
  <c r="M116" i="1"/>
  <c r="R116" i="1" s="1"/>
  <c r="S116" i="1" s="1"/>
  <c r="M71" i="1"/>
  <c r="R71" i="1" s="1"/>
  <c r="S71" i="1" s="1"/>
  <c r="M127" i="1"/>
  <c r="N127" i="1" s="1"/>
  <c r="M53" i="1"/>
  <c r="R53" i="1" s="1"/>
  <c r="S53" i="1" s="1"/>
  <c r="M13" i="1"/>
  <c r="N13" i="1" s="1"/>
  <c r="M11" i="1"/>
  <c r="N11" i="1" s="1"/>
  <c r="M79" i="1"/>
  <c r="R79" i="1" s="1"/>
  <c r="S79" i="1" s="1"/>
  <c r="M10" i="1"/>
  <c r="R10" i="1" s="1"/>
  <c r="S10" i="1" s="1"/>
  <c r="M64" i="1"/>
  <c r="R64" i="1" s="1"/>
  <c r="S64" i="1" s="1"/>
  <c r="M109" i="1"/>
  <c r="R109" i="1" s="1"/>
  <c r="S109" i="1" s="1"/>
  <c r="M99" i="1"/>
  <c r="N99" i="1" s="1"/>
  <c r="M128" i="1"/>
  <c r="R128" i="1" s="1"/>
  <c r="S128" i="1" s="1"/>
  <c r="M123" i="1"/>
  <c r="R123" i="1" s="1"/>
  <c r="S123" i="1" s="1"/>
  <c r="M19" i="1"/>
  <c r="N19" i="1" s="1"/>
  <c r="M26" i="1"/>
  <c r="N26" i="1" s="1"/>
  <c r="M31" i="1"/>
  <c r="R31" i="1" s="1"/>
  <c r="S31" i="1" s="1"/>
  <c r="M98" i="1"/>
  <c r="R98" i="1" s="1"/>
  <c r="S98" i="1" s="1"/>
  <c r="M92" i="1"/>
  <c r="R92" i="1" s="1"/>
  <c r="S92" i="1" s="1"/>
  <c r="M57" i="1"/>
  <c r="R57" i="1" s="1"/>
  <c r="S57" i="1" s="1"/>
  <c r="N27" i="1"/>
  <c r="N84" i="1"/>
  <c r="N59" i="1"/>
  <c r="L17" i="1"/>
  <c r="L83" i="1"/>
  <c r="L126" i="1"/>
  <c r="L119" i="1"/>
  <c r="L78" i="1"/>
  <c r="L122" i="1"/>
  <c r="L55" i="1"/>
  <c r="L73" i="1"/>
  <c r="L54" i="1"/>
  <c r="L58" i="1"/>
  <c r="N106" i="1"/>
  <c r="L99" i="1"/>
  <c r="L128" i="1"/>
  <c r="L85" i="1"/>
  <c r="L25" i="1"/>
  <c r="L91" i="1"/>
  <c r="L97" i="1"/>
  <c r="L56" i="1"/>
  <c r="L129" i="1"/>
  <c r="L30" i="1"/>
  <c r="L24" i="1"/>
  <c r="L35" i="1"/>
  <c r="L112" i="1"/>
  <c r="L102" i="1"/>
  <c r="L22" i="1"/>
  <c r="L72" i="1"/>
  <c r="L15" i="1"/>
  <c r="L84" i="1"/>
  <c r="L115" i="1"/>
  <c r="L101" i="1"/>
  <c r="L124" i="1"/>
  <c r="L116" i="1"/>
  <c r="L62" i="1"/>
  <c r="L109" i="1"/>
  <c r="L120" i="1"/>
  <c r="L88" i="1"/>
  <c r="N125" i="1"/>
  <c r="L125" i="1"/>
  <c r="L18" i="1"/>
  <c r="L60" i="1"/>
  <c r="L98" i="1"/>
  <c r="L105" i="1"/>
  <c r="L9" i="1"/>
  <c r="L29" i="1"/>
  <c r="L86" i="1"/>
  <c r="L53" i="1"/>
  <c r="L118" i="1"/>
  <c r="L89" i="1"/>
  <c r="L67" i="1"/>
  <c r="L61" i="1"/>
  <c r="L127" i="1"/>
  <c r="L66" i="1"/>
  <c r="L57" i="1"/>
  <c r="L16" i="1"/>
  <c r="L117" i="1"/>
  <c r="L65" i="1"/>
  <c r="L13" i="1"/>
  <c r="L59" i="1"/>
  <c r="L11" i="1"/>
  <c r="N75" i="1"/>
  <c r="L79" i="1"/>
  <c r="L10" i="1"/>
  <c r="L104" i="1"/>
  <c r="L110" i="1"/>
  <c r="L123" i="1"/>
  <c r="L107" i="1"/>
  <c r="L32" i="1"/>
  <c r="L90" i="1"/>
  <c r="L121" i="1"/>
  <c r="L80" i="1"/>
  <c r="L14" i="1"/>
  <c r="L34" i="1"/>
  <c r="L103" i="1"/>
  <c r="L27" i="1"/>
  <c r="L108" i="1"/>
  <c r="L21" i="1"/>
  <c r="L26" i="1"/>
  <c r="L113" i="1"/>
  <c r="N109" i="1" l="1"/>
  <c r="N122" i="1"/>
  <c r="N67" i="1"/>
  <c r="N60" i="1"/>
  <c r="N94" i="1"/>
  <c r="N98" i="1"/>
  <c r="N119" i="1"/>
  <c r="N79" i="1"/>
  <c r="N91" i="1"/>
  <c r="N112" i="1"/>
  <c r="N34" i="1"/>
  <c r="N15" i="1"/>
  <c r="N82" i="1"/>
  <c r="N36" i="1"/>
  <c r="N123" i="1"/>
  <c r="N102" i="1"/>
  <c r="N12" i="1"/>
  <c r="N24" i="1"/>
  <c r="N95" i="1"/>
  <c r="N128" i="1"/>
  <c r="N89" i="1"/>
  <c r="N72" i="1"/>
  <c r="N120" i="1"/>
  <c r="N10" i="1"/>
  <c r="N33" i="1"/>
  <c r="N117" i="1"/>
  <c r="N57" i="1"/>
  <c r="N54" i="1"/>
  <c r="N92" i="1"/>
  <c r="N107" i="1"/>
  <c r="N111" i="1"/>
  <c r="N103" i="1"/>
  <c r="R16" i="1"/>
  <c r="S16" i="1" s="1"/>
  <c r="N71" i="1"/>
  <c r="N87" i="1"/>
  <c r="N114" i="1"/>
  <c r="N77" i="1"/>
  <c r="N104" i="1"/>
  <c r="N55" i="1"/>
  <c r="N96" i="1"/>
  <c r="N121" i="1"/>
  <c r="N126" i="1"/>
  <c r="N80" i="1"/>
  <c r="R11" i="1"/>
  <c r="S11" i="1" s="1"/>
  <c r="R115" i="1"/>
  <c r="S115" i="1" s="1"/>
  <c r="R30" i="1"/>
  <c r="S30" i="1" s="1"/>
  <c r="R118" i="1"/>
  <c r="S118" i="1" s="1"/>
  <c r="R81" i="1"/>
  <c r="S81" i="1" s="1"/>
  <c r="R21" i="1"/>
  <c r="S21" i="1" s="1"/>
  <c r="N65" i="1"/>
  <c r="R124" i="1"/>
  <c r="S124" i="1" s="1"/>
  <c r="N93" i="1"/>
  <c r="N64" i="1"/>
  <c r="N14" i="1"/>
  <c r="R127" i="1"/>
  <c r="S127" i="1" s="1"/>
  <c r="R86" i="1"/>
  <c r="S86" i="1" s="1"/>
  <c r="N73" i="1"/>
  <c r="N28" i="1"/>
  <c r="N129" i="1"/>
  <c r="R113" i="1"/>
  <c r="S113" i="1" s="1"/>
  <c r="N116" i="1"/>
  <c r="R19" i="1"/>
  <c r="S19" i="1" s="1"/>
  <c r="N20" i="1"/>
  <c r="N88" i="1"/>
  <c r="N76" i="1"/>
  <c r="N110" i="1"/>
  <c r="N66" i="1"/>
  <c r="R13" i="1"/>
  <c r="S13" i="1" s="1"/>
  <c r="R100" i="1"/>
  <c r="S100" i="1" s="1"/>
  <c r="R23" i="1"/>
  <c r="S23" i="1" s="1"/>
  <c r="R32" i="1"/>
  <c r="S32" i="1" s="1"/>
  <c r="R101" i="1"/>
  <c r="S101" i="1" s="1"/>
  <c r="N74" i="1"/>
  <c r="N83" i="1"/>
  <c r="N22" i="1"/>
  <c r="R62" i="1"/>
  <c r="S62" i="1" s="1"/>
  <c r="R9" i="1"/>
  <c r="S9" i="1" s="1"/>
  <c r="R78" i="1"/>
  <c r="S78" i="1" s="1"/>
  <c r="R29" i="1"/>
  <c r="S29" i="1" s="1"/>
  <c r="R63" i="1"/>
  <c r="S63" i="1" s="1"/>
  <c r="N18" i="1"/>
  <c r="N35" i="1"/>
  <c r="N56" i="1"/>
  <c r="N25" i="1"/>
  <c r="N58" i="1"/>
  <c r="N53" i="1"/>
  <c r="R26" i="1"/>
  <c r="S26" i="1" s="1"/>
  <c r="R99" i="1"/>
  <c r="S99" i="1" s="1"/>
  <c r="R108" i="1"/>
  <c r="S108" i="1" s="1"/>
  <c r="R70" i="1"/>
  <c r="S70" i="1" s="1"/>
  <c r="R85" i="1"/>
  <c r="S85" i="1" s="1"/>
  <c r="R61" i="1"/>
  <c r="S61" i="1" s="1"/>
  <c r="R17" i="1"/>
  <c r="S17" i="1" s="1"/>
  <c r="R97" i="1"/>
  <c r="S97" i="1" s="1"/>
  <c r="N31" i="1"/>
  <c r="N105" i="1"/>
  <c r="N90" i="1"/>
</calcChain>
</file>

<file path=xl/sharedStrings.xml><?xml version="1.0" encoding="utf-8"?>
<sst xmlns="http://schemas.openxmlformats.org/spreadsheetml/2006/main" count="778" uniqueCount="246">
  <si>
    <r>
      <t xml:space="preserve">Calculating </t>
    </r>
    <r>
      <rPr>
        <b/>
        <vertAlign val="superscript"/>
        <sz val="11"/>
        <color theme="1"/>
        <rFont val="Calibri"/>
        <family val="2"/>
        <scheme val="minor"/>
      </rPr>
      <t>26</t>
    </r>
    <r>
      <rPr>
        <b/>
        <sz val="11"/>
        <color theme="1"/>
        <rFont val="Calibri"/>
        <family val="2"/>
        <scheme val="minor"/>
      </rPr>
      <t>Al/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Be Production Ratios</t>
    </r>
  </si>
  <si>
    <t>Al mass (g)</t>
  </si>
  <si>
    <t>CONSTANTS</t>
  </si>
  <si>
    <t>Avogadro's Number (atoms/mol):</t>
  </si>
  <si>
    <t>Atomic Mass of Al (g/mol):</t>
  </si>
  <si>
    <t>Calculate: 27Al Atoms in sample</t>
  </si>
  <si>
    <t>Uncertainty (% Diff in aliquots)</t>
  </si>
  <si>
    <r>
      <t xml:space="preserve">From AMS: Uncorrected </t>
    </r>
    <r>
      <rPr>
        <b/>
        <vertAlign val="superscript"/>
        <sz val="10"/>
        <color theme="1"/>
        <rFont val="Times New Roman"/>
        <family val="1"/>
      </rPr>
      <t>26</t>
    </r>
    <r>
      <rPr>
        <b/>
        <sz val="10"/>
        <color theme="1"/>
        <rFont val="Times New Roman"/>
        <family val="1"/>
      </rPr>
      <t>Al/</t>
    </r>
    <r>
      <rPr>
        <b/>
        <vertAlign val="superscript"/>
        <sz val="10"/>
        <color theme="1"/>
        <rFont val="Times New Roman"/>
        <family val="1"/>
      </rPr>
      <t>27</t>
    </r>
    <r>
      <rPr>
        <b/>
        <sz val="10"/>
        <color theme="1"/>
        <rFont val="Times New Roman"/>
        <family val="1"/>
      </rPr>
      <t>Al Ratio Uncertainty</t>
    </r>
  </si>
  <si>
    <r>
      <t xml:space="preserve">Background-Corrected </t>
    </r>
    <r>
      <rPr>
        <b/>
        <vertAlign val="superscript"/>
        <sz val="11"/>
        <color theme="1"/>
        <rFont val="Times New Roman"/>
        <family val="1"/>
      </rPr>
      <t>26</t>
    </r>
    <r>
      <rPr>
        <b/>
        <sz val="11"/>
        <color theme="1"/>
        <rFont val="Times New Roman"/>
        <family val="1"/>
      </rPr>
      <t>Al/</t>
    </r>
    <r>
      <rPr>
        <b/>
        <vertAlign val="superscript"/>
        <sz val="11"/>
        <color theme="1"/>
        <rFont val="Times New Roman"/>
        <family val="1"/>
      </rPr>
      <t>27</t>
    </r>
    <r>
      <rPr>
        <b/>
        <sz val="11"/>
        <color theme="1"/>
        <rFont val="Times New Roman"/>
        <family val="1"/>
      </rPr>
      <t>Al Ratio Uncertainty</t>
    </r>
  </si>
  <si>
    <r>
      <t xml:space="preserve">Uncertainty: </t>
    </r>
    <r>
      <rPr>
        <b/>
        <vertAlign val="superscript"/>
        <sz val="11"/>
        <color theme="1"/>
        <rFont val="Times New Roman"/>
        <family val="1"/>
      </rPr>
      <t>26</t>
    </r>
    <r>
      <rPr>
        <b/>
        <sz val="11"/>
        <color theme="1"/>
        <rFont val="Times New Roman"/>
        <family val="1"/>
      </rPr>
      <t>Al Atoms</t>
    </r>
  </si>
  <si>
    <r>
      <t xml:space="preserve">Concentration Uncertainty: </t>
    </r>
    <r>
      <rPr>
        <b/>
        <vertAlign val="superscript"/>
        <sz val="11"/>
        <color theme="1"/>
        <rFont val="Times New Roman"/>
        <family val="1"/>
      </rPr>
      <t>26</t>
    </r>
    <r>
      <rPr>
        <b/>
        <sz val="11"/>
        <color theme="1"/>
        <rFont val="Times New Roman"/>
        <family val="1"/>
      </rPr>
      <t>Al Atoms/g</t>
    </r>
  </si>
  <si>
    <t>From Aliquot measurements: Al mass (mg)</t>
  </si>
  <si>
    <t>Quartz Mass (g)</t>
  </si>
  <si>
    <r>
      <t xml:space="preserve">From previous studies: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Be Conc. (atoms/g)</t>
    </r>
  </si>
  <si>
    <r>
      <t xml:space="preserve">From previous studies: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Be Conc. Unc (atoms/g)</t>
    </r>
  </si>
  <si>
    <t>Uncertainty Calculations</t>
  </si>
  <si>
    <t>SV08-1</t>
  </si>
  <si>
    <t>SV08-7</t>
  </si>
  <si>
    <t>JP08004</t>
  </si>
  <si>
    <t>POT53</t>
  </si>
  <si>
    <t>POT42</t>
  </si>
  <si>
    <t>POT39</t>
  </si>
  <si>
    <t>POT30</t>
  </si>
  <si>
    <t>02-127-xf</t>
  </si>
  <si>
    <t>TG-1</t>
  </si>
  <si>
    <t>SAP49</t>
  </si>
  <si>
    <t>SAP39</t>
  </si>
  <si>
    <t>SAP36</t>
  </si>
  <si>
    <t>QLD04</t>
  </si>
  <si>
    <t>DC-01-17</t>
  </si>
  <si>
    <t>26Al Conc. (atoms/g)</t>
  </si>
  <si>
    <t>CU-101</t>
  </si>
  <si>
    <t>CU-113</t>
  </si>
  <si>
    <t>CH-104</t>
  </si>
  <si>
    <t>CH-124</t>
  </si>
  <si>
    <t>BRA-18</t>
  </si>
  <si>
    <t>CH-065</t>
  </si>
  <si>
    <t>QVP058</t>
  </si>
  <si>
    <t>CHAN</t>
  </si>
  <si>
    <t>GCMC-93</t>
  </si>
  <si>
    <t>GCTR-68</t>
  </si>
  <si>
    <t>MRC-29</t>
  </si>
  <si>
    <t>MRC-18</t>
  </si>
  <si>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Uncorrected</t>
    </r>
    <r>
      <rPr>
        <b/>
        <vertAlign val="superscript"/>
        <sz val="11"/>
        <color theme="1"/>
        <rFont val="Times New Roman"/>
        <family val="1"/>
      </rPr>
      <t xml:space="preserve"> 26</t>
    </r>
    <r>
      <rPr>
        <b/>
        <sz val="11"/>
        <color theme="1"/>
        <rFont val="Times New Roman"/>
        <family val="1"/>
      </rPr>
      <t>Al/</t>
    </r>
    <r>
      <rPr>
        <b/>
        <vertAlign val="superscript"/>
        <sz val="11"/>
        <color theme="1"/>
        <rFont val="Times New Roman"/>
        <family val="1"/>
      </rPr>
      <t>27</t>
    </r>
    <r>
      <rPr>
        <b/>
        <sz val="11"/>
        <color theme="1"/>
        <rFont val="Times New Roman"/>
        <family val="1"/>
      </rPr>
      <t>Al</t>
    </r>
  </si>
  <si>
    <t>Background-Corrected 26Al/27Al Ratio</t>
  </si>
  <si>
    <t>CH-112</t>
  </si>
  <si>
    <t>CH-130</t>
  </si>
  <si>
    <t>BRA-21</t>
  </si>
  <si>
    <t>BRA-47</t>
  </si>
  <si>
    <t>BRA-03</t>
  </si>
  <si>
    <t>CH-080</t>
  </si>
  <si>
    <t>CH-079</t>
  </si>
  <si>
    <t>CH-018</t>
  </si>
  <si>
    <t>CH-008</t>
  </si>
  <si>
    <t>CH-038</t>
  </si>
  <si>
    <t>CH-070</t>
  </si>
  <si>
    <t>CU-015</t>
  </si>
  <si>
    <t>CU-016</t>
  </si>
  <si>
    <t>CU-106</t>
  </si>
  <si>
    <t>CU-109</t>
  </si>
  <si>
    <t>CU-110</t>
  </si>
  <si>
    <t>CU-111</t>
  </si>
  <si>
    <t>CU-112</t>
  </si>
  <si>
    <t>CU-115</t>
  </si>
  <si>
    <t>CU-119</t>
  </si>
  <si>
    <t>CU-121</t>
  </si>
  <si>
    <t>CU-014</t>
  </si>
  <si>
    <t>CU-114</t>
  </si>
  <si>
    <t>CU-116</t>
  </si>
  <si>
    <t>CU-117</t>
  </si>
  <si>
    <t xml:space="preserve">QVP116 </t>
  </si>
  <si>
    <t>MJ-BC-17</t>
  </si>
  <si>
    <t>CHIVE_H</t>
  </si>
  <si>
    <t>MRC-31</t>
  </si>
  <si>
    <t>TG-9</t>
  </si>
  <si>
    <t>PACORA</t>
  </si>
  <si>
    <t>C_NATA</t>
  </si>
  <si>
    <t>GCPR-0</t>
  </si>
  <si>
    <t>GCSC-190</t>
  </si>
  <si>
    <t>GCSC-205</t>
  </si>
  <si>
    <t>GCSC-92</t>
  </si>
  <si>
    <t>GCHC-78</t>
  </si>
  <si>
    <t>02-145-xf</t>
  </si>
  <si>
    <t>MRC-14</t>
  </si>
  <si>
    <t>02-223-xf</t>
  </si>
  <si>
    <t>02-212-xf</t>
  </si>
  <si>
    <t>02-209-xf</t>
  </si>
  <si>
    <t xml:space="preserve">02-138-xf </t>
  </si>
  <si>
    <t>MRC-01</t>
  </si>
  <si>
    <t>MRC-05</t>
  </si>
  <si>
    <t>MRC-09</t>
  </si>
  <si>
    <t>99-17-xf</t>
  </si>
  <si>
    <t>SV08-13</t>
  </si>
  <si>
    <t>SV08-12</t>
  </si>
  <si>
    <t>JP08003</t>
  </si>
  <si>
    <t>JP08014</t>
  </si>
  <si>
    <t>SV08-3</t>
  </si>
  <si>
    <t>SV08-4</t>
  </si>
  <si>
    <t>99-19-xf</t>
  </si>
  <si>
    <t>POT72</t>
  </si>
  <si>
    <t>TG-3</t>
  </si>
  <si>
    <t>POT62</t>
  </si>
  <si>
    <t>POT51</t>
  </si>
  <si>
    <t>POT48</t>
  </si>
  <si>
    <t>POT01</t>
  </si>
  <si>
    <t>POT12</t>
  </si>
  <si>
    <t>QLD2</t>
  </si>
  <si>
    <t>QLD8</t>
  </si>
  <si>
    <t>QLD11</t>
  </si>
  <si>
    <t>QLD14</t>
  </si>
  <si>
    <t>SAP69</t>
  </si>
  <si>
    <t>SAP68</t>
  </si>
  <si>
    <t>SAP63</t>
  </si>
  <si>
    <t>SAP65</t>
  </si>
  <si>
    <t>SAP44</t>
  </si>
  <si>
    <t>SAP17</t>
  </si>
  <si>
    <t>SAP04</t>
  </si>
  <si>
    <t>SAP03</t>
  </si>
  <si>
    <t>SAP12</t>
  </si>
  <si>
    <t>CUL</t>
  </si>
  <si>
    <t>SJ1602</t>
  </si>
  <si>
    <t>MRC-30</t>
  </si>
  <si>
    <t>02-135-xf</t>
  </si>
  <si>
    <t>CAIM</t>
  </si>
  <si>
    <t>PERE</t>
  </si>
  <si>
    <t>IND</t>
  </si>
  <si>
    <t>PAN06</t>
  </si>
  <si>
    <t>GC-74</t>
  </si>
  <si>
    <t>GLOR</t>
  </si>
  <si>
    <t>QVP034</t>
  </si>
  <si>
    <t>QVP052</t>
  </si>
  <si>
    <t>QVP073</t>
  </si>
  <si>
    <t>CH-022</t>
  </si>
  <si>
    <t>CH-066</t>
  </si>
  <si>
    <t>BRA-09</t>
  </si>
  <si>
    <t>CH-076</t>
  </si>
  <si>
    <t>CH-119</t>
  </si>
  <si>
    <t>CH-129</t>
  </si>
  <si>
    <t>CH-148</t>
  </si>
  <si>
    <t>CH-150</t>
  </si>
  <si>
    <t>LO18-5</t>
  </si>
  <si>
    <t>LO18-4</t>
  </si>
  <si>
    <t>SAP15</t>
  </si>
  <si>
    <t>02-232-xf</t>
  </si>
  <si>
    <t>02-139-xf</t>
  </si>
  <si>
    <t>MRC-11</t>
  </si>
  <si>
    <t>02-152-xf</t>
  </si>
  <si>
    <t>02-117-xf</t>
  </si>
  <si>
    <t>MRC-17</t>
  </si>
  <si>
    <t>MRC-21</t>
  </si>
  <si>
    <t>MRC-26</t>
  </si>
  <si>
    <t>MRC-25</t>
  </si>
  <si>
    <t>MRC-24</t>
  </si>
  <si>
    <t>Total 26Al Counts</t>
  </si>
  <si>
    <t>02-122-xf</t>
  </si>
  <si>
    <t>STDEV</t>
  </si>
  <si>
    <t>AVG</t>
  </si>
  <si>
    <t>UNC</t>
  </si>
  <si>
    <r>
      <t xml:space="preserve">Total </t>
    </r>
    <r>
      <rPr>
        <b/>
        <vertAlign val="superscript"/>
        <sz val="10"/>
        <color theme="1"/>
        <rFont val="Times New Roman"/>
        <family val="1"/>
      </rPr>
      <t>27</t>
    </r>
    <r>
      <rPr>
        <b/>
        <sz val="10"/>
        <color theme="1"/>
        <rFont val="Times New Roman"/>
        <family val="1"/>
      </rPr>
      <t>Al Quantified by ICP-OES (</t>
    </r>
    <r>
      <rPr>
        <sz val="10"/>
        <color theme="1"/>
        <rFont val="Times New Roman"/>
        <family val="1"/>
      </rPr>
      <t>μ</t>
    </r>
    <r>
      <rPr>
        <b/>
        <sz val="10"/>
        <color theme="1"/>
        <rFont val="Times New Roman"/>
        <family val="1"/>
      </rPr>
      <t>g)*</t>
    </r>
  </si>
  <si>
    <t>AMS Cathode Number</t>
  </si>
  <si>
    <r>
      <t xml:space="preserve">Uncorrected </t>
    </r>
    <r>
      <rPr>
        <b/>
        <vertAlign val="superscript"/>
        <sz val="10"/>
        <color theme="1"/>
        <rFont val="Times New Roman"/>
        <family val="1"/>
      </rPr>
      <t>26</t>
    </r>
    <r>
      <rPr>
        <b/>
        <sz val="10"/>
        <color theme="1"/>
        <rFont val="Times New Roman"/>
        <family val="1"/>
      </rPr>
      <t>Al/</t>
    </r>
    <r>
      <rPr>
        <b/>
        <vertAlign val="superscript"/>
        <sz val="10"/>
        <color theme="1"/>
        <rFont val="Times New Roman"/>
        <family val="1"/>
      </rPr>
      <t>27</t>
    </r>
    <r>
      <rPr>
        <b/>
        <sz val="10"/>
        <color theme="1"/>
        <rFont val="Times New Roman"/>
        <family val="1"/>
      </rPr>
      <t>Al Ratio**</t>
    </r>
  </si>
  <si>
    <r>
      <t xml:space="preserve">Uncorrected </t>
    </r>
    <r>
      <rPr>
        <b/>
        <vertAlign val="superscript"/>
        <sz val="10"/>
        <color theme="1"/>
        <rFont val="Times New Roman"/>
        <family val="1"/>
      </rPr>
      <t>26</t>
    </r>
    <r>
      <rPr>
        <b/>
        <sz val="10"/>
        <color theme="1"/>
        <rFont val="Times New Roman"/>
        <family val="1"/>
      </rPr>
      <t>Al/</t>
    </r>
    <r>
      <rPr>
        <b/>
        <vertAlign val="superscript"/>
        <sz val="10"/>
        <color theme="1"/>
        <rFont val="Times New Roman"/>
        <family val="1"/>
      </rPr>
      <t>27</t>
    </r>
    <r>
      <rPr>
        <b/>
        <sz val="10"/>
        <color theme="1"/>
        <rFont val="Times New Roman"/>
        <family val="1"/>
      </rPr>
      <t>Al Ratio Uncertainty**</t>
    </r>
  </si>
  <si>
    <r>
      <t xml:space="preserve">Background-Corrected </t>
    </r>
    <r>
      <rPr>
        <b/>
        <vertAlign val="superscript"/>
        <sz val="10"/>
        <color theme="1"/>
        <rFont val="Times New Roman"/>
        <family val="1"/>
      </rPr>
      <t>26</t>
    </r>
    <r>
      <rPr>
        <b/>
        <sz val="10"/>
        <color theme="1"/>
        <rFont val="Times New Roman"/>
        <family val="1"/>
      </rPr>
      <t>Al/</t>
    </r>
    <r>
      <rPr>
        <b/>
        <vertAlign val="superscript"/>
        <sz val="10"/>
        <color theme="1"/>
        <rFont val="Times New Roman"/>
        <family val="1"/>
      </rPr>
      <t>27</t>
    </r>
    <r>
      <rPr>
        <b/>
        <sz val="10"/>
        <color theme="1"/>
        <rFont val="Times New Roman"/>
        <family val="1"/>
      </rPr>
      <t>Al Ratio</t>
    </r>
  </si>
  <si>
    <r>
      <t xml:space="preserve">Background-Corrected </t>
    </r>
    <r>
      <rPr>
        <b/>
        <vertAlign val="superscript"/>
        <sz val="10"/>
        <color theme="1"/>
        <rFont val="Times New Roman"/>
        <family val="1"/>
      </rPr>
      <t>26</t>
    </r>
    <r>
      <rPr>
        <b/>
        <sz val="10"/>
        <color theme="1"/>
        <rFont val="Times New Roman"/>
        <family val="1"/>
      </rPr>
      <t>Al/</t>
    </r>
    <r>
      <rPr>
        <b/>
        <vertAlign val="superscript"/>
        <sz val="10"/>
        <color theme="1"/>
        <rFont val="Times New Roman"/>
        <family val="1"/>
      </rPr>
      <t>27</t>
    </r>
    <r>
      <rPr>
        <b/>
        <sz val="10"/>
        <color theme="1"/>
        <rFont val="Times New Roman"/>
        <family val="1"/>
      </rPr>
      <t>Al Ratio Uncertainty</t>
    </r>
  </si>
  <si>
    <r>
      <rPr>
        <b/>
        <vertAlign val="superscript"/>
        <sz val="10"/>
        <color theme="1"/>
        <rFont val="Times New Roman"/>
        <family val="1"/>
      </rPr>
      <t>26</t>
    </r>
    <r>
      <rPr>
        <b/>
        <sz val="10"/>
        <color theme="1"/>
        <rFont val="Times New Roman"/>
        <family val="1"/>
      </rPr>
      <t>Al Concentration (atoms g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</si>
  <si>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r>
      <rPr>
        <b/>
        <vertAlign val="superscript"/>
        <sz val="10"/>
        <color theme="1"/>
        <rFont val="Times New Roman"/>
        <family val="1"/>
      </rPr>
      <t>26</t>
    </r>
    <r>
      <rPr>
        <b/>
        <sz val="10"/>
        <color theme="1"/>
        <rFont val="Times New Roman"/>
        <family val="1"/>
      </rPr>
      <t>Al Concentration Uncertainty (atoms g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</si>
  <si>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r>
      <t>*</t>
    </r>
    <r>
      <rPr>
        <vertAlign val="superscript"/>
        <sz val="10"/>
        <rFont val="Times New Roman"/>
        <family val="1"/>
      </rPr>
      <t>27</t>
    </r>
    <r>
      <rPr>
        <sz val="10"/>
        <rFont val="Times New Roman"/>
        <family val="1"/>
      </rPr>
      <t>Al was added only to samples with insufficient total Al through commercial SPEX ICP standard with a concentration of 1000 μg mL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. The total here reflects the sum of Al added through carrier and native Al in quartz.</t>
    </r>
  </si>
  <si>
    <r>
      <t>**Isotopic analysis was conducted at PRIME Laboratory; ratios were normalized against standard KNSTD with an assumed ratio of 1.818 x 10</t>
    </r>
    <r>
      <rPr>
        <vertAlign val="superscript"/>
        <sz val="10"/>
        <color theme="1"/>
        <rFont val="Times New Roman"/>
        <family val="1"/>
      </rPr>
      <t>-12</t>
    </r>
    <r>
      <rPr>
        <sz val="10"/>
        <color theme="1"/>
        <rFont val="Times New Roman"/>
        <family val="1"/>
      </rPr>
      <t xml:space="preserve"> (Nishiizumi et al., 2004).</t>
    </r>
  </si>
  <si>
    <t>BLK</t>
  </si>
  <si>
    <t>BLKX</t>
  </si>
  <si>
    <t>Original Batch ID</t>
  </si>
  <si>
    <t>Al Analysis Date</t>
  </si>
  <si>
    <r>
      <t>From AMS: Uncorrected</t>
    </r>
    <r>
      <rPr>
        <b/>
        <vertAlign val="superscript"/>
        <sz val="11"/>
        <color theme="1"/>
        <rFont val="Times New Roman"/>
        <family val="1"/>
      </rPr>
      <t xml:space="preserve"> 26</t>
    </r>
    <r>
      <rPr>
        <b/>
        <sz val="11"/>
        <color theme="1"/>
        <rFont val="Times New Roman"/>
        <family val="1"/>
      </rPr>
      <t>Al/</t>
    </r>
    <r>
      <rPr>
        <b/>
        <vertAlign val="superscript"/>
        <sz val="11"/>
        <color theme="1"/>
        <rFont val="Times New Roman"/>
        <family val="1"/>
      </rPr>
      <t>27</t>
    </r>
    <r>
      <rPr>
        <b/>
        <sz val="11"/>
        <color theme="1"/>
        <rFont val="Times New Roman"/>
        <family val="1"/>
      </rPr>
      <t>Al Ratio</t>
    </r>
  </si>
  <si>
    <t>Sample ID</t>
  </si>
  <si>
    <t>CH-01</t>
  </si>
  <si>
    <t>CH-02</t>
  </si>
  <si>
    <t>CH-03</t>
  </si>
  <si>
    <t>CH-04</t>
  </si>
  <si>
    <t>CH-05</t>
  </si>
  <si>
    <t>CH-06</t>
  </si>
  <si>
    <t>CH-07</t>
  </si>
  <si>
    <t>CH-08</t>
  </si>
  <si>
    <t>CH-09</t>
  </si>
  <si>
    <t>CH-10</t>
  </si>
  <si>
    <t>CH-11</t>
  </si>
  <si>
    <t>CH-12</t>
  </si>
  <si>
    <t>CH-13</t>
  </si>
  <si>
    <t>CH-14</t>
  </si>
  <si>
    <t>CH-15</t>
  </si>
  <si>
    <t>CH-16</t>
  </si>
  <si>
    <r>
      <t xml:space="preserve">Calculations for </t>
    </r>
    <r>
      <rPr>
        <b/>
        <vertAlign val="superscript"/>
        <sz val="11"/>
        <color theme="1"/>
        <rFont val="Times New Roman"/>
        <family val="1"/>
      </rPr>
      <t>26</t>
    </r>
    <r>
      <rPr>
        <b/>
        <sz val="11"/>
        <color theme="1"/>
        <rFont val="Times New Roman"/>
        <family val="1"/>
      </rPr>
      <t>Al Concentrations</t>
    </r>
  </si>
  <si>
    <t>10Be Measurement Source</t>
  </si>
  <si>
    <t>Campbell et al., 2022, Gchron, DOI: 10.5194/gchron-4-435-2022</t>
  </si>
  <si>
    <r>
      <t xml:space="preserve">Portenga et al., 2015, </t>
    </r>
    <r>
      <rPr>
        <i/>
        <sz val="11"/>
        <color theme="1"/>
        <rFont val="Calibri"/>
        <family val="2"/>
        <scheme val="minor"/>
      </rPr>
      <t>Geomorphology</t>
    </r>
    <r>
      <rPr>
        <sz val="11"/>
        <color theme="1"/>
        <rFont val="Calibri"/>
        <family val="2"/>
        <scheme val="minor"/>
      </rPr>
      <t>, DOI:10.1016/j.geomorph.2014.09.027</t>
    </r>
  </si>
  <si>
    <r>
      <t xml:space="preserve">Sosa Gonzalez et al., 2016, </t>
    </r>
    <r>
      <rPr>
        <i/>
        <sz val="11"/>
        <color theme="1"/>
        <rFont val="Calibri"/>
        <family val="2"/>
        <scheme val="minor"/>
      </rPr>
      <t>Geomorphology</t>
    </r>
    <r>
      <rPr>
        <sz val="11"/>
        <color theme="1"/>
        <rFont val="Calibri"/>
        <family val="2"/>
        <scheme val="minor"/>
      </rPr>
      <t>, DOI:10.1016/j.geomorph.2016.05.024</t>
    </r>
  </si>
  <si>
    <r>
      <t xml:space="preserve">Schmidt et al., 2016, </t>
    </r>
    <r>
      <rPr>
        <i/>
        <sz val="11"/>
        <color theme="1"/>
        <rFont val="Calibri"/>
        <family val="2"/>
        <scheme val="minor"/>
      </rPr>
      <t>Earth Surface Dynamics</t>
    </r>
    <r>
      <rPr>
        <sz val="11"/>
        <color theme="1"/>
        <rFont val="Calibri"/>
        <family val="2"/>
        <scheme val="minor"/>
      </rPr>
      <t>, DOI:10.1016/j.geomorph.2016.05.024</t>
    </r>
  </si>
  <si>
    <r>
      <t xml:space="preserve">Schmidt et al., 2016, </t>
    </r>
    <r>
      <rPr>
        <i/>
        <sz val="11"/>
        <color theme="1"/>
        <rFont val="Calibri"/>
        <family val="2"/>
        <scheme val="minor"/>
      </rPr>
      <t>Earth Surface Dynamics</t>
    </r>
    <r>
      <rPr>
        <sz val="11"/>
        <color theme="1"/>
        <rFont val="Calibri"/>
        <family val="2"/>
        <scheme val="minor"/>
      </rPr>
      <t>, DOI:10.1016/j.geomorph.2016.05.024</t>
    </r>
    <r>
      <rPr>
        <sz val="12"/>
        <color theme="1"/>
        <rFont val="Calibri"/>
        <family val="2"/>
        <scheme val="minor"/>
      </rPr>
      <t/>
    </r>
  </si>
  <si>
    <r>
      <t xml:space="preserve">Sosa Gonzalez et al., 2017, </t>
    </r>
    <r>
      <rPr>
        <i/>
        <sz val="11"/>
        <color theme="1"/>
        <rFont val="Calibri"/>
        <family val="2"/>
        <scheme val="minor"/>
      </rPr>
      <t>Earth Surface Processes and Landforms</t>
    </r>
    <r>
      <rPr>
        <sz val="11"/>
        <color theme="1"/>
        <rFont val="Calibri"/>
        <family val="2"/>
        <scheme val="minor"/>
      </rPr>
      <t>, DOI:10.1002/esp.4205</t>
    </r>
  </si>
  <si>
    <r>
      <t>Sosa Gonzalez et al., 2016,</t>
    </r>
    <r>
      <rPr>
        <i/>
        <sz val="11"/>
        <color theme="1"/>
        <rFont val="Calibri"/>
        <family val="2"/>
        <scheme val="minor"/>
      </rPr>
      <t xml:space="preserve"> Geomorphology</t>
    </r>
    <r>
      <rPr>
        <sz val="11"/>
        <color theme="1"/>
        <rFont val="Calibri"/>
        <family val="2"/>
        <scheme val="minor"/>
      </rPr>
      <t>, DOI:10.1016/j.geomorph.2016.04.025</t>
    </r>
  </si>
  <si>
    <r>
      <t xml:space="preserve">Sosa Gonzalez et al., 2016, </t>
    </r>
    <r>
      <rPr>
        <i/>
        <sz val="11"/>
        <color theme="1"/>
        <rFont val="Calibri"/>
        <family val="2"/>
        <scheme val="minor"/>
      </rPr>
      <t>Geomorphology</t>
    </r>
    <r>
      <rPr>
        <sz val="11"/>
        <color theme="1"/>
        <rFont val="Calibri"/>
        <family val="2"/>
        <scheme val="minor"/>
      </rPr>
      <t>, DOI:10.1016/j.geomorph.2016.04.025</t>
    </r>
  </si>
  <si>
    <r>
      <t xml:space="preserve">Sosa Gonzalez et al., 2017, </t>
    </r>
    <r>
      <rPr>
        <i/>
        <sz val="11"/>
        <color theme="1"/>
        <rFont val="Calibri"/>
        <family val="2"/>
        <scheme val="minor"/>
      </rPr>
      <t>Earth Surface Processes and Landforms</t>
    </r>
    <r>
      <rPr>
        <sz val="11"/>
        <color theme="1"/>
        <rFont val="Calibri"/>
        <family val="2"/>
        <scheme val="minor"/>
      </rPr>
      <t>, DOI:10.1002/esp.4205</t>
    </r>
    <r>
      <rPr>
        <sz val="12"/>
        <color theme="1"/>
        <rFont val="Calibri"/>
        <family val="2"/>
        <scheme val="minor"/>
      </rPr>
      <t/>
    </r>
  </si>
  <si>
    <r>
      <rPr>
        <sz val="11"/>
        <color theme="1"/>
        <rFont val="Times New Roman"/>
        <family val="1"/>
      </rPr>
      <t xml:space="preserve">Dethier et al., 2014, </t>
    </r>
    <r>
      <rPr>
        <i/>
        <sz val="11"/>
        <color theme="1"/>
        <rFont val="Times New Roman"/>
        <family val="1"/>
      </rPr>
      <t>Geology</t>
    </r>
    <r>
      <rPr>
        <sz val="11"/>
        <color theme="1"/>
        <rFont val="Times New Roman"/>
        <family val="1"/>
      </rPr>
      <t>, DOI:10.1130/G34922.1</t>
    </r>
  </si>
  <si>
    <r>
      <t xml:space="preserve">Nichols et al., 2011, </t>
    </r>
    <r>
      <rPr>
        <i/>
        <sz val="11"/>
        <color theme="1"/>
        <rFont val="Calibri"/>
        <family val="2"/>
        <scheme val="minor"/>
      </rPr>
      <t>Geological Society of America Abstracts with Programs</t>
    </r>
  </si>
  <si>
    <r>
      <t xml:space="preserve">Regalla et al., 2013, </t>
    </r>
    <r>
      <rPr>
        <i/>
        <sz val="11"/>
        <color theme="1"/>
        <rFont val="Calibri"/>
        <family val="2"/>
        <scheme val="minor"/>
      </rPr>
      <t>Geomorphology</t>
    </r>
    <r>
      <rPr>
        <sz val="11"/>
        <color theme="1"/>
        <rFont val="Calibri"/>
        <family val="2"/>
        <scheme val="minor"/>
      </rPr>
      <t>, DOI:10.1016/j.geomorph.2013.04.029</t>
    </r>
  </si>
  <si>
    <r>
      <t xml:space="preserve">Cox et al., 2009, </t>
    </r>
    <r>
      <rPr>
        <i/>
        <sz val="11"/>
        <color theme="1"/>
        <rFont val="Calibri"/>
        <family val="2"/>
        <scheme val="minor"/>
      </rPr>
      <t>The Journal of Geology</t>
    </r>
    <r>
      <rPr>
        <sz val="11"/>
        <color theme="1"/>
        <rFont val="Calibri"/>
        <family val="2"/>
        <scheme val="minor"/>
      </rPr>
      <t>, DOI:10.1086/598945</t>
    </r>
  </si>
  <si>
    <r>
      <t xml:space="preserve">Portenga et al., 2019, </t>
    </r>
    <r>
      <rPr>
        <i/>
        <sz val="11"/>
        <color theme="1"/>
        <rFont val="Calibri"/>
        <family val="2"/>
        <scheme val="minor"/>
      </rPr>
      <t>GSA Bulletin</t>
    </r>
    <r>
      <rPr>
        <sz val="11"/>
        <color theme="1"/>
        <rFont val="Calibri"/>
        <family val="2"/>
        <scheme val="minor"/>
      </rPr>
      <t>, DOI:10.1130/B31840.1</t>
    </r>
  </si>
  <si>
    <r>
      <t xml:space="preserve">Nichols et al., 2014, </t>
    </r>
    <r>
      <rPr>
        <i/>
        <sz val="11"/>
        <color theme="1"/>
        <rFont val="Calibri"/>
        <family val="2"/>
        <scheme val="minor"/>
      </rPr>
      <t>Geomorphology</t>
    </r>
    <r>
      <rPr>
        <sz val="11"/>
        <color theme="1"/>
        <rFont val="Calibri"/>
        <family val="2"/>
        <scheme val="minor"/>
      </rPr>
      <t>, DOI:10.1016/j.geomorph.2014.07.019</t>
    </r>
  </si>
  <si>
    <r>
      <t xml:space="preserve">McPhillips et al., 2014, </t>
    </r>
    <r>
      <rPr>
        <i/>
        <sz val="11"/>
        <color theme="1"/>
        <rFont val="Calibri"/>
        <family val="2"/>
        <scheme val="minor"/>
      </rPr>
      <t>Nature Geoscience</t>
    </r>
    <r>
      <rPr>
        <sz val="11"/>
        <color theme="1"/>
        <rFont val="Calibri"/>
        <family val="2"/>
        <scheme val="minor"/>
      </rPr>
      <t>, DOI:10.1038/ngeo2278</t>
    </r>
  </si>
  <si>
    <r>
      <t xml:space="preserve">McPhillips et al., 2014, </t>
    </r>
    <r>
      <rPr>
        <i/>
        <sz val="11"/>
        <color theme="1"/>
        <rFont val="Calibri"/>
        <family val="2"/>
        <scheme val="minor"/>
      </rPr>
      <t>Nature Geoscience</t>
    </r>
    <r>
      <rPr>
        <sz val="11"/>
        <color theme="1"/>
        <rFont val="Calibri"/>
        <family val="2"/>
        <scheme val="minor"/>
      </rPr>
      <t>, DOI:10.1038/ngeo2279</t>
    </r>
    <r>
      <rPr>
        <sz val="12"/>
        <color theme="1"/>
        <rFont val="Calibri"/>
        <family val="2"/>
        <scheme val="minor"/>
      </rPr>
      <t/>
    </r>
  </si>
  <si>
    <r>
      <t xml:space="preserve">McPhillips et al., 2014, </t>
    </r>
    <r>
      <rPr>
        <i/>
        <sz val="11"/>
        <color theme="1"/>
        <rFont val="Calibri"/>
        <family val="2"/>
        <scheme val="minor"/>
      </rPr>
      <t>Nature Geoscience</t>
    </r>
    <r>
      <rPr>
        <sz val="11"/>
        <color theme="1"/>
        <rFont val="Calibri"/>
        <family val="2"/>
        <scheme val="minor"/>
      </rPr>
      <t>, DOI:10.1038/ngeo2280</t>
    </r>
    <r>
      <rPr>
        <sz val="12"/>
        <color theme="1"/>
        <rFont val="Calibri"/>
        <family val="2"/>
        <scheme val="minor"/>
      </rPr>
      <t/>
    </r>
  </si>
  <si>
    <r>
      <t xml:space="preserve">McPhillips et al., 2014, </t>
    </r>
    <r>
      <rPr>
        <i/>
        <sz val="11"/>
        <color theme="1"/>
        <rFont val="Calibri"/>
        <family val="2"/>
        <scheme val="minor"/>
      </rPr>
      <t>Nature Geoscience</t>
    </r>
    <r>
      <rPr>
        <sz val="11"/>
        <color theme="1"/>
        <rFont val="Calibri"/>
        <family val="2"/>
        <scheme val="minor"/>
      </rPr>
      <t>, DOI:10.1038/ngeo2281</t>
    </r>
    <r>
      <rPr>
        <sz val="12"/>
        <color theme="1"/>
        <rFont val="Calibri"/>
        <family val="2"/>
        <scheme val="minor"/>
      </rPr>
      <t/>
    </r>
  </si>
  <si>
    <r>
      <t xml:space="preserve">McPhillips et al., 2014, </t>
    </r>
    <r>
      <rPr>
        <i/>
        <sz val="11"/>
        <color theme="1"/>
        <rFont val="Calibri"/>
        <family val="2"/>
        <scheme val="minor"/>
      </rPr>
      <t>Nature Geoscience</t>
    </r>
    <r>
      <rPr>
        <sz val="11"/>
        <color theme="1"/>
        <rFont val="Calibri"/>
        <family val="2"/>
        <scheme val="minor"/>
      </rPr>
      <t>, DOI:10.1038/ngeo2282</t>
    </r>
    <r>
      <rPr>
        <sz val="12"/>
        <color theme="1"/>
        <rFont val="Calibri"/>
        <family val="2"/>
        <scheme val="minor"/>
      </rPr>
      <t/>
    </r>
  </si>
  <si>
    <r>
      <t xml:space="preserve">Reusser et al., 2015, </t>
    </r>
    <r>
      <rPr>
        <i/>
        <sz val="11"/>
        <color theme="1"/>
        <rFont val="Calibri"/>
        <family val="2"/>
        <scheme val="minor"/>
      </rPr>
      <t>Geology</t>
    </r>
    <r>
      <rPr>
        <sz val="11"/>
        <color theme="1"/>
        <rFont val="Calibri"/>
        <family val="2"/>
        <scheme val="minor"/>
      </rPr>
      <t>, DOI:10.1130/G36272.1</t>
    </r>
  </si>
  <si>
    <r>
      <t xml:space="preserve">Kirby et al., 2010, </t>
    </r>
    <r>
      <rPr>
        <i/>
        <sz val="11"/>
        <color theme="1"/>
        <rFont val="Calibri"/>
        <family val="2"/>
        <scheme val="minor"/>
      </rPr>
      <t>American Geophysical Union Fall Meeting Abstracts</t>
    </r>
    <r>
      <rPr>
        <sz val="11"/>
        <color theme="1"/>
        <rFont val="Calibri"/>
        <family val="2"/>
        <scheme val="minor"/>
      </rPr>
      <t>, p. EP44A-05</t>
    </r>
  </si>
  <si>
    <r>
      <t xml:space="preserve">VanLandingham et al., 2022, </t>
    </r>
    <r>
      <rPr>
        <i/>
        <sz val="11"/>
        <color theme="1"/>
        <rFont val="Calibri"/>
        <family val="2"/>
        <scheme val="minor"/>
      </rPr>
      <t>Geochronology</t>
    </r>
    <r>
      <rPr>
        <sz val="11"/>
        <color theme="1"/>
        <rFont val="Calibri"/>
        <family val="2"/>
        <scheme val="minor"/>
      </rPr>
      <t>, DOI:10.5194/gchron-4-153-2022</t>
    </r>
  </si>
  <si>
    <r>
      <t xml:space="preserve">Fernandes et al., 2014, </t>
    </r>
    <r>
      <rPr>
        <i/>
        <sz val="11"/>
        <color theme="1"/>
        <rFont val="Calibri"/>
        <family val="2"/>
        <scheme val="minor"/>
      </rPr>
      <t>American Geophysical Union Fall Meeting Abstracts</t>
    </r>
    <r>
      <rPr>
        <sz val="11"/>
        <color theme="1"/>
        <rFont val="Calibri"/>
        <family val="2"/>
        <scheme val="minor"/>
      </rPr>
      <t>, ID: EP23A-3585</t>
    </r>
  </si>
  <si>
    <t>Sample Information</t>
  </si>
  <si>
    <r>
      <t xml:space="preserve">From Blanks: Background </t>
    </r>
    <r>
      <rPr>
        <b/>
        <vertAlign val="superscript"/>
        <sz val="11"/>
        <color theme="1"/>
        <rFont val="Times New Roman"/>
        <family val="1"/>
      </rPr>
      <t>26</t>
    </r>
    <r>
      <rPr>
        <b/>
        <sz val="11"/>
        <color theme="1"/>
        <rFont val="Times New Roman"/>
        <family val="1"/>
      </rPr>
      <t>Al/</t>
    </r>
    <r>
      <rPr>
        <b/>
        <vertAlign val="superscript"/>
        <sz val="11"/>
        <color theme="1"/>
        <rFont val="Times New Roman"/>
        <family val="1"/>
      </rPr>
      <t>27</t>
    </r>
    <r>
      <rPr>
        <b/>
        <sz val="11"/>
        <color theme="1"/>
        <rFont val="Times New Roman"/>
        <family val="1"/>
      </rPr>
      <t>Al</t>
    </r>
  </si>
  <si>
    <r>
      <t>From AMS: Uncorrected 26Al/27Al (10</t>
    </r>
    <r>
      <rPr>
        <b/>
        <vertAlign val="superscript"/>
        <sz val="11"/>
        <color theme="1"/>
        <rFont val="Times New Roman"/>
        <family val="1"/>
      </rPr>
      <t>-15</t>
    </r>
    <r>
      <rPr>
        <b/>
        <sz val="11"/>
        <color theme="1"/>
        <rFont val="Times New Roman"/>
        <family val="1"/>
      </rPr>
      <t>)</t>
    </r>
  </si>
  <si>
    <r>
      <t xml:space="preserve">From Blanks: Background </t>
    </r>
    <r>
      <rPr>
        <b/>
        <vertAlign val="superscript"/>
        <sz val="11"/>
        <color theme="1"/>
        <rFont val="Times New Roman"/>
        <family val="1"/>
      </rPr>
      <t>26</t>
    </r>
    <r>
      <rPr>
        <b/>
        <sz val="11"/>
        <color theme="1"/>
        <rFont val="Times New Roman"/>
        <family val="1"/>
      </rPr>
      <t>Al/</t>
    </r>
    <r>
      <rPr>
        <b/>
        <vertAlign val="superscript"/>
        <sz val="11"/>
        <color theme="1"/>
        <rFont val="Times New Roman"/>
        <family val="1"/>
      </rPr>
      <t>27</t>
    </r>
    <r>
      <rPr>
        <b/>
        <sz val="11"/>
        <color theme="1"/>
        <rFont val="Times New Roman"/>
        <family val="1"/>
      </rPr>
      <t>Al Ratio Uncertainty</t>
    </r>
  </si>
  <si>
    <r>
      <t xml:space="preserve">From AMS: Uncorrected </t>
    </r>
    <r>
      <rPr>
        <b/>
        <vertAlign val="superscript"/>
        <sz val="11"/>
        <color theme="1"/>
        <rFont val="Times New Roman"/>
        <family val="1"/>
      </rPr>
      <t>26</t>
    </r>
    <r>
      <rPr>
        <b/>
        <sz val="11"/>
        <color theme="1"/>
        <rFont val="Times New Roman"/>
        <family val="1"/>
      </rPr>
      <t>Al/</t>
    </r>
    <r>
      <rPr>
        <b/>
        <vertAlign val="superscript"/>
        <sz val="11"/>
        <color theme="1"/>
        <rFont val="Times New Roman"/>
        <family val="1"/>
      </rPr>
      <t>27</t>
    </r>
    <r>
      <rPr>
        <b/>
        <sz val="11"/>
        <color theme="1"/>
        <rFont val="Times New Roman"/>
        <family val="1"/>
      </rPr>
      <t>Al Ratio Uncertainty</t>
    </r>
  </si>
  <si>
    <t>10Be Information</t>
  </si>
  <si>
    <t xml:space="preserve">UVM Project Batch </t>
  </si>
  <si>
    <t>UVM Original Batch</t>
  </si>
  <si>
    <t>Original UVM Batch</t>
  </si>
  <si>
    <t>Project UVM Batch</t>
  </si>
  <si>
    <t>*For the average blank calculation we omitted the blank from UVM Batch 417, whose measured 26/27Al ratio is two orders of magnitude greater than other blanks, suggesting it may have been a mislabelled sample</t>
  </si>
  <si>
    <t>BLK*</t>
  </si>
  <si>
    <t>BLK**</t>
  </si>
  <si>
    <t>**The blanks from UVM batches 448 and 442 registered 0 26Al AMS counts; a completely clean blank is theoretically possible but highly unlikely. Instead</t>
  </si>
  <si>
    <t xml:space="preserve">of using 0 in the blank average calculation, we summed the 26Al counts, beam currents, and counting times for all blanks run on 08/24/21 and averaged </t>
  </si>
  <si>
    <t>these to produce a combined blank value of 1.97 +/- 0.21E-15 26Al/27Al. We use this value in place of 0 for BLK 448 and 442 in the blank average, SD, and uncertainty calculations</t>
  </si>
  <si>
    <t>The contents of each tab are described below</t>
  </si>
  <si>
    <t>26Al Calculations</t>
  </si>
  <si>
    <t>All sample information and calculations to convert AMS 26/27Al ratio measurements to 26Al concentrations</t>
  </si>
  <si>
    <t>Also provided are the 10Be concentration measurements and uncertainties from the Be fraction of each sample along with the source for these measurements.</t>
  </si>
  <si>
    <t>Note that all 10Be measurements reported here are normalized to the 07KNSTD standard. Details of this normalization and originally-reported values can be found in Table S2</t>
  </si>
  <si>
    <t>Each sample has two UVM batches associated with it:</t>
  </si>
  <si>
    <r>
      <rPr>
        <sz val="11"/>
        <color theme="1"/>
        <rFont val="Calibri"/>
        <family val="2"/>
        <scheme val="minor"/>
      </rPr>
      <t xml:space="preserve">Original UVM Batch </t>
    </r>
    <r>
      <rPr>
        <sz val="12"/>
        <color theme="1"/>
        <rFont val="Calibri"/>
        <family val="2"/>
        <scheme val="minor"/>
      </rPr>
      <t>- The original University of Vermont processing batch, during which Al and Be fractions were separated and only Be concentrations were measured via AMS</t>
    </r>
  </si>
  <si>
    <t>Project UVM Batch - The new processing batch specific to this project  in which archived Al gels were re-dissolved, put through a Mg-removal process, and sent to AMS for isotope measurement</t>
  </si>
  <si>
    <t>Blanks</t>
  </si>
  <si>
    <t>A full accounting of Al blanks from the original UVM processing batches that were measured alongside the archived Al samples, including the average blank calculation</t>
  </si>
  <si>
    <t>UVM Project Batch</t>
  </si>
  <si>
    <t>Journal Style Table</t>
  </si>
  <si>
    <t>The key information from sample processing, AMS measurements, and 26Al calculations summarized for each sample</t>
  </si>
  <si>
    <t>Table S2 - Data and calculations for new in situ Al-26 measurements on archived samples at the University of 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</si>
</sst>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"/>
    <numFmt numFmtId="166" formatCode="0.000"/>
    <numFmt numFmtId="167" formatCode="0.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0"/>
      <name val="Comic Sans MS"/>
      <family val="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0"/>
      <name val="Times New Roman"/>
      <family val="1"/>
    </font>
    <font>
      <sz val="10"/>
      <name val="Times"/>
      <family val="1"/>
    </font>
    <font>
      <i/>
      <sz val="11"/>
      <color theme="1"/>
      <name val="Times New Roman"/>
      <family val="1"/>
    </font>
    <font>
      <sz val="10"/>
      <name val="Verdan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name val="Times New Roman"/>
      <family val="1"/>
    </font>
    <font>
      <vertAlign val="superscript"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19" fillId="0" borderId="0"/>
  </cellStyleXfs>
  <cellXfs count="108">
    <xf numFmtId="0" fontId="0" fillId="0" borderId="0" xfId="0"/>
    <xf numFmtId="0" fontId="3" fillId="0" borderId="0" xfId="0" applyFont="1"/>
    <xf numFmtId="11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0" fillId="2" borderId="0" xfId="0" applyFont="1" applyFill="1"/>
    <xf numFmtId="164" fontId="0" fillId="5" borderId="0" xfId="0" applyNumberFormat="1" applyFill="1" applyAlignment="1">
      <alignment horizontal="center"/>
    </xf>
    <xf numFmtId="0" fontId="0" fillId="5" borderId="0" xfId="0" applyFill="1"/>
    <xf numFmtId="164" fontId="15" fillId="5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11" fillId="0" borderId="0" xfId="0" applyFont="1" applyAlignment="1">
      <alignment horizontal="left" vertical="center"/>
    </xf>
    <xf numFmtId="166" fontId="11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1" fontId="17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center" vertical="center"/>
    </xf>
    <xf numFmtId="2" fontId="7" fillId="0" borderId="0" xfId="3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1" fontId="12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/>
    <xf numFmtId="0" fontId="10" fillId="0" borderId="0" xfId="0" applyFont="1"/>
    <xf numFmtId="164" fontId="12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22" fillId="0" borderId="0" xfId="0" applyFont="1"/>
    <xf numFmtId="164" fontId="5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wrapText="1"/>
    </xf>
    <xf numFmtId="164" fontId="9" fillId="0" borderId="0" xfId="2" applyNumberFormat="1" applyFont="1" applyAlignment="1">
      <alignment horizontal="center" vertical="center" wrapText="1"/>
    </xf>
    <xf numFmtId="164" fontId="9" fillId="0" borderId="0" xfId="2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11" fontId="11" fillId="0" borderId="0" xfId="0" applyNumberFormat="1" applyFont="1" applyAlignment="1">
      <alignment horizontal="center" vertical="center"/>
    </xf>
    <xf numFmtId="11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4">
    <cellStyle name="Normal" xfId="0" builtinId="0"/>
    <cellStyle name="Normal 2" xfId="1" xr:uid="{EC4A1E35-50C9-4483-A664-045E04AF8C6B}"/>
    <cellStyle name="Normal 3" xfId="2" xr:uid="{2FE682F1-9FBD-45C7-B57B-5D57FBB0D505}"/>
    <cellStyle name="Normal 4" xfId="3" xr:uid="{2669FD95-A125-4E57-A2B4-7BFDE9369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7B2A-7F7F-7240-8C8D-43EF384033C2}">
  <dimension ref="A1:B16"/>
  <sheetViews>
    <sheetView tabSelected="1" workbookViewId="0">
      <selection activeCell="A2" sqref="A2"/>
    </sheetView>
  </sheetViews>
  <sheetFormatPr baseColWidth="10" defaultRowHeight="15"/>
  <sheetData>
    <row r="1" spans="1:2">
      <c r="A1" t="s">
        <v>245</v>
      </c>
    </row>
    <row r="2" spans="1:2">
      <c r="A2" t="s">
        <v>232</v>
      </c>
    </row>
    <row r="4" spans="1:2" ht="16">
      <c r="A4" s="89" t="s">
        <v>233</v>
      </c>
    </row>
    <row r="5" spans="1:2">
      <c r="A5" t="s">
        <v>234</v>
      </c>
    </row>
    <row r="6" spans="1:2">
      <c r="A6" t="s">
        <v>235</v>
      </c>
    </row>
    <row r="7" spans="1:2">
      <c r="B7" t="s">
        <v>236</v>
      </c>
    </row>
    <row r="8" spans="1:2">
      <c r="A8" t="s">
        <v>237</v>
      </c>
    </row>
    <row r="9" spans="1:2" ht="16">
      <c r="B9" s="96" t="s">
        <v>238</v>
      </c>
    </row>
    <row r="10" spans="1:2">
      <c r="B10" t="s">
        <v>239</v>
      </c>
    </row>
    <row r="12" spans="1:2" ht="16">
      <c r="A12" s="89" t="s">
        <v>240</v>
      </c>
    </row>
    <row r="13" spans="1:2">
      <c r="A13" t="s">
        <v>241</v>
      </c>
    </row>
    <row r="15" spans="1:2" ht="16">
      <c r="A15" s="89" t="s">
        <v>243</v>
      </c>
    </row>
    <row r="16" spans="1:2">
      <c r="A16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B723-8068-4D63-BC30-3735CD210C28}">
  <dimension ref="A1:V129"/>
  <sheetViews>
    <sheetView topLeftCell="A3" zoomScale="110" zoomScaleNormal="110" workbookViewId="0">
      <pane xSplit="1" topLeftCell="B1" activePane="topRight" state="frozen"/>
      <selection pane="topRight" activeCell="G14" sqref="G14"/>
    </sheetView>
  </sheetViews>
  <sheetFormatPr baseColWidth="10" defaultColWidth="8.83203125" defaultRowHeight="15"/>
  <cols>
    <col min="1" max="1" width="15.6640625" customWidth="1"/>
    <col min="2" max="2" width="10.5" style="20" customWidth="1"/>
    <col min="3" max="3" width="12" style="15" customWidth="1"/>
    <col min="4" max="4" width="12" style="20" customWidth="1"/>
    <col min="5" max="5" width="13.83203125" style="7" customWidth="1"/>
    <col min="6" max="6" width="17.5" style="7" customWidth="1"/>
    <col min="7" max="7" width="17.5" style="8" customWidth="1"/>
    <col min="8" max="8" width="12.6640625" style="7" customWidth="1"/>
    <col min="9" max="9" width="20.6640625" style="7" customWidth="1"/>
    <col min="10" max="10" width="15.5" style="8" customWidth="1"/>
    <col min="11" max="11" width="14.1640625" style="8" customWidth="1"/>
    <col min="12" max="12" width="18.5" style="8" customWidth="1"/>
    <col min="13" max="13" width="17.33203125" style="7" customWidth="1"/>
    <col min="14" max="14" width="17" style="7" customWidth="1"/>
    <col min="15" max="15" width="20.5" style="6" customWidth="1"/>
    <col min="16" max="16" width="18.33203125" customWidth="1"/>
    <col min="17" max="17" width="17.83203125" customWidth="1"/>
    <col min="18" max="18" width="16.1640625" customWidth="1"/>
    <col min="19" max="19" width="15.5" style="15" customWidth="1"/>
    <col min="20" max="20" width="17" style="14" customWidth="1"/>
    <col min="21" max="21" width="18.33203125" style="9" customWidth="1"/>
    <col min="22" max="22" width="73.33203125" customWidth="1"/>
  </cols>
  <sheetData>
    <row r="1" spans="1:22" ht="17">
      <c r="A1" s="1" t="s">
        <v>0</v>
      </c>
      <c r="B1" s="81"/>
      <c r="I1"/>
      <c r="J1" s="7"/>
    </row>
    <row r="2" spans="1:22">
      <c r="I2"/>
      <c r="J2" s="7"/>
    </row>
    <row r="3" spans="1:22">
      <c r="A3" s="10" t="s">
        <v>2</v>
      </c>
      <c r="B3" s="82"/>
      <c r="I3" s="76"/>
      <c r="J3" s="7"/>
    </row>
    <row r="4" spans="1:22">
      <c r="A4" s="3" t="s">
        <v>4</v>
      </c>
      <c r="B4" s="83"/>
      <c r="C4" s="4">
        <v>26.981539000000001</v>
      </c>
      <c r="I4" s="4"/>
      <c r="J4" s="7"/>
      <c r="K4" s="4">
        <v>26.981539000000001</v>
      </c>
    </row>
    <row r="5" spans="1:22">
      <c r="A5" s="3" t="s">
        <v>3</v>
      </c>
      <c r="B5" s="83"/>
      <c r="C5" s="5">
        <v>6.0220000000000003E+23</v>
      </c>
      <c r="I5" s="4"/>
      <c r="J5" s="7"/>
      <c r="K5" s="5">
        <v>6.0220000000000003E+23</v>
      </c>
    </row>
    <row r="7" spans="1:22" ht="22.5" customHeight="1">
      <c r="A7" s="103" t="s">
        <v>216</v>
      </c>
      <c r="B7" s="103"/>
      <c r="C7" s="103"/>
      <c r="D7" s="103"/>
      <c r="E7" s="103"/>
      <c r="F7" s="104" t="s">
        <v>190</v>
      </c>
      <c r="G7" s="104"/>
      <c r="H7" s="104"/>
      <c r="I7" s="104"/>
      <c r="J7" s="104"/>
      <c r="K7" s="104"/>
      <c r="L7" s="104"/>
      <c r="M7" s="104"/>
      <c r="N7" s="104"/>
      <c r="O7" s="11"/>
      <c r="P7" s="12"/>
      <c r="Q7" s="13" t="s">
        <v>15</v>
      </c>
      <c r="R7" s="12"/>
      <c r="S7" s="16"/>
      <c r="T7" s="105" t="s">
        <v>221</v>
      </c>
      <c r="U7" s="105"/>
      <c r="V7" s="105"/>
    </row>
    <row r="8" spans="1:22" ht="61">
      <c r="A8" s="69" t="s">
        <v>173</v>
      </c>
      <c r="B8" s="67" t="s">
        <v>224</v>
      </c>
      <c r="C8" s="67" t="s">
        <v>225</v>
      </c>
      <c r="D8" s="67" t="s">
        <v>171</v>
      </c>
      <c r="E8" s="70" t="s">
        <v>12</v>
      </c>
      <c r="F8" s="70" t="s">
        <v>11</v>
      </c>
      <c r="G8" s="71" t="s">
        <v>1</v>
      </c>
      <c r="H8" s="70" t="s">
        <v>6</v>
      </c>
      <c r="I8" s="70" t="s">
        <v>218</v>
      </c>
      <c r="J8" s="70" t="s">
        <v>43</v>
      </c>
      <c r="K8" s="70" t="s">
        <v>217</v>
      </c>
      <c r="L8" s="70" t="s">
        <v>44</v>
      </c>
      <c r="M8" s="70" t="s">
        <v>5</v>
      </c>
      <c r="N8" s="70" t="s">
        <v>30</v>
      </c>
      <c r="O8" s="77" t="s">
        <v>220</v>
      </c>
      <c r="P8" s="70" t="s">
        <v>219</v>
      </c>
      <c r="Q8" s="70" t="s">
        <v>8</v>
      </c>
      <c r="R8" s="70" t="s">
        <v>9</v>
      </c>
      <c r="S8" s="70" t="s">
        <v>10</v>
      </c>
      <c r="T8" s="67" t="s">
        <v>13</v>
      </c>
      <c r="U8" s="67" t="s">
        <v>14</v>
      </c>
      <c r="V8" s="73" t="s">
        <v>191</v>
      </c>
    </row>
    <row r="9" spans="1:22">
      <c r="A9" s="43" t="s">
        <v>147</v>
      </c>
      <c r="B9" s="84">
        <v>444</v>
      </c>
      <c r="C9" s="14" t="s">
        <v>189</v>
      </c>
      <c r="D9" s="78">
        <v>44530</v>
      </c>
      <c r="E9" s="9">
        <v>31.2683</v>
      </c>
      <c r="F9" s="84">
        <v>4662.3999999999996</v>
      </c>
      <c r="G9" s="45">
        <f t="shared" ref="G9:G40" si="0">F9/1000000</f>
        <v>4.6623999999999997E-3</v>
      </c>
      <c r="H9" s="7">
        <v>4.7E-2</v>
      </c>
      <c r="I9" s="55">
        <v>149.00198333333299</v>
      </c>
      <c r="J9" s="19">
        <f t="shared" ref="J9:J40" si="1">I9*0.000000000000001</f>
        <v>1.4900198333333301E-13</v>
      </c>
      <c r="K9" s="19">
        <v>2.5628594292267129E-15</v>
      </c>
      <c r="L9" s="48">
        <f t="shared" ref="L9:L40" si="2">J9-K9</f>
        <v>1.4643912390410631E-13</v>
      </c>
      <c r="M9" s="2">
        <f>G9*$K$5/$K$4</f>
        <v>1.0405993816735213E+20</v>
      </c>
      <c r="N9" s="2">
        <f t="shared" ref="N9:N40" si="3">J9*M9/E9</f>
        <v>495874.00570160407</v>
      </c>
      <c r="O9" s="6">
        <v>6.4449304166666709E-15</v>
      </c>
      <c r="P9" s="21">
        <v>6.591205057331955E-15</v>
      </c>
      <c r="Q9" s="18">
        <f t="shared" ref="Q9:Q40" si="4">SQRT(O9^2+P9^2)</f>
        <v>9.2185200647106897E-15</v>
      </c>
      <c r="R9" s="17">
        <f t="shared" ref="R9:R40" si="5">O9*M9</f>
        <v>670659.06065122073</v>
      </c>
      <c r="S9" s="17">
        <f t="shared" ref="S9:S40" si="6">R9/E9</f>
        <v>21448.529681857366</v>
      </c>
      <c r="T9" s="17">
        <v>78500</v>
      </c>
      <c r="U9" s="52">
        <v>2600</v>
      </c>
      <c r="V9" t="s">
        <v>193</v>
      </c>
    </row>
    <row r="10" spans="1:22" s="68" customFormat="1">
      <c r="A10" s="59" t="s">
        <v>154</v>
      </c>
      <c r="B10" s="32">
        <v>442</v>
      </c>
      <c r="C10" s="14" t="s">
        <v>189</v>
      </c>
      <c r="D10" s="78">
        <v>44530</v>
      </c>
      <c r="E10" s="65">
        <v>40.219099999999997</v>
      </c>
      <c r="F10" s="32">
        <v>4257</v>
      </c>
      <c r="G10" s="45">
        <f t="shared" si="0"/>
        <v>4.2570000000000004E-3</v>
      </c>
      <c r="H10" s="14">
        <v>0.96199999999999997</v>
      </c>
      <c r="I10" s="55">
        <v>103.551016666667</v>
      </c>
      <c r="J10" s="19">
        <f t="shared" si="1"/>
        <v>1.03551016666667E-13</v>
      </c>
      <c r="K10" s="19">
        <v>2.5628594292267129E-15</v>
      </c>
      <c r="L10" s="48">
        <f t="shared" si="2"/>
        <v>1.0098815723744028E-13</v>
      </c>
      <c r="M10" s="2">
        <f t="shared" ref="M10:M62" si="7">G10*$K$5/$K$4</f>
        <v>9.5011830125775995E+19</v>
      </c>
      <c r="N10" s="2">
        <f t="shared" si="3"/>
        <v>244624.36018918286</v>
      </c>
      <c r="O10" s="18">
        <v>6.0912500833333307E-15</v>
      </c>
      <c r="P10" s="21">
        <v>6.591205057331955E-15</v>
      </c>
      <c r="Q10" s="18">
        <f t="shared" si="4"/>
        <v>8.9748154123361589E-15</v>
      </c>
      <c r="R10" s="17">
        <f t="shared" si="5"/>
        <v>578740.81817128533</v>
      </c>
      <c r="S10" s="17">
        <f t="shared" si="6"/>
        <v>14389.700867778874</v>
      </c>
      <c r="T10" s="17">
        <v>38400</v>
      </c>
      <c r="U10" s="17">
        <v>800</v>
      </c>
      <c r="V10" t="s">
        <v>193</v>
      </c>
    </row>
    <row r="11" spans="1:22" s="40" customFormat="1">
      <c r="A11" s="43" t="s">
        <v>23</v>
      </c>
      <c r="B11" s="84">
        <v>439</v>
      </c>
      <c r="C11" s="14" t="s">
        <v>177</v>
      </c>
      <c r="D11" s="78">
        <v>44097</v>
      </c>
      <c r="E11" s="9">
        <v>21.3826</v>
      </c>
      <c r="F11" s="95">
        <v>2644.5</v>
      </c>
      <c r="G11" s="45">
        <f t="shared" si="0"/>
        <v>2.6445000000000001E-3</v>
      </c>
      <c r="H11" s="46">
        <v>7.0000000000000007E-2</v>
      </c>
      <c r="I11" s="51">
        <v>59.566402500000002</v>
      </c>
      <c r="J11" s="19">
        <f t="shared" si="1"/>
        <v>5.9566402500000006E-14</v>
      </c>
      <c r="K11" s="19">
        <v>2.5628594292267129E-15</v>
      </c>
      <c r="L11" s="48">
        <f t="shared" si="2"/>
        <v>5.700354307077329E-14</v>
      </c>
      <c r="M11" s="2">
        <f t="shared" si="7"/>
        <v>5.9022500532679033E+19</v>
      </c>
      <c r="N11" s="2">
        <f t="shared" si="3"/>
        <v>164421.4465633751</v>
      </c>
      <c r="O11" s="52">
        <v>5.7589798125E-15</v>
      </c>
      <c r="P11" s="21">
        <v>6.591205057331955E-15</v>
      </c>
      <c r="Q11" s="18">
        <f t="shared" si="4"/>
        <v>8.7527043014476888E-15</v>
      </c>
      <c r="R11" s="17">
        <f t="shared" si="5"/>
        <v>339909.38905096904</v>
      </c>
      <c r="S11" s="17">
        <f t="shared" si="6"/>
        <v>15896.541536154118</v>
      </c>
      <c r="T11" s="90">
        <v>21800</v>
      </c>
      <c r="U11" s="91">
        <v>700</v>
      </c>
      <c r="V11" t="s">
        <v>193</v>
      </c>
    </row>
    <row r="12" spans="1:22" s="40" customFormat="1">
      <c r="A12" s="43" t="s">
        <v>122</v>
      </c>
      <c r="B12" s="84">
        <v>447</v>
      </c>
      <c r="C12" s="14" t="s">
        <v>187</v>
      </c>
      <c r="D12" s="78">
        <v>44530</v>
      </c>
      <c r="E12" s="9">
        <v>16.468699999999998</v>
      </c>
      <c r="F12" s="84">
        <v>4061.3</v>
      </c>
      <c r="G12" s="45">
        <f t="shared" si="0"/>
        <v>4.0613000000000003E-3</v>
      </c>
      <c r="H12" s="7">
        <v>0.82699999999999996</v>
      </c>
      <c r="I12" s="55">
        <v>53.5899</v>
      </c>
      <c r="J12" s="19">
        <f t="shared" si="1"/>
        <v>5.3589900000000007E-14</v>
      </c>
      <c r="K12" s="19">
        <v>2.5628594292267129E-15</v>
      </c>
      <c r="L12" s="48">
        <f t="shared" si="2"/>
        <v>5.1027040570773291E-14</v>
      </c>
      <c r="M12" s="2">
        <f t="shared" si="7"/>
        <v>9.064400885360912E+19</v>
      </c>
      <c r="N12" s="2">
        <f t="shared" si="3"/>
        <v>294959.73392338364</v>
      </c>
      <c r="O12" s="6">
        <v>3.8801892500000006E-15</v>
      </c>
      <c r="P12" s="21">
        <v>6.591205057331955E-15</v>
      </c>
      <c r="Q12" s="18">
        <f t="shared" si="4"/>
        <v>7.6485196426245725E-15</v>
      </c>
      <c r="R12" s="17">
        <f t="shared" si="5"/>
        <v>351715.90873067896</v>
      </c>
      <c r="S12" s="17">
        <f t="shared" si="6"/>
        <v>21356.628557850894</v>
      </c>
      <c r="T12" s="17">
        <v>41200</v>
      </c>
      <c r="U12" s="52">
        <v>1100</v>
      </c>
      <c r="V12" t="s">
        <v>193</v>
      </c>
    </row>
    <row r="13" spans="1:22" s="40" customFormat="1">
      <c r="A13" s="43" t="s">
        <v>87</v>
      </c>
      <c r="B13" s="84">
        <v>444</v>
      </c>
      <c r="C13" s="14" t="s">
        <v>183</v>
      </c>
      <c r="D13" s="78">
        <v>44432</v>
      </c>
      <c r="E13" s="9">
        <v>24.63</v>
      </c>
      <c r="F13" s="84">
        <v>4759</v>
      </c>
      <c r="G13" s="45">
        <f t="shared" si="0"/>
        <v>4.7590000000000002E-3</v>
      </c>
      <c r="H13" s="7">
        <v>0.48199999999999998</v>
      </c>
      <c r="I13" s="55">
        <v>61.238394444444403</v>
      </c>
      <c r="J13" s="19">
        <f t="shared" si="1"/>
        <v>6.1238394444444409E-14</v>
      </c>
      <c r="K13" s="19">
        <v>2.5628594292267129E-15</v>
      </c>
      <c r="L13" s="48">
        <f t="shared" si="2"/>
        <v>5.8675535015217693E-14</v>
      </c>
      <c r="M13" s="2">
        <f t="shared" si="7"/>
        <v>1.0621595009832464E+20</v>
      </c>
      <c r="N13" s="2">
        <f t="shared" si="3"/>
        <v>264088.27642763412</v>
      </c>
      <c r="O13" s="6">
        <v>3.7637295000000002E-15</v>
      </c>
      <c r="P13" s="21">
        <v>6.591205057331955E-15</v>
      </c>
      <c r="Q13" s="18">
        <f t="shared" si="4"/>
        <v>7.5901017026762293E-15</v>
      </c>
      <c r="R13" s="17">
        <f t="shared" si="5"/>
        <v>399768.10475559236</v>
      </c>
      <c r="S13" s="17">
        <f t="shared" si="6"/>
        <v>16230.942133803994</v>
      </c>
      <c r="T13" s="17">
        <v>47400</v>
      </c>
      <c r="U13" s="52">
        <v>1000</v>
      </c>
      <c r="V13" t="s">
        <v>193</v>
      </c>
    </row>
    <row r="14" spans="1:22" s="40" customFormat="1">
      <c r="A14" s="43" t="s">
        <v>144</v>
      </c>
      <c r="B14" s="84">
        <v>442</v>
      </c>
      <c r="C14" s="14" t="s">
        <v>189</v>
      </c>
      <c r="D14" s="78">
        <v>44530</v>
      </c>
      <c r="E14" s="9">
        <v>40.830599999999997</v>
      </c>
      <c r="F14" s="84">
        <v>4398.8999999999996</v>
      </c>
      <c r="G14" s="45">
        <f t="shared" si="0"/>
        <v>4.3988999999999999E-3</v>
      </c>
      <c r="H14" s="7">
        <v>0.95199999999999996</v>
      </c>
      <c r="I14" s="55">
        <v>94.396991666666693</v>
      </c>
      <c r="J14" s="19">
        <f t="shared" si="1"/>
        <v>9.4396991666666704E-14</v>
      </c>
      <c r="K14" s="19">
        <v>2.5628594292267129E-15</v>
      </c>
      <c r="L14" s="48">
        <f t="shared" si="2"/>
        <v>9.1834132237439988E-14</v>
      </c>
      <c r="M14" s="2">
        <f t="shared" si="7"/>
        <v>9.8178891129968525E+19</v>
      </c>
      <c r="N14" s="2">
        <f t="shared" si="3"/>
        <v>226981.52777177453</v>
      </c>
      <c r="O14" s="6">
        <v>4.9185705000000005E-15</v>
      </c>
      <c r="P14" s="21">
        <v>6.591205057331955E-15</v>
      </c>
      <c r="Q14" s="18">
        <f t="shared" si="4"/>
        <v>8.2241303413351011E-15</v>
      </c>
      <c r="R14" s="17">
        <f t="shared" si="5"/>
        <v>482899.79763457488</v>
      </c>
      <c r="S14" s="17">
        <f t="shared" si="6"/>
        <v>11826.909171909669</v>
      </c>
      <c r="T14" s="17">
        <v>35600</v>
      </c>
      <c r="U14" s="52">
        <v>700</v>
      </c>
      <c r="V14" t="s">
        <v>193</v>
      </c>
    </row>
    <row r="15" spans="1:22" s="74" customFormat="1">
      <c r="A15" s="43" t="s">
        <v>82</v>
      </c>
      <c r="B15" s="84">
        <v>447</v>
      </c>
      <c r="C15" s="14" t="s">
        <v>182</v>
      </c>
      <c r="D15" s="78">
        <v>44132</v>
      </c>
      <c r="E15" s="9">
        <v>26.674900000000001</v>
      </c>
      <c r="F15" s="84">
        <v>4756.8</v>
      </c>
      <c r="G15" s="45">
        <f t="shared" si="0"/>
        <v>4.7568000000000003E-3</v>
      </c>
      <c r="H15" s="7">
        <v>0.39600000000000002</v>
      </c>
      <c r="I15" s="51">
        <v>83.251099999999994</v>
      </c>
      <c r="J15" s="19">
        <f t="shared" si="1"/>
        <v>8.3251100000000003E-14</v>
      </c>
      <c r="K15" s="19">
        <v>2.5628594292267129E-15</v>
      </c>
      <c r="L15" s="48">
        <f t="shared" si="2"/>
        <v>8.0688240570773287E-14</v>
      </c>
      <c r="M15" s="2">
        <f t="shared" si="7"/>
        <v>1.061668483773294E+20</v>
      </c>
      <c r="N15" s="2">
        <f t="shared" si="3"/>
        <v>331341.70740830852</v>
      </c>
      <c r="O15" s="52">
        <v>7.2709585384615394E-15</v>
      </c>
      <c r="P15" s="21">
        <v>6.591205057331955E-15</v>
      </c>
      <c r="Q15" s="18">
        <f t="shared" si="4"/>
        <v>9.8138077307345435E-15</v>
      </c>
      <c r="R15" s="17">
        <f t="shared" si="5"/>
        <v>771934.7527106948</v>
      </c>
      <c r="S15" s="17">
        <f t="shared" si="6"/>
        <v>28938.618428211343</v>
      </c>
      <c r="T15" s="17">
        <v>45500</v>
      </c>
      <c r="U15" s="52">
        <v>1000</v>
      </c>
      <c r="V15" t="s">
        <v>193</v>
      </c>
    </row>
    <row r="16" spans="1:22">
      <c r="A16" s="43" t="s">
        <v>146</v>
      </c>
      <c r="B16" s="84">
        <v>444</v>
      </c>
      <c r="C16" s="14" t="s">
        <v>189</v>
      </c>
      <c r="D16" s="78">
        <v>44530</v>
      </c>
      <c r="E16" s="9">
        <v>40.073099999999997</v>
      </c>
      <c r="F16" s="84">
        <v>5819.5</v>
      </c>
      <c r="G16" s="45">
        <f t="shared" si="0"/>
        <v>5.8195E-3</v>
      </c>
      <c r="H16" s="7">
        <v>0.39200000000000002</v>
      </c>
      <c r="I16" s="55">
        <v>147.32201538461501</v>
      </c>
      <c r="J16" s="19">
        <f t="shared" si="1"/>
        <v>1.4732201538461502E-13</v>
      </c>
      <c r="K16" s="19">
        <v>2.5628594292267129E-15</v>
      </c>
      <c r="L16" s="48">
        <f t="shared" si="2"/>
        <v>1.4475915595538832E-13</v>
      </c>
      <c r="M16" s="2">
        <f t="shared" si="7"/>
        <v>1.2988521151443586E+20</v>
      </c>
      <c r="N16" s="2">
        <f t="shared" si="3"/>
        <v>477501.14488182095</v>
      </c>
      <c r="O16" s="6">
        <v>6.2577902307692311E-15</v>
      </c>
      <c r="P16" s="21">
        <v>6.591205057331955E-15</v>
      </c>
      <c r="Q16" s="18">
        <f t="shared" si="4"/>
        <v>9.088670017120721E-15</v>
      </c>
      <c r="R16" s="17">
        <f t="shared" si="5"/>
        <v>812794.40773643204</v>
      </c>
      <c r="S16" s="17">
        <f t="shared" si="6"/>
        <v>20282.79338849333</v>
      </c>
      <c r="T16" s="17">
        <v>76800</v>
      </c>
      <c r="U16" s="52">
        <v>1500</v>
      </c>
      <c r="V16" t="s">
        <v>193</v>
      </c>
    </row>
    <row r="17" spans="1:22" s="40" customFormat="1">
      <c r="A17" s="43" t="s">
        <v>86</v>
      </c>
      <c r="B17" s="84">
        <v>448</v>
      </c>
      <c r="C17" s="14" t="s">
        <v>183</v>
      </c>
      <c r="D17" s="78">
        <v>44432</v>
      </c>
      <c r="E17" s="9">
        <v>22.888300000000001</v>
      </c>
      <c r="F17" s="84">
        <v>6257</v>
      </c>
      <c r="G17" s="45">
        <f t="shared" si="0"/>
        <v>6.2570000000000004E-3</v>
      </c>
      <c r="H17" s="7">
        <v>0.53300000000000003</v>
      </c>
      <c r="I17" s="55">
        <v>35.707496874999997</v>
      </c>
      <c r="J17" s="19">
        <f t="shared" si="1"/>
        <v>3.5707496875E-14</v>
      </c>
      <c r="K17" s="19">
        <v>2.5628594292267129E-15</v>
      </c>
      <c r="L17" s="48">
        <f t="shared" si="2"/>
        <v>3.3144637445773284E-14</v>
      </c>
      <c r="M17" s="2">
        <f t="shared" si="7"/>
        <v>1.3964975830326061E+20</v>
      </c>
      <c r="N17" s="2">
        <f t="shared" si="3"/>
        <v>217864.29346907299</v>
      </c>
      <c r="O17" s="6">
        <v>2.6643796250000002E-15</v>
      </c>
      <c r="P17" s="21">
        <v>6.591205057331955E-15</v>
      </c>
      <c r="Q17" s="18">
        <f t="shared" si="4"/>
        <v>7.1093531980000456E-15</v>
      </c>
      <c r="R17" s="17">
        <f t="shared" si="5"/>
        <v>372079.97065938218</v>
      </c>
      <c r="S17" s="17">
        <f t="shared" si="6"/>
        <v>16256.339293848043</v>
      </c>
      <c r="T17" s="17">
        <v>31600</v>
      </c>
      <c r="U17" s="52">
        <v>900</v>
      </c>
      <c r="V17" t="s">
        <v>193</v>
      </c>
    </row>
    <row r="18" spans="1:22" s="74" customFormat="1">
      <c r="A18" s="43" t="s">
        <v>85</v>
      </c>
      <c r="B18" s="84">
        <v>448</v>
      </c>
      <c r="C18" s="14" t="s">
        <v>183</v>
      </c>
      <c r="D18" s="78">
        <v>44432</v>
      </c>
      <c r="E18" s="9">
        <v>26.668800000000001</v>
      </c>
      <c r="F18" s="84">
        <v>6208.1</v>
      </c>
      <c r="G18" s="45">
        <f t="shared" si="0"/>
        <v>6.2081000000000003E-3</v>
      </c>
      <c r="H18" s="7">
        <v>0.74099999999999999</v>
      </c>
      <c r="I18" s="55">
        <v>28.872194666666701</v>
      </c>
      <c r="J18" s="19">
        <f t="shared" si="1"/>
        <v>2.8872194666666702E-14</v>
      </c>
      <c r="K18" s="19">
        <v>2.5628594292267129E-15</v>
      </c>
      <c r="L18" s="48">
        <f t="shared" si="2"/>
        <v>2.6309335237439989E-14</v>
      </c>
      <c r="M18" s="2">
        <f t="shared" si="7"/>
        <v>1.3855836095932113E+20</v>
      </c>
      <c r="N18" s="2">
        <f t="shared" si="3"/>
        <v>150006.14839482057</v>
      </c>
      <c r="O18" s="6">
        <v>2.6903101333333303E-15</v>
      </c>
      <c r="P18" s="21">
        <v>6.591205057331955E-15</v>
      </c>
      <c r="Q18" s="18">
        <f t="shared" si="4"/>
        <v>7.1191117930058057E-15</v>
      </c>
      <c r="R18" s="17">
        <f t="shared" si="5"/>
        <v>372764.96254691895</v>
      </c>
      <c r="S18" s="17">
        <f t="shared" si="6"/>
        <v>13977.567890078253</v>
      </c>
      <c r="T18" s="17">
        <v>24500</v>
      </c>
      <c r="U18" s="52">
        <v>800</v>
      </c>
      <c r="V18" t="s">
        <v>193</v>
      </c>
    </row>
    <row r="19" spans="1:22" s="74" customFormat="1">
      <c r="A19" s="43" t="s">
        <v>84</v>
      </c>
      <c r="B19" s="84">
        <v>448</v>
      </c>
      <c r="C19" s="14" t="s">
        <v>183</v>
      </c>
      <c r="D19" s="78">
        <v>44432</v>
      </c>
      <c r="E19" s="9">
        <v>21.033000000000001</v>
      </c>
      <c r="F19" s="84">
        <v>5960.8</v>
      </c>
      <c r="G19" s="45">
        <f t="shared" si="0"/>
        <v>5.9608000000000005E-3</v>
      </c>
      <c r="H19" s="7">
        <v>3.0000000000000001E-3</v>
      </c>
      <c r="I19" s="55">
        <v>61.761791250000002</v>
      </c>
      <c r="J19" s="19">
        <f t="shared" si="1"/>
        <v>6.1761791250000011E-14</v>
      </c>
      <c r="K19" s="19">
        <v>2.5628594292267129E-15</v>
      </c>
      <c r="L19" s="48">
        <f t="shared" si="2"/>
        <v>5.9198931820773294E-14</v>
      </c>
      <c r="M19" s="2">
        <f t="shared" si="7"/>
        <v>1.3303888114017514E+20</v>
      </c>
      <c r="N19" s="2">
        <f t="shared" si="3"/>
        <v>390658.47026639374</v>
      </c>
      <c r="O19" s="6">
        <v>3.8944504375000003E-15</v>
      </c>
      <c r="P19" s="21">
        <v>6.591205057331955E-15</v>
      </c>
      <c r="Q19" s="18">
        <f t="shared" si="4"/>
        <v>7.6557643849547955E-15</v>
      </c>
      <c r="R19" s="17">
        <f t="shared" si="5"/>
        <v>518113.32886086561</v>
      </c>
      <c r="S19" s="17">
        <f t="shared" si="6"/>
        <v>24633.353723238033</v>
      </c>
      <c r="T19" s="17">
        <v>56800</v>
      </c>
      <c r="U19" s="52">
        <v>1400</v>
      </c>
      <c r="V19" t="s">
        <v>193</v>
      </c>
    </row>
    <row r="20" spans="1:22" s="40" customFormat="1">
      <c r="A20" s="43" t="s">
        <v>143</v>
      </c>
      <c r="B20" s="84">
        <v>439</v>
      </c>
      <c r="C20" s="14" t="s">
        <v>189</v>
      </c>
      <c r="D20" s="78">
        <v>44530</v>
      </c>
      <c r="E20" s="9">
        <v>40.340899999999998</v>
      </c>
      <c r="F20" s="84">
        <v>5897.7</v>
      </c>
      <c r="G20" s="45">
        <f t="shared" si="0"/>
        <v>5.8976999999999996E-3</v>
      </c>
      <c r="H20" s="7">
        <v>1.117</v>
      </c>
      <c r="I20" s="55">
        <v>299.51400625000002</v>
      </c>
      <c r="J20" s="19">
        <f t="shared" si="1"/>
        <v>2.9951400625000004E-13</v>
      </c>
      <c r="K20" s="19">
        <v>2.5628594292267129E-15</v>
      </c>
      <c r="L20" s="48">
        <f t="shared" si="2"/>
        <v>2.9695114682077334E-13</v>
      </c>
      <c r="M20" s="2">
        <f t="shared" si="7"/>
        <v>1.316305545061755E+20</v>
      </c>
      <c r="N20" s="2">
        <f t="shared" si="3"/>
        <v>977300.8218719369</v>
      </c>
      <c r="O20" s="6">
        <v>1.0964201875000001E-14</v>
      </c>
      <c r="P20" s="21">
        <v>6.591205057331955E-15</v>
      </c>
      <c r="Q20" s="18">
        <f t="shared" si="4"/>
        <v>1.2792877192545542E-14</v>
      </c>
      <c r="R20" s="17">
        <f t="shared" si="5"/>
        <v>1443223.9725238993</v>
      </c>
      <c r="S20" s="17">
        <f t="shared" si="6"/>
        <v>35775.700902158838</v>
      </c>
      <c r="T20" s="17">
        <v>142800</v>
      </c>
      <c r="U20" s="52">
        <v>2700</v>
      </c>
      <c r="V20" t="s">
        <v>193</v>
      </c>
    </row>
    <row r="21" spans="1:22">
      <c r="A21" s="43" t="s">
        <v>91</v>
      </c>
      <c r="B21" s="84">
        <v>442</v>
      </c>
      <c r="C21" s="14" t="s">
        <v>183</v>
      </c>
      <c r="D21" s="78">
        <v>44432</v>
      </c>
      <c r="E21" s="9">
        <v>40.016399999999997</v>
      </c>
      <c r="F21" s="84">
        <v>4534.1000000000004</v>
      </c>
      <c r="G21" s="45">
        <f t="shared" si="0"/>
        <v>4.5341000000000001E-3</v>
      </c>
      <c r="H21" s="7">
        <v>0.53100000000000003</v>
      </c>
      <c r="I21" s="55">
        <v>233.21294</v>
      </c>
      <c r="J21" s="19">
        <f t="shared" si="1"/>
        <v>2.3321294000000002E-13</v>
      </c>
      <c r="K21" s="19">
        <v>2.5628594292267129E-15</v>
      </c>
      <c r="L21" s="48">
        <f t="shared" si="2"/>
        <v>2.3065008057077332E-13</v>
      </c>
      <c r="M21" s="2">
        <f t="shared" si="7"/>
        <v>1.0119641507476649E+20</v>
      </c>
      <c r="N21" s="2">
        <f t="shared" si="3"/>
        <v>589766.03285269579</v>
      </c>
      <c r="O21" s="6">
        <v>7.7671000000000011E-15</v>
      </c>
      <c r="P21" s="21">
        <v>6.591205057331955E-15</v>
      </c>
      <c r="Q21" s="18">
        <f t="shared" si="4"/>
        <v>1.0186845759006973E-14</v>
      </c>
      <c r="R21" s="17">
        <f t="shared" si="5"/>
        <v>786002.67552721885</v>
      </c>
      <c r="S21" s="17">
        <f t="shared" si="6"/>
        <v>19642.013662578815</v>
      </c>
      <c r="T21" s="17">
        <v>93700</v>
      </c>
      <c r="U21" s="52">
        <v>1500</v>
      </c>
      <c r="V21" t="s">
        <v>193</v>
      </c>
    </row>
    <row r="22" spans="1:22">
      <c r="A22" s="43" t="s">
        <v>98</v>
      </c>
      <c r="B22" s="84">
        <v>439</v>
      </c>
      <c r="C22" s="14" t="s">
        <v>184</v>
      </c>
      <c r="D22" s="78">
        <v>44432</v>
      </c>
      <c r="E22" s="9">
        <v>40.285600000000002</v>
      </c>
      <c r="F22" s="84">
        <v>4872.7</v>
      </c>
      <c r="G22" s="45">
        <f t="shared" si="0"/>
        <v>4.8726999999999998E-3</v>
      </c>
      <c r="H22" s="7">
        <v>0.52</v>
      </c>
      <c r="I22" s="55">
        <v>196.64104545454501</v>
      </c>
      <c r="J22" s="19">
        <f t="shared" si="1"/>
        <v>1.9664104545454503E-13</v>
      </c>
      <c r="K22" s="19">
        <v>2.5628594292267129E-15</v>
      </c>
      <c r="L22" s="48">
        <f t="shared" si="2"/>
        <v>1.9407818602531832E-13</v>
      </c>
      <c r="M22" s="2">
        <f t="shared" si="7"/>
        <v>1.0875361631521463E+20</v>
      </c>
      <c r="N22" s="2">
        <f t="shared" si="3"/>
        <v>530845.3841865646</v>
      </c>
      <c r="O22" s="6">
        <v>7.3676500000000013E-15</v>
      </c>
      <c r="P22" s="21">
        <v>6.591205057331955E-15</v>
      </c>
      <c r="Q22" s="18">
        <f t="shared" si="4"/>
        <v>9.8856588364305985E-15</v>
      </c>
      <c r="R22" s="17">
        <f t="shared" si="5"/>
        <v>801258.58124479116</v>
      </c>
      <c r="S22" s="17">
        <f t="shared" si="6"/>
        <v>19889.453830768092</v>
      </c>
      <c r="T22" s="17">
        <v>73500</v>
      </c>
      <c r="U22" s="52">
        <v>1300</v>
      </c>
      <c r="V22" t="s">
        <v>193</v>
      </c>
    </row>
    <row r="23" spans="1:22" ht="16">
      <c r="A23" s="56" t="s">
        <v>49</v>
      </c>
      <c r="B23" s="85">
        <v>532</v>
      </c>
      <c r="C23" s="14" t="s">
        <v>179</v>
      </c>
      <c r="D23" s="78">
        <v>44132</v>
      </c>
      <c r="E23" s="63">
        <v>20.054500000000001</v>
      </c>
      <c r="F23" s="32">
        <v>2280</v>
      </c>
      <c r="G23" s="45">
        <f t="shared" si="0"/>
        <v>2.2799999999999999E-3</v>
      </c>
      <c r="H23" s="50">
        <v>8.6999999999999994E-2</v>
      </c>
      <c r="I23" s="51">
        <v>175.00902173912999</v>
      </c>
      <c r="J23" s="19">
        <f t="shared" si="1"/>
        <v>1.7500902173913E-13</v>
      </c>
      <c r="K23" s="19">
        <v>2.5628594292267129E-15</v>
      </c>
      <c r="L23" s="48">
        <f t="shared" si="2"/>
        <v>1.724461623099033E-13</v>
      </c>
      <c r="M23" s="2">
        <f t="shared" si="7"/>
        <v>5.0887238122332455E+19</v>
      </c>
      <c r="N23" s="2">
        <f t="shared" si="3"/>
        <v>444076.18054778554</v>
      </c>
      <c r="O23" s="6">
        <v>7.9886678260869605E-15</v>
      </c>
      <c r="P23" s="21">
        <v>6.591205057331955E-15</v>
      </c>
      <c r="Q23" s="18">
        <f t="shared" si="4"/>
        <v>1.0356775451044369E-14</v>
      </c>
      <c r="R23" s="17">
        <f t="shared" si="5"/>
        <v>406521.24194630311</v>
      </c>
      <c r="S23" s="17">
        <f t="shared" si="6"/>
        <v>20270.824101638191</v>
      </c>
      <c r="T23" s="24">
        <v>62000</v>
      </c>
      <c r="U23" s="52">
        <v>3000</v>
      </c>
      <c r="V23" t="s">
        <v>194</v>
      </c>
    </row>
    <row r="24" spans="1:22" s="75" customFormat="1" ht="16">
      <c r="A24" s="56" t="s">
        <v>47</v>
      </c>
      <c r="B24" s="85">
        <v>541</v>
      </c>
      <c r="C24" s="14" t="s">
        <v>179</v>
      </c>
      <c r="D24" s="78">
        <v>44132</v>
      </c>
      <c r="E24" s="63">
        <v>20.4223</v>
      </c>
      <c r="F24" s="32">
        <v>3713.5</v>
      </c>
      <c r="G24" s="45">
        <f t="shared" si="0"/>
        <v>3.7134999999999998E-3</v>
      </c>
      <c r="H24" s="50">
        <v>0.7</v>
      </c>
      <c r="I24" s="47">
        <v>349.97196666666702</v>
      </c>
      <c r="J24" s="19">
        <f t="shared" si="1"/>
        <v>3.4997196666666707E-13</v>
      </c>
      <c r="K24" s="19">
        <v>2.5628594292267129E-15</v>
      </c>
      <c r="L24" s="48">
        <f t="shared" si="2"/>
        <v>3.4740910723744036E-13</v>
      </c>
      <c r="M24" s="2">
        <f t="shared" si="7"/>
        <v>8.2881473143544545E+19</v>
      </c>
      <c r="N24" s="2">
        <f t="shared" si="3"/>
        <v>1420319.5602981462</v>
      </c>
      <c r="O24" s="6">
        <v>1.3744902500000001E-14</v>
      </c>
      <c r="P24" s="21">
        <v>6.591205057331955E-15</v>
      </c>
      <c r="Q24" s="18">
        <f t="shared" si="4"/>
        <v>1.5243566801844791E-14</v>
      </c>
      <c r="R24" s="17">
        <f t="shared" si="5"/>
        <v>1139197.7674143882</v>
      </c>
      <c r="S24" s="17">
        <f t="shared" si="6"/>
        <v>55782.050377008869</v>
      </c>
      <c r="T24" s="17">
        <v>241000</v>
      </c>
      <c r="U24" s="52">
        <v>5000</v>
      </c>
      <c r="V24" t="s">
        <v>194</v>
      </c>
    </row>
    <row r="25" spans="1:22" ht="16">
      <c r="A25" s="56" t="s">
        <v>48</v>
      </c>
      <c r="B25" s="85">
        <v>541</v>
      </c>
      <c r="C25" s="14" t="s">
        <v>179</v>
      </c>
      <c r="D25" s="78">
        <v>44132</v>
      </c>
      <c r="E25" s="63">
        <v>21.217099999999999</v>
      </c>
      <c r="F25" s="32">
        <v>2410.9</v>
      </c>
      <c r="G25" s="45">
        <f t="shared" si="0"/>
        <v>2.4109000000000001E-3</v>
      </c>
      <c r="H25" s="50">
        <v>0.16</v>
      </c>
      <c r="I25" s="51">
        <v>638.37104999999997</v>
      </c>
      <c r="J25" s="19">
        <f t="shared" si="1"/>
        <v>6.3837105000000004E-13</v>
      </c>
      <c r="K25" s="19">
        <v>2.5628594292267129E-15</v>
      </c>
      <c r="L25" s="48">
        <f t="shared" si="2"/>
        <v>6.3580819057077328E-13</v>
      </c>
      <c r="M25" s="2">
        <f t="shared" si="7"/>
        <v>5.3808790521548833E+19</v>
      </c>
      <c r="N25" s="2">
        <f t="shared" si="3"/>
        <v>1618975.9252900339</v>
      </c>
      <c r="O25" s="6">
        <v>2.2559003333333302E-14</v>
      </c>
      <c r="P25" s="21">
        <v>6.591205057331955E-15</v>
      </c>
      <c r="Q25" s="18">
        <f t="shared" si="4"/>
        <v>2.3502183207122299E-14</v>
      </c>
      <c r="R25" s="17">
        <f t="shared" si="5"/>
        <v>1213872.6847382535</v>
      </c>
      <c r="S25" s="17">
        <f t="shared" si="6"/>
        <v>57211.998092965274</v>
      </c>
      <c r="T25" s="17">
        <v>238000</v>
      </c>
      <c r="U25" s="52">
        <v>5000</v>
      </c>
      <c r="V25" t="s">
        <v>194</v>
      </c>
    </row>
    <row r="26" spans="1:22" s="75" customFormat="1">
      <c r="A26" s="43" t="s">
        <v>76</v>
      </c>
      <c r="B26" s="84">
        <v>459</v>
      </c>
      <c r="C26" s="14" t="s">
        <v>182</v>
      </c>
      <c r="D26" s="78">
        <v>44132</v>
      </c>
      <c r="E26" s="9">
        <v>12.3294</v>
      </c>
      <c r="F26" s="84">
        <v>3977.6</v>
      </c>
      <c r="G26" s="45">
        <f t="shared" si="0"/>
        <v>3.9775999999999995E-3</v>
      </c>
      <c r="H26" s="7">
        <v>0.56000000000000005</v>
      </c>
      <c r="I26" s="51">
        <v>29.4162006666667</v>
      </c>
      <c r="J26" s="19">
        <f t="shared" si="1"/>
        <v>2.9416200666666703E-14</v>
      </c>
      <c r="K26" s="19">
        <v>2.5628594292267129E-15</v>
      </c>
      <c r="L26" s="48">
        <f t="shared" si="2"/>
        <v>2.685334123743999E-14</v>
      </c>
      <c r="M26" s="2">
        <f t="shared" si="7"/>
        <v>8.8775911559381385E+19</v>
      </c>
      <c r="N26" s="2">
        <f t="shared" si="3"/>
        <v>211806.74070084665</v>
      </c>
      <c r="O26" s="52">
        <v>3.8050394666666707E-15</v>
      </c>
      <c r="P26" s="21">
        <v>6.591205057331955E-15</v>
      </c>
      <c r="Q26" s="18">
        <f t="shared" si="4"/>
        <v>7.6106707622054777E-15</v>
      </c>
      <c r="R26" s="17">
        <f t="shared" si="5"/>
        <v>337795.8471727561</v>
      </c>
      <c r="S26" s="17">
        <f t="shared" si="6"/>
        <v>27397.590083277053</v>
      </c>
      <c r="T26" s="17">
        <v>137000</v>
      </c>
      <c r="U26" s="52">
        <v>2600</v>
      </c>
      <c r="V26" t="s">
        <v>198</v>
      </c>
    </row>
    <row r="27" spans="1:22" s="75" customFormat="1">
      <c r="A27" s="43" t="s">
        <v>123</v>
      </c>
      <c r="B27" s="84">
        <v>453</v>
      </c>
      <c r="C27" s="14" t="s">
        <v>187</v>
      </c>
      <c r="D27" s="78">
        <v>44530</v>
      </c>
      <c r="E27" s="9">
        <v>31.338899999999999</v>
      </c>
      <c r="F27" s="84">
        <v>5557.6</v>
      </c>
      <c r="G27" s="45">
        <f t="shared" si="0"/>
        <v>5.5576000000000002E-3</v>
      </c>
      <c r="H27" s="7">
        <v>0.91400000000000003</v>
      </c>
      <c r="I27" s="55">
        <v>201.380008333333</v>
      </c>
      <c r="J27" s="19">
        <f t="shared" si="1"/>
        <v>2.0138000833333301E-13</v>
      </c>
      <c r="K27" s="19">
        <v>2.5628594292267129E-15</v>
      </c>
      <c r="L27" s="48">
        <f t="shared" si="2"/>
        <v>1.988171489041063E-13</v>
      </c>
      <c r="M27" s="2">
        <f t="shared" si="7"/>
        <v>1.2403987481959426E+20</v>
      </c>
      <c r="N27" s="2">
        <f t="shared" si="3"/>
        <v>797065.34131177154</v>
      </c>
      <c r="O27" s="6">
        <v>7.0990499166666699E-15</v>
      </c>
      <c r="P27" s="21">
        <v>6.591205057331955E-15</v>
      </c>
      <c r="Q27" s="18">
        <f t="shared" si="4"/>
        <v>9.6871303195075994E-15</v>
      </c>
      <c r="R27" s="17">
        <f t="shared" si="5"/>
        <v>880565.2630013848</v>
      </c>
      <c r="S27" s="17">
        <f t="shared" si="6"/>
        <v>28098.154785311061</v>
      </c>
      <c r="T27" s="17">
        <v>95400</v>
      </c>
      <c r="U27" s="52">
        <v>1800</v>
      </c>
      <c r="V27" t="s">
        <v>199</v>
      </c>
    </row>
    <row r="28" spans="1:22">
      <c r="A28" s="43" t="s">
        <v>36</v>
      </c>
      <c r="B28" s="84">
        <v>524</v>
      </c>
      <c r="C28" s="14" t="s">
        <v>175</v>
      </c>
      <c r="D28" s="79">
        <v>43657</v>
      </c>
      <c r="E28" s="9">
        <v>15.4863</v>
      </c>
      <c r="F28" s="95">
        <v>2644.5</v>
      </c>
      <c r="G28" s="45">
        <f t="shared" si="0"/>
        <v>2.6445000000000001E-3</v>
      </c>
      <c r="H28" s="46">
        <v>0.26800000000000002</v>
      </c>
      <c r="I28" s="51">
        <v>227.53000499999999</v>
      </c>
      <c r="J28" s="19">
        <f t="shared" si="1"/>
        <v>2.2753000499999998E-13</v>
      </c>
      <c r="K28" s="19">
        <v>2.5628594292267129E-15</v>
      </c>
      <c r="L28" s="48">
        <f t="shared" si="2"/>
        <v>2.2496714557077328E-13</v>
      </c>
      <c r="M28" s="2">
        <f t="shared" si="7"/>
        <v>5.9022500532679033E+19</v>
      </c>
      <c r="N28" s="2">
        <f t="shared" si="3"/>
        <v>867178.72192279377</v>
      </c>
      <c r="O28" s="18">
        <v>8.0289100000000005E-15</v>
      </c>
      <c r="P28" s="21">
        <v>6.591205057331955E-15</v>
      </c>
      <c r="Q28" s="18">
        <f t="shared" si="4"/>
        <v>1.0387847702767805E-14</v>
      </c>
      <c r="R28" s="17">
        <f t="shared" si="5"/>
        <v>473886.34475183202</v>
      </c>
      <c r="S28" s="17">
        <f t="shared" si="6"/>
        <v>30600.359333851986</v>
      </c>
      <c r="T28" s="91">
        <v>135000</v>
      </c>
      <c r="U28" s="91">
        <v>4200</v>
      </c>
      <c r="V28" t="s">
        <v>195</v>
      </c>
    </row>
    <row r="29" spans="1:22">
      <c r="A29" s="43" t="s">
        <v>133</v>
      </c>
      <c r="B29" s="84">
        <v>524</v>
      </c>
      <c r="C29" s="14" t="s">
        <v>188</v>
      </c>
      <c r="D29" s="78">
        <v>44530</v>
      </c>
      <c r="E29" s="9">
        <v>18.835999999999999</v>
      </c>
      <c r="F29" s="84">
        <v>3441.3</v>
      </c>
      <c r="G29" s="45">
        <f t="shared" si="0"/>
        <v>3.4413E-3</v>
      </c>
      <c r="H29" s="7">
        <v>0.58099999999999996</v>
      </c>
      <c r="I29" s="55">
        <v>303.64103333333298</v>
      </c>
      <c r="J29" s="19">
        <f t="shared" si="1"/>
        <v>3.0364103333333303E-13</v>
      </c>
      <c r="K29" s="19">
        <v>2.5628594292267129E-15</v>
      </c>
      <c r="L29" s="48">
        <f t="shared" si="2"/>
        <v>3.0107817390410632E-13</v>
      </c>
      <c r="M29" s="2">
        <f t="shared" si="7"/>
        <v>7.6806251118588903E+19</v>
      </c>
      <c r="N29" s="2">
        <f t="shared" si="3"/>
        <v>1238135.9872641645</v>
      </c>
      <c r="O29" s="6">
        <v>9.249459166666671E-15</v>
      </c>
      <c r="P29" s="21">
        <v>6.591205057331955E-15</v>
      </c>
      <c r="Q29" s="18">
        <f t="shared" si="4"/>
        <v>1.1357661686440235E-14</v>
      </c>
      <c r="R29" s="17">
        <f t="shared" si="5"/>
        <v>710416.28346613434</v>
      </c>
      <c r="S29" s="17">
        <f t="shared" si="6"/>
        <v>37715.878289771419</v>
      </c>
      <c r="T29" s="17">
        <v>209000</v>
      </c>
      <c r="U29" s="52">
        <v>4440</v>
      </c>
      <c r="V29" t="s">
        <v>195</v>
      </c>
    </row>
    <row r="30" spans="1:22" ht="16">
      <c r="A30" s="56" t="s">
        <v>55</v>
      </c>
      <c r="B30" s="85">
        <v>524</v>
      </c>
      <c r="C30" s="14" t="s">
        <v>179</v>
      </c>
      <c r="D30" s="78">
        <v>44132</v>
      </c>
      <c r="E30" s="63">
        <v>20.250599999999999</v>
      </c>
      <c r="F30" s="95">
        <v>3228.5</v>
      </c>
      <c r="G30" s="45">
        <f t="shared" si="0"/>
        <v>3.2285E-3</v>
      </c>
      <c r="H30" s="46">
        <v>0.185</v>
      </c>
      <c r="I30" s="51">
        <v>231.85795217391299</v>
      </c>
      <c r="J30" s="19">
        <f t="shared" si="1"/>
        <v>2.3185795217391301E-13</v>
      </c>
      <c r="K30" s="19">
        <v>2.5628594292267129E-15</v>
      </c>
      <c r="L30" s="48">
        <f t="shared" si="2"/>
        <v>2.292950927446863E-13</v>
      </c>
      <c r="M30" s="2">
        <f t="shared" si="7"/>
        <v>7.2056775560504541E+19</v>
      </c>
      <c r="N30" s="2">
        <f t="shared" si="3"/>
        <v>825009.45264406223</v>
      </c>
      <c r="O30" s="6">
        <v>8.8929595652173913E-15</v>
      </c>
      <c r="P30" s="21">
        <v>6.591205057331955E-15</v>
      </c>
      <c r="Q30" s="18">
        <f t="shared" si="4"/>
        <v>1.1069268898007214E-14</v>
      </c>
      <c r="R30" s="17">
        <f t="shared" si="5"/>
        <v>640797.99145951157</v>
      </c>
      <c r="S30" s="17">
        <f t="shared" si="6"/>
        <v>31643.407674810209</v>
      </c>
      <c r="T30" s="66">
        <v>119000</v>
      </c>
      <c r="U30" s="52">
        <v>5170</v>
      </c>
      <c r="V30" t="s">
        <v>196</v>
      </c>
    </row>
    <row r="31" spans="1:22" ht="16">
      <c r="A31" s="56" t="s">
        <v>51</v>
      </c>
      <c r="B31" s="85">
        <v>533</v>
      </c>
      <c r="C31" s="14" t="s">
        <v>179</v>
      </c>
      <c r="D31" s="78">
        <v>44132</v>
      </c>
      <c r="E31" s="63">
        <v>9.7716999999999992</v>
      </c>
      <c r="F31" s="32">
        <v>2414.1999999999998</v>
      </c>
      <c r="G31" s="45">
        <f t="shared" si="0"/>
        <v>2.4142E-3</v>
      </c>
      <c r="H31" s="50">
        <v>1E-3</v>
      </c>
      <c r="I31" s="51">
        <v>221.85005454545501</v>
      </c>
      <c r="J31" s="19">
        <f t="shared" si="1"/>
        <v>2.2185005454545502E-13</v>
      </c>
      <c r="K31" s="19">
        <v>2.5628594292267129E-15</v>
      </c>
      <c r="L31" s="48">
        <f t="shared" si="2"/>
        <v>2.1928719511622832E-13</v>
      </c>
      <c r="M31" s="2">
        <f t="shared" si="7"/>
        <v>5.3882443103041675E+19</v>
      </c>
      <c r="N31" s="2">
        <f t="shared" si="3"/>
        <v>1223310.4722261401</v>
      </c>
      <c r="O31" s="6">
        <v>9.2361790909090899E-15</v>
      </c>
      <c r="P31" s="21">
        <v>6.591205057331955E-15</v>
      </c>
      <c r="Q31" s="18">
        <f t="shared" si="4"/>
        <v>1.1346849267842796E-14</v>
      </c>
      <c r="R31" s="17">
        <f t="shared" si="5"/>
        <v>497667.89435541222</v>
      </c>
      <c r="S31" s="17">
        <f t="shared" si="6"/>
        <v>50929.51015231866</v>
      </c>
      <c r="T31" s="24">
        <v>176000</v>
      </c>
      <c r="U31" s="52">
        <v>8610</v>
      </c>
      <c r="V31" t="s">
        <v>196</v>
      </c>
    </row>
    <row r="32" spans="1:22" ht="16">
      <c r="A32" s="56" t="s">
        <v>50</v>
      </c>
      <c r="B32" s="85">
        <v>531</v>
      </c>
      <c r="C32" s="14" t="s">
        <v>179</v>
      </c>
      <c r="D32" s="78">
        <v>44132</v>
      </c>
      <c r="E32" s="63">
        <v>20.0181</v>
      </c>
      <c r="F32" s="95">
        <v>3402.8</v>
      </c>
      <c r="G32" s="45">
        <f t="shared" si="0"/>
        <v>3.4028000000000001E-3</v>
      </c>
      <c r="H32" s="46">
        <v>1.1890000000000001</v>
      </c>
      <c r="I32" s="51">
        <v>310.11094166666697</v>
      </c>
      <c r="J32" s="19">
        <f t="shared" si="1"/>
        <v>3.1011094166666699E-13</v>
      </c>
      <c r="K32" s="19">
        <v>2.5628594292267129E-15</v>
      </c>
      <c r="L32" s="48">
        <f t="shared" si="2"/>
        <v>3.0754808223744028E-13</v>
      </c>
      <c r="M32" s="2">
        <f t="shared" si="7"/>
        <v>7.5946971001172328E+19</v>
      </c>
      <c r="N32" s="2">
        <f t="shared" si="3"/>
        <v>1176534.5709085579</v>
      </c>
      <c r="O32" s="6">
        <v>1.0130297916666702E-14</v>
      </c>
      <c r="P32" s="21">
        <v>6.591205057331955E-15</v>
      </c>
      <c r="Q32" s="18">
        <f t="shared" si="4"/>
        <v>1.2085814825166736E-14</v>
      </c>
      <c r="R32" s="17">
        <f t="shared" si="5"/>
        <v>769365.44211032242</v>
      </c>
      <c r="S32" s="17">
        <f t="shared" si="6"/>
        <v>38433.489797249611</v>
      </c>
      <c r="T32" s="66">
        <v>190000</v>
      </c>
      <c r="U32" s="52">
        <v>4700</v>
      </c>
      <c r="V32" t="s">
        <v>196</v>
      </c>
    </row>
    <row r="33" spans="1:22">
      <c r="A33" s="43" t="s">
        <v>136</v>
      </c>
      <c r="B33" s="84">
        <v>557</v>
      </c>
      <c r="C33" s="14" t="s">
        <v>188</v>
      </c>
      <c r="D33" s="78">
        <v>44530</v>
      </c>
      <c r="E33" s="9">
        <v>20.3249</v>
      </c>
      <c r="F33" s="84">
        <v>3639.9</v>
      </c>
      <c r="G33" s="45">
        <f t="shared" si="0"/>
        <v>3.6399000000000002E-3</v>
      </c>
      <c r="H33" s="7">
        <v>3.141</v>
      </c>
      <c r="I33" s="55">
        <v>125.60701666666699</v>
      </c>
      <c r="J33" s="19">
        <f t="shared" si="1"/>
        <v>1.25607016666667E-13</v>
      </c>
      <c r="K33" s="19">
        <v>2.5628594292267129E-15</v>
      </c>
      <c r="L33" s="48">
        <f t="shared" si="2"/>
        <v>1.2304415723744029E-13</v>
      </c>
      <c r="M33" s="2">
        <f t="shared" si="7"/>
        <v>8.1238797386613129E+19</v>
      </c>
      <c r="N33" s="2">
        <f t="shared" si="3"/>
        <v>502052.30910461053</v>
      </c>
      <c r="O33" s="6">
        <v>5.9083398333333303E-15</v>
      </c>
      <c r="P33" s="21">
        <v>6.591205057331955E-15</v>
      </c>
      <c r="Q33" s="18">
        <f t="shared" si="4"/>
        <v>8.8516927021870596E-15</v>
      </c>
      <c r="R33" s="17">
        <f t="shared" si="5"/>
        <v>479986.42261142202</v>
      </c>
      <c r="S33" s="17">
        <f t="shared" si="6"/>
        <v>23615.684338492294</v>
      </c>
      <c r="T33" s="17">
        <v>81000</v>
      </c>
      <c r="U33" s="52">
        <v>3000</v>
      </c>
      <c r="V33" t="s">
        <v>197</v>
      </c>
    </row>
    <row r="34" spans="1:22" ht="16">
      <c r="A34" s="43" t="s">
        <v>137</v>
      </c>
      <c r="B34" s="84">
        <v>559</v>
      </c>
      <c r="C34" s="14" t="s">
        <v>188</v>
      </c>
      <c r="D34" s="78">
        <v>44530</v>
      </c>
      <c r="E34" s="9">
        <v>19.940200000000001</v>
      </c>
      <c r="F34" s="84">
        <v>5107.8999999999996</v>
      </c>
      <c r="G34" s="45">
        <f t="shared" si="0"/>
        <v>5.1078999999999994E-3</v>
      </c>
      <c r="H34" s="7">
        <v>2.6970000000000001</v>
      </c>
      <c r="I34" s="55">
        <v>178.420975</v>
      </c>
      <c r="J34" s="19">
        <f t="shared" si="1"/>
        <v>1.7842097500000002E-13</v>
      </c>
      <c r="K34" s="19">
        <v>2.5628594292267129E-15</v>
      </c>
      <c r="L34" s="48">
        <f t="shared" si="2"/>
        <v>1.7585811557077332E-13</v>
      </c>
      <c r="M34" s="2">
        <f t="shared" si="7"/>
        <v>1.1400303666888681E+20</v>
      </c>
      <c r="N34" s="2">
        <f t="shared" si="3"/>
        <v>1020076.677035513</v>
      </c>
      <c r="O34" s="6">
        <v>6.28614875E-15</v>
      </c>
      <c r="P34" s="21">
        <v>6.591205057331955E-15</v>
      </c>
      <c r="Q34" s="18">
        <f t="shared" si="4"/>
        <v>9.1082188277909139E-15</v>
      </c>
      <c r="R34" s="17">
        <f t="shared" si="5"/>
        <v>716640.04645232705</v>
      </c>
      <c r="S34" s="17">
        <f t="shared" si="6"/>
        <v>35939.461311939049</v>
      </c>
      <c r="T34" s="17">
        <v>160000</v>
      </c>
      <c r="U34" s="52">
        <v>4000</v>
      </c>
      <c r="V34" t="s">
        <v>200</v>
      </c>
    </row>
    <row r="35" spans="1:22">
      <c r="A35" s="43" t="s">
        <v>38</v>
      </c>
      <c r="B35" s="84">
        <v>468</v>
      </c>
      <c r="C35" s="14" t="s">
        <v>175</v>
      </c>
      <c r="D35" s="79">
        <v>43657</v>
      </c>
      <c r="E35" s="9">
        <v>5.2962999999999996</v>
      </c>
      <c r="F35" s="95">
        <v>2050.4</v>
      </c>
      <c r="G35" s="45">
        <f t="shared" si="0"/>
        <v>2.0504E-3</v>
      </c>
      <c r="H35" s="46">
        <v>1.518</v>
      </c>
      <c r="I35" s="51">
        <v>17.619697500000001</v>
      </c>
      <c r="J35" s="19">
        <f t="shared" si="1"/>
        <v>1.7619697500000002E-14</v>
      </c>
      <c r="K35" s="19">
        <v>2.5628594292267129E-15</v>
      </c>
      <c r="L35" s="48">
        <f t="shared" si="2"/>
        <v>1.5056838070773289E-14</v>
      </c>
      <c r="M35" s="2">
        <f t="shared" si="7"/>
        <v>4.5762803967557231E+19</v>
      </c>
      <c r="N35" s="2">
        <f t="shared" si="3"/>
        <v>152243.40816421999</v>
      </c>
      <c r="O35" s="18">
        <v>1.84655E-15</v>
      </c>
      <c r="P35" s="21">
        <v>6.591205057331955E-15</v>
      </c>
      <c r="Q35" s="18">
        <f t="shared" si="4"/>
        <v>6.8449785251889824E-15</v>
      </c>
      <c r="R35" s="17">
        <f t="shared" si="5"/>
        <v>84503.305666292799</v>
      </c>
      <c r="S35" s="17">
        <f t="shared" si="6"/>
        <v>15955.158443874556</v>
      </c>
      <c r="T35" s="66">
        <v>39400</v>
      </c>
      <c r="U35" s="66">
        <v>1200</v>
      </c>
      <c r="V35" t="s">
        <v>198</v>
      </c>
    </row>
    <row r="36" spans="1:22">
      <c r="A36" s="43" t="s">
        <v>72</v>
      </c>
      <c r="B36" s="84">
        <v>466</v>
      </c>
      <c r="C36" s="14" t="s">
        <v>181</v>
      </c>
      <c r="D36" s="78">
        <v>44132</v>
      </c>
      <c r="E36" s="9">
        <v>16.701699999999999</v>
      </c>
      <c r="F36" s="84">
        <v>3504</v>
      </c>
      <c r="G36" s="45">
        <f t="shared" si="0"/>
        <v>3.5040000000000002E-3</v>
      </c>
      <c r="H36" s="7">
        <v>2.6469999999999998</v>
      </c>
      <c r="I36" s="51">
        <v>59.086494736842099</v>
      </c>
      <c r="J36" s="19">
        <f t="shared" si="1"/>
        <v>5.9086494736842108E-14</v>
      </c>
      <c r="K36" s="19">
        <v>2.5628594292267129E-15</v>
      </c>
      <c r="L36" s="48">
        <f t="shared" si="2"/>
        <v>5.6523635307615392E-14</v>
      </c>
      <c r="M36" s="2">
        <f t="shared" si="7"/>
        <v>7.820565016695305E+19</v>
      </c>
      <c r="N36" s="2">
        <f t="shared" si="3"/>
        <v>276672.29904626397</v>
      </c>
      <c r="O36" s="52">
        <v>5.0210410526315807E-15</v>
      </c>
      <c r="P36" s="21">
        <v>6.591205057331955E-15</v>
      </c>
      <c r="Q36" s="18">
        <f t="shared" si="4"/>
        <v>8.2858214656128084E-15</v>
      </c>
      <c r="R36" s="17">
        <f t="shared" si="5"/>
        <v>392673.78003601509</v>
      </c>
      <c r="S36" s="17">
        <f t="shared" si="6"/>
        <v>23511.006666148663</v>
      </c>
      <c r="T36" s="17">
        <v>36100</v>
      </c>
      <c r="U36" s="52">
        <v>1300</v>
      </c>
      <c r="V36" t="s">
        <v>198</v>
      </c>
    </row>
    <row r="37" spans="1:22">
      <c r="A37" s="43" t="s">
        <v>66</v>
      </c>
      <c r="B37" s="84">
        <v>649</v>
      </c>
      <c r="C37" s="14" t="s">
        <v>181</v>
      </c>
      <c r="D37" s="78">
        <v>44132</v>
      </c>
      <c r="E37" s="9">
        <v>31.777699999999999</v>
      </c>
      <c r="F37" s="84">
        <v>5041.6000000000004</v>
      </c>
      <c r="G37" s="45">
        <f t="shared" si="0"/>
        <v>5.0416000000000002E-3</v>
      </c>
      <c r="H37" s="7">
        <v>1.21</v>
      </c>
      <c r="I37" s="51">
        <v>89.150808333333302</v>
      </c>
      <c r="J37" s="19">
        <f t="shared" si="1"/>
        <v>8.9150808333333312E-14</v>
      </c>
      <c r="K37" s="19">
        <v>2.5628594292267129E-15</v>
      </c>
      <c r="L37" s="48">
        <f t="shared" si="2"/>
        <v>8.6587948904106595E-14</v>
      </c>
      <c r="M37" s="2">
        <f t="shared" si="7"/>
        <v>1.1252328934980321E+20</v>
      </c>
      <c r="N37" s="2">
        <f t="shared" si="3"/>
        <v>315678.6740972604</v>
      </c>
      <c r="O37" s="52">
        <v>6.7624594166666706E-15</v>
      </c>
      <c r="P37" s="21">
        <v>6.591205057331955E-15</v>
      </c>
      <c r="Q37" s="18">
        <f t="shared" si="4"/>
        <v>9.4432431648169506E-15</v>
      </c>
      <c r="R37" s="17">
        <f t="shared" si="5"/>
        <v>760934.17765788524</v>
      </c>
      <c r="S37" s="17">
        <f t="shared" si="6"/>
        <v>23945.539723072634</v>
      </c>
      <c r="T37" s="17">
        <v>44200</v>
      </c>
      <c r="U37" s="52">
        <v>1690</v>
      </c>
      <c r="V37" s="68" t="s">
        <v>192</v>
      </c>
    </row>
    <row r="38" spans="1:22" ht="16">
      <c r="A38" s="56" t="s">
        <v>56</v>
      </c>
      <c r="B38" s="85">
        <v>656</v>
      </c>
      <c r="C38" s="14" t="s">
        <v>180</v>
      </c>
      <c r="D38" s="78">
        <v>44132</v>
      </c>
      <c r="E38" s="64">
        <v>20.6631</v>
      </c>
      <c r="F38" s="57">
        <v>4906.3773354691393</v>
      </c>
      <c r="G38" s="45">
        <f t="shared" si="0"/>
        <v>4.9063773354691394E-3</v>
      </c>
      <c r="H38" s="58">
        <v>0.78461735591039206</v>
      </c>
      <c r="I38" s="51">
        <v>124.58001666666701</v>
      </c>
      <c r="J38" s="19">
        <f t="shared" si="1"/>
        <v>1.2458001666666701E-13</v>
      </c>
      <c r="K38" s="19">
        <v>2.5628594292267129E-15</v>
      </c>
      <c r="L38" s="48">
        <f t="shared" si="2"/>
        <v>1.2201715723744031E-13</v>
      </c>
      <c r="M38" s="2">
        <f t="shared" si="7"/>
        <v>1.095052595561549E+20</v>
      </c>
      <c r="N38" s="2">
        <f t="shared" si="3"/>
        <v>660218.79875688907</v>
      </c>
      <c r="O38" s="6">
        <v>5.387147916666671E-15</v>
      </c>
      <c r="P38" s="21">
        <v>6.591205057331955E-15</v>
      </c>
      <c r="Q38" s="18">
        <f t="shared" si="4"/>
        <v>8.5126580328264327E-15</v>
      </c>
      <c r="R38" s="17">
        <f t="shared" si="5"/>
        <v>589921.03088198288</v>
      </c>
      <c r="S38" s="17">
        <f t="shared" si="6"/>
        <v>28549.493100356813</v>
      </c>
      <c r="T38" s="18">
        <v>102683.85459704435</v>
      </c>
      <c r="U38" s="52">
        <v>3942.0302641960016</v>
      </c>
      <c r="V38" s="68" t="s">
        <v>192</v>
      </c>
    </row>
    <row r="39" spans="1:22" ht="16">
      <c r="A39" s="56" t="s">
        <v>57</v>
      </c>
      <c r="B39" s="85">
        <v>656</v>
      </c>
      <c r="C39" s="14" t="s">
        <v>180</v>
      </c>
      <c r="D39" s="78">
        <v>44132</v>
      </c>
      <c r="E39" s="64">
        <v>21.6084</v>
      </c>
      <c r="F39" s="57">
        <v>2621.7140030625078</v>
      </c>
      <c r="G39" s="45">
        <f t="shared" si="0"/>
        <v>2.621714003062508E-3</v>
      </c>
      <c r="H39" s="58">
        <v>0.21285374910232266</v>
      </c>
      <c r="I39" s="51">
        <v>280.20901249999997</v>
      </c>
      <c r="J39" s="19">
        <f t="shared" si="1"/>
        <v>2.8020901250000001E-13</v>
      </c>
      <c r="K39" s="19">
        <v>2.5628594292267129E-15</v>
      </c>
      <c r="L39" s="48">
        <f t="shared" si="2"/>
        <v>2.7764615307077331E-13</v>
      </c>
      <c r="M39" s="2">
        <f t="shared" si="7"/>
        <v>5.8513940685304955E+19</v>
      </c>
      <c r="N39" s="2">
        <f t="shared" si="3"/>
        <v>758785.17321564187</v>
      </c>
      <c r="O39" s="6">
        <v>1.1752198125E-14</v>
      </c>
      <c r="P39" s="21">
        <v>6.591205057331955E-15</v>
      </c>
      <c r="Q39" s="18">
        <f t="shared" si="4"/>
        <v>1.3474351371292492E-14</v>
      </c>
      <c r="R39" s="17">
        <f t="shared" si="5"/>
        <v>687667.42400820216</v>
      </c>
      <c r="S39" s="17">
        <f t="shared" si="6"/>
        <v>31824.078784556106</v>
      </c>
      <c r="T39" s="18">
        <v>259863.43378992932</v>
      </c>
      <c r="U39" s="52">
        <v>6584.8259334056929</v>
      </c>
      <c r="V39" s="68" t="s">
        <v>192</v>
      </c>
    </row>
    <row r="40" spans="1:22">
      <c r="A40" s="43" t="s">
        <v>31</v>
      </c>
      <c r="B40" s="84">
        <v>649</v>
      </c>
      <c r="C40" s="14" t="s">
        <v>174</v>
      </c>
      <c r="D40" s="79">
        <v>43657</v>
      </c>
      <c r="E40" s="9">
        <v>36.748600000000003</v>
      </c>
      <c r="F40" s="32">
        <v>3424.8</v>
      </c>
      <c r="G40" s="2">
        <f t="shared" si="0"/>
        <v>3.4248E-3</v>
      </c>
      <c r="H40" s="50">
        <v>0.38100000000000001</v>
      </c>
      <c r="I40" s="47">
        <v>350.39896666666698</v>
      </c>
      <c r="J40" s="19">
        <f t="shared" si="1"/>
        <v>3.5039896666666703E-13</v>
      </c>
      <c r="K40" s="19">
        <v>2.5628594292267129E-15</v>
      </c>
      <c r="L40" s="48">
        <f t="shared" si="2"/>
        <v>3.4783610723744033E-13</v>
      </c>
      <c r="M40" s="2">
        <f t="shared" si="7"/>
        <v>7.643798821112465E+19</v>
      </c>
      <c r="N40" s="2">
        <f t="shared" si="3"/>
        <v>728838.43420584593</v>
      </c>
      <c r="O40" s="18">
        <v>1.2072298333333301E-14</v>
      </c>
      <c r="P40" s="14">
        <v>6.591205057331955E-15</v>
      </c>
      <c r="Q40" s="18">
        <f t="shared" si="4"/>
        <v>1.3754430964485602E-14</v>
      </c>
      <c r="R40" s="17">
        <f t="shared" si="5"/>
        <v>922782.19768451061</v>
      </c>
      <c r="S40" s="17">
        <f t="shared" si="6"/>
        <v>25110.676262075576</v>
      </c>
      <c r="T40" s="17">
        <v>113096.459</v>
      </c>
      <c r="U40" s="17">
        <v>2408.7469999999998</v>
      </c>
      <c r="V40" s="68" t="s">
        <v>192</v>
      </c>
    </row>
    <row r="41" spans="1:22" ht="16">
      <c r="A41" s="56" t="s">
        <v>58</v>
      </c>
      <c r="B41" s="85">
        <v>656</v>
      </c>
      <c r="C41" s="14" t="s">
        <v>180</v>
      </c>
      <c r="D41" s="78">
        <v>44132</v>
      </c>
      <c r="E41" s="64">
        <v>10.528</v>
      </c>
      <c r="F41" s="57">
        <v>1713.7203009437885</v>
      </c>
      <c r="G41" s="45">
        <f t="shared" ref="G41:G72" si="8">F41/1000000</f>
        <v>1.7137203009437885E-3</v>
      </c>
      <c r="H41" s="58">
        <v>0.78514416354714001</v>
      </c>
      <c r="I41" s="51">
        <v>1014.15008333333</v>
      </c>
      <c r="J41" s="19">
        <f t="shared" ref="J41:J72" si="9">I41*0.000000000000001</f>
        <v>1.01415008333333E-12</v>
      </c>
      <c r="K41" s="19">
        <v>2.5628594292267129E-15</v>
      </c>
      <c r="L41" s="48">
        <f t="shared" ref="L41:L72" si="10">J41-K41</f>
        <v>1.0115872239041034E-12</v>
      </c>
      <c r="M41" s="2">
        <f t="shared" si="7"/>
        <v>3.8248461854913077E+19</v>
      </c>
      <c r="N41" s="2">
        <f t="shared" ref="N41:N72" si="11">J41*M41/E41</f>
        <v>3684430.1650391142</v>
      </c>
      <c r="O41" s="6">
        <v>3.3608001666666706E-14</v>
      </c>
      <c r="P41" s="21">
        <v>6.591205057331955E-15</v>
      </c>
      <c r="Q41" s="18">
        <f t="shared" ref="Q41:Q72" si="12">SQRT(O41^2+P41^2)</f>
        <v>3.4248237328868041E-14</v>
      </c>
      <c r="R41" s="17">
        <f t="shared" ref="R41:R67" si="13">O41*M41</f>
        <v>1285454.3697673567</v>
      </c>
      <c r="S41" s="17">
        <f t="shared" ref="S41:S72" si="14">R41/E41</f>
        <v>122098.62934720333</v>
      </c>
      <c r="T41" s="18">
        <v>966190.24240500911</v>
      </c>
      <c r="U41" s="52">
        <v>18119.714972017584</v>
      </c>
      <c r="V41" s="68" t="s">
        <v>192</v>
      </c>
    </row>
    <row r="42" spans="1:22" ht="16">
      <c r="A42" s="56" t="s">
        <v>59</v>
      </c>
      <c r="B42" s="85">
        <v>656</v>
      </c>
      <c r="C42" s="14" t="s">
        <v>180</v>
      </c>
      <c r="D42" s="78">
        <v>44132</v>
      </c>
      <c r="E42" s="64">
        <v>12.099</v>
      </c>
      <c r="F42" s="57">
        <v>4440.8844116069085</v>
      </c>
      <c r="G42" s="45">
        <f t="shared" si="8"/>
        <v>4.4408844116069083E-3</v>
      </c>
      <c r="H42" s="58">
        <v>0.90022252394482816</v>
      </c>
      <c r="I42" s="51">
        <v>60.603510526315802</v>
      </c>
      <c r="J42" s="19">
        <f t="shared" si="9"/>
        <v>6.0603510526315804E-14</v>
      </c>
      <c r="K42" s="19">
        <v>2.5628594292267129E-15</v>
      </c>
      <c r="L42" s="48">
        <f t="shared" si="10"/>
        <v>5.8040651097089088E-14</v>
      </c>
      <c r="M42" s="2">
        <f t="shared" si="7"/>
        <v>9.9115939704910086E+19</v>
      </c>
      <c r="N42" s="2">
        <f t="shared" si="11"/>
        <v>496468.6251121746</v>
      </c>
      <c r="O42" s="6">
        <v>4.26253989473684E-15</v>
      </c>
      <c r="P42" s="21">
        <v>6.591205057331955E-15</v>
      </c>
      <c r="Q42" s="18">
        <f t="shared" si="12"/>
        <v>7.8494095613632936E-15</v>
      </c>
      <c r="R42" s="17">
        <f t="shared" si="13"/>
        <v>422485.6471965104</v>
      </c>
      <c r="S42" s="17">
        <f t="shared" si="14"/>
        <v>34919.055062113432</v>
      </c>
      <c r="T42" s="18">
        <v>70301.473181712281</v>
      </c>
      <c r="U42" s="52">
        <v>3738.5070201434878</v>
      </c>
      <c r="V42" s="68" t="s">
        <v>192</v>
      </c>
    </row>
    <row r="43" spans="1:22" ht="16">
      <c r="A43" s="56" t="s">
        <v>60</v>
      </c>
      <c r="B43" s="85">
        <v>656</v>
      </c>
      <c r="C43" s="14" t="s">
        <v>180</v>
      </c>
      <c r="D43" s="78">
        <v>44132</v>
      </c>
      <c r="E43" s="64">
        <v>21.9193</v>
      </c>
      <c r="F43" s="57">
        <v>1250.6032696097373</v>
      </c>
      <c r="G43" s="45">
        <f t="shared" si="8"/>
        <v>1.2506032696097372E-3</v>
      </c>
      <c r="H43" s="58">
        <v>0.74477233546797916</v>
      </c>
      <c r="I43" s="51">
        <v>745.50300000000004</v>
      </c>
      <c r="J43" s="19">
        <f t="shared" si="9"/>
        <v>7.4550300000000012E-13</v>
      </c>
      <c r="K43" s="19">
        <v>2.5628594292267129E-15</v>
      </c>
      <c r="L43" s="48">
        <f t="shared" si="10"/>
        <v>7.4294014057077337E-13</v>
      </c>
      <c r="M43" s="2">
        <f t="shared" si="7"/>
        <v>2.7912169463683437E+19</v>
      </c>
      <c r="N43" s="2">
        <f t="shared" si="11"/>
        <v>949328.03838098841</v>
      </c>
      <c r="O43" s="6">
        <v>2.7679199333333302E-14</v>
      </c>
      <c r="P43" s="21">
        <v>6.591205057331955E-15</v>
      </c>
      <c r="Q43" s="18">
        <f t="shared" si="12"/>
        <v>2.8453155534003557E-14</v>
      </c>
      <c r="R43" s="17">
        <f t="shared" si="13"/>
        <v>772586.50241107272</v>
      </c>
      <c r="S43" s="17">
        <f t="shared" si="14"/>
        <v>35246.860183083983</v>
      </c>
      <c r="T43" s="18">
        <v>167290.03292285866</v>
      </c>
      <c r="U43" s="52">
        <v>4437.0382615861545</v>
      </c>
      <c r="V43" s="68" t="s">
        <v>192</v>
      </c>
    </row>
    <row r="44" spans="1:22" ht="16">
      <c r="A44" s="56" t="s">
        <v>61</v>
      </c>
      <c r="B44" s="85">
        <v>656</v>
      </c>
      <c r="C44" s="14" t="s">
        <v>180</v>
      </c>
      <c r="D44" s="78">
        <v>44132</v>
      </c>
      <c r="E44" s="64">
        <v>22.3309</v>
      </c>
      <c r="F44" s="57">
        <v>1492.1043200924187</v>
      </c>
      <c r="G44" s="45">
        <f t="shared" si="8"/>
        <v>1.4921043200924187E-3</v>
      </c>
      <c r="H44" s="58">
        <v>2.5987707758101384</v>
      </c>
      <c r="I44" s="51">
        <v>190.71197894736801</v>
      </c>
      <c r="J44" s="19">
        <f t="shared" si="9"/>
        <v>1.9071197894736801E-13</v>
      </c>
      <c r="K44" s="19">
        <v>2.5628594292267129E-15</v>
      </c>
      <c r="L44" s="48">
        <f t="shared" si="10"/>
        <v>1.8814911951814131E-13</v>
      </c>
      <c r="M44" s="2">
        <f t="shared" si="7"/>
        <v>3.3302222736799945E+19</v>
      </c>
      <c r="N44" s="2">
        <f t="shared" si="11"/>
        <v>284410.06862603617</v>
      </c>
      <c r="O44" s="6">
        <v>1.1219300000000001E-14</v>
      </c>
      <c r="P44" s="21">
        <v>6.591205057331955E-15</v>
      </c>
      <c r="Q44" s="18">
        <f t="shared" si="12"/>
        <v>1.3012174168746681E-14</v>
      </c>
      <c r="R44" s="17">
        <f t="shared" si="13"/>
        <v>373627.62755097967</v>
      </c>
      <c r="S44" s="17">
        <f t="shared" si="14"/>
        <v>16731.41823889676</v>
      </c>
      <c r="T44" s="18">
        <v>40600.184801081305</v>
      </c>
      <c r="U44" s="52">
        <v>1951.4530499603791</v>
      </c>
      <c r="V44" s="68" t="s">
        <v>192</v>
      </c>
    </row>
    <row r="45" spans="1:22" ht="16">
      <c r="A45" s="56" t="s">
        <v>62</v>
      </c>
      <c r="B45" s="85">
        <v>656</v>
      </c>
      <c r="C45" s="14" t="s">
        <v>180</v>
      </c>
      <c r="D45" s="78">
        <v>44132</v>
      </c>
      <c r="E45" s="64">
        <v>21.743500000000001</v>
      </c>
      <c r="F45" s="57">
        <v>1708.0527406497131</v>
      </c>
      <c r="G45" s="45">
        <f t="shared" si="8"/>
        <v>1.7080527406497131E-3</v>
      </c>
      <c r="H45" s="58">
        <v>0.5942674928434184</v>
      </c>
      <c r="I45" s="51">
        <v>718.67488333333301</v>
      </c>
      <c r="J45" s="19">
        <f t="shared" si="9"/>
        <v>7.1867488333333303E-13</v>
      </c>
      <c r="K45" s="19">
        <v>2.5628594292267129E-15</v>
      </c>
      <c r="L45" s="48">
        <f t="shared" si="10"/>
        <v>7.1611202390410627E-13</v>
      </c>
      <c r="M45" s="2">
        <f t="shared" si="7"/>
        <v>3.8121967780238819E+19</v>
      </c>
      <c r="N45" s="2">
        <f t="shared" si="11"/>
        <v>1260022.5698208758</v>
      </c>
      <c r="O45" s="6">
        <v>2.5601595833333301E-14</v>
      </c>
      <c r="P45" s="21">
        <v>6.591205057331955E-15</v>
      </c>
      <c r="Q45" s="18">
        <f t="shared" si="12"/>
        <v>2.64364463065887E-14</v>
      </c>
      <c r="R45" s="17">
        <f t="shared" si="13"/>
        <v>975983.21148102847</v>
      </c>
      <c r="S45" s="17">
        <f t="shared" si="14"/>
        <v>44886.20560080155</v>
      </c>
      <c r="T45" s="18">
        <v>200465.40565178866</v>
      </c>
      <c r="U45" s="52">
        <v>6627.6596238520815</v>
      </c>
      <c r="V45" s="68" t="s">
        <v>192</v>
      </c>
    </row>
    <row r="46" spans="1:22">
      <c r="A46" s="43" t="s">
        <v>32</v>
      </c>
      <c r="B46" s="84">
        <v>649</v>
      </c>
      <c r="C46" s="14" t="s">
        <v>174</v>
      </c>
      <c r="D46" s="79">
        <v>43657</v>
      </c>
      <c r="E46" s="9">
        <v>36.530700000000003</v>
      </c>
      <c r="F46" s="95">
        <v>2700.9</v>
      </c>
      <c r="G46" s="45">
        <f t="shared" si="8"/>
        <v>2.7009E-3</v>
      </c>
      <c r="H46" s="46">
        <v>6.8000000000000005E-2</v>
      </c>
      <c r="I46" s="47">
        <v>730.43100000000004</v>
      </c>
      <c r="J46" s="19">
        <f t="shared" si="9"/>
        <v>7.3043100000000012E-13</v>
      </c>
      <c r="K46" s="19">
        <v>2.5628594292267129E-15</v>
      </c>
      <c r="L46" s="48">
        <f t="shared" si="10"/>
        <v>7.2786814057077337E-13</v>
      </c>
      <c r="M46" s="2">
        <f t="shared" si="7"/>
        <v>6.0281290107284095E+19</v>
      </c>
      <c r="N46" s="2">
        <f t="shared" si="11"/>
        <v>1205323.8239166955</v>
      </c>
      <c r="O46" s="18">
        <v>2.2000095625000002E-14</v>
      </c>
      <c r="P46" s="21">
        <v>6.591205057331955E-15</v>
      </c>
      <c r="Q46" s="18">
        <f t="shared" si="12"/>
        <v>2.2966240258626193E-14</v>
      </c>
      <c r="R46" s="17">
        <f t="shared" si="13"/>
        <v>1326194.1467586167</v>
      </c>
      <c r="S46" s="17">
        <f t="shared" si="14"/>
        <v>36303.551444637429</v>
      </c>
      <c r="T46" s="66">
        <v>193851.777</v>
      </c>
      <c r="U46" s="66">
        <v>4519.5020000000004</v>
      </c>
      <c r="V46" s="68" t="s">
        <v>192</v>
      </c>
    </row>
    <row r="47" spans="1:22">
      <c r="A47" s="43" t="s">
        <v>67</v>
      </c>
      <c r="B47" s="84">
        <v>649</v>
      </c>
      <c r="C47" s="14" t="s">
        <v>181</v>
      </c>
      <c r="D47" s="78">
        <v>44132</v>
      </c>
      <c r="E47" s="9">
        <v>42.506999999999998</v>
      </c>
      <c r="F47" s="84">
        <v>3670.6</v>
      </c>
      <c r="G47" s="45">
        <f t="shared" si="8"/>
        <v>3.6706E-3</v>
      </c>
      <c r="H47" s="7">
        <v>0.45700000000000002</v>
      </c>
      <c r="I47" s="51">
        <v>385.015058333333</v>
      </c>
      <c r="J47" s="19">
        <f t="shared" si="9"/>
        <v>3.8501505833333301E-13</v>
      </c>
      <c r="K47" s="19">
        <v>2.5628594292267129E-15</v>
      </c>
      <c r="L47" s="48">
        <f t="shared" si="10"/>
        <v>3.8245219890410631E-13</v>
      </c>
      <c r="M47" s="2">
        <f t="shared" si="7"/>
        <v>8.1923989584137503E+19</v>
      </c>
      <c r="N47" s="2">
        <f t="shared" si="11"/>
        <v>742041.77261712344</v>
      </c>
      <c r="O47" s="52">
        <v>1.7857100000000001E-14</v>
      </c>
      <c r="P47" s="21">
        <v>6.591205057331955E-15</v>
      </c>
      <c r="Q47" s="18">
        <f t="shared" si="12"/>
        <v>1.9034705264799831E-14</v>
      </c>
      <c r="R47" s="17">
        <f t="shared" si="13"/>
        <v>1462924.8744029019</v>
      </c>
      <c r="S47" s="17">
        <f t="shared" si="14"/>
        <v>34416.093217655958</v>
      </c>
      <c r="T47" s="17">
        <v>106000</v>
      </c>
      <c r="U47" s="52">
        <v>2840</v>
      </c>
      <c r="V47" s="68" t="s">
        <v>192</v>
      </c>
    </row>
    <row r="48" spans="1:22" ht="16">
      <c r="A48" s="56" t="s">
        <v>63</v>
      </c>
      <c r="B48" s="85">
        <v>656</v>
      </c>
      <c r="C48" s="14" t="s">
        <v>180</v>
      </c>
      <c r="D48" s="78">
        <v>44132</v>
      </c>
      <c r="E48" s="64">
        <v>21.805399999999999</v>
      </c>
      <c r="F48" s="57">
        <v>1525.2935990234378</v>
      </c>
      <c r="G48" s="45">
        <f t="shared" si="8"/>
        <v>1.5252935990234377E-3</v>
      </c>
      <c r="H48" s="58">
        <v>0.33705502164186479</v>
      </c>
      <c r="I48" s="51">
        <v>441.998983333333</v>
      </c>
      <c r="J48" s="19">
        <f t="shared" si="9"/>
        <v>4.4199898333333303E-13</v>
      </c>
      <c r="K48" s="19">
        <v>2.5628594292267129E-15</v>
      </c>
      <c r="L48" s="48">
        <f t="shared" si="10"/>
        <v>4.3943612390410633E-13</v>
      </c>
      <c r="M48" s="2">
        <f t="shared" si="7"/>
        <v>3.4042973061392613E+19</v>
      </c>
      <c r="N48" s="2">
        <f t="shared" si="11"/>
        <v>690056.56776668073</v>
      </c>
      <c r="O48" s="6">
        <v>1.9108200000000002E-14</v>
      </c>
      <c r="P48" s="21">
        <v>6.591205057331955E-15</v>
      </c>
      <c r="Q48" s="18">
        <f t="shared" si="12"/>
        <v>2.0213047552207421E-14</v>
      </c>
      <c r="R48" s="17">
        <f t="shared" si="13"/>
        <v>650499.93785170245</v>
      </c>
      <c r="S48" s="17">
        <f t="shared" si="14"/>
        <v>29832.057098319798</v>
      </c>
      <c r="T48" s="18">
        <v>81490.553057699799</v>
      </c>
      <c r="U48" s="52">
        <v>3259.5637978853933</v>
      </c>
      <c r="V48" s="68" t="s">
        <v>192</v>
      </c>
    </row>
    <row r="49" spans="1:22">
      <c r="A49" s="43" t="s">
        <v>68</v>
      </c>
      <c r="B49" s="84">
        <v>649</v>
      </c>
      <c r="C49" s="14" t="s">
        <v>181</v>
      </c>
      <c r="D49" s="78">
        <v>44132</v>
      </c>
      <c r="E49" s="9">
        <v>43.0717</v>
      </c>
      <c r="F49" s="84">
        <v>5894.4</v>
      </c>
      <c r="G49" s="45">
        <f t="shared" si="8"/>
        <v>5.8943999999999993E-3</v>
      </c>
      <c r="H49" s="7">
        <v>0.56000000000000005</v>
      </c>
      <c r="I49" s="51">
        <v>239.28704285714301</v>
      </c>
      <c r="J49" s="19">
        <f t="shared" si="9"/>
        <v>2.3928704285714304E-13</v>
      </c>
      <c r="K49" s="19">
        <v>2.5628594292267129E-15</v>
      </c>
      <c r="L49" s="48">
        <f t="shared" si="10"/>
        <v>2.3672418342791633E-13</v>
      </c>
      <c r="M49" s="2">
        <f t="shared" si="7"/>
        <v>1.3155690192468263E+20</v>
      </c>
      <c r="N49" s="2">
        <f t="shared" si="11"/>
        <v>730871.12951205776</v>
      </c>
      <c r="O49" s="52">
        <v>1.2850701428571401E-14</v>
      </c>
      <c r="P49" s="21">
        <v>6.591205057331955E-15</v>
      </c>
      <c r="Q49" s="18">
        <f t="shared" si="12"/>
        <v>1.4442455169190778E-14</v>
      </c>
      <c r="R49" s="17">
        <f t="shared" si="13"/>
        <v>1690598.4675019467</v>
      </c>
      <c r="S49" s="17">
        <f t="shared" si="14"/>
        <v>39250.795011618924</v>
      </c>
      <c r="T49" s="17">
        <v>111000</v>
      </c>
      <c r="U49" s="52">
        <v>2400</v>
      </c>
      <c r="V49" s="68" t="s">
        <v>192</v>
      </c>
    </row>
    <row r="50" spans="1:22">
      <c r="A50" s="43" t="s">
        <v>69</v>
      </c>
      <c r="B50" s="84">
        <v>649</v>
      </c>
      <c r="C50" s="14" t="s">
        <v>181</v>
      </c>
      <c r="D50" s="78">
        <v>44132</v>
      </c>
      <c r="E50" s="9">
        <v>25.162199999999999</v>
      </c>
      <c r="F50" s="84">
        <v>5982.8</v>
      </c>
      <c r="G50" s="45">
        <f t="shared" si="8"/>
        <v>5.9827999999999999E-3</v>
      </c>
      <c r="H50" s="7">
        <v>1.107</v>
      </c>
      <c r="I50" s="51">
        <v>58.653308750000001</v>
      </c>
      <c r="J50" s="19">
        <f t="shared" si="9"/>
        <v>5.8653308750000007E-14</v>
      </c>
      <c r="K50" s="19">
        <v>2.5628594292267129E-15</v>
      </c>
      <c r="L50" s="48">
        <f t="shared" si="10"/>
        <v>5.6090449320773291E-14</v>
      </c>
      <c r="M50" s="2">
        <f t="shared" si="7"/>
        <v>1.3352989835012748E+20</v>
      </c>
      <c r="N50" s="2">
        <f t="shared" si="11"/>
        <v>311259.36346130882</v>
      </c>
      <c r="O50" s="52">
        <v>5.020390500000001E-15</v>
      </c>
      <c r="P50" s="21">
        <v>6.591205057331955E-15</v>
      </c>
      <c r="Q50" s="18">
        <f t="shared" si="12"/>
        <v>8.2854272599720884E-15</v>
      </c>
      <c r="R50" s="17">
        <f t="shared" si="13"/>
        <v>670372.2331429458</v>
      </c>
      <c r="S50" s="17">
        <f t="shared" si="14"/>
        <v>26642.035797463886</v>
      </c>
      <c r="T50" s="17">
        <v>51100</v>
      </c>
      <c r="U50" s="52">
        <v>2680</v>
      </c>
      <c r="V50" s="68" t="s">
        <v>192</v>
      </c>
    </row>
    <row r="51" spans="1:22" ht="16">
      <c r="A51" s="56" t="s">
        <v>64</v>
      </c>
      <c r="B51" s="85">
        <v>656</v>
      </c>
      <c r="C51" s="14" t="s">
        <v>180</v>
      </c>
      <c r="D51" s="78">
        <v>44132</v>
      </c>
      <c r="E51" s="64">
        <v>22.226500000000001</v>
      </c>
      <c r="F51" s="57">
        <v>5028.8000277683659</v>
      </c>
      <c r="G51" s="45">
        <f t="shared" si="8"/>
        <v>5.0288000277683657E-3</v>
      </c>
      <c r="H51" s="58">
        <v>1.2237548464462031</v>
      </c>
      <c r="I51" s="51">
        <v>451.77297777777801</v>
      </c>
      <c r="J51" s="19">
        <f t="shared" si="9"/>
        <v>4.5177297777777807E-13</v>
      </c>
      <c r="K51" s="19">
        <v>2.5628594292267129E-15</v>
      </c>
      <c r="L51" s="48">
        <f t="shared" si="10"/>
        <v>4.4921011834855137E-13</v>
      </c>
      <c r="M51" s="2">
        <f t="shared" si="7"/>
        <v>1.1223760722922847E+20</v>
      </c>
      <c r="N51" s="2">
        <f t="shared" si="11"/>
        <v>2281327.1561694918</v>
      </c>
      <c r="O51" s="6">
        <v>1.8626700555555601E-14</v>
      </c>
      <c r="P51" s="21">
        <v>6.591205057331955E-15</v>
      </c>
      <c r="Q51" s="18">
        <f t="shared" si="12"/>
        <v>1.9758490774705787E-14</v>
      </c>
      <c r="R51" s="17">
        <f t="shared" si="13"/>
        <v>2090616.3009309012</v>
      </c>
      <c r="S51" s="17">
        <f t="shared" si="14"/>
        <v>94059.627063680789</v>
      </c>
      <c r="T51" s="18">
        <v>386730.49769151246</v>
      </c>
      <c r="U51" s="52">
        <v>7500.8579125421102</v>
      </c>
      <c r="V51" s="68" t="s">
        <v>192</v>
      </c>
    </row>
    <row r="52" spans="1:22" ht="16">
      <c r="A52" s="56" t="s">
        <v>65</v>
      </c>
      <c r="B52" s="85">
        <v>656</v>
      </c>
      <c r="C52" s="14" t="s">
        <v>180</v>
      </c>
      <c r="D52" s="78">
        <v>44132</v>
      </c>
      <c r="E52" s="64">
        <v>21.6661</v>
      </c>
      <c r="F52" s="57">
        <v>3765.5038147804316</v>
      </c>
      <c r="G52" s="45">
        <f t="shared" si="8"/>
        <v>3.7655038147804318E-3</v>
      </c>
      <c r="H52" s="58">
        <v>0.39226928237594949</v>
      </c>
      <c r="I52" s="51">
        <v>846.88</v>
      </c>
      <c r="J52" s="19">
        <f t="shared" si="9"/>
        <v>8.4688000000000002E-13</v>
      </c>
      <c r="K52" s="19">
        <v>2.5628594292267129E-15</v>
      </c>
      <c r="L52" s="48">
        <f t="shared" si="10"/>
        <v>8.4431714057077327E-13</v>
      </c>
      <c r="M52" s="2">
        <f t="shared" si="7"/>
        <v>8.4042144418106622E+19</v>
      </c>
      <c r="N52" s="2">
        <f t="shared" si="11"/>
        <v>3285021.8204848189</v>
      </c>
      <c r="O52" s="6">
        <v>2.4360997500000003E-14</v>
      </c>
      <c r="P52" s="21">
        <v>6.591205057331955E-15</v>
      </c>
      <c r="Q52" s="18">
        <f t="shared" si="12"/>
        <v>2.5236921034524097E-14</v>
      </c>
      <c r="R52" s="17">
        <f t="shared" si="13"/>
        <v>2047350.4700641346</v>
      </c>
      <c r="S52" s="17">
        <f t="shared" si="14"/>
        <v>94495.570040945749</v>
      </c>
      <c r="T52" s="18">
        <v>740600.54113761988</v>
      </c>
      <c r="U52" s="52">
        <v>14257.714042744776</v>
      </c>
      <c r="V52" s="68" t="s">
        <v>192</v>
      </c>
    </row>
    <row r="53" spans="1:22">
      <c r="A53" s="59" t="s">
        <v>119</v>
      </c>
      <c r="B53" s="32">
        <v>448</v>
      </c>
      <c r="C53" s="14" t="s">
        <v>186</v>
      </c>
      <c r="D53" s="78">
        <v>44432</v>
      </c>
      <c r="E53" s="62">
        <v>8.1140000000000008</v>
      </c>
      <c r="F53" s="32">
        <v>2223</v>
      </c>
      <c r="G53" s="45">
        <f t="shared" si="8"/>
        <v>2.2230000000000001E-3</v>
      </c>
      <c r="H53" s="14">
        <v>0.56699999999999995</v>
      </c>
      <c r="I53" s="55">
        <v>17.962999090909101</v>
      </c>
      <c r="J53" s="19">
        <f t="shared" si="9"/>
        <v>1.7962999090909103E-14</v>
      </c>
      <c r="K53" s="19">
        <v>2.5628594292267129E-15</v>
      </c>
      <c r="L53" s="48">
        <f t="shared" si="10"/>
        <v>1.5400139661682391E-14</v>
      </c>
      <c r="M53" s="2">
        <f t="shared" si="7"/>
        <v>4.9615057169274151E+19</v>
      </c>
      <c r="N53" s="2">
        <f t="shared" si="11"/>
        <v>109839.19482709818</v>
      </c>
      <c r="O53" s="18">
        <v>2.7909504545454505E-15</v>
      </c>
      <c r="P53" s="21">
        <v>6.591205057331955E-15</v>
      </c>
      <c r="Q53" s="18">
        <f t="shared" si="12"/>
        <v>7.1577502434442211E-15</v>
      </c>
      <c r="R53" s="17">
        <f t="shared" si="13"/>
        <v>138473.16635888419</v>
      </c>
      <c r="S53" s="17">
        <f t="shared" si="14"/>
        <v>17065.955922958365</v>
      </c>
      <c r="T53" s="17">
        <v>13100</v>
      </c>
      <c r="U53" s="17">
        <v>1000</v>
      </c>
      <c r="V53" t="s">
        <v>198</v>
      </c>
    </row>
    <row r="54" spans="1:22">
      <c r="A54" s="43" t="s">
        <v>29</v>
      </c>
      <c r="B54" s="84">
        <v>462</v>
      </c>
      <c r="C54" s="14" t="s">
        <v>177</v>
      </c>
      <c r="D54" s="78">
        <v>44097</v>
      </c>
      <c r="E54" s="9">
        <v>22.595300000000002</v>
      </c>
      <c r="F54" s="95">
        <v>2091.5</v>
      </c>
      <c r="G54" s="45">
        <f t="shared" si="8"/>
        <v>2.0915E-3</v>
      </c>
      <c r="H54" s="46">
        <v>0.59099999999999997</v>
      </c>
      <c r="I54" s="51">
        <v>2204.91</v>
      </c>
      <c r="J54" s="19">
        <f t="shared" si="9"/>
        <v>2.2049100000000001E-12</v>
      </c>
      <c r="K54" s="19">
        <v>2.5628594292267129E-15</v>
      </c>
      <c r="L54" s="48">
        <f t="shared" si="10"/>
        <v>2.2023471405707733E-12</v>
      </c>
      <c r="M54" s="2">
        <f t="shared" si="7"/>
        <v>4.6680113391604531E+19</v>
      </c>
      <c r="N54" s="2">
        <f t="shared" si="11"/>
        <v>4555170.7133024456</v>
      </c>
      <c r="O54" s="52">
        <v>5.438109818181821E-14</v>
      </c>
      <c r="P54" s="21">
        <v>6.591205057331955E-15</v>
      </c>
      <c r="Q54" s="18">
        <f t="shared" si="12"/>
        <v>5.4779081989098266E-14</v>
      </c>
      <c r="R54" s="17">
        <f t="shared" si="13"/>
        <v>2538515.829487253</v>
      </c>
      <c r="S54" s="17">
        <f t="shared" si="14"/>
        <v>112347.07348374453</v>
      </c>
      <c r="T54" s="66">
        <v>634000</v>
      </c>
      <c r="U54" s="92">
        <v>8280</v>
      </c>
      <c r="V54" s="75" t="s">
        <v>201</v>
      </c>
    </row>
    <row r="55" spans="1:22">
      <c r="A55" s="43" t="s">
        <v>127</v>
      </c>
      <c r="B55" s="84">
        <v>465</v>
      </c>
      <c r="C55" s="14" t="s">
        <v>187</v>
      </c>
      <c r="D55" s="78">
        <v>44530</v>
      </c>
      <c r="E55" s="9">
        <v>20.0337</v>
      </c>
      <c r="F55" s="84">
        <v>2711.3</v>
      </c>
      <c r="G55" s="45">
        <f t="shared" si="8"/>
        <v>2.7113000000000003E-3</v>
      </c>
      <c r="H55" s="7">
        <v>1.0489999999999999</v>
      </c>
      <c r="I55" s="55">
        <v>214.666</v>
      </c>
      <c r="J55" s="19">
        <f t="shared" si="9"/>
        <v>2.1466600000000002E-13</v>
      </c>
      <c r="K55" s="19">
        <v>2.5628594292267129E-15</v>
      </c>
      <c r="L55" s="48">
        <f t="shared" si="10"/>
        <v>2.1210314057077332E-13</v>
      </c>
      <c r="M55" s="2">
        <f t="shared" si="7"/>
        <v>6.0513407333807014E+19</v>
      </c>
      <c r="N55" s="2">
        <f t="shared" si="11"/>
        <v>648415.97401972767</v>
      </c>
      <c r="O55" s="6">
        <v>1.0612000666666701E-14</v>
      </c>
      <c r="P55" s="21">
        <v>6.591205057331955E-15</v>
      </c>
      <c r="Q55" s="18">
        <f t="shared" si="12"/>
        <v>1.2492339342858601E-14</v>
      </c>
      <c r="R55" s="17">
        <f t="shared" si="13"/>
        <v>642168.31896863366</v>
      </c>
      <c r="S55" s="17">
        <f t="shared" si="14"/>
        <v>32054.404277224559</v>
      </c>
      <c r="T55" s="17">
        <v>94300</v>
      </c>
      <c r="U55" s="52">
        <v>1900</v>
      </c>
      <c r="V55" s="68" t="s">
        <v>202</v>
      </c>
    </row>
    <row r="56" spans="1:22">
      <c r="A56" s="43" t="s">
        <v>81</v>
      </c>
      <c r="B56" s="84">
        <v>450</v>
      </c>
      <c r="C56" s="14" t="s">
        <v>182</v>
      </c>
      <c r="D56" s="78">
        <v>44132</v>
      </c>
      <c r="E56" s="9">
        <v>20.445399999999999</v>
      </c>
      <c r="F56" s="84">
        <v>2638.2</v>
      </c>
      <c r="G56" s="45">
        <f t="shared" si="8"/>
        <v>2.6381999999999998E-3</v>
      </c>
      <c r="H56" s="7">
        <v>9.9000000000000005E-2</v>
      </c>
      <c r="I56" s="51">
        <v>288.15094666666698</v>
      </c>
      <c r="J56" s="19">
        <f t="shared" si="9"/>
        <v>2.8815094666666699E-13</v>
      </c>
      <c r="K56" s="19">
        <v>2.5628594292267129E-15</v>
      </c>
      <c r="L56" s="48">
        <f t="shared" si="10"/>
        <v>2.8558808723744029E-13</v>
      </c>
      <c r="M56" s="2">
        <f t="shared" si="7"/>
        <v>5.8881891058919948E+19</v>
      </c>
      <c r="N56" s="2">
        <f t="shared" si="11"/>
        <v>829862.59257101058</v>
      </c>
      <c r="O56" s="52">
        <v>1.8846800000000002E-14</v>
      </c>
      <c r="P56" s="21">
        <v>6.591205057331955E-15</v>
      </c>
      <c r="Q56" s="18">
        <f t="shared" si="12"/>
        <v>1.99661176583681E-14</v>
      </c>
      <c r="R56" s="17">
        <f t="shared" si="13"/>
        <v>1109735.2244092526</v>
      </c>
      <c r="S56" s="17">
        <f t="shared" si="14"/>
        <v>54277.99037481549</v>
      </c>
      <c r="T56" s="17">
        <v>114000</v>
      </c>
      <c r="U56" s="52">
        <v>2700</v>
      </c>
      <c r="V56" s="68" t="s">
        <v>202</v>
      </c>
    </row>
    <row r="57" spans="1:22">
      <c r="A57" s="43" t="s">
        <v>39</v>
      </c>
      <c r="B57" s="84">
        <v>449</v>
      </c>
      <c r="C57" s="14" t="s">
        <v>175</v>
      </c>
      <c r="D57" s="79">
        <v>43657</v>
      </c>
      <c r="E57" s="9">
        <v>20.782299999999999</v>
      </c>
      <c r="F57" s="32">
        <v>2114.8000000000002</v>
      </c>
      <c r="G57" s="45">
        <f t="shared" si="8"/>
        <v>2.1148E-3</v>
      </c>
      <c r="H57" s="50">
        <v>0.28499999999999998</v>
      </c>
      <c r="I57" s="51">
        <v>164.154026315789</v>
      </c>
      <c r="J57" s="19">
        <f t="shared" si="9"/>
        <v>1.64154026315789E-13</v>
      </c>
      <c r="K57" s="19">
        <v>2.5628594292267129E-15</v>
      </c>
      <c r="L57" s="48">
        <f t="shared" si="10"/>
        <v>1.615911668865623E-13</v>
      </c>
      <c r="M57" s="2">
        <f t="shared" si="7"/>
        <v>4.7200145254872236E+19</v>
      </c>
      <c r="N57" s="2">
        <f t="shared" si="11"/>
        <v>372821.77075094485</v>
      </c>
      <c r="O57" s="18">
        <v>6.6941600000000007E-15</v>
      </c>
      <c r="P57" s="21">
        <v>6.591205057331955E-15</v>
      </c>
      <c r="Q57" s="18">
        <f t="shared" si="12"/>
        <v>9.3944538006952984E-15</v>
      </c>
      <c r="R57" s="17">
        <f t="shared" si="13"/>
        <v>315965.32435935555</v>
      </c>
      <c r="S57" s="17">
        <f t="shared" si="14"/>
        <v>15203.578254541391</v>
      </c>
      <c r="T57" s="17">
        <v>50200</v>
      </c>
      <c r="U57" s="17">
        <v>1100</v>
      </c>
      <c r="V57" s="68" t="s">
        <v>202</v>
      </c>
    </row>
    <row r="58" spans="1:22">
      <c r="A58" s="43" t="s">
        <v>77</v>
      </c>
      <c r="B58" s="84">
        <v>451</v>
      </c>
      <c r="C58" s="14" t="s">
        <v>182</v>
      </c>
      <c r="D58" s="78">
        <v>44132</v>
      </c>
      <c r="E58" s="9">
        <v>20.011299999999999</v>
      </c>
      <c r="F58" s="84">
        <v>1677.3</v>
      </c>
      <c r="G58" s="45">
        <f t="shared" si="8"/>
        <v>1.6773000000000001E-3</v>
      </c>
      <c r="H58" s="7">
        <v>0.55100000000000005</v>
      </c>
      <c r="I58" s="51">
        <v>177.678971428571</v>
      </c>
      <c r="J58" s="19">
        <f t="shared" si="9"/>
        <v>1.7767897142857101E-13</v>
      </c>
      <c r="K58" s="19">
        <v>2.5628594292267129E-15</v>
      </c>
      <c r="L58" s="48">
        <f t="shared" si="10"/>
        <v>1.7511611199934431E-13</v>
      </c>
      <c r="M58" s="2">
        <f t="shared" si="7"/>
        <v>3.7435598466047468E+19</v>
      </c>
      <c r="N58" s="2">
        <f t="shared" si="11"/>
        <v>332388.13221831189</v>
      </c>
      <c r="O58" s="52">
        <v>1.0843598571428602E-14</v>
      </c>
      <c r="P58" s="21">
        <v>6.591205057331955E-15</v>
      </c>
      <c r="Q58" s="18">
        <f t="shared" si="12"/>
        <v>1.2689665641225018E-14</v>
      </c>
      <c r="R58" s="17">
        <f t="shared" si="13"/>
        <v>405936.60204700707</v>
      </c>
      <c r="S58" s="17">
        <f t="shared" si="14"/>
        <v>20285.368868939404</v>
      </c>
      <c r="T58" s="17">
        <v>46800</v>
      </c>
      <c r="U58" s="52">
        <v>1100</v>
      </c>
      <c r="V58" s="68" t="s">
        <v>202</v>
      </c>
    </row>
    <row r="59" spans="1:22">
      <c r="A59" s="43" t="s">
        <v>78</v>
      </c>
      <c r="B59" s="84">
        <v>450</v>
      </c>
      <c r="C59" s="14" t="s">
        <v>182</v>
      </c>
      <c r="D59" s="78">
        <v>44132</v>
      </c>
      <c r="E59" s="9">
        <v>20.217500000000001</v>
      </c>
      <c r="F59" s="84">
        <v>1947.1</v>
      </c>
      <c r="G59" s="45">
        <f t="shared" si="8"/>
        <v>1.9471E-3</v>
      </c>
      <c r="H59" s="7">
        <v>0.76700000000000002</v>
      </c>
      <c r="I59" s="51">
        <v>238.31398125000001</v>
      </c>
      <c r="J59" s="19">
        <f t="shared" si="9"/>
        <v>2.3831398125000005E-13</v>
      </c>
      <c r="K59" s="19">
        <v>2.5628594292267129E-15</v>
      </c>
      <c r="L59" s="48">
        <f t="shared" si="10"/>
        <v>2.3575112182077334E-13</v>
      </c>
      <c r="M59" s="2">
        <f t="shared" si="7"/>
        <v>4.345725497719015E+19</v>
      </c>
      <c r="N59" s="2">
        <f t="shared" si="11"/>
        <v>512252.82294104435</v>
      </c>
      <c r="O59" s="52">
        <v>1.2600901875000001E-14</v>
      </c>
      <c r="P59" s="21">
        <v>6.591205057331955E-15</v>
      </c>
      <c r="Q59" s="18">
        <f t="shared" si="12"/>
        <v>1.4220643873298313E-14</v>
      </c>
      <c r="R59" s="17">
        <f t="shared" si="13"/>
        <v>547600.60572442843</v>
      </c>
      <c r="S59" s="17">
        <f t="shared" si="14"/>
        <v>27085.475737575289</v>
      </c>
      <c r="T59" s="17">
        <v>82300</v>
      </c>
      <c r="U59" s="52">
        <v>1900</v>
      </c>
      <c r="V59" s="68" t="s">
        <v>202</v>
      </c>
    </row>
    <row r="60" spans="1:22">
      <c r="A60" s="43" t="s">
        <v>79</v>
      </c>
      <c r="B60" s="84">
        <v>450</v>
      </c>
      <c r="C60" s="14" t="s">
        <v>182</v>
      </c>
      <c r="D60" s="78">
        <v>44132</v>
      </c>
      <c r="E60" s="9">
        <v>15.1737</v>
      </c>
      <c r="F60" s="84">
        <v>1987.7</v>
      </c>
      <c r="G60" s="45">
        <f t="shared" si="8"/>
        <v>1.9877000000000002E-3</v>
      </c>
      <c r="H60" s="7">
        <v>1.169</v>
      </c>
      <c r="I60" s="51">
        <v>385.97506874999999</v>
      </c>
      <c r="J60" s="19">
        <f t="shared" si="9"/>
        <v>3.8597506875000002E-13</v>
      </c>
      <c r="K60" s="19">
        <v>2.5628594292267129E-15</v>
      </c>
      <c r="L60" s="48">
        <f t="shared" si="10"/>
        <v>3.8341220932077331E-13</v>
      </c>
      <c r="M60" s="2">
        <f t="shared" si="7"/>
        <v>4.4363404919193084E+19</v>
      </c>
      <c r="N60" s="2">
        <f t="shared" si="11"/>
        <v>1128476.7896867369</v>
      </c>
      <c r="O60" s="52">
        <v>1.68717975E-14</v>
      </c>
      <c r="P60" s="21">
        <v>6.591205057331955E-15</v>
      </c>
      <c r="Q60" s="18">
        <f t="shared" si="12"/>
        <v>1.8113573225313791E-14</v>
      </c>
      <c r="R60" s="17">
        <f t="shared" si="13"/>
        <v>748490.38420712959</v>
      </c>
      <c r="S60" s="17">
        <f t="shared" si="14"/>
        <v>49328.139096405597</v>
      </c>
      <c r="T60" s="17">
        <v>156000</v>
      </c>
      <c r="U60" s="52">
        <v>4900</v>
      </c>
      <c r="V60" s="68" t="s">
        <v>202</v>
      </c>
    </row>
    <row r="61" spans="1:22">
      <c r="A61" s="43" t="s">
        <v>80</v>
      </c>
      <c r="B61" s="84">
        <v>450</v>
      </c>
      <c r="C61" s="14" t="s">
        <v>182</v>
      </c>
      <c r="D61" s="78">
        <v>44132</v>
      </c>
      <c r="E61" s="9">
        <v>20.830200000000001</v>
      </c>
      <c r="F61" s="84">
        <v>2938.2</v>
      </c>
      <c r="G61" s="45">
        <f t="shared" si="8"/>
        <v>2.9381999999999998E-3</v>
      </c>
      <c r="H61" s="7">
        <v>0.746</v>
      </c>
      <c r="I61" s="51">
        <v>126.50802666666701</v>
      </c>
      <c r="J61" s="19">
        <f t="shared" si="9"/>
        <v>1.26508026666667E-13</v>
      </c>
      <c r="K61" s="19">
        <v>2.5628594292267129E-15</v>
      </c>
      <c r="L61" s="48">
        <f t="shared" si="10"/>
        <v>1.239451672374403E-13</v>
      </c>
      <c r="M61" s="2">
        <f t="shared" si="7"/>
        <v>6.5577580285542638E+19</v>
      </c>
      <c r="N61" s="2">
        <f t="shared" si="11"/>
        <v>398272.23336784687</v>
      </c>
      <c r="O61" s="52">
        <v>8.7500693333333309E-15</v>
      </c>
      <c r="P61" s="21">
        <v>6.591205057331955E-15</v>
      </c>
      <c r="Q61" s="18">
        <f t="shared" si="12"/>
        <v>1.0954802483200633E-14</v>
      </c>
      <c r="R61" s="17">
        <f t="shared" si="13"/>
        <v>573808.37421073101</v>
      </c>
      <c r="S61" s="17">
        <f t="shared" si="14"/>
        <v>27546.945022646494</v>
      </c>
      <c r="T61" s="17">
        <v>65100</v>
      </c>
      <c r="U61" s="52">
        <v>1400</v>
      </c>
      <c r="V61" s="68" t="s">
        <v>202</v>
      </c>
    </row>
    <row r="62" spans="1:22">
      <c r="A62" s="43" t="s">
        <v>40</v>
      </c>
      <c r="B62" s="84">
        <v>449</v>
      </c>
      <c r="C62" s="14" t="s">
        <v>175</v>
      </c>
      <c r="D62" s="79">
        <v>43657</v>
      </c>
      <c r="E62" s="9">
        <v>20.233699999999999</v>
      </c>
      <c r="F62" s="32">
        <v>1982.1</v>
      </c>
      <c r="G62" s="45">
        <f t="shared" si="8"/>
        <v>1.9821000000000001E-3</v>
      </c>
      <c r="H62" s="50">
        <v>4.8000000000000001E-2</v>
      </c>
      <c r="I62" s="51">
        <v>206.20406249999999</v>
      </c>
      <c r="J62" s="19">
        <f t="shared" si="9"/>
        <v>2.0620406250000002E-13</v>
      </c>
      <c r="K62" s="19">
        <v>2.5628594292267129E-15</v>
      </c>
      <c r="L62" s="48">
        <f t="shared" si="10"/>
        <v>2.0364120307077331E-13</v>
      </c>
      <c r="M62" s="2">
        <f t="shared" si="7"/>
        <v>4.4238418720296133E+19</v>
      </c>
      <c r="N62" s="2">
        <f t="shared" si="11"/>
        <v>450839.028882563</v>
      </c>
      <c r="O62" s="18">
        <v>7.4459691666666705E-15</v>
      </c>
      <c r="P62" s="21">
        <v>6.591205057331955E-15</v>
      </c>
      <c r="Q62" s="18">
        <f t="shared" si="12"/>
        <v>9.9441661761431304E-15</v>
      </c>
      <c r="R62" s="17">
        <f t="shared" si="13"/>
        <v>329397.90177341463</v>
      </c>
      <c r="S62" s="17">
        <f t="shared" si="14"/>
        <v>16279.667177699315</v>
      </c>
      <c r="T62" s="17">
        <v>61900</v>
      </c>
      <c r="U62" s="17">
        <v>1700</v>
      </c>
      <c r="V62" s="68" t="s">
        <v>202</v>
      </c>
    </row>
    <row r="63" spans="1:22">
      <c r="A63" s="43" t="s">
        <v>128</v>
      </c>
      <c r="B63" s="84">
        <v>468</v>
      </c>
      <c r="C63" s="14" t="s">
        <v>187</v>
      </c>
      <c r="D63" s="78">
        <v>44530</v>
      </c>
      <c r="E63" s="9">
        <v>9.1158000000000001</v>
      </c>
      <c r="F63" s="84">
        <v>2842.2</v>
      </c>
      <c r="G63" s="45">
        <f t="shared" si="8"/>
        <v>2.8422E-3</v>
      </c>
      <c r="H63" s="7">
        <v>2.915</v>
      </c>
      <c r="I63" s="55">
        <v>24.1246008333333</v>
      </c>
      <c r="J63" s="19">
        <f t="shared" si="9"/>
        <v>2.4124600833333302E-14</v>
      </c>
      <c r="K63" s="19">
        <v>2.5628594292267129E-15</v>
      </c>
      <c r="L63" s="48">
        <f t="shared" si="10"/>
        <v>2.156174140410659E-14</v>
      </c>
      <c r="M63" s="2">
        <f t="shared" ref="M63:M126" si="15">G63*$K$5/$K$4</f>
        <v>6.3434959733023384E+19</v>
      </c>
      <c r="N63" s="2">
        <f t="shared" si="11"/>
        <v>167878.08886085264</v>
      </c>
      <c r="O63" s="6">
        <v>2.4945502500000002E-15</v>
      </c>
      <c r="P63" s="21">
        <v>6.591205057331955E-15</v>
      </c>
      <c r="Q63" s="18">
        <f t="shared" si="12"/>
        <v>7.0474651512138323E-15</v>
      </c>
      <c r="R63" s="17">
        <f t="shared" si="13"/>
        <v>158241.69466075342</v>
      </c>
      <c r="S63" s="17">
        <f t="shared" si="14"/>
        <v>17359.057313757807</v>
      </c>
      <c r="T63" s="17">
        <v>35400</v>
      </c>
      <c r="U63" s="52">
        <v>1500</v>
      </c>
      <c r="V63" t="s">
        <v>198</v>
      </c>
    </row>
    <row r="64" spans="1:22">
      <c r="A64" s="43" t="s">
        <v>125</v>
      </c>
      <c r="B64" s="84">
        <v>455</v>
      </c>
      <c r="C64" s="14" t="s">
        <v>187</v>
      </c>
      <c r="D64" s="78">
        <v>44530</v>
      </c>
      <c r="E64" s="9">
        <v>24.810199999999998</v>
      </c>
      <c r="F64" s="84">
        <v>4555.3</v>
      </c>
      <c r="G64" s="45">
        <f t="shared" si="8"/>
        <v>4.5553E-3</v>
      </c>
      <c r="H64" s="7">
        <v>0.97199999999999998</v>
      </c>
      <c r="I64" s="55">
        <v>102.352</v>
      </c>
      <c r="J64" s="19">
        <f t="shared" si="9"/>
        <v>1.0235200000000001E-13</v>
      </c>
      <c r="K64" s="19">
        <v>2.5628594292267129E-15</v>
      </c>
      <c r="L64" s="48">
        <f t="shared" si="10"/>
        <v>9.9789140570773291E-14</v>
      </c>
      <c r="M64" s="2">
        <f t="shared" si="15"/>
        <v>1.0166957711344783E+20</v>
      </c>
      <c r="N64" s="2">
        <f t="shared" si="11"/>
        <v>419427.67719388049</v>
      </c>
      <c r="O64" s="6">
        <v>4.9775200000000005E-15</v>
      </c>
      <c r="P64" s="21">
        <v>6.591205057331955E-15</v>
      </c>
      <c r="Q64" s="18">
        <f t="shared" si="12"/>
        <v>8.259521139763391E-15</v>
      </c>
      <c r="R64" s="17">
        <f t="shared" si="13"/>
        <v>506062.35347372887</v>
      </c>
      <c r="S64" s="17">
        <f t="shared" si="14"/>
        <v>20397.350826423364</v>
      </c>
      <c r="T64" s="17">
        <v>66400</v>
      </c>
      <c r="U64" s="52">
        <v>1800</v>
      </c>
      <c r="V64" t="s">
        <v>198</v>
      </c>
    </row>
    <row r="65" spans="1:22">
      <c r="A65" s="43" t="s">
        <v>94</v>
      </c>
      <c r="B65" s="84">
        <v>440</v>
      </c>
      <c r="C65" s="14" t="s">
        <v>184</v>
      </c>
      <c r="D65" s="78">
        <v>44432</v>
      </c>
      <c r="E65" s="9">
        <v>21.664400000000001</v>
      </c>
      <c r="F65" s="84">
        <v>2119.9</v>
      </c>
      <c r="G65" s="45">
        <f t="shared" si="8"/>
        <v>2.1199000000000001E-3</v>
      </c>
      <c r="H65" s="7">
        <v>7.0999999999999994E-2</v>
      </c>
      <c r="I65" s="55">
        <v>159.37799000000001</v>
      </c>
      <c r="J65" s="19">
        <f t="shared" si="9"/>
        <v>1.5937799000000002E-13</v>
      </c>
      <c r="K65" s="19">
        <v>2.5628594292267129E-15</v>
      </c>
      <c r="L65" s="48">
        <f t="shared" si="10"/>
        <v>1.5681513057077332E-13</v>
      </c>
      <c r="M65" s="2">
        <f t="shared" si="15"/>
        <v>4.7313971971724812E+19</v>
      </c>
      <c r="N65" s="2">
        <f t="shared" si="11"/>
        <v>348073.60239701252</v>
      </c>
      <c r="O65" s="6">
        <v>6.2984790000000007E-15</v>
      </c>
      <c r="P65" s="21">
        <v>6.591205057331955E-15</v>
      </c>
      <c r="Q65" s="18">
        <f t="shared" si="12"/>
        <v>9.1167330673459638E-15</v>
      </c>
      <c r="R65" s="17">
        <f t="shared" si="13"/>
        <v>298006.05887049733</v>
      </c>
      <c r="S65" s="17">
        <f t="shared" si="14"/>
        <v>13755.564837729054</v>
      </c>
      <c r="T65" s="17">
        <v>50500</v>
      </c>
      <c r="U65" s="52">
        <v>1300</v>
      </c>
      <c r="V65" s="68" t="s">
        <v>203</v>
      </c>
    </row>
    <row r="66" spans="1:22">
      <c r="A66" s="43" t="s">
        <v>18</v>
      </c>
      <c r="B66" s="84">
        <v>440</v>
      </c>
      <c r="C66" s="14" t="s">
        <v>176</v>
      </c>
      <c r="D66" s="78">
        <v>44097</v>
      </c>
      <c r="E66" s="9">
        <v>21.857800000000001</v>
      </c>
      <c r="F66" s="32">
        <v>1929.4</v>
      </c>
      <c r="G66" s="45">
        <f t="shared" si="8"/>
        <v>1.9294000000000002E-3</v>
      </c>
      <c r="H66" s="50">
        <v>0.41199999999999998</v>
      </c>
      <c r="I66" s="47">
        <v>173.33</v>
      </c>
      <c r="J66" s="19">
        <f t="shared" si="9"/>
        <v>1.7333000000000003E-13</v>
      </c>
      <c r="K66" s="19">
        <v>2.5628594292267129E-15</v>
      </c>
      <c r="L66" s="48">
        <f t="shared" si="10"/>
        <v>1.7076714057077333E-13</v>
      </c>
      <c r="M66" s="2">
        <f t="shared" si="15"/>
        <v>4.3062209312819405E+19</v>
      </c>
      <c r="N66" s="2">
        <f t="shared" si="11"/>
        <v>341478.68221829226</v>
      </c>
      <c r="O66" s="52">
        <v>9.5898293750000016E-15</v>
      </c>
      <c r="P66" s="21">
        <v>6.591205057331955E-15</v>
      </c>
      <c r="Q66" s="18">
        <f t="shared" si="12"/>
        <v>1.163652918826792E-14</v>
      </c>
      <c r="R66" s="17">
        <f t="shared" si="13"/>
        <v>412959.23982047418</v>
      </c>
      <c r="S66" s="17">
        <f t="shared" si="14"/>
        <v>18892.991967191309</v>
      </c>
      <c r="T66" s="17">
        <v>50400</v>
      </c>
      <c r="U66" s="17">
        <v>1200</v>
      </c>
      <c r="V66" s="68" t="s">
        <v>203</v>
      </c>
    </row>
    <row r="67" spans="1:22">
      <c r="A67" s="43" t="s">
        <v>95</v>
      </c>
      <c r="B67" s="84">
        <v>440</v>
      </c>
      <c r="C67" s="14" t="s">
        <v>184</v>
      </c>
      <c r="D67" s="78">
        <v>44432</v>
      </c>
      <c r="E67" s="9">
        <v>21.953099999999999</v>
      </c>
      <c r="F67" s="84">
        <v>1997.6</v>
      </c>
      <c r="G67" s="45">
        <f t="shared" si="8"/>
        <v>1.9976E-3</v>
      </c>
      <c r="H67" s="7">
        <v>8.2000000000000003E-2</v>
      </c>
      <c r="I67" s="55">
        <v>236.01201</v>
      </c>
      <c r="J67" s="19">
        <f t="shared" si="9"/>
        <v>2.3601201E-13</v>
      </c>
      <c r="K67" s="19">
        <v>2.5628594292267129E-15</v>
      </c>
      <c r="L67" s="48">
        <f t="shared" si="10"/>
        <v>2.334491505707733E-13</v>
      </c>
      <c r="M67" s="2">
        <f t="shared" si="15"/>
        <v>4.4584362663671636E+19</v>
      </c>
      <c r="N67" s="2">
        <f t="shared" si="11"/>
        <v>479314.76861227333</v>
      </c>
      <c r="O67" s="6">
        <v>8.8373510000000005E-15</v>
      </c>
      <c r="P67" s="21">
        <v>6.591205057331955E-15</v>
      </c>
      <c r="Q67" s="18">
        <f t="shared" si="12"/>
        <v>1.1024643159984788E-14</v>
      </c>
      <c r="R67" s="17">
        <f t="shared" si="13"/>
        <v>394007.66197016119</v>
      </c>
      <c r="S67" s="17">
        <f t="shared" si="14"/>
        <v>17947.70041452739</v>
      </c>
      <c r="T67" s="17">
        <v>73500</v>
      </c>
      <c r="U67" s="52">
        <v>1700</v>
      </c>
      <c r="V67" s="68" t="s">
        <v>203</v>
      </c>
    </row>
    <row r="68" spans="1:22">
      <c r="A68" s="43" t="s">
        <v>141</v>
      </c>
      <c r="B68" s="84">
        <v>610</v>
      </c>
      <c r="C68" s="14" t="s">
        <v>188</v>
      </c>
      <c r="D68" s="78">
        <v>44530</v>
      </c>
      <c r="E68" s="7">
        <v>22.020900000000001</v>
      </c>
      <c r="F68" s="84">
        <v>4279.7</v>
      </c>
      <c r="G68" s="45">
        <f t="shared" si="8"/>
        <v>4.2797E-3</v>
      </c>
      <c r="H68" s="7">
        <v>0.753</v>
      </c>
      <c r="I68" s="55">
        <v>294.36204166666698</v>
      </c>
      <c r="J68" s="19">
        <f t="shared" ref="J68:J69" si="16">I68*0.000000000000001</f>
        <v>2.9436204166666701E-13</v>
      </c>
      <c r="K68" s="19">
        <v>2.5628594292267129E-15</v>
      </c>
      <c r="L68" s="48">
        <f t="shared" ref="L68:L69" si="17">J68-K68</f>
        <v>2.917991822374403E-13</v>
      </c>
      <c r="M68" s="2">
        <f t="shared" si="15"/>
        <v>9.551847061059045E+19</v>
      </c>
      <c r="N68" s="2">
        <f t="shared" ref="N68:N69" si="18">J68*M68/E68</f>
        <v>1276833.009813901</v>
      </c>
      <c r="O68" s="6">
        <v>1.0176698333333302E-14</v>
      </c>
      <c r="P68" s="21">
        <v>6.591205057331955E-15</v>
      </c>
      <c r="Q68" s="18">
        <f t="shared" ref="Q68:Q69" si="19">SQRT(O68^2+P68^2)</f>
        <v>1.2124733938337251E-14</v>
      </c>
      <c r="R68" s="17">
        <f t="shared" ref="R68:R69" si="20">O68*M68</f>
        <v>972062.66066534177</v>
      </c>
      <c r="S68" s="17">
        <f t="shared" ref="S68:S69" si="21">R68/E68</f>
        <v>44142.73079961953</v>
      </c>
      <c r="T68" s="17">
        <v>203935</v>
      </c>
      <c r="U68" s="52">
        <v>5395</v>
      </c>
      <c r="V68" s="68" t="s">
        <v>215</v>
      </c>
    </row>
    <row r="69" spans="1:22">
      <c r="A69" s="43" t="s">
        <v>140</v>
      </c>
      <c r="B69" s="84">
        <v>610</v>
      </c>
      <c r="C69" s="14" t="s">
        <v>188</v>
      </c>
      <c r="D69" s="78">
        <v>44530</v>
      </c>
      <c r="E69" s="7">
        <v>22.947700000000001</v>
      </c>
      <c r="F69" s="84">
        <v>4590.2</v>
      </c>
      <c r="G69" s="45">
        <f t="shared" si="8"/>
        <v>4.5902E-3</v>
      </c>
      <c r="H69" s="7">
        <v>0.72099999999999997</v>
      </c>
      <c r="I69" s="55">
        <v>169.67699999999999</v>
      </c>
      <c r="J69" s="19">
        <f t="shared" si="16"/>
        <v>1.69677E-13</v>
      </c>
      <c r="K69" s="19">
        <v>2.5628594292267129E-15</v>
      </c>
      <c r="L69" s="48">
        <f t="shared" si="17"/>
        <v>1.671141405707733E-13</v>
      </c>
      <c r="M69" s="2">
        <f t="shared" si="15"/>
        <v>1.0244850896014493E+20</v>
      </c>
      <c r="N69" s="2">
        <f t="shared" si="18"/>
        <v>757511.89246985584</v>
      </c>
      <c r="O69" s="6">
        <v>1.1435600000000001E-14</v>
      </c>
      <c r="P69" s="21">
        <v>6.591205057331955E-15</v>
      </c>
      <c r="Q69" s="18">
        <f t="shared" si="19"/>
        <v>1.3199126163038157E-14</v>
      </c>
      <c r="R69" s="17">
        <f t="shared" si="20"/>
        <v>1171560.1690646335</v>
      </c>
      <c r="S69" s="17">
        <f t="shared" si="21"/>
        <v>51053.489851472412</v>
      </c>
      <c r="T69" s="17">
        <v>110853</v>
      </c>
      <c r="U69" s="52">
        <v>3048</v>
      </c>
      <c r="V69" s="68" t="s">
        <v>215</v>
      </c>
    </row>
    <row r="70" spans="1:22">
      <c r="A70" s="43" t="s">
        <v>71</v>
      </c>
      <c r="B70" s="84">
        <v>467</v>
      </c>
      <c r="C70" s="14" t="s">
        <v>181</v>
      </c>
      <c r="D70" s="78">
        <v>44132</v>
      </c>
      <c r="E70" s="9">
        <v>20.133400000000002</v>
      </c>
      <c r="F70" s="84">
        <v>3008.3</v>
      </c>
      <c r="G70" s="45">
        <f t="shared" si="8"/>
        <v>3.0083000000000002E-3</v>
      </c>
      <c r="H70" s="7">
        <v>3871</v>
      </c>
      <c r="I70" s="51">
        <v>2089.8497499999999</v>
      </c>
      <c r="J70" s="19">
        <f t="shared" ref="J70:J101" si="22">I70*0.000000000000001</f>
        <v>2.0898497499999999E-12</v>
      </c>
      <c r="K70" s="19">
        <v>2.5628594292267129E-15</v>
      </c>
      <c r="L70" s="48">
        <f t="shared" ref="L70:L101" si="23">J70-K70</f>
        <v>2.087286890570773E-12</v>
      </c>
      <c r="M70" s="2">
        <f t="shared" si="15"/>
        <v>6.7142139668163486E+19</v>
      </c>
      <c r="N70" s="2">
        <f t="shared" ref="N70:N101" si="24">J70*M70/E70</f>
        <v>6969363.5352189159</v>
      </c>
      <c r="O70" s="52">
        <v>7.0843694166666703E-14</v>
      </c>
      <c r="P70" s="21">
        <v>6.591205057331955E-15</v>
      </c>
      <c r="Q70" s="18">
        <f t="shared" ref="Q70:Q101" si="25">SQRT(O70^2+P70^2)</f>
        <v>7.1149652053175944E-14</v>
      </c>
      <c r="R70" s="17">
        <f t="shared" ref="R70:R101" si="26">O70*M70</f>
        <v>4756597.2083469946</v>
      </c>
      <c r="S70" s="17">
        <f t="shared" ref="S70:S101" si="27">R70/E70</f>
        <v>236254.04593099002</v>
      </c>
      <c r="T70" s="17">
        <v>1140000</v>
      </c>
      <c r="U70" s="52">
        <v>13900</v>
      </c>
      <c r="V70" s="75" t="s">
        <v>201</v>
      </c>
    </row>
    <row r="71" spans="1:22">
      <c r="A71" s="43" t="s">
        <v>88</v>
      </c>
      <c r="B71" s="84">
        <v>443</v>
      </c>
      <c r="C71" s="14" t="s">
        <v>183</v>
      </c>
      <c r="D71" s="78">
        <v>44432</v>
      </c>
      <c r="E71" s="9">
        <v>21.2408</v>
      </c>
      <c r="F71" s="84">
        <v>3474.5</v>
      </c>
      <c r="G71" s="45">
        <f t="shared" si="8"/>
        <v>3.4745000000000002E-3</v>
      </c>
      <c r="H71" s="7">
        <v>0.40500000000000003</v>
      </c>
      <c r="I71" s="55">
        <v>903.93721052631599</v>
      </c>
      <c r="J71" s="19">
        <f t="shared" si="22"/>
        <v>9.0393721052631605E-13</v>
      </c>
      <c r="K71" s="19">
        <v>2.5628594292267129E-15</v>
      </c>
      <c r="L71" s="48">
        <f t="shared" si="23"/>
        <v>9.013743510970893E-13</v>
      </c>
      <c r="M71" s="2">
        <f t="shared" si="15"/>
        <v>7.7547240726335144E+19</v>
      </c>
      <c r="N71" s="2">
        <f t="shared" si="24"/>
        <v>3300150.4870897573</v>
      </c>
      <c r="O71" s="6">
        <v>2.2694602631578901E-14</v>
      </c>
      <c r="P71" s="21">
        <v>6.591205057331955E-15</v>
      </c>
      <c r="Q71" s="18">
        <f t="shared" si="25"/>
        <v>2.3632371288405791E-14</v>
      </c>
      <c r="R71" s="17">
        <f t="shared" si="26"/>
        <v>1759903.813459568</v>
      </c>
      <c r="S71" s="17">
        <f t="shared" si="27"/>
        <v>82854.874273076712</v>
      </c>
      <c r="T71" s="17">
        <v>566686</v>
      </c>
      <c r="U71" s="52">
        <v>11333.724785547874</v>
      </c>
      <c r="V71" s="68" t="s">
        <v>204</v>
      </c>
    </row>
    <row r="72" spans="1:22">
      <c r="A72" s="43" t="s">
        <v>89</v>
      </c>
      <c r="B72" s="84">
        <v>443</v>
      </c>
      <c r="C72" s="14" t="s">
        <v>183</v>
      </c>
      <c r="D72" s="78">
        <v>44432</v>
      </c>
      <c r="E72" s="9">
        <v>21.15</v>
      </c>
      <c r="F72" s="84">
        <v>2076</v>
      </c>
      <c r="G72" s="45">
        <f t="shared" si="8"/>
        <v>2.0760000000000002E-3</v>
      </c>
      <c r="H72" s="7">
        <v>0.626</v>
      </c>
      <c r="I72" s="55">
        <v>4797.4101250000003</v>
      </c>
      <c r="J72" s="19">
        <f t="shared" si="22"/>
        <v>4.7974101250000007E-12</v>
      </c>
      <c r="K72" s="19">
        <v>2.5628594292267129E-15</v>
      </c>
      <c r="L72" s="48">
        <f t="shared" si="23"/>
        <v>4.7948472655707739E-12</v>
      </c>
      <c r="M72" s="2">
        <f t="shared" si="15"/>
        <v>4.6334169448229028E+19</v>
      </c>
      <c r="N72" s="2">
        <f t="shared" si="24"/>
        <v>10509882.441815587</v>
      </c>
      <c r="O72" s="6">
        <v>1.0048301875000001E-13</v>
      </c>
      <c r="P72" s="21">
        <v>6.591205057331955E-15</v>
      </c>
      <c r="Q72" s="18">
        <f t="shared" si="25"/>
        <v>1.0069896246347651E-13</v>
      </c>
      <c r="R72" s="17">
        <f t="shared" si="26"/>
        <v>4655797.2174320752</v>
      </c>
      <c r="S72" s="17">
        <f t="shared" si="27"/>
        <v>220132.25614336054</v>
      </c>
      <c r="T72" s="17">
        <v>1861571.14</v>
      </c>
      <c r="U72" s="52">
        <v>37031.422736348832</v>
      </c>
      <c r="V72" s="68" t="s">
        <v>204</v>
      </c>
    </row>
    <row r="73" spans="1:22">
      <c r="A73" s="43" t="s">
        <v>90</v>
      </c>
      <c r="B73" s="84">
        <v>443</v>
      </c>
      <c r="C73" s="14" t="s">
        <v>183</v>
      </c>
      <c r="D73" s="78">
        <v>44432</v>
      </c>
      <c r="E73" s="9">
        <v>21.684699999999999</v>
      </c>
      <c r="F73" s="84">
        <v>2053.1</v>
      </c>
      <c r="G73" s="45">
        <f t="shared" ref="G73:G104" si="28">F73/1000000</f>
        <v>2.0531E-3</v>
      </c>
      <c r="H73" s="7">
        <v>0.20499999999999999</v>
      </c>
      <c r="I73" s="55">
        <v>322.64499999999998</v>
      </c>
      <c r="J73" s="19">
        <f t="shared" si="22"/>
        <v>3.2264499999999998E-13</v>
      </c>
      <c r="K73" s="19">
        <v>2.5628594292267129E-15</v>
      </c>
      <c r="L73" s="48">
        <f t="shared" si="23"/>
        <v>3.2008214057077328E-13</v>
      </c>
      <c r="M73" s="2">
        <f t="shared" si="15"/>
        <v>4.5823065170596831E+19</v>
      </c>
      <c r="N73" s="2">
        <f t="shared" si="24"/>
        <v>681797.89722556516</v>
      </c>
      <c r="O73" s="6">
        <v>1.10845016666667E-14</v>
      </c>
      <c r="P73" s="21">
        <v>6.591205057331955E-15</v>
      </c>
      <c r="Q73" s="18">
        <f t="shared" si="25"/>
        <v>1.289612970259431E-14</v>
      </c>
      <c r="R73" s="17">
        <f t="shared" si="26"/>
        <v>507925.84225525742</v>
      </c>
      <c r="S73" s="17">
        <f t="shared" si="27"/>
        <v>23423.235841642145</v>
      </c>
      <c r="T73" s="17">
        <v>114339</v>
      </c>
      <c r="U73" s="52">
        <v>2286.7816219117053</v>
      </c>
      <c r="V73" s="68" t="s">
        <v>204</v>
      </c>
    </row>
    <row r="74" spans="1:22">
      <c r="A74" s="43" t="s">
        <v>145</v>
      </c>
      <c r="B74" s="84">
        <v>443</v>
      </c>
      <c r="C74" s="14" t="s">
        <v>189</v>
      </c>
      <c r="D74" s="78">
        <v>44530</v>
      </c>
      <c r="E74" s="9">
        <v>21.953800000000001</v>
      </c>
      <c r="F74" s="84">
        <v>2032.3</v>
      </c>
      <c r="G74" s="45">
        <f t="shared" si="28"/>
        <v>2.0322999999999999E-3</v>
      </c>
      <c r="H74" s="7">
        <v>1.6E-2</v>
      </c>
      <c r="I74" s="55">
        <v>213.293963636364</v>
      </c>
      <c r="J74" s="19">
        <f t="shared" si="22"/>
        <v>2.1329396363636401E-13</v>
      </c>
      <c r="K74" s="19">
        <v>2.5628594292267129E-15</v>
      </c>
      <c r="L74" s="48">
        <f t="shared" si="23"/>
        <v>2.1073110420713731E-13</v>
      </c>
      <c r="M74" s="2">
        <f t="shared" si="15"/>
        <v>4.5358830717550985E+19</v>
      </c>
      <c r="N74" s="2">
        <f t="shared" si="24"/>
        <v>440687.47960067558</v>
      </c>
      <c r="O74" s="6">
        <v>1.2892400909090902E-14</v>
      </c>
      <c r="P74" s="21">
        <v>6.591205057331955E-15</v>
      </c>
      <c r="Q74" s="18">
        <f t="shared" si="25"/>
        <v>1.4479571309556308E-14</v>
      </c>
      <c r="R74" s="17">
        <f t="shared" si="26"/>
        <v>584784.23037825467</v>
      </c>
      <c r="S74" s="17">
        <f t="shared" si="27"/>
        <v>26637.039163072208</v>
      </c>
      <c r="T74" s="17">
        <v>66632</v>
      </c>
      <c r="U74" s="52">
        <v>1332.6425907460475</v>
      </c>
      <c r="V74" s="68" t="s">
        <v>204</v>
      </c>
    </row>
    <row r="75" spans="1:22">
      <c r="A75" s="43" t="s">
        <v>83</v>
      </c>
      <c r="B75" s="84">
        <v>445</v>
      </c>
      <c r="C75" s="14" t="s">
        <v>182</v>
      </c>
      <c r="D75" s="78">
        <v>44132</v>
      </c>
      <c r="E75" s="9">
        <v>20.173100000000002</v>
      </c>
      <c r="F75" s="84">
        <v>1590</v>
      </c>
      <c r="G75" s="45">
        <f t="shared" si="28"/>
        <v>1.5900000000000001E-3</v>
      </c>
      <c r="H75" s="7">
        <v>0.376</v>
      </c>
      <c r="I75" s="51">
        <v>190.26297333333301</v>
      </c>
      <c r="J75" s="19">
        <f t="shared" si="22"/>
        <v>1.9026297333333301E-13</v>
      </c>
      <c r="K75" s="19">
        <v>2.5628594292267129E-15</v>
      </c>
      <c r="L75" s="48">
        <f t="shared" si="23"/>
        <v>1.8770011390410631E-13</v>
      </c>
      <c r="M75" s="2">
        <f t="shared" si="15"/>
        <v>3.548715290110027E+19</v>
      </c>
      <c r="N75" s="2">
        <f t="shared" si="24"/>
        <v>334697.75225909508</v>
      </c>
      <c r="O75" s="52">
        <v>1.1887999333333301E-14</v>
      </c>
      <c r="P75" s="21">
        <v>6.591205057331955E-15</v>
      </c>
      <c r="Q75" s="18">
        <f t="shared" si="25"/>
        <v>1.3592958186396784E-14</v>
      </c>
      <c r="R75" s="17">
        <f t="shared" si="26"/>
        <v>421871.25003017695</v>
      </c>
      <c r="S75" s="17">
        <f t="shared" si="27"/>
        <v>20912.564257857091</v>
      </c>
      <c r="T75" s="17">
        <v>44651.5</v>
      </c>
      <c r="U75" s="52">
        <v>893</v>
      </c>
      <c r="V75" s="68" t="s">
        <v>204</v>
      </c>
    </row>
    <row r="76" spans="1:22">
      <c r="A76" s="43" t="s">
        <v>148</v>
      </c>
      <c r="B76" s="84">
        <v>445</v>
      </c>
      <c r="C76" s="14" t="s">
        <v>189</v>
      </c>
      <c r="D76" s="78">
        <v>44530</v>
      </c>
      <c r="E76" s="9">
        <v>22.206600000000002</v>
      </c>
      <c r="F76" s="84">
        <v>2006.1</v>
      </c>
      <c r="G76" s="45">
        <f t="shared" si="28"/>
        <v>2.0060999999999998E-3</v>
      </c>
      <c r="H76" s="7">
        <v>0.44</v>
      </c>
      <c r="I76" s="55">
        <v>3986.82</v>
      </c>
      <c r="J76" s="19">
        <f t="shared" si="22"/>
        <v>3.9868200000000002E-12</v>
      </c>
      <c r="K76" s="19">
        <v>2.5628594292267129E-15</v>
      </c>
      <c r="L76" s="48">
        <f t="shared" si="23"/>
        <v>3.9842571405707733E-12</v>
      </c>
      <c r="M76" s="2">
        <f t="shared" si="15"/>
        <v>4.4774073858425938E+19</v>
      </c>
      <c r="N76" s="2">
        <f t="shared" si="24"/>
        <v>8038428.8067623898</v>
      </c>
      <c r="O76" s="6">
        <v>7.5048700833333311E-14</v>
      </c>
      <c r="P76" s="21">
        <v>6.591205057331955E-15</v>
      </c>
      <c r="Q76" s="18">
        <f t="shared" si="25"/>
        <v>7.5337583455264626E-14</v>
      </c>
      <c r="R76" s="17">
        <f t="shared" si="26"/>
        <v>3360236.0740905781</v>
      </c>
      <c r="S76" s="17">
        <f t="shared" si="27"/>
        <v>151316.9991845027</v>
      </c>
      <c r="T76" s="17">
        <v>1425072</v>
      </c>
      <c r="U76" s="52">
        <v>28501.443341017886</v>
      </c>
      <c r="V76" s="68" t="s">
        <v>204</v>
      </c>
    </row>
    <row r="77" spans="1:22">
      <c r="A77" s="43" t="s">
        <v>42</v>
      </c>
      <c r="B77" s="84">
        <v>445</v>
      </c>
      <c r="C77" s="14" t="s">
        <v>175</v>
      </c>
      <c r="D77" s="79">
        <v>43657</v>
      </c>
      <c r="E77" s="9">
        <v>21.738</v>
      </c>
      <c r="F77" s="95">
        <v>2018.9</v>
      </c>
      <c r="G77" s="45">
        <f t="shared" si="28"/>
        <v>2.0189000000000001E-3</v>
      </c>
      <c r="H77" s="46">
        <v>0.29099999999999998</v>
      </c>
      <c r="I77" s="51">
        <v>2355.8300625000002</v>
      </c>
      <c r="J77" s="19">
        <f t="shared" si="22"/>
        <v>2.3558300625000005E-12</v>
      </c>
      <c r="K77" s="19">
        <v>2.5628594292267129E-15</v>
      </c>
      <c r="L77" s="48">
        <f t="shared" si="23"/>
        <v>2.3532672030707737E-12</v>
      </c>
      <c r="M77" s="2">
        <f t="shared" si="15"/>
        <v>4.5059756598761849E+19</v>
      </c>
      <c r="N77" s="2">
        <f t="shared" si="24"/>
        <v>4883297.8748871069</v>
      </c>
      <c r="O77" s="18">
        <v>4.4053401875000003E-14</v>
      </c>
      <c r="P77" s="21">
        <v>6.591205057331955E-15</v>
      </c>
      <c r="Q77" s="18">
        <f t="shared" si="25"/>
        <v>4.4543756025598604E-14</v>
      </c>
      <c r="R77" s="17">
        <f t="shared" si="26"/>
        <v>1985035.565834939</v>
      </c>
      <c r="S77" s="17">
        <f t="shared" si="27"/>
        <v>91316.384480400171</v>
      </c>
      <c r="T77" s="66">
        <v>876654.9</v>
      </c>
      <c r="U77" s="92">
        <v>17533.0983717868</v>
      </c>
      <c r="V77" s="68" t="s">
        <v>204</v>
      </c>
    </row>
    <row r="78" spans="1:22">
      <c r="A78" s="43" t="s">
        <v>149</v>
      </c>
      <c r="B78" s="84">
        <v>445</v>
      </c>
      <c r="C78" s="14" t="s">
        <v>189</v>
      </c>
      <c r="D78" s="78">
        <v>44530</v>
      </c>
      <c r="E78" s="9">
        <v>21.548400000000001</v>
      </c>
      <c r="F78" s="84">
        <v>3114</v>
      </c>
      <c r="G78" s="45">
        <f t="shared" si="28"/>
        <v>3.114E-3</v>
      </c>
      <c r="H78" s="7">
        <v>0.37</v>
      </c>
      <c r="I78" s="55">
        <v>277.52494999999999</v>
      </c>
      <c r="J78" s="19">
        <f t="shared" si="22"/>
        <v>2.7752494999999999E-13</v>
      </c>
      <c r="K78" s="19">
        <v>2.5628594292267129E-15</v>
      </c>
      <c r="L78" s="48">
        <f t="shared" si="23"/>
        <v>2.7496209057077329E-13</v>
      </c>
      <c r="M78" s="2">
        <f t="shared" si="15"/>
        <v>6.9501254172343542E+19</v>
      </c>
      <c r="N78" s="2">
        <f t="shared" si="24"/>
        <v>895116.67173047329</v>
      </c>
      <c r="O78" s="6">
        <v>7.3821100000000011E-15</v>
      </c>
      <c r="P78" s="21">
        <v>6.591205057331955E-15</v>
      </c>
      <c r="Q78" s="18">
        <f t="shared" si="25"/>
        <v>9.8964403782318798E-15</v>
      </c>
      <c r="R78" s="17">
        <f t="shared" si="26"/>
        <v>513065.90343819908</v>
      </c>
      <c r="S78" s="17">
        <f t="shared" si="27"/>
        <v>23809.930363191655</v>
      </c>
      <c r="T78" s="17">
        <v>123666.89</v>
      </c>
      <c r="U78" s="52">
        <v>2473.3378135920016</v>
      </c>
      <c r="V78" s="68" t="s">
        <v>204</v>
      </c>
    </row>
    <row r="79" spans="1:22">
      <c r="A79" s="43" t="s">
        <v>152</v>
      </c>
      <c r="B79" s="84">
        <v>446</v>
      </c>
      <c r="C79" s="14" t="s">
        <v>189</v>
      </c>
      <c r="D79" s="78">
        <v>44530</v>
      </c>
      <c r="E79" s="9">
        <v>19.948899999999998</v>
      </c>
      <c r="F79" s="84">
        <v>2429.6999999999998</v>
      </c>
      <c r="G79" s="45">
        <f t="shared" si="28"/>
        <v>2.4296999999999999E-3</v>
      </c>
      <c r="H79" s="7">
        <v>3.0000000000000001E-3</v>
      </c>
      <c r="I79" s="55">
        <v>304.27992999999998</v>
      </c>
      <c r="J79" s="19">
        <f t="shared" si="22"/>
        <v>3.0427992999999999E-13</v>
      </c>
      <c r="K79" s="19">
        <v>2.5628594292267129E-15</v>
      </c>
      <c r="L79" s="48">
        <f t="shared" si="23"/>
        <v>3.0171707057077329E-13</v>
      </c>
      <c r="M79" s="2">
        <f t="shared" si="15"/>
        <v>5.422838704641717E+19</v>
      </c>
      <c r="N79" s="2">
        <f t="shared" si="24"/>
        <v>827143.84324432537</v>
      </c>
      <c r="O79" s="6">
        <v>7.8361200000000008E-15</v>
      </c>
      <c r="P79" s="21">
        <v>6.591205057331955E-15</v>
      </c>
      <c r="Q79" s="18">
        <f t="shared" si="25"/>
        <v>1.0239568387495557E-14</v>
      </c>
      <c r="R79" s="17">
        <f t="shared" si="26"/>
        <v>424940.14830217056</v>
      </c>
      <c r="S79" s="17">
        <f t="shared" si="27"/>
        <v>21301.43257533852</v>
      </c>
      <c r="T79" s="17">
        <v>142399</v>
      </c>
      <c r="U79" s="52">
        <v>2847.9889462332599</v>
      </c>
      <c r="V79" s="68" t="s">
        <v>204</v>
      </c>
    </row>
    <row r="80" spans="1:22">
      <c r="A80" s="43" t="s">
        <v>151</v>
      </c>
      <c r="B80" s="84">
        <v>446</v>
      </c>
      <c r="C80" s="14" t="s">
        <v>189</v>
      </c>
      <c r="D80" s="78">
        <v>44530</v>
      </c>
      <c r="E80" s="9">
        <v>20.154199999999999</v>
      </c>
      <c r="F80" s="84">
        <v>3166.2</v>
      </c>
      <c r="G80" s="45">
        <f t="shared" si="28"/>
        <v>3.1661999999999997E-3</v>
      </c>
      <c r="H80" s="7">
        <v>0.53400000000000003</v>
      </c>
      <c r="I80" s="55">
        <v>830.29600000000005</v>
      </c>
      <c r="J80" s="19">
        <f t="shared" si="22"/>
        <v>8.3029600000000012E-13</v>
      </c>
      <c r="K80" s="19">
        <v>2.5628594292267129E-15</v>
      </c>
      <c r="L80" s="48">
        <f t="shared" si="23"/>
        <v>8.2773314057077337E-13</v>
      </c>
      <c r="M80" s="2">
        <f t="shared" si="15"/>
        <v>7.0666304097775886E+19</v>
      </c>
      <c r="N80" s="2">
        <f t="shared" si="24"/>
        <v>2911251.7305160677</v>
      </c>
      <c r="O80" s="6">
        <v>1.5157197500000001E-14</v>
      </c>
      <c r="P80" s="21">
        <v>6.591205057331955E-15</v>
      </c>
      <c r="Q80" s="18">
        <f t="shared" si="25"/>
        <v>1.6528297557879476E-14</v>
      </c>
      <c r="R80" s="17">
        <f t="shared" si="26"/>
        <v>1071103.1278050486</v>
      </c>
      <c r="S80" s="17">
        <f t="shared" si="27"/>
        <v>53145.405315271688</v>
      </c>
      <c r="T80" s="17">
        <v>488385</v>
      </c>
      <c r="U80" s="52">
        <v>9767.7079272128885</v>
      </c>
      <c r="V80" s="68" t="s">
        <v>204</v>
      </c>
    </row>
    <row r="81" spans="1:22">
      <c r="A81" s="43" t="s">
        <v>150</v>
      </c>
      <c r="B81" s="84">
        <v>446</v>
      </c>
      <c r="C81" s="14" t="s">
        <v>189</v>
      </c>
      <c r="D81" s="78">
        <v>44530</v>
      </c>
      <c r="E81" s="9">
        <v>20.026199999999999</v>
      </c>
      <c r="F81" s="84">
        <v>2276.5</v>
      </c>
      <c r="G81" s="45">
        <f t="shared" si="28"/>
        <v>2.2764999999999999E-3</v>
      </c>
      <c r="H81" s="7">
        <v>0.66400000000000003</v>
      </c>
      <c r="I81" s="55">
        <v>411.06401499999998</v>
      </c>
      <c r="J81" s="19">
        <f t="shared" si="22"/>
        <v>4.1106401500000003E-13</v>
      </c>
      <c r="K81" s="19">
        <v>2.5628594292267129E-15</v>
      </c>
      <c r="L81" s="48">
        <f t="shared" si="23"/>
        <v>4.0850115557077333E-13</v>
      </c>
      <c r="M81" s="2">
        <f t="shared" si="15"/>
        <v>5.0809121748021854E+19</v>
      </c>
      <c r="N81" s="2">
        <f t="shared" si="24"/>
        <v>1042923.8489761256</v>
      </c>
      <c r="O81" s="6">
        <v>1.0100200500000001E-14</v>
      </c>
      <c r="P81" s="21">
        <v>6.591205057331955E-15</v>
      </c>
      <c r="Q81" s="18">
        <f t="shared" si="25"/>
        <v>1.2060598419978944E-14</v>
      </c>
      <c r="R81" s="17">
        <f t="shared" si="26"/>
        <v>513182.31688393129</v>
      </c>
      <c r="S81" s="17">
        <f t="shared" si="27"/>
        <v>25625.546378440809</v>
      </c>
      <c r="T81" s="17">
        <v>163612</v>
      </c>
      <c r="U81" s="52">
        <v>3272.2474996369474</v>
      </c>
      <c r="V81" s="68" t="s">
        <v>204</v>
      </c>
    </row>
    <row r="82" spans="1:22">
      <c r="A82" s="43" t="s">
        <v>41</v>
      </c>
      <c r="B82" s="84">
        <v>446</v>
      </c>
      <c r="C82" s="14" t="s">
        <v>175</v>
      </c>
      <c r="D82" s="79">
        <v>43657</v>
      </c>
      <c r="E82" s="9">
        <v>20.273800000000001</v>
      </c>
      <c r="F82" s="32">
        <v>2052.4</v>
      </c>
      <c r="G82" s="45">
        <f t="shared" si="28"/>
        <v>2.0524000000000002E-3</v>
      </c>
      <c r="H82" s="50">
        <v>7.2999999999999995E-2</v>
      </c>
      <c r="I82" s="51">
        <v>1441.0603125</v>
      </c>
      <c r="J82" s="19">
        <f t="shared" si="22"/>
        <v>1.4410603125000001E-12</v>
      </c>
      <c r="K82" s="19">
        <v>2.5628594292267129E-15</v>
      </c>
      <c r="L82" s="48">
        <f t="shared" si="23"/>
        <v>1.4384974530707734E-12</v>
      </c>
      <c r="M82" s="2">
        <f t="shared" si="15"/>
        <v>4.5807441895734714E+19</v>
      </c>
      <c r="N82" s="2">
        <f t="shared" si="24"/>
        <v>3255989.8259375677</v>
      </c>
      <c r="O82" s="18">
        <v>2.9621095625000002E-14</v>
      </c>
      <c r="P82" s="21">
        <v>6.591205057331955E-15</v>
      </c>
      <c r="Q82" s="18">
        <f t="shared" si="25"/>
        <v>3.034556458748449E-14</v>
      </c>
      <c r="R82" s="17">
        <f t="shared" si="26"/>
        <v>1356866.6167301894</v>
      </c>
      <c r="S82" s="17">
        <f t="shared" si="27"/>
        <v>66927.098853209041</v>
      </c>
      <c r="T82" s="17">
        <v>502432.2</v>
      </c>
      <c r="U82" s="93">
        <v>10048.645169808819</v>
      </c>
      <c r="V82" s="68" t="s">
        <v>204</v>
      </c>
    </row>
    <row r="83" spans="1:22">
      <c r="A83" s="43" t="s">
        <v>121</v>
      </c>
      <c r="B83" s="84">
        <v>446</v>
      </c>
      <c r="C83" s="14" t="s">
        <v>187</v>
      </c>
      <c r="D83" s="78">
        <v>44530</v>
      </c>
      <c r="E83" s="9">
        <v>20.3598</v>
      </c>
      <c r="F83" s="84">
        <v>2030.8</v>
      </c>
      <c r="G83" s="45">
        <f t="shared" si="28"/>
        <v>2.0308000000000001E-3</v>
      </c>
      <c r="H83" s="7">
        <v>0.14399999999999999</v>
      </c>
      <c r="I83" s="55">
        <v>761.97599166666703</v>
      </c>
      <c r="J83" s="19">
        <f t="shared" si="22"/>
        <v>7.6197599166666713E-13</v>
      </c>
      <c r="K83" s="19">
        <v>2.5628594292267129E-15</v>
      </c>
      <c r="L83" s="48">
        <f t="shared" si="23"/>
        <v>7.5941313223744038E-13</v>
      </c>
      <c r="M83" s="2">
        <f t="shared" si="15"/>
        <v>4.5325352271417876E+19</v>
      </c>
      <c r="N83" s="2">
        <f t="shared" si="24"/>
        <v>1696324.632101232</v>
      </c>
      <c r="O83" s="6">
        <v>2.3327898333333305E-14</v>
      </c>
      <c r="P83" s="21">
        <v>6.591205057331955E-15</v>
      </c>
      <c r="Q83" s="18">
        <f t="shared" si="25"/>
        <v>2.4241180349936203E-14</v>
      </c>
      <c r="R83" s="17">
        <f t="shared" si="26"/>
        <v>1057345.209710154</v>
      </c>
      <c r="S83" s="17">
        <f t="shared" si="27"/>
        <v>51932.986066177175</v>
      </c>
      <c r="T83" s="17">
        <v>256130.5</v>
      </c>
      <c r="U83" s="52">
        <v>5122.6112588149226</v>
      </c>
      <c r="V83" s="68" t="s">
        <v>204</v>
      </c>
    </row>
    <row r="84" spans="1:22">
      <c r="A84" s="43" t="s">
        <v>73</v>
      </c>
      <c r="B84" s="84">
        <v>446</v>
      </c>
      <c r="C84" s="14" t="s">
        <v>181</v>
      </c>
      <c r="D84" s="78">
        <v>44132</v>
      </c>
      <c r="E84" s="9">
        <v>21.358599999999999</v>
      </c>
      <c r="F84" s="84">
        <v>2343.8000000000002</v>
      </c>
      <c r="G84" s="45">
        <f t="shared" si="28"/>
        <v>2.3438000000000001E-3</v>
      </c>
      <c r="H84" s="7">
        <v>0.24299999999999999</v>
      </c>
      <c r="I84" s="51">
        <v>966.95208333333301</v>
      </c>
      <c r="J84" s="19">
        <f t="shared" si="22"/>
        <v>9.6695208333333316E-13</v>
      </c>
      <c r="K84" s="19">
        <v>2.5628594292267129E-15</v>
      </c>
      <c r="L84" s="48">
        <f t="shared" si="23"/>
        <v>9.643892239041065E-13</v>
      </c>
      <c r="M84" s="2">
        <f t="shared" si="15"/>
        <v>5.231118803119421E+19</v>
      </c>
      <c r="N84" s="2">
        <f t="shared" si="24"/>
        <v>2368245.6831629868</v>
      </c>
      <c r="O84" s="52">
        <v>3.1853797499999999E-14</v>
      </c>
      <c r="P84" s="21">
        <v>6.591205057331955E-15</v>
      </c>
      <c r="Q84" s="18">
        <f t="shared" si="25"/>
        <v>3.2528578193318018E-14</v>
      </c>
      <c r="R84" s="17">
        <f t="shared" si="26"/>
        <v>1666309.9905300841</v>
      </c>
      <c r="S84" s="17">
        <f t="shared" si="27"/>
        <v>78015.880747337564</v>
      </c>
      <c r="T84" s="17">
        <v>401117</v>
      </c>
      <c r="U84" s="52">
        <v>8020</v>
      </c>
      <c r="V84" s="68" t="s">
        <v>204</v>
      </c>
    </row>
    <row r="85" spans="1:22">
      <c r="A85" s="43" t="s">
        <v>75</v>
      </c>
      <c r="B85" s="84">
        <v>459</v>
      </c>
      <c r="C85" s="14" t="s">
        <v>182</v>
      </c>
      <c r="D85" s="78">
        <v>44132</v>
      </c>
      <c r="E85" s="9">
        <v>25.183499999999999</v>
      </c>
      <c r="F85" s="84">
        <v>3043.2</v>
      </c>
      <c r="G85" s="45">
        <f t="shared" si="28"/>
        <v>3.0431999999999998E-3</v>
      </c>
      <c r="H85" s="7">
        <v>1.4630000000000001</v>
      </c>
      <c r="I85" s="51">
        <v>31.523702941176499</v>
      </c>
      <c r="J85" s="19">
        <f t="shared" si="22"/>
        <v>3.1523702941176501E-14</v>
      </c>
      <c r="K85" s="19">
        <v>2.5628594292267129E-15</v>
      </c>
      <c r="L85" s="48">
        <f t="shared" si="23"/>
        <v>2.8960843511949791E-14</v>
      </c>
      <c r="M85" s="2">
        <f t="shared" si="15"/>
        <v>6.7921071514860585E+19</v>
      </c>
      <c r="N85" s="2">
        <f t="shared" si="24"/>
        <v>85020.893913906722</v>
      </c>
      <c r="O85" s="52">
        <v>3.3948595294117604E-15</v>
      </c>
      <c r="P85" s="21">
        <v>6.591205057331955E-15</v>
      </c>
      <c r="Q85" s="18">
        <f t="shared" si="25"/>
        <v>7.4141119044856727E-15</v>
      </c>
      <c r="R85" s="17">
        <f t="shared" si="26"/>
        <v>230582.49688008212</v>
      </c>
      <c r="S85" s="17">
        <f t="shared" si="27"/>
        <v>9156.0941441849682</v>
      </c>
      <c r="T85" s="17">
        <v>10900</v>
      </c>
      <c r="U85" s="52">
        <v>500</v>
      </c>
      <c r="V85" t="s">
        <v>198</v>
      </c>
    </row>
    <row r="86" spans="1:22" ht="15.75" customHeight="1">
      <c r="A86" s="43" t="s">
        <v>126</v>
      </c>
      <c r="B86" s="84">
        <v>459</v>
      </c>
      <c r="C86" s="14" t="s">
        <v>187</v>
      </c>
      <c r="D86" s="78">
        <v>44530</v>
      </c>
      <c r="E86" s="9">
        <v>33.979100000000003</v>
      </c>
      <c r="F86" s="84">
        <v>4385.5</v>
      </c>
      <c r="G86" s="45">
        <f t="shared" si="28"/>
        <v>4.3854999999999996E-3</v>
      </c>
      <c r="H86" s="7">
        <v>2.819</v>
      </c>
      <c r="I86" s="55">
        <v>84.095583333333295</v>
      </c>
      <c r="J86" s="19">
        <f t="shared" si="22"/>
        <v>8.4095583333333298E-14</v>
      </c>
      <c r="K86" s="19">
        <v>2.5628594292267129E-15</v>
      </c>
      <c r="L86" s="48">
        <f t="shared" si="23"/>
        <v>8.1532723904106582E-14</v>
      </c>
      <c r="M86" s="2">
        <f t="shared" si="15"/>
        <v>9.7879817011179373E+19</v>
      </c>
      <c r="N86" s="2">
        <f t="shared" si="24"/>
        <v>242244.80071911996</v>
      </c>
      <c r="O86" s="6">
        <v>4.5134095833333304E-15</v>
      </c>
      <c r="P86" s="21">
        <v>6.591205057331955E-15</v>
      </c>
      <c r="Q86" s="18">
        <f t="shared" si="25"/>
        <v>7.9884197545399117E-15</v>
      </c>
      <c r="R86" s="17">
        <f t="shared" si="26"/>
        <v>441771.70411316969</v>
      </c>
      <c r="S86" s="17">
        <f t="shared" si="27"/>
        <v>13001.277376774831</v>
      </c>
      <c r="T86" s="17">
        <v>36100</v>
      </c>
      <c r="U86" s="52">
        <v>900</v>
      </c>
      <c r="V86" t="s">
        <v>198</v>
      </c>
    </row>
    <row r="87" spans="1:22">
      <c r="A87" s="43" t="s">
        <v>124</v>
      </c>
      <c r="B87" s="84">
        <v>455</v>
      </c>
      <c r="C87" s="14" t="s">
        <v>187</v>
      </c>
      <c r="D87" s="78">
        <v>44530</v>
      </c>
      <c r="E87" s="9">
        <v>29.990600000000001</v>
      </c>
      <c r="F87" s="84">
        <v>4884.5</v>
      </c>
      <c r="G87" s="45">
        <f t="shared" si="28"/>
        <v>4.8845E-3</v>
      </c>
      <c r="H87" s="7">
        <v>0.34200000000000003</v>
      </c>
      <c r="I87" s="55">
        <v>208.46403333333299</v>
      </c>
      <c r="J87" s="19">
        <f t="shared" si="22"/>
        <v>2.0846403333333301E-13</v>
      </c>
      <c r="K87" s="19">
        <v>2.5628594292267129E-15</v>
      </c>
      <c r="L87" s="48">
        <f t="shared" si="23"/>
        <v>2.0590117390410631E-13</v>
      </c>
      <c r="M87" s="2">
        <f t="shared" si="15"/>
        <v>1.090169800914618E+20</v>
      </c>
      <c r="N87" s="2">
        <f t="shared" si="24"/>
        <v>757774.74847738259</v>
      </c>
      <c r="O87" s="6">
        <v>7.9725704166666706E-15</v>
      </c>
      <c r="P87" s="21">
        <v>6.591205057331955E-15</v>
      </c>
      <c r="Q87" s="18">
        <f t="shared" si="25"/>
        <v>1.0344363835273144E-14</v>
      </c>
      <c r="R87" s="17">
        <f t="shared" si="26"/>
        <v>869145.55039152771</v>
      </c>
      <c r="S87" s="17">
        <f t="shared" si="27"/>
        <v>28980.59893405026</v>
      </c>
      <c r="T87" s="17">
        <v>112400</v>
      </c>
      <c r="U87" s="52">
        <v>2100</v>
      </c>
      <c r="V87" t="s">
        <v>198</v>
      </c>
    </row>
    <row r="88" spans="1:22">
      <c r="A88" s="59" t="s">
        <v>104</v>
      </c>
      <c r="B88" s="32">
        <v>433</v>
      </c>
      <c r="C88" s="14" t="s">
        <v>185</v>
      </c>
      <c r="D88" s="78">
        <v>44432</v>
      </c>
      <c r="E88" s="62">
        <v>20.2835</v>
      </c>
      <c r="F88" s="32">
        <v>1989.6</v>
      </c>
      <c r="G88" s="45">
        <f t="shared" si="28"/>
        <v>1.9895999999999998E-3</v>
      </c>
      <c r="H88" s="14">
        <v>0.50600000000000001</v>
      </c>
      <c r="I88" s="55">
        <v>740.75</v>
      </c>
      <c r="J88" s="19">
        <f t="shared" si="22"/>
        <v>7.4075000000000005E-13</v>
      </c>
      <c r="K88" s="19">
        <v>2.5628594292267129E-15</v>
      </c>
      <c r="L88" s="48">
        <f t="shared" si="23"/>
        <v>7.381871405707733E-13</v>
      </c>
      <c r="M88" s="2">
        <f t="shared" si="15"/>
        <v>4.4405810950961684E+19</v>
      </c>
      <c r="N88" s="2">
        <f t="shared" si="24"/>
        <v>1621692.7286673833</v>
      </c>
      <c r="O88" s="18">
        <v>1.6518098750000002E-14</v>
      </c>
      <c r="P88" s="21">
        <v>6.591205057331955E-15</v>
      </c>
      <c r="Q88" s="18">
        <f t="shared" si="25"/>
        <v>1.7784588002609169E-14</v>
      </c>
      <c r="R88" s="17">
        <f t="shared" si="26"/>
        <v>733499.57036181656</v>
      </c>
      <c r="S88" s="17">
        <f t="shared" si="27"/>
        <v>36162.376826574138</v>
      </c>
      <c r="T88" s="17">
        <v>283000</v>
      </c>
      <c r="U88" s="17">
        <v>5500</v>
      </c>
      <c r="V88" t="s">
        <v>205</v>
      </c>
    </row>
    <row r="89" spans="1:22">
      <c r="A89" s="59" t="s">
        <v>105</v>
      </c>
      <c r="B89" s="32">
        <v>433</v>
      </c>
      <c r="C89" s="14" t="s">
        <v>185</v>
      </c>
      <c r="D89" s="78">
        <v>44432</v>
      </c>
      <c r="E89" s="62">
        <v>20.494299999999999</v>
      </c>
      <c r="F89" s="32">
        <v>2778.4</v>
      </c>
      <c r="G89" s="45">
        <f t="shared" si="28"/>
        <v>2.7783999999999999E-3</v>
      </c>
      <c r="H89" s="14">
        <v>0.60699999999999998</v>
      </c>
      <c r="I89" s="55">
        <v>989.70585000000005</v>
      </c>
      <c r="J89" s="19">
        <f t="shared" si="22"/>
        <v>9.8970585000000006E-13</v>
      </c>
      <c r="K89" s="19">
        <v>2.5628594292267129E-15</v>
      </c>
      <c r="L89" s="48">
        <f t="shared" si="23"/>
        <v>9.8714299057077341E-13</v>
      </c>
      <c r="M89" s="2">
        <f t="shared" si="15"/>
        <v>6.2011009824161628E+19</v>
      </c>
      <c r="N89" s="2">
        <f t="shared" si="24"/>
        <v>2994620.9037332451</v>
      </c>
      <c r="O89" s="18">
        <v>1.9411500500000001E-14</v>
      </c>
      <c r="P89" s="21">
        <v>6.591205057331955E-15</v>
      </c>
      <c r="Q89" s="18">
        <f t="shared" si="25"/>
        <v>2.0500008189493451E-14</v>
      </c>
      <c r="R89" s="17">
        <f t="shared" si="26"/>
        <v>1203726.7482072185</v>
      </c>
      <c r="S89" s="17">
        <f t="shared" si="27"/>
        <v>58734.709075558501</v>
      </c>
      <c r="T89" s="17">
        <v>500000</v>
      </c>
      <c r="U89" s="17">
        <v>9600</v>
      </c>
      <c r="V89" t="s">
        <v>205</v>
      </c>
    </row>
    <row r="90" spans="1:22">
      <c r="A90" s="43" t="s">
        <v>22</v>
      </c>
      <c r="B90" s="84">
        <v>435</v>
      </c>
      <c r="C90" s="14" t="s">
        <v>176</v>
      </c>
      <c r="D90" s="78">
        <v>44097</v>
      </c>
      <c r="E90" s="9">
        <v>20.549800000000001</v>
      </c>
      <c r="F90" s="95">
        <v>1976.5</v>
      </c>
      <c r="G90" s="45">
        <f t="shared" si="28"/>
        <v>1.9765E-3</v>
      </c>
      <c r="H90" s="46">
        <v>0.10199999999999999</v>
      </c>
      <c r="I90" s="51">
        <v>849.23918749999996</v>
      </c>
      <c r="J90" s="19">
        <f t="shared" si="22"/>
        <v>8.4923918750000006E-13</v>
      </c>
      <c r="K90" s="19">
        <v>2.5628594292267129E-15</v>
      </c>
      <c r="L90" s="48">
        <f t="shared" si="23"/>
        <v>8.4667632807077331E-13</v>
      </c>
      <c r="M90" s="2">
        <f t="shared" si="15"/>
        <v>4.4113432521399173E+19</v>
      </c>
      <c r="N90" s="2">
        <f t="shared" si="24"/>
        <v>1823027.7468544273</v>
      </c>
      <c r="O90" s="52">
        <v>2.6119102500000004E-14</v>
      </c>
      <c r="P90" s="21">
        <v>6.591205057331955E-15</v>
      </c>
      <c r="Q90" s="18">
        <f t="shared" si="25"/>
        <v>2.6937919361251805E-14</v>
      </c>
      <c r="R90" s="17">
        <f t="shared" si="26"/>
        <v>1152203.2656532587</v>
      </c>
      <c r="S90" s="17">
        <f t="shared" si="27"/>
        <v>56068.831115303241</v>
      </c>
      <c r="T90" s="66">
        <v>309000</v>
      </c>
      <c r="U90" s="66">
        <v>7400</v>
      </c>
      <c r="V90" t="s">
        <v>205</v>
      </c>
    </row>
    <row r="91" spans="1:22">
      <c r="A91" s="43" t="s">
        <v>21</v>
      </c>
      <c r="B91" s="84">
        <v>436</v>
      </c>
      <c r="C91" s="14" t="s">
        <v>176</v>
      </c>
      <c r="D91" s="78">
        <v>44097</v>
      </c>
      <c r="E91" s="9">
        <v>20.119</v>
      </c>
      <c r="F91" s="95">
        <v>2229.6999999999998</v>
      </c>
      <c r="G91" s="45">
        <f t="shared" si="28"/>
        <v>2.2296999999999998E-3</v>
      </c>
      <c r="H91" s="46">
        <v>0.34799999999999998</v>
      </c>
      <c r="I91" s="51">
        <v>1462.8000714285699</v>
      </c>
      <c r="J91" s="19">
        <f t="shared" si="22"/>
        <v>1.46280007142857E-12</v>
      </c>
      <c r="K91" s="19">
        <v>2.5628594292267129E-15</v>
      </c>
      <c r="L91" s="48">
        <f t="shared" si="23"/>
        <v>1.4602372119993433E-12</v>
      </c>
      <c r="M91" s="2">
        <f t="shared" si="15"/>
        <v>4.9764594228668711E+19</v>
      </c>
      <c r="N91" s="2">
        <f t="shared" si="24"/>
        <v>3618253.988384631</v>
      </c>
      <c r="O91" s="52">
        <v>4.4372305714285706E-14</v>
      </c>
      <c r="P91" s="21">
        <v>6.591205057331955E-15</v>
      </c>
      <c r="Q91" s="18">
        <f t="shared" si="25"/>
        <v>4.4859174072978988E-14</v>
      </c>
      <c r="R91" s="17">
        <f t="shared" si="26"/>
        <v>2208169.7888618661</v>
      </c>
      <c r="S91" s="17">
        <f t="shared" si="27"/>
        <v>109755.44454803251</v>
      </c>
      <c r="T91" s="66">
        <v>554000</v>
      </c>
      <c r="U91" s="66">
        <v>12800</v>
      </c>
      <c r="V91" t="s">
        <v>205</v>
      </c>
    </row>
    <row r="92" spans="1:22">
      <c r="A92" s="43" t="s">
        <v>20</v>
      </c>
      <c r="B92" s="84">
        <v>436</v>
      </c>
      <c r="C92" s="14" t="s">
        <v>176</v>
      </c>
      <c r="D92" s="78">
        <v>44097</v>
      </c>
      <c r="E92" s="9">
        <v>18.5351</v>
      </c>
      <c r="F92" s="84">
        <v>2325.9</v>
      </c>
      <c r="G92" s="45">
        <f t="shared" si="28"/>
        <v>2.3259000000000001E-3</v>
      </c>
      <c r="H92" s="7">
        <v>7.0000000000000001E-3</v>
      </c>
      <c r="I92" s="51">
        <v>2188.7302500000001</v>
      </c>
      <c r="J92" s="19">
        <f t="shared" si="22"/>
        <v>2.1887302500000003E-12</v>
      </c>
      <c r="K92" s="19">
        <v>2.5628594292267129E-15</v>
      </c>
      <c r="L92" s="48">
        <f t="shared" si="23"/>
        <v>2.1861673905707734E-12</v>
      </c>
      <c r="M92" s="2">
        <f t="shared" si="15"/>
        <v>5.1911678574005731E+19</v>
      </c>
      <c r="N92" s="2">
        <f t="shared" si="24"/>
        <v>6130026.8799846359</v>
      </c>
      <c r="O92" s="52">
        <v>5.4387088749999998E-14</v>
      </c>
      <c r="P92" s="21">
        <v>6.591205057331955E-15</v>
      </c>
      <c r="Q92" s="18">
        <f t="shared" si="25"/>
        <v>5.478502903903743E-14</v>
      </c>
      <c r="R92" s="17">
        <f t="shared" si="26"/>
        <v>2823325.0697659231</v>
      </c>
      <c r="S92" s="17">
        <f t="shared" si="27"/>
        <v>152323.16360666644</v>
      </c>
      <c r="T92" s="24">
        <v>1110000</v>
      </c>
      <c r="U92" s="6">
        <v>18300</v>
      </c>
      <c r="V92" t="s">
        <v>205</v>
      </c>
    </row>
    <row r="93" spans="1:22">
      <c r="A93" s="59" t="s">
        <v>103</v>
      </c>
      <c r="B93" s="32">
        <v>436</v>
      </c>
      <c r="C93" s="14" t="s">
        <v>185</v>
      </c>
      <c r="D93" s="78">
        <v>44432</v>
      </c>
      <c r="E93" s="62">
        <v>18.662500000000001</v>
      </c>
      <c r="F93" s="32">
        <v>3354.7</v>
      </c>
      <c r="G93" s="45">
        <f t="shared" si="28"/>
        <v>3.3547E-3</v>
      </c>
      <c r="H93" s="14">
        <v>0.58499999999999996</v>
      </c>
      <c r="I93" s="55">
        <v>1197.5500625</v>
      </c>
      <c r="J93" s="19">
        <f t="shared" si="22"/>
        <v>1.1975500625000001E-12</v>
      </c>
      <c r="K93" s="19">
        <v>2.5628594292267129E-15</v>
      </c>
      <c r="L93" s="48">
        <f t="shared" si="23"/>
        <v>1.1949872030707735E-12</v>
      </c>
      <c r="M93" s="2">
        <f t="shared" si="15"/>
        <v>7.4873428828503818E+19</v>
      </c>
      <c r="N93" s="2">
        <f t="shared" si="24"/>
        <v>4804537.4078051737</v>
      </c>
      <c r="O93" s="18">
        <v>2.3566500000000003E-14</v>
      </c>
      <c r="P93" s="21">
        <v>6.591205057331955E-15</v>
      </c>
      <c r="Q93" s="18">
        <f t="shared" si="25"/>
        <v>2.4470878741021917E-14</v>
      </c>
      <c r="R93" s="17">
        <f t="shared" si="26"/>
        <v>1764504.6604869354</v>
      </c>
      <c r="S93" s="17">
        <f t="shared" si="27"/>
        <v>94548.139878737318</v>
      </c>
      <c r="T93" s="17">
        <v>873000</v>
      </c>
      <c r="U93" s="17">
        <v>16500</v>
      </c>
      <c r="V93" t="s">
        <v>205</v>
      </c>
    </row>
    <row r="94" spans="1:22">
      <c r="A94" s="43" t="s">
        <v>102</v>
      </c>
      <c r="B94" s="84">
        <v>437</v>
      </c>
      <c r="C94" s="14" t="s">
        <v>184</v>
      </c>
      <c r="D94" s="78">
        <v>44432</v>
      </c>
      <c r="E94" s="9">
        <v>21.408899999999999</v>
      </c>
      <c r="F94" s="84">
        <v>2961.2276396938087</v>
      </c>
      <c r="G94" s="45">
        <f t="shared" si="28"/>
        <v>2.9612276396938086E-3</v>
      </c>
      <c r="H94" s="7">
        <v>0.71599999999999997</v>
      </c>
      <c r="I94" s="55">
        <v>445.49108749999999</v>
      </c>
      <c r="J94" s="19">
        <f t="shared" si="22"/>
        <v>4.4549108750000003E-13</v>
      </c>
      <c r="K94" s="19">
        <v>2.5628594292267129E-15</v>
      </c>
      <c r="L94" s="48">
        <f t="shared" si="23"/>
        <v>4.4292822807077332E-13</v>
      </c>
      <c r="M94" s="2">
        <f t="shared" si="15"/>
        <v>6.6091533348917256E+19</v>
      </c>
      <c r="N94" s="2">
        <f t="shared" si="24"/>
        <v>1375277.9949531115</v>
      </c>
      <c r="O94" s="6">
        <v>1.1493199375000001E-14</v>
      </c>
      <c r="P94" s="21">
        <v>6.591205057331955E-15</v>
      </c>
      <c r="Q94" s="18">
        <f t="shared" si="25"/>
        <v>1.3249060947150132E-14</v>
      </c>
      <c r="R94" s="17">
        <f t="shared" si="26"/>
        <v>759603.16977856751</v>
      </c>
      <c r="S94" s="17">
        <f t="shared" si="27"/>
        <v>35480.719223246757</v>
      </c>
      <c r="T94" s="17">
        <v>379000</v>
      </c>
      <c r="U94" s="52">
        <v>7300</v>
      </c>
      <c r="V94" t="s">
        <v>205</v>
      </c>
    </row>
    <row r="95" spans="1:22">
      <c r="A95" s="43" t="s">
        <v>19</v>
      </c>
      <c r="B95" s="84">
        <v>437</v>
      </c>
      <c r="C95" s="14" t="s">
        <v>176</v>
      </c>
      <c r="D95" s="78">
        <v>44097</v>
      </c>
      <c r="E95" s="9">
        <v>14.5076</v>
      </c>
      <c r="F95" s="84">
        <v>1966.2</v>
      </c>
      <c r="G95" s="45">
        <f t="shared" si="28"/>
        <v>1.9662E-3</v>
      </c>
      <c r="H95" s="7">
        <v>0.94299999999999995</v>
      </c>
      <c r="I95" s="51">
        <v>1224.07993333333</v>
      </c>
      <c r="J95" s="19">
        <f t="shared" si="22"/>
        <v>1.22407993333333E-12</v>
      </c>
      <c r="K95" s="19">
        <v>2.5628594292267129E-15</v>
      </c>
      <c r="L95" s="48">
        <f t="shared" si="23"/>
        <v>1.2215170739041034E-12</v>
      </c>
      <c r="M95" s="2">
        <f t="shared" si="15"/>
        <v>4.3883547191285121E+19</v>
      </c>
      <c r="N95" s="2">
        <f t="shared" si="24"/>
        <v>3702677.8736895374</v>
      </c>
      <c r="O95" s="52">
        <v>3.4250907333333302E-14</v>
      </c>
      <c r="P95" s="21">
        <v>6.591205057331955E-15</v>
      </c>
      <c r="Q95" s="18">
        <f t="shared" si="25"/>
        <v>3.4879343991313591E-14</v>
      </c>
      <c r="R95" s="17">
        <f t="shared" si="26"/>
        <v>1503051.3083066656</v>
      </c>
      <c r="S95" s="17">
        <f t="shared" si="27"/>
        <v>103604.40791768905</v>
      </c>
      <c r="T95" s="24">
        <v>572000</v>
      </c>
      <c r="U95" s="6">
        <v>9600</v>
      </c>
      <c r="V95" t="s">
        <v>205</v>
      </c>
    </row>
    <row r="96" spans="1:22">
      <c r="A96" s="43" t="s">
        <v>101</v>
      </c>
      <c r="B96" s="84">
        <v>437</v>
      </c>
      <c r="C96" s="14" t="s">
        <v>184</v>
      </c>
      <c r="D96" s="78">
        <v>44432</v>
      </c>
      <c r="E96" s="9">
        <v>9.8104999999999993</v>
      </c>
      <c r="F96" s="84">
        <v>1915.5720292669</v>
      </c>
      <c r="G96" s="45">
        <f t="shared" si="28"/>
        <v>1.9155720292669E-3</v>
      </c>
      <c r="H96" s="7">
        <v>1.2410000000000001</v>
      </c>
      <c r="I96" s="55">
        <v>822.302818181818</v>
      </c>
      <c r="J96" s="19">
        <f t="shared" si="22"/>
        <v>8.2230281818181805E-13</v>
      </c>
      <c r="K96" s="19">
        <v>2.5628594292267129E-15</v>
      </c>
      <c r="L96" s="48">
        <f t="shared" si="23"/>
        <v>8.197399587525913E-13</v>
      </c>
      <c r="M96" s="2">
        <f t="shared" si="15"/>
        <v>4.275358333060717E+19</v>
      </c>
      <c r="N96" s="2">
        <f t="shared" si="24"/>
        <v>3583547.4298078055</v>
      </c>
      <c r="O96" s="6">
        <v>1.8778994545454501E-14</v>
      </c>
      <c r="P96" s="21">
        <v>6.591205057331955E-15</v>
      </c>
      <c r="Q96" s="18">
        <f t="shared" si="25"/>
        <v>1.9902126023267167E-14</v>
      </c>
      <c r="R96" s="17">
        <f t="shared" si="26"/>
        <v>802869.30816410657</v>
      </c>
      <c r="S96" s="17">
        <f t="shared" si="27"/>
        <v>81837.756298262742</v>
      </c>
      <c r="T96" s="17">
        <v>307000</v>
      </c>
      <c r="U96" s="52">
        <v>7600</v>
      </c>
      <c r="V96" t="s">
        <v>205</v>
      </c>
    </row>
    <row r="97" spans="1:22">
      <c r="A97" s="43" t="s">
        <v>99</v>
      </c>
      <c r="B97" s="84">
        <v>438</v>
      </c>
      <c r="C97" s="14" t="s">
        <v>184</v>
      </c>
      <c r="D97" s="78">
        <v>44432</v>
      </c>
      <c r="E97" s="9">
        <v>22.131599999999999</v>
      </c>
      <c r="F97" s="84">
        <v>2006.3</v>
      </c>
      <c r="G97" s="45">
        <f t="shared" si="28"/>
        <v>2.0062999999999999E-3</v>
      </c>
      <c r="H97" s="7">
        <v>0.253</v>
      </c>
      <c r="I97" s="55">
        <v>786.74504761904802</v>
      </c>
      <c r="J97" s="19">
        <f t="shared" si="22"/>
        <v>7.8674504761904808E-13</v>
      </c>
      <c r="K97" s="19">
        <v>2.5628594292267129E-15</v>
      </c>
      <c r="L97" s="48">
        <f t="shared" si="23"/>
        <v>7.8418218818982132E-13</v>
      </c>
      <c r="M97" s="2">
        <f t="shared" si="15"/>
        <v>4.4778537651243688E+19</v>
      </c>
      <c r="N97" s="2">
        <f t="shared" si="24"/>
        <v>1591809.5725902808</v>
      </c>
      <c r="O97" s="6">
        <v>1.8322695714285702E-14</v>
      </c>
      <c r="P97" s="21">
        <v>6.591205057331955E-15</v>
      </c>
      <c r="Q97" s="18">
        <f t="shared" si="25"/>
        <v>1.9472163781822038E-14</v>
      </c>
      <c r="R97" s="17">
        <f t="shared" si="26"/>
        <v>820463.5199144237</v>
      </c>
      <c r="S97" s="17">
        <f t="shared" si="27"/>
        <v>37072.038167797349</v>
      </c>
      <c r="T97" s="17">
        <v>246000</v>
      </c>
      <c r="U97" s="52">
        <v>5800</v>
      </c>
      <c r="V97" t="s">
        <v>205</v>
      </c>
    </row>
    <row r="98" spans="1:22">
      <c r="A98" s="43" t="s">
        <v>28</v>
      </c>
      <c r="B98" s="84">
        <v>401</v>
      </c>
      <c r="C98" s="14" t="s">
        <v>177</v>
      </c>
      <c r="D98" s="78">
        <v>44097</v>
      </c>
      <c r="E98" s="9">
        <v>10.8924</v>
      </c>
      <c r="F98" s="84">
        <v>2618</v>
      </c>
      <c r="G98" s="45">
        <f t="shared" si="28"/>
        <v>2.6180000000000001E-3</v>
      </c>
      <c r="H98" s="7">
        <v>0.19500000000000001</v>
      </c>
      <c r="I98" s="51">
        <v>121.41002727272701</v>
      </c>
      <c r="J98" s="19">
        <f t="shared" si="22"/>
        <v>1.2141002727272702E-13</v>
      </c>
      <c r="K98" s="19">
        <v>2.5628594292267129E-15</v>
      </c>
      <c r="L98" s="48">
        <f t="shared" si="23"/>
        <v>1.1884716784350032E-13</v>
      </c>
      <c r="M98" s="2">
        <f t="shared" si="15"/>
        <v>5.8431047984327361E+19</v>
      </c>
      <c r="N98" s="2">
        <f t="shared" si="24"/>
        <v>651290.36110969167</v>
      </c>
      <c r="O98" s="52">
        <v>9.1665409090909118E-15</v>
      </c>
      <c r="P98" s="21">
        <v>6.591205057331955E-15</v>
      </c>
      <c r="Q98" s="18">
        <f t="shared" si="25"/>
        <v>1.1290237213886855E-14</v>
      </c>
      <c r="R98" s="17">
        <f t="shared" si="26"/>
        <v>535610.59170939086</v>
      </c>
      <c r="S98" s="17">
        <f t="shared" si="27"/>
        <v>49172.872067624296</v>
      </c>
      <c r="T98" s="24">
        <v>231000</v>
      </c>
      <c r="U98" s="6">
        <v>1000</v>
      </c>
      <c r="V98" t="s">
        <v>206</v>
      </c>
    </row>
    <row r="99" spans="1:22">
      <c r="A99" s="59" t="s">
        <v>108</v>
      </c>
      <c r="B99" s="32">
        <v>420</v>
      </c>
      <c r="C99" s="14" t="s">
        <v>185</v>
      </c>
      <c r="D99" s="78">
        <v>44432</v>
      </c>
      <c r="E99" s="62">
        <v>20.258199999999999</v>
      </c>
      <c r="F99" s="32">
        <v>3827.9</v>
      </c>
      <c r="G99" s="45">
        <f t="shared" si="28"/>
        <v>3.8279E-3</v>
      </c>
      <c r="H99" s="14">
        <v>5.3999999999999999E-2</v>
      </c>
      <c r="I99" s="55">
        <v>270.70306470588201</v>
      </c>
      <c r="J99" s="19">
        <f t="shared" si="22"/>
        <v>2.7070306470588203E-13</v>
      </c>
      <c r="K99" s="19">
        <v>2.5628594292267129E-15</v>
      </c>
      <c r="L99" s="48">
        <f t="shared" si="23"/>
        <v>2.6814020527665533E-13</v>
      </c>
      <c r="M99" s="2">
        <f t="shared" si="15"/>
        <v>8.543476263529667E+19</v>
      </c>
      <c r="N99" s="2">
        <f t="shared" si="24"/>
        <v>1141634.1075611056</v>
      </c>
      <c r="O99" s="18">
        <v>8.7342994117647103E-15</v>
      </c>
      <c r="P99" s="21">
        <v>6.591205057331955E-15</v>
      </c>
      <c r="Q99" s="18">
        <f t="shared" si="25"/>
        <v>1.0942210486101596E-14</v>
      </c>
      <c r="R99" s="17">
        <f t="shared" si="26"/>
        <v>746212.79702972935</v>
      </c>
      <c r="S99" s="17">
        <f t="shared" si="27"/>
        <v>36835.098726921911</v>
      </c>
      <c r="T99" s="17">
        <v>189000</v>
      </c>
      <c r="U99" s="17">
        <v>3000</v>
      </c>
      <c r="V99" t="s">
        <v>206</v>
      </c>
    </row>
    <row r="100" spans="1:22">
      <c r="A100" s="59" t="s">
        <v>109</v>
      </c>
      <c r="B100" s="32">
        <v>420</v>
      </c>
      <c r="C100" s="14" t="s">
        <v>185</v>
      </c>
      <c r="D100" s="78">
        <v>44432</v>
      </c>
      <c r="E100" s="62">
        <v>8.5875000000000004</v>
      </c>
      <c r="F100" s="32">
        <v>2202.1</v>
      </c>
      <c r="G100" s="45">
        <f t="shared" si="28"/>
        <v>2.2020999999999998E-3</v>
      </c>
      <c r="H100" s="14">
        <v>0.36499999999999999</v>
      </c>
      <c r="I100" s="55">
        <v>80.685299999999998</v>
      </c>
      <c r="J100" s="19">
        <f t="shared" si="22"/>
        <v>8.0685300000000008E-14</v>
      </c>
      <c r="K100" s="19">
        <v>2.5628594292267129E-15</v>
      </c>
      <c r="L100" s="48">
        <f t="shared" si="23"/>
        <v>7.8122440570773292E-14</v>
      </c>
      <c r="M100" s="2">
        <f t="shared" si="15"/>
        <v>4.9148590819819422E+19</v>
      </c>
      <c r="N100" s="2">
        <f t="shared" si="24"/>
        <v>461783.8480203058</v>
      </c>
      <c r="O100" s="18">
        <v>4.5870595000000001E-15</v>
      </c>
      <c r="P100" s="21">
        <v>6.591205057331955E-15</v>
      </c>
      <c r="Q100" s="18">
        <f t="shared" si="25"/>
        <v>8.0302614505592899E-15</v>
      </c>
      <c r="R100" s="17">
        <f t="shared" si="26"/>
        <v>225447.51043166546</v>
      </c>
      <c r="S100" s="17">
        <f t="shared" si="27"/>
        <v>26252.985203105149</v>
      </c>
      <c r="T100" s="17">
        <v>66000</v>
      </c>
      <c r="U100" s="17">
        <v>2000</v>
      </c>
      <c r="V100" t="s">
        <v>206</v>
      </c>
    </row>
    <row r="101" spans="1:22">
      <c r="A101" s="59" t="s">
        <v>106</v>
      </c>
      <c r="B101" s="32">
        <v>420</v>
      </c>
      <c r="C101" s="14" t="s">
        <v>185</v>
      </c>
      <c r="D101" s="78">
        <v>44432</v>
      </c>
      <c r="E101" s="62">
        <v>10.8795</v>
      </c>
      <c r="F101" s="32">
        <v>2254.1</v>
      </c>
      <c r="G101" s="45">
        <f t="shared" si="28"/>
        <v>2.2540999999999998E-3</v>
      </c>
      <c r="H101" s="14">
        <v>0.27200000000000002</v>
      </c>
      <c r="I101" s="55">
        <v>241.04002</v>
      </c>
      <c r="J101" s="19">
        <f t="shared" si="22"/>
        <v>2.4104002000000002E-13</v>
      </c>
      <c r="K101" s="19">
        <v>2.5628594292267129E-15</v>
      </c>
      <c r="L101" s="48">
        <f t="shared" si="23"/>
        <v>2.3847716057077332E-13</v>
      </c>
      <c r="M101" s="2">
        <f t="shared" si="15"/>
        <v>5.0309176952434024E+19</v>
      </c>
      <c r="N101" s="2">
        <f t="shared" si="24"/>
        <v>1114621.5376440312</v>
      </c>
      <c r="O101" s="18">
        <v>1.1145798666666701E-14</v>
      </c>
      <c r="P101" s="21">
        <v>6.591205057331955E-15</v>
      </c>
      <c r="Q101" s="18">
        <f t="shared" si="25"/>
        <v>1.2948853695430633E-14</v>
      </c>
      <c r="R101" s="17">
        <f t="shared" si="26"/>
        <v>560735.95739753824</v>
      </c>
      <c r="S101" s="17">
        <f t="shared" si="27"/>
        <v>51540.599972198928</v>
      </c>
      <c r="T101" s="17">
        <v>172000</v>
      </c>
      <c r="U101" s="17">
        <v>5000</v>
      </c>
      <c r="V101" t="s">
        <v>206</v>
      </c>
    </row>
    <row r="102" spans="1:22">
      <c r="A102" s="59" t="s">
        <v>107</v>
      </c>
      <c r="B102" s="32">
        <v>420</v>
      </c>
      <c r="C102" s="14" t="s">
        <v>185</v>
      </c>
      <c r="D102" s="78">
        <v>44432</v>
      </c>
      <c r="E102" s="62">
        <v>19.7773</v>
      </c>
      <c r="F102" s="32">
        <v>2843.9</v>
      </c>
      <c r="G102" s="45">
        <f t="shared" si="28"/>
        <v>2.8438999999999999E-3</v>
      </c>
      <c r="H102" s="14">
        <v>0.376</v>
      </c>
      <c r="I102" s="55">
        <v>399.81398999999999</v>
      </c>
      <c r="J102" s="19">
        <f t="shared" ref="J102:J133" si="29">I102*0.000000000000001</f>
        <v>3.9981399000000004E-13</v>
      </c>
      <c r="K102" s="19">
        <v>2.5628594292267129E-15</v>
      </c>
      <c r="L102" s="48">
        <f t="shared" ref="L102:L133" si="30">J102-K102</f>
        <v>3.9725113057077334E-13</v>
      </c>
      <c r="M102" s="2">
        <f t="shared" si="15"/>
        <v>6.3472901971974242E+19</v>
      </c>
      <c r="N102" s="2">
        <f t="shared" ref="N102:N133" si="31">J102*M102/E102</f>
        <v>1283155.647853544</v>
      </c>
      <c r="O102" s="18">
        <v>9.8786180000000007E-15</v>
      </c>
      <c r="P102" s="21">
        <v>6.591205057331955E-15</v>
      </c>
      <c r="Q102" s="18">
        <f t="shared" ref="Q102:Q133" si="32">SQRT(O102^2+P102^2)</f>
        <v>1.1875650622080559E-14</v>
      </c>
      <c r="R102" s="17">
        <f t="shared" ref="R102:R129" si="33">O102*M102</f>
        <v>627024.5519325803</v>
      </c>
      <c r="S102" s="17">
        <f t="shared" ref="S102:S133" si="34">R102/E102</f>
        <v>31704.254470154181</v>
      </c>
      <c r="T102" s="17">
        <v>197000</v>
      </c>
      <c r="U102" s="17">
        <v>3000</v>
      </c>
      <c r="V102" t="s">
        <v>206</v>
      </c>
    </row>
    <row r="103" spans="1:22">
      <c r="A103" s="43" t="s">
        <v>129</v>
      </c>
      <c r="B103" s="84">
        <v>490</v>
      </c>
      <c r="C103" s="14" t="s">
        <v>187</v>
      </c>
      <c r="D103" s="78">
        <v>44530</v>
      </c>
      <c r="E103" s="9">
        <v>20.032599999999999</v>
      </c>
      <c r="F103" s="84">
        <v>2068.5</v>
      </c>
      <c r="G103" s="45">
        <f t="shared" si="28"/>
        <v>2.0685E-3</v>
      </c>
      <c r="H103" s="7">
        <v>0.32900000000000001</v>
      </c>
      <c r="I103" s="55">
        <v>407.16204285714298</v>
      </c>
      <c r="J103" s="19">
        <f t="shared" si="29"/>
        <v>4.0716204285714302E-13</v>
      </c>
      <c r="K103" s="19">
        <v>2.5628594292267129E-15</v>
      </c>
      <c r="L103" s="48">
        <f t="shared" si="30"/>
        <v>4.0459918342791631E-13</v>
      </c>
      <c r="M103" s="2">
        <f t="shared" si="15"/>
        <v>4.616677721756346E+19</v>
      </c>
      <c r="N103" s="2">
        <f t="shared" si="31"/>
        <v>938338.47448827163</v>
      </c>
      <c r="O103" s="6">
        <v>1.1324600000000001E-14</v>
      </c>
      <c r="P103" s="21">
        <v>6.591205057331955E-15</v>
      </c>
      <c r="Q103" s="18">
        <f t="shared" si="32"/>
        <v>1.3103074038858147E-14</v>
      </c>
      <c r="R103" s="17">
        <f t="shared" si="33"/>
        <v>522820.2852780192</v>
      </c>
      <c r="S103" s="17">
        <f t="shared" si="34"/>
        <v>26098.473751685713</v>
      </c>
      <c r="T103" s="17">
        <v>127406.48226930402</v>
      </c>
      <c r="U103" s="52">
        <v>3112.8869745644424</v>
      </c>
      <c r="V103" t="s">
        <v>207</v>
      </c>
    </row>
    <row r="104" spans="1:22" ht="16">
      <c r="A104" s="43" t="s">
        <v>130</v>
      </c>
      <c r="B104" s="84">
        <v>496</v>
      </c>
      <c r="C104" s="14" t="s">
        <v>187</v>
      </c>
      <c r="D104" s="78">
        <v>44530</v>
      </c>
      <c r="E104" s="9">
        <v>20.05</v>
      </c>
      <c r="F104" s="84">
        <v>2101.1999999999998</v>
      </c>
      <c r="G104" s="45">
        <f t="shared" si="28"/>
        <v>2.1011999999999997E-3</v>
      </c>
      <c r="H104" s="7">
        <v>1.2010000000000001</v>
      </c>
      <c r="I104" s="55">
        <v>1032.16008333333</v>
      </c>
      <c r="J104" s="19">
        <f t="shared" si="29"/>
        <v>1.0321600833333301E-12</v>
      </c>
      <c r="K104" s="19">
        <v>2.5628594292267129E-15</v>
      </c>
      <c r="L104" s="48">
        <f t="shared" si="30"/>
        <v>1.0295972239041034E-12</v>
      </c>
      <c r="M104" s="2">
        <f t="shared" si="15"/>
        <v>4.6896607343265325E+19</v>
      </c>
      <c r="N104" s="2">
        <f t="shared" si="31"/>
        <v>2414204.7951857955</v>
      </c>
      <c r="O104" s="6">
        <v>2.1776097500000002E-14</v>
      </c>
      <c r="P104" s="21">
        <v>6.591205057331955E-15</v>
      </c>
      <c r="Q104" s="18">
        <f t="shared" si="32"/>
        <v>2.2751756117656162E-14</v>
      </c>
      <c r="R104" s="17">
        <f t="shared" si="33"/>
        <v>1021225.0939261618</v>
      </c>
      <c r="S104" s="17">
        <f t="shared" si="34"/>
        <v>50933.919896566673</v>
      </c>
      <c r="T104" s="17">
        <v>338933.51840398664</v>
      </c>
      <c r="U104" s="52">
        <v>5742.7843818387373</v>
      </c>
      <c r="V104" t="s">
        <v>208</v>
      </c>
    </row>
    <row r="105" spans="1:22" ht="16">
      <c r="A105" s="43" t="s">
        <v>37</v>
      </c>
      <c r="B105" s="84">
        <v>496</v>
      </c>
      <c r="C105" s="14" t="s">
        <v>175</v>
      </c>
      <c r="D105" s="79">
        <v>43657</v>
      </c>
      <c r="E105" s="9">
        <v>19.011700000000001</v>
      </c>
      <c r="F105" s="95">
        <v>2031.7</v>
      </c>
      <c r="G105" s="45">
        <f t="shared" ref="G105:G136" si="35">F105/1000000</f>
        <v>2.0317E-3</v>
      </c>
      <c r="H105" s="46">
        <v>2.4E-2</v>
      </c>
      <c r="I105" s="51">
        <v>738.45109166666703</v>
      </c>
      <c r="J105" s="19">
        <f t="shared" si="29"/>
        <v>7.3845109166666704E-13</v>
      </c>
      <c r="K105" s="19">
        <v>2.5628594292267129E-15</v>
      </c>
      <c r="L105" s="48">
        <f t="shared" si="30"/>
        <v>7.3588823223744029E-13</v>
      </c>
      <c r="M105" s="2">
        <f t="shared" si="15"/>
        <v>4.5345439339097743E+19</v>
      </c>
      <c r="N105" s="2">
        <f t="shared" si="31"/>
        <v>1761304.3116639415</v>
      </c>
      <c r="O105" s="18">
        <v>2.0312300000000003E-14</v>
      </c>
      <c r="P105" s="21">
        <v>6.591205057331955E-15</v>
      </c>
      <c r="Q105" s="18">
        <f t="shared" si="32"/>
        <v>2.1354941240794798E-14</v>
      </c>
      <c r="R105" s="17">
        <f t="shared" si="33"/>
        <v>921070.16748755518</v>
      </c>
      <c r="S105" s="17">
        <f t="shared" si="34"/>
        <v>48447.543748720796</v>
      </c>
      <c r="T105" s="94">
        <v>272019.92738603509</v>
      </c>
      <c r="U105" s="94">
        <v>6117.8586184319001</v>
      </c>
      <c r="V105" t="s">
        <v>209</v>
      </c>
    </row>
    <row r="106" spans="1:22" ht="16">
      <c r="A106" s="43" t="s">
        <v>131</v>
      </c>
      <c r="B106" s="84">
        <v>497</v>
      </c>
      <c r="C106" s="14" t="s">
        <v>188</v>
      </c>
      <c r="D106" s="78">
        <v>44530</v>
      </c>
      <c r="E106" s="9">
        <v>20.3246</v>
      </c>
      <c r="F106" s="84">
        <v>2143.4</v>
      </c>
      <c r="G106" s="45">
        <f t="shared" si="35"/>
        <v>2.1434000000000002E-3</v>
      </c>
      <c r="H106" s="7">
        <v>0.69599999999999995</v>
      </c>
      <c r="I106" s="55">
        <v>1484.09</v>
      </c>
      <c r="J106" s="19">
        <f t="shared" si="29"/>
        <v>1.48409E-12</v>
      </c>
      <c r="K106" s="19">
        <v>2.5628594292267129E-15</v>
      </c>
      <c r="L106" s="48">
        <f t="shared" si="30"/>
        <v>1.4815271405707733E-12</v>
      </c>
      <c r="M106" s="2">
        <f t="shared" si="15"/>
        <v>4.7838467627810259E+19</v>
      </c>
      <c r="N106" s="2">
        <f t="shared" si="31"/>
        <v>3493135.9742261558</v>
      </c>
      <c r="O106" s="6">
        <v>2.6459200833333299E-14</v>
      </c>
      <c r="P106" s="21">
        <v>6.591205057331955E-15</v>
      </c>
      <c r="Q106" s="18">
        <f t="shared" si="32"/>
        <v>2.7267806894696609E-14</v>
      </c>
      <c r="R106" s="17">
        <f t="shared" si="33"/>
        <v>1265767.6225231453</v>
      </c>
      <c r="S106" s="17">
        <f t="shared" si="34"/>
        <v>62277.615427764642</v>
      </c>
      <c r="T106" s="17">
        <v>510898.03115640249</v>
      </c>
      <c r="U106" s="52">
        <v>10806.990403469003</v>
      </c>
      <c r="V106" t="s">
        <v>210</v>
      </c>
    </row>
    <row r="107" spans="1:22" ht="16">
      <c r="A107" s="43" t="s">
        <v>70</v>
      </c>
      <c r="B107" s="84">
        <v>492</v>
      </c>
      <c r="C107" s="14" t="s">
        <v>181</v>
      </c>
      <c r="D107" s="78">
        <v>44132</v>
      </c>
      <c r="E107" s="9">
        <v>21.663599999999999</v>
      </c>
      <c r="F107" s="84">
        <v>2247.4</v>
      </c>
      <c r="G107" s="45">
        <f t="shared" si="35"/>
        <v>2.2474000000000001E-3</v>
      </c>
      <c r="H107" s="7">
        <v>9.6000000000000002E-2</v>
      </c>
      <c r="I107" s="51">
        <v>389.61803333333302</v>
      </c>
      <c r="J107" s="19">
        <f t="shared" si="29"/>
        <v>3.8961803333333307E-13</v>
      </c>
      <c r="K107" s="19">
        <v>2.5628594292267129E-15</v>
      </c>
      <c r="L107" s="48">
        <f t="shared" si="30"/>
        <v>3.8705517390410636E-13</v>
      </c>
      <c r="M107" s="2">
        <f t="shared" si="15"/>
        <v>5.0159639893039464E+19</v>
      </c>
      <c r="N107" s="2">
        <f t="shared" si="31"/>
        <v>902116.92644963134</v>
      </c>
      <c r="O107" s="52">
        <v>2.25649006666667E-14</v>
      </c>
      <c r="P107" s="21">
        <v>6.591205057331955E-15</v>
      </c>
      <c r="Q107" s="18">
        <f t="shared" si="32"/>
        <v>2.3507843929300142E-14</v>
      </c>
      <c r="R107" s="17">
        <f t="shared" si="33"/>
        <v>1131847.2916622078</v>
      </c>
      <c r="S107" s="17">
        <f t="shared" si="34"/>
        <v>52246.50065834893</v>
      </c>
      <c r="T107" s="17">
        <v>116000</v>
      </c>
      <c r="U107" s="52">
        <v>3140</v>
      </c>
      <c r="V107" t="s">
        <v>211</v>
      </c>
    </row>
    <row r="108" spans="1:22">
      <c r="A108" s="59" t="s">
        <v>117</v>
      </c>
      <c r="B108" s="32">
        <v>403</v>
      </c>
      <c r="C108" s="14" t="s">
        <v>186</v>
      </c>
      <c r="D108" s="78">
        <v>44432</v>
      </c>
      <c r="E108" s="62">
        <v>20.2925</v>
      </c>
      <c r="F108" s="32">
        <v>2154.8000000000002</v>
      </c>
      <c r="G108" s="45">
        <f t="shared" si="35"/>
        <v>2.1548000000000001E-3</v>
      </c>
      <c r="H108" s="14">
        <v>0.151</v>
      </c>
      <c r="I108" s="55">
        <v>1412.84971428571</v>
      </c>
      <c r="J108" s="19">
        <f t="shared" si="29"/>
        <v>1.4128497142857101E-12</v>
      </c>
      <c r="K108" s="19">
        <v>2.5628594292267129E-15</v>
      </c>
      <c r="L108" s="48">
        <f t="shared" si="30"/>
        <v>1.4102868548564834E-12</v>
      </c>
      <c r="M108" s="2">
        <f t="shared" si="15"/>
        <v>4.8092903818421928E+19</v>
      </c>
      <c r="N108" s="2">
        <f t="shared" si="31"/>
        <v>3348431.4608366415</v>
      </c>
      <c r="O108" s="18">
        <v>3.0726198571428602E-14</v>
      </c>
      <c r="P108" s="21">
        <v>6.591205057331955E-15</v>
      </c>
      <c r="Q108" s="18">
        <f t="shared" si="32"/>
        <v>3.1425201077457871E-14</v>
      </c>
      <c r="R108" s="17">
        <f t="shared" si="33"/>
        <v>1477712.112601449</v>
      </c>
      <c r="S108" s="17">
        <f t="shared" si="34"/>
        <v>72820.60429229759</v>
      </c>
      <c r="T108" s="17">
        <v>624000</v>
      </c>
      <c r="U108" s="17">
        <v>18000</v>
      </c>
      <c r="V108" t="s">
        <v>212</v>
      </c>
    </row>
    <row r="109" spans="1:22">
      <c r="A109" s="59" t="s">
        <v>116</v>
      </c>
      <c r="B109" s="32">
        <v>403</v>
      </c>
      <c r="C109" s="14" t="s">
        <v>186</v>
      </c>
      <c r="D109" s="78">
        <v>44432</v>
      </c>
      <c r="E109" s="62">
        <v>17.975999999999999</v>
      </c>
      <c r="F109" s="32">
        <v>2181.1</v>
      </c>
      <c r="G109" s="45">
        <f t="shared" si="35"/>
        <v>2.1811000000000001E-3</v>
      </c>
      <c r="H109" s="14">
        <v>0.17799999999999999</v>
      </c>
      <c r="I109" s="55">
        <v>1071.13015789474</v>
      </c>
      <c r="J109" s="19">
        <f t="shared" si="29"/>
        <v>1.0711301578947402E-12</v>
      </c>
      <c r="K109" s="19">
        <v>2.5628594292267129E-15</v>
      </c>
      <c r="L109" s="48">
        <f t="shared" si="30"/>
        <v>1.0685672984655135E-12</v>
      </c>
      <c r="M109" s="2">
        <f t="shared" si="15"/>
        <v>4.8679892573955842E+19</v>
      </c>
      <c r="N109" s="2">
        <f t="shared" si="31"/>
        <v>2900673.1764041116</v>
      </c>
      <c r="O109" s="18">
        <v>2.3736299473684202E-14</v>
      </c>
      <c r="P109" s="21">
        <v>6.591205057331955E-15</v>
      </c>
      <c r="Q109" s="18">
        <f t="shared" si="32"/>
        <v>2.4634445331937541E-14</v>
      </c>
      <c r="R109" s="17">
        <f t="shared" si="33"/>
        <v>1155480.5084821915</v>
      </c>
      <c r="S109" s="17">
        <f t="shared" si="34"/>
        <v>64279.067005017328</v>
      </c>
      <c r="T109" s="17">
        <v>550000</v>
      </c>
      <c r="U109" s="17">
        <v>16000</v>
      </c>
      <c r="V109" t="s">
        <v>212</v>
      </c>
    </row>
    <row r="110" spans="1:22">
      <c r="A110" s="59" t="s">
        <v>118</v>
      </c>
      <c r="B110" s="32">
        <v>403</v>
      </c>
      <c r="C110" s="14" t="s">
        <v>186</v>
      </c>
      <c r="D110" s="78">
        <v>44432</v>
      </c>
      <c r="E110" s="62">
        <v>20.091799999999999</v>
      </c>
      <c r="F110" s="32">
        <v>2788.2</v>
      </c>
      <c r="G110" s="45">
        <f t="shared" si="35"/>
        <v>2.7881999999999998E-3</v>
      </c>
      <c r="H110" s="14">
        <v>5.0000000000000001E-3</v>
      </c>
      <c r="I110" s="55">
        <v>935.13</v>
      </c>
      <c r="J110" s="19">
        <f t="shared" si="29"/>
        <v>9.3513000000000008E-13</v>
      </c>
      <c r="K110" s="19">
        <v>2.5628594292267129E-15</v>
      </c>
      <c r="L110" s="48">
        <f t="shared" si="30"/>
        <v>9.3256714057077342E-13</v>
      </c>
      <c r="M110" s="2">
        <f t="shared" si="15"/>
        <v>6.2229735672231289E+19</v>
      </c>
      <c r="N110" s="2">
        <f t="shared" si="31"/>
        <v>2896350.3876792346</v>
      </c>
      <c r="O110" s="18">
        <v>2.0580296666666704E-14</v>
      </c>
      <c r="P110" s="21">
        <v>6.591205057331955E-15</v>
      </c>
      <c r="Q110" s="18">
        <f t="shared" si="32"/>
        <v>2.1610011452931046E-14</v>
      </c>
      <c r="R110" s="17">
        <f t="shared" si="33"/>
        <v>1280706.4216227718</v>
      </c>
      <c r="S110" s="17">
        <f t="shared" si="34"/>
        <v>63742.741895836698</v>
      </c>
      <c r="T110" s="17">
        <v>555000</v>
      </c>
      <c r="U110" s="17">
        <v>15000</v>
      </c>
      <c r="V110" t="s">
        <v>212</v>
      </c>
    </row>
    <row r="111" spans="1:22">
      <c r="A111" s="43" t="s">
        <v>142</v>
      </c>
      <c r="B111" s="84">
        <v>408</v>
      </c>
      <c r="C111" s="14" t="s">
        <v>189</v>
      </c>
      <c r="D111" s="78">
        <v>44530</v>
      </c>
      <c r="E111" s="9">
        <v>20.038499999999999</v>
      </c>
      <c r="F111" s="84">
        <v>1740.5</v>
      </c>
      <c r="G111" s="45">
        <f t="shared" si="35"/>
        <v>1.7405000000000001E-3</v>
      </c>
      <c r="H111" s="7">
        <v>0.747</v>
      </c>
      <c r="I111" s="55">
        <v>1894.8902499999999</v>
      </c>
      <c r="J111" s="19">
        <f t="shared" si="29"/>
        <v>1.89489025E-12</v>
      </c>
      <c r="K111" s="19">
        <v>2.5628594292267129E-15</v>
      </c>
      <c r="L111" s="48">
        <f t="shared" si="30"/>
        <v>1.8923273905707731E-12</v>
      </c>
      <c r="M111" s="2">
        <f t="shared" si="15"/>
        <v>3.8846156996455981E+19</v>
      </c>
      <c r="N111" s="2">
        <f t="shared" si="31"/>
        <v>3673388.9334308319</v>
      </c>
      <c r="O111" s="6">
        <v>4.7129802499999998E-14</v>
      </c>
      <c r="P111" s="21">
        <v>6.591205057331955E-15</v>
      </c>
      <c r="Q111" s="18">
        <f t="shared" si="32"/>
        <v>4.7588467802575915E-14</v>
      </c>
      <c r="R111" s="17">
        <f t="shared" si="33"/>
        <v>1830811.7071269634</v>
      </c>
      <c r="S111" s="17">
        <f t="shared" si="34"/>
        <v>91364.708292884374</v>
      </c>
      <c r="T111" s="17">
        <v>638000</v>
      </c>
      <c r="U111" s="52">
        <v>17000</v>
      </c>
      <c r="V111" t="s">
        <v>212</v>
      </c>
    </row>
    <row r="112" spans="1:22">
      <c r="A112" s="59" t="s">
        <v>115</v>
      </c>
      <c r="B112" s="32">
        <v>408</v>
      </c>
      <c r="C112" s="14" t="s">
        <v>186</v>
      </c>
      <c r="D112" s="78">
        <v>44432</v>
      </c>
      <c r="E112" s="62">
        <v>19.628299999999999</v>
      </c>
      <c r="F112" s="32">
        <v>2792.4</v>
      </c>
      <c r="G112" s="45">
        <f t="shared" si="35"/>
        <v>2.7924E-3</v>
      </c>
      <c r="H112" s="14">
        <v>7.3999999999999996E-2</v>
      </c>
      <c r="I112" s="55">
        <v>516.11510666666697</v>
      </c>
      <c r="J112" s="19">
        <f t="shared" si="29"/>
        <v>5.1611510666666702E-13</v>
      </c>
      <c r="K112" s="19">
        <v>2.5628594292267129E-15</v>
      </c>
      <c r="L112" s="48">
        <f t="shared" si="30"/>
        <v>5.1355224723744026E-13</v>
      </c>
      <c r="M112" s="2">
        <f t="shared" si="15"/>
        <v>6.2323475321404015E+19</v>
      </c>
      <c r="N112" s="2">
        <f t="shared" si="31"/>
        <v>1638760.7237174807</v>
      </c>
      <c r="O112" s="18">
        <v>1.5968001333333302E-14</v>
      </c>
      <c r="P112" s="21">
        <v>6.591205057331955E-15</v>
      </c>
      <c r="Q112" s="18">
        <f t="shared" si="32"/>
        <v>1.7274867602651329E-14</v>
      </c>
      <c r="R112" s="17">
        <f t="shared" si="33"/>
        <v>995181.33703014441</v>
      </c>
      <c r="S112" s="17">
        <f t="shared" si="34"/>
        <v>50701.35146855023</v>
      </c>
      <c r="T112" s="17">
        <v>281000</v>
      </c>
      <c r="U112" s="17">
        <v>8000</v>
      </c>
      <c r="V112" t="s">
        <v>212</v>
      </c>
    </row>
    <row r="113" spans="1:22">
      <c r="A113" s="43" t="s">
        <v>27</v>
      </c>
      <c r="B113" s="84">
        <v>409</v>
      </c>
      <c r="C113" s="14" t="s">
        <v>177</v>
      </c>
      <c r="D113" s="78">
        <v>44097</v>
      </c>
      <c r="E113" s="9">
        <v>20.217700000000001</v>
      </c>
      <c r="F113" s="84">
        <v>1348</v>
      </c>
      <c r="G113" s="45">
        <f t="shared" si="35"/>
        <v>1.348E-3</v>
      </c>
      <c r="H113" s="7">
        <v>0.754</v>
      </c>
      <c r="I113" s="51">
        <v>1869.7696923076901</v>
      </c>
      <c r="J113" s="19">
        <f t="shared" si="29"/>
        <v>1.8697696923076903E-12</v>
      </c>
      <c r="K113" s="19">
        <v>2.5628594292267129E-15</v>
      </c>
      <c r="L113" s="48">
        <f t="shared" si="30"/>
        <v>1.8672068328784634E-12</v>
      </c>
      <c r="M113" s="2">
        <f t="shared" si="15"/>
        <v>3.0085963591624626E+19</v>
      </c>
      <c r="N113" s="2">
        <f t="shared" si="31"/>
        <v>2782404.6695466028</v>
      </c>
      <c r="O113" s="52">
        <v>4.8395197692307701E-14</v>
      </c>
      <c r="P113" s="21">
        <v>6.591205057331955E-15</v>
      </c>
      <c r="Q113" s="18">
        <f t="shared" si="32"/>
        <v>4.8841981366293311E-14</v>
      </c>
      <c r="R113" s="17">
        <f t="shared" si="33"/>
        <v>1456016.1557802455</v>
      </c>
      <c r="S113" s="17">
        <f t="shared" si="34"/>
        <v>72016.903791244578</v>
      </c>
      <c r="T113" s="24">
        <v>442000</v>
      </c>
      <c r="U113" s="6">
        <v>12000</v>
      </c>
      <c r="V113" t="s">
        <v>212</v>
      </c>
    </row>
    <row r="114" spans="1:22">
      <c r="A114" s="43" t="s">
        <v>26</v>
      </c>
      <c r="B114" s="84">
        <v>409</v>
      </c>
      <c r="C114" s="14" t="s">
        <v>177</v>
      </c>
      <c r="D114" s="78">
        <v>44097</v>
      </c>
      <c r="E114" s="9">
        <v>20.5395</v>
      </c>
      <c r="F114" s="32">
        <v>1359.4</v>
      </c>
      <c r="G114" s="45">
        <f t="shared" si="35"/>
        <v>1.3594000000000002E-3</v>
      </c>
      <c r="H114" s="50">
        <v>0.34799999999999998</v>
      </c>
      <c r="I114" s="51">
        <v>2562.9897500000002</v>
      </c>
      <c r="J114" s="19">
        <f t="shared" si="29"/>
        <v>2.5629897500000004E-12</v>
      </c>
      <c r="K114" s="19">
        <v>2.5628594292267129E-15</v>
      </c>
      <c r="L114" s="48">
        <f t="shared" si="30"/>
        <v>2.5604268905707736E-12</v>
      </c>
      <c r="M114" s="2">
        <f t="shared" si="15"/>
        <v>3.0340399782236295E+19</v>
      </c>
      <c r="N114" s="2">
        <f t="shared" si="31"/>
        <v>3785979.8754971577</v>
      </c>
      <c r="O114" s="52">
        <v>5.8723892500000004E-14</v>
      </c>
      <c r="P114" s="21">
        <v>6.591205057331955E-15</v>
      </c>
      <c r="Q114" s="18">
        <f t="shared" si="32"/>
        <v>5.9092635196438447E-14</v>
      </c>
      <c r="R114" s="17">
        <f t="shared" si="33"/>
        <v>1781706.3752190678</v>
      </c>
      <c r="S114" s="17">
        <f t="shared" si="34"/>
        <v>86745.362604691822</v>
      </c>
      <c r="T114" s="17">
        <v>635000</v>
      </c>
      <c r="U114" s="52">
        <v>18000</v>
      </c>
      <c r="V114" t="s">
        <v>212</v>
      </c>
    </row>
    <row r="115" spans="1:22">
      <c r="A115" s="59" t="s">
        <v>114</v>
      </c>
      <c r="B115" s="32">
        <v>409</v>
      </c>
      <c r="C115" s="14" t="s">
        <v>186</v>
      </c>
      <c r="D115" s="78">
        <v>44432</v>
      </c>
      <c r="E115" s="62">
        <v>19.972799999999999</v>
      </c>
      <c r="F115" s="32">
        <v>1152.4000000000001</v>
      </c>
      <c r="G115" s="45">
        <f t="shared" si="35"/>
        <v>1.1524E-3</v>
      </c>
      <c r="H115" s="14">
        <v>0.11899999999999999</v>
      </c>
      <c r="I115" s="55">
        <v>5183.6495999999997</v>
      </c>
      <c r="J115" s="19">
        <f t="shared" si="29"/>
        <v>5.1836496000000002E-12</v>
      </c>
      <c r="K115" s="19">
        <v>2.5628594292267129E-15</v>
      </c>
      <c r="L115" s="48">
        <f t="shared" si="30"/>
        <v>5.1810867405707733E-12</v>
      </c>
      <c r="M115" s="2">
        <f t="shared" si="15"/>
        <v>2.5720374215866634E+19</v>
      </c>
      <c r="N115" s="2">
        <f t="shared" si="31"/>
        <v>6675348.8502326868</v>
      </c>
      <c r="O115" s="18">
        <v>1.3243602000000002E-13</v>
      </c>
      <c r="P115" s="21">
        <v>6.591205057331955E-15</v>
      </c>
      <c r="Q115" s="18">
        <f t="shared" si="32"/>
        <v>1.3259993732105686E-13</v>
      </c>
      <c r="R115" s="17">
        <f t="shared" si="33"/>
        <v>3406303.9940599985</v>
      </c>
      <c r="S115" s="17">
        <f t="shared" si="34"/>
        <v>170547.14381859321</v>
      </c>
      <c r="T115" s="17">
        <v>1261000</v>
      </c>
      <c r="U115" s="17">
        <v>29000</v>
      </c>
      <c r="V115" t="s">
        <v>212</v>
      </c>
    </row>
    <row r="116" spans="1:22">
      <c r="A116" s="43" t="s">
        <v>25</v>
      </c>
      <c r="B116" s="84">
        <v>411</v>
      </c>
      <c r="C116" s="14" t="s">
        <v>177</v>
      </c>
      <c r="D116" s="78">
        <v>44097</v>
      </c>
      <c r="E116" s="9">
        <v>20.008700000000001</v>
      </c>
      <c r="F116" s="84">
        <v>1751.8</v>
      </c>
      <c r="G116" s="45">
        <f t="shared" si="35"/>
        <v>1.7518E-3</v>
      </c>
      <c r="H116" s="7">
        <v>0.42099999999999999</v>
      </c>
      <c r="I116" s="51">
        <v>1753.5197272727301</v>
      </c>
      <c r="J116" s="19">
        <f t="shared" si="29"/>
        <v>1.7535197272727303E-12</v>
      </c>
      <c r="K116" s="19">
        <v>2.5628594292267129E-15</v>
      </c>
      <c r="L116" s="48">
        <f t="shared" si="30"/>
        <v>1.7509568678435036E-12</v>
      </c>
      <c r="M116" s="2">
        <f t="shared" si="15"/>
        <v>3.9098361290658767E+19</v>
      </c>
      <c r="N116" s="2">
        <f t="shared" si="31"/>
        <v>3426496.8652239596</v>
      </c>
      <c r="O116" s="52">
        <v>4.6517398181818203E-14</v>
      </c>
      <c r="P116" s="21">
        <v>6.591205057331955E-15</v>
      </c>
      <c r="Q116" s="18">
        <f t="shared" si="32"/>
        <v>4.6982042502573492E-14</v>
      </c>
      <c r="R116" s="17">
        <f t="shared" si="33"/>
        <v>1818754.0404141613</v>
      </c>
      <c r="S116" s="17">
        <f t="shared" si="34"/>
        <v>90898.161320533633</v>
      </c>
      <c r="T116" s="24">
        <v>528000</v>
      </c>
      <c r="U116" s="6">
        <v>13000</v>
      </c>
      <c r="V116" t="s">
        <v>212</v>
      </c>
    </row>
    <row r="117" spans="1:22">
      <c r="A117" s="59" t="s">
        <v>112</v>
      </c>
      <c r="B117" s="32">
        <v>411</v>
      </c>
      <c r="C117" s="14" t="s">
        <v>186</v>
      </c>
      <c r="D117" s="78">
        <v>44432</v>
      </c>
      <c r="E117" s="62">
        <v>19.952200000000001</v>
      </c>
      <c r="F117" s="32">
        <v>2250.4</v>
      </c>
      <c r="G117" s="45">
        <f t="shared" si="35"/>
        <v>2.2504000000000001E-3</v>
      </c>
      <c r="H117" s="14">
        <v>0.69599999999999995</v>
      </c>
      <c r="I117" s="55">
        <v>952.55991666666705</v>
      </c>
      <c r="J117" s="19">
        <f t="shared" si="29"/>
        <v>9.5255991666666716E-13</v>
      </c>
      <c r="K117" s="19">
        <v>2.5628594292267129E-15</v>
      </c>
      <c r="L117" s="48">
        <f t="shared" si="30"/>
        <v>9.499970572374405E-13</v>
      </c>
      <c r="M117" s="2">
        <f t="shared" si="15"/>
        <v>5.022659678530569E+19</v>
      </c>
      <c r="N117" s="2">
        <f t="shared" si="31"/>
        <v>2397923.1788104107</v>
      </c>
      <c r="O117" s="18">
        <v>2.2199495833333304E-14</v>
      </c>
      <c r="P117" s="21">
        <v>6.591205057331955E-15</v>
      </c>
      <c r="Q117" s="18">
        <f t="shared" si="32"/>
        <v>2.3157322802128512E-14</v>
      </c>
      <c r="R117" s="17">
        <f t="shared" si="33"/>
        <v>1115005.1260579056</v>
      </c>
      <c r="S117" s="17">
        <f t="shared" si="34"/>
        <v>55883.818629419591</v>
      </c>
      <c r="T117" s="17">
        <v>364000</v>
      </c>
      <c r="U117" s="17">
        <v>10000</v>
      </c>
      <c r="V117" t="s">
        <v>212</v>
      </c>
    </row>
    <row r="118" spans="1:22">
      <c r="A118" s="59" t="s">
        <v>113</v>
      </c>
      <c r="B118" s="32">
        <v>411</v>
      </c>
      <c r="C118" s="14" t="s">
        <v>186</v>
      </c>
      <c r="D118" s="78">
        <v>44432</v>
      </c>
      <c r="E118" s="62">
        <v>20.959900000000001</v>
      </c>
      <c r="F118" s="32">
        <v>2068.8000000000002</v>
      </c>
      <c r="G118" s="45">
        <f t="shared" si="35"/>
        <v>2.0688E-3</v>
      </c>
      <c r="H118" s="14">
        <v>0.60099999999999998</v>
      </c>
      <c r="I118" s="55">
        <v>1623.8103125</v>
      </c>
      <c r="J118" s="19">
        <f t="shared" si="29"/>
        <v>1.6238103125000001E-12</v>
      </c>
      <c r="K118" s="19">
        <v>2.5628594292267129E-15</v>
      </c>
      <c r="L118" s="48">
        <f t="shared" si="30"/>
        <v>1.6212474530707735E-12</v>
      </c>
      <c r="M118" s="2">
        <f t="shared" si="15"/>
        <v>4.6173472906790085E+19</v>
      </c>
      <c r="N118" s="2">
        <f t="shared" si="31"/>
        <v>3577162.1749142455</v>
      </c>
      <c r="O118" s="18">
        <v>3.7724796250000002E-14</v>
      </c>
      <c r="P118" s="21">
        <v>6.591205057331955E-15</v>
      </c>
      <c r="Q118" s="18">
        <f t="shared" si="32"/>
        <v>3.8296269220536512E-14</v>
      </c>
      <c r="R118" s="17">
        <f t="shared" si="33"/>
        <v>1741884.8575635513</v>
      </c>
      <c r="S118" s="17">
        <f t="shared" si="34"/>
        <v>83105.590082183175</v>
      </c>
      <c r="T118" s="17">
        <v>618000</v>
      </c>
      <c r="U118" s="17">
        <v>16000</v>
      </c>
      <c r="V118" t="s">
        <v>212</v>
      </c>
    </row>
    <row r="119" spans="1:22">
      <c r="A119" s="60" t="s">
        <v>111</v>
      </c>
      <c r="B119" s="86">
        <v>417</v>
      </c>
      <c r="C119" s="14" t="s">
        <v>185</v>
      </c>
      <c r="D119" s="78">
        <v>44432</v>
      </c>
      <c r="E119" s="62">
        <v>20.115200000000002</v>
      </c>
      <c r="F119" s="32">
        <v>1961.4</v>
      </c>
      <c r="G119" s="45">
        <f t="shared" si="35"/>
        <v>1.9614000000000003E-3</v>
      </c>
      <c r="H119" s="14">
        <v>0.36899999999999999</v>
      </c>
      <c r="I119" s="55">
        <v>1493.4003</v>
      </c>
      <c r="J119" s="19">
        <f t="shared" si="29"/>
        <v>1.4934003E-12</v>
      </c>
      <c r="K119" s="19">
        <v>2.5628594292267129E-15</v>
      </c>
      <c r="L119" s="48">
        <f t="shared" si="30"/>
        <v>1.4908374405707734E-12</v>
      </c>
      <c r="M119" s="2">
        <f t="shared" si="15"/>
        <v>4.377641616365917E+19</v>
      </c>
      <c r="N119" s="2">
        <f t="shared" si="31"/>
        <v>3250065.2755992208</v>
      </c>
      <c r="O119" s="18">
        <v>2.9175802500000003E-14</v>
      </c>
      <c r="P119" s="21">
        <v>6.591205057331955E-15</v>
      </c>
      <c r="Q119" s="18">
        <f t="shared" si="32"/>
        <v>2.9911058751351561E-14</v>
      </c>
      <c r="R119" s="17">
        <f t="shared" si="33"/>
        <v>1277212.0721487277</v>
      </c>
      <c r="S119" s="17">
        <f t="shared" si="34"/>
        <v>63494.873138160576</v>
      </c>
      <c r="T119" s="17">
        <v>513000</v>
      </c>
      <c r="U119" s="17">
        <v>15000</v>
      </c>
      <c r="V119" t="s">
        <v>212</v>
      </c>
    </row>
    <row r="120" spans="1:22">
      <c r="A120" s="59" t="s">
        <v>110</v>
      </c>
      <c r="B120" s="32">
        <v>417</v>
      </c>
      <c r="C120" s="14" t="s">
        <v>185</v>
      </c>
      <c r="D120" s="78">
        <v>44432</v>
      </c>
      <c r="E120" s="62">
        <v>20.143899999999999</v>
      </c>
      <c r="F120" s="32">
        <v>2056.6</v>
      </c>
      <c r="G120" s="45">
        <f t="shared" si="35"/>
        <v>2.0566E-3</v>
      </c>
      <c r="H120" s="14">
        <v>0.64300000000000002</v>
      </c>
      <c r="I120" s="55">
        <v>234.50901666666701</v>
      </c>
      <c r="J120" s="19">
        <f t="shared" si="29"/>
        <v>2.3450901666666704E-13</v>
      </c>
      <c r="K120" s="19">
        <v>2.5628594292267129E-15</v>
      </c>
      <c r="L120" s="48">
        <f t="shared" si="30"/>
        <v>2.3194615723744033E-13</v>
      </c>
      <c r="M120" s="2">
        <f t="shared" si="15"/>
        <v>4.5901181544907432E+19</v>
      </c>
      <c r="N120" s="2">
        <f t="shared" si="31"/>
        <v>534367.27485414478</v>
      </c>
      <c r="O120" s="18">
        <v>8.8521108333333302E-15</v>
      </c>
      <c r="P120" s="21">
        <v>6.591205057331955E-15</v>
      </c>
      <c r="Q120" s="18">
        <f t="shared" si="32"/>
        <v>1.1036478166218408E-14</v>
      </c>
      <c r="R120" s="17">
        <f t="shared" si="33"/>
        <v>406322.34641647502</v>
      </c>
      <c r="S120" s="17">
        <f t="shared" si="34"/>
        <v>20170.98706886328</v>
      </c>
      <c r="T120" s="17">
        <v>329000</v>
      </c>
      <c r="U120" s="17">
        <v>8000</v>
      </c>
      <c r="V120" t="s">
        <v>212</v>
      </c>
    </row>
    <row r="121" spans="1:22">
      <c r="A121" s="43" t="s">
        <v>16</v>
      </c>
      <c r="B121" s="84">
        <v>441</v>
      </c>
      <c r="C121" s="14" t="s">
        <v>176</v>
      </c>
      <c r="D121" s="78">
        <v>44097</v>
      </c>
      <c r="E121" s="9">
        <v>21.917000000000002</v>
      </c>
      <c r="F121" s="95">
        <v>2806.1</v>
      </c>
      <c r="G121" s="45">
        <f t="shared" si="35"/>
        <v>2.8060999999999997E-3</v>
      </c>
      <c r="H121" s="46">
        <v>1.1970000000000001</v>
      </c>
      <c r="I121" s="47">
        <v>1405.7301666666699</v>
      </c>
      <c r="J121" s="19">
        <f t="shared" si="29"/>
        <v>1.4057301666666701E-12</v>
      </c>
      <c r="K121" s="19">
        <v>2.5628594292267129E-15</v>
      </c>
      <c r="L121" s="48">
        <f t="shared" si="30"/>
        <v>1.4031673072374435E-12</v>
      </c>
      <c r="M121" s="2">
        <f t="shared" si="15"/>
        <v>6.2629245129419784E+19</v>
      </c>
      <c r="N121" s="2">
        <f t="shared" si="31"/>
        <v>4016964.8763054707</v>
      </c>
      <c r="O121" s="52">
        <v>4.2167396666666698E-14</v>
      </c>
      <c r="P121" s="21">
        <v>6.591205057331955E-15</v>
      </c>
      <c r="Q121" s="18">
        <f t="shared" si="32"/>
        <v>4.2679425086941039E-14</v>
      </c>
      <c r="R121" s="17">
        <f t="shared" si="33"/>
        <v>2640912.2223061472</v>
      </c>
      <c r="S121" s="17">
        <f t="shared" si="34"/>
        <v>120496.06343505712</v>
      </c>
      <c r="T121" s="66">
        <v>593000</v>
      </c>
      <c r="U121" s="66">
        <v>11100</v>
      </c>
      <c r="V121" t="s">
        <v>213</v>
      </c>
    </row>
    <row r="122" spans="1:22">
      <c r="A122" s="43" t="s">
        <v>93</v>
      </c>
      <c r="B122" s="84">
        <v>441</v>
      </c>
      <c r="C122" s="14" t="s">
        <v>184</v>
      </c>
      <c r="D122" s="78">
        <v>44432</v>
      </c>
      <c r="E122" s="9">
        <v>21.827999999999999</v>
      </c>
      <c r="F122" s="84">
        <v>4247.7</v>
      </c>
      <c r="G122" s="45">
        <f t="shared" si="35"/>
        <v>4.2477000000000001E-3</v>
      </c>
      <c r="H122" s="7">
        <v>0.71699999999999997</v>
      </c>
      <c r="I122" s="55">
        <v>37.541902666666701</v>
      </c>
      <c r="J122" s="19">
        <f t="shared" si="29"/>
        <v>3.7541902666666706E-14</v>
      </c>
      <c r="K122" s="19">
        <v>2.5628594292267129E-15</v>
      </c>
      <c r="L122" s="48">
        <f t="shared" si="30"/>
        <v>3.4979043237439996E-14</v>
      </c>
      <c r="M122" s="2">
        <f t="shared" si="15"/>
        <v>9.4804263759750693E+19</v>
      </c>
      <c r="N122" s="2">
        <f t="shared" si="31"/>
        <v>163053.52952416887</v>
      </c>
      <c r="O122" s="6">
        <v>3.6959800666666704E-15</v>
      </c>
      <c r="P122" s="21">
        <v>6.591205057331955E-15</v>
      </c>
      <c r="Q122" s="18">
        <f t="shared" si="32"/>
        <v>7.5567355889296347E-15</v>
      </c>
      <c r="R122" s="17">
        <f t="shared" si="33"/>
        <v>350394.66909104795</v>
      </c>
      <c r="S122" s="17">
        <f t="shared" si="34"/>
        <v>16052.532027260764</v>
      </c>
      <c r="T122" s="17">
        <v>23193.57</v>
      </c>
      <c r="U122" s="52">
        <v>625.55600000000004</v>
      </c>
      <c r="V122" t="s">
        <v>213</v>
      </c>
    </row>
    <row r="123" spans="1:22">
      <c r="A123" s="43" t="s">
        <v>92</v>
      </c>
      <c r="B123" s="84">
        <v>441</v>
      </c>
      <c r="C123" s="14" t="s">
        <v>184</v>
      </c>
      <c r="D123" s="78">
        <v>44432</v>
      </c>
      <c r="E123" s="9">
        <v>9.0093999999999994</v>
      </c>
      <c r="F123" s="84">
        <v>1957.8</v>
      </c>
      <c r="G123" s="45">
        <f t="shared" si="35"/>
        <v>1.9578E-3</v>
      </c>
      <c r="H123" s="7">
        <v>0.10199999999999999</v>
      </c>
      <c r="I123" s="55">
        <v>86.401984999999996</v>
      </c>
      <c r="J123" s="19">
        <f t="shared" si="29"/>
        <v>8.6401985000000005E-14</v>
      </c>
      <c r="K123" s="19">
        <v>2.5628594292267129E-15</v>
      </c>
      <c r="L123" s="48">
        <f t="shared" si="30"/>
        <v>8.3839125570773289E-14</v>
      </c>
      <c r="M123" s="2">
        <f t="shared" si="15"/>
        <v>4.3696067892939686E+19</v>
      </c>
      <c r="N123" s="2">
        <f t="shared" si="31"/>
        <v>419054.21034083923</v>
      </c>
      <c r="O123" s="6">
        <v>4.6518497500000009E-15</v>
      </c>
      <c r="P123" s="21">
        <v>6.591205057331955E-15</v>
      </c>
      <c r="Q123" s="18">
        <f t="shared" si="32"/>
        <v>8.0674463248523336E-15</v>
      </c>
      <c r="R123" s="17">
        <f t="shared" si="33"/>
        <v>203267.54250375455</v>
      </c>
      <c r="S123" s="17">
        <f t="shared" si="34"/>
        <v>22561.718039353847</v>
      </c>
      <c r="T123" s="17">
        <v>65960.604000000007</v>
      </c>
      <c r="U123" s="52">
        <v>1902.999</v>
      </c>
      <c r="V123" t="s">
        <v>213</v>
      </c>
    </row>
    <row r="124" spans="1:22">
      <c r="A124" s="43" t="s">
        <v>96</v>
      </c>
      <c r="B124" s="84">
        <v>440</v>
      </c>
      <c r="C124" s="14" t="s">
        <v>184</v>
      </c>
      <c r="D124" s="78">
        <v>44432</v>
      </c>
      <c r="E124" s="9">
        <v>21.987500000000001</v>
      </c>
      <c r="F124" s="84">
        <v>1997.6</v>
      </c>
      <c r="G124" s="45">
        <f t="shared" si="35"/>
        <v>1.9976E-3</v>
      </c>
      <c r="H124" s="7">
        <v>0.93300000000000005</v>
      </c>
      <c r="I124" s="55">
        <v>708.41009523809498</v>
      </c>
      <c r="J124" s="19">
        <f t="shared" si="29"/>
        <v>7.0841009523809506E-13</v>
      </c>
      <c r="K124" s="19">
        <v>2.5628594292267129E-15</v>
      </c>
      <c r="L124" s="48">
        <f t="shared" si="30"/>
        <v>7.058472358088683E-13</v>
      </c>
      <c r="M124" s="2">
        <f t="shared" si="15"/>
        <v>4.4584362663671636E+19</v>
      </c>
      <c r="N124" s="2">
        <f t="shared" si="31"/>
        <v>1436453.1029312741</v>
      </c>
      <c r="O124" s="6">
        <v>1.8593295238095203E-14</v>
      </c>
      <c r="P124" s="21">
        <v>6.591205057331955E-15</v>
      </c>
      <c r="Q124" s="18">
        <f t="shared" si="32"/>
        <v>1.9727002101656805E-14</v>
      </c>
      <c r="R124" s="17">
        <f t="shared" si="33"/>
        <v>828970.21800795535</v>
      </c>
      <c r="S124" s="17">
        <f t="shared" si="34"/>
        <v>37701.885981032647</v>
      </c>
      <c r="T124" s="17">
        <v>207635.068</v>
      </c>
      <c r="U124" s="52">
        <v>4726.1549999999997</v>
      </c>
      <c r="V124" t="s">
        <v>213</v>
      </c>
    </row>
    <row r="125" spans="1:22">
      <c r="A125" s="43" t="s">
        <v>97</v>
      </c>
      <c r="B125" s="84">
        <v>440</v>
      </c>
      <c r="C125" s="14" t="s">
        <v>184</v>
      </c>
      <c r="D125" s="78">
        <v>44432</v>
      </c>
      <c r="E125" s="9">
        <v>21.9284</v>
      </c>
      <c r="F125" s="84">
        <v>2484.8000000000002</v>
      </c>
      <c r="G125" s="45">
        <f t="shared" si="35"/>
        <v>2.4848000000000001E-3</v>
      </c>
      <c r="H125" s="7">
        <v>0.49199999999999999</v>
      </c>
      <c r="I125" s="55">
        <v>985.51304545454502</v>
      </c>
      <c r="J125" s="19">
        <f t="shared" si="29"/>
        <v>9.8551304545454505E-13</v>
      </c>
      <c r="K125" s="19">
        <v>2.5628594292267129E-15</v>
      </c>
      <c r="L125" s="48">
        <f t="shared" si="30"/>
        <v>9.8295018602531839E-13</v>
      </c>
      <c r="M125" s="2">
        <f t="shared" si="15"/>
        <v>5.545816196770689E+19</v>
      </c>
      <c r="N125" s="2">
        <f t="shared" si="31"/>
        <v>2492418.1470652777</v>
      </c>
      <c r="O125" s="6">
        <v>2.5385403636363601E-14</v>
      </c>
      <c r="P125" s="21">
        <v>6.591205057331955E-15</v>
      </c>
      <c r="Q125" s="18">
        <f t="shared" si="32"/>
        <v>2.6227136745914538E-14</v>
      </c>
      <c r="R125" s="17">
        <f t="shared" si="33"/>
        <v>1407827.826481068</v>
      </c>
      <c r="S125" s="17">
        <f t="shared" si="34"/>
        <v>64201.119392252425</v>
      </c>
      <c r="T125" s="17">
        <v>371511.07299999997</v>
      </c>
      <c r="U125" s="52">
        <v>8413.0429999999997</v>
      </c>
      <c r="V125" t="s">
        <v>213</v>
      </c>
    </row>
    <row r="126" spans="1:22">
      <c r="A126" s="43" t="s">
        <v>17</v>
      </c>
      <c r="B126" s="84">
        <v>441</v>
      </c>
      <c r="C126" s="14" t="s">
        <v>176</v>
      </c>
      <c r="D126" s="78">
        <v>44097</v>
      </c>
      <c r="E126" s="9">
        <v>12.032999999999999</v>
      </c>
      <c r="F126" s="95">
        <v>2690</v>
      </c>
      <c r="G126" s="45">
        <f t="shared" si="35"/>
        <v>2.6900000000000001E-3</v>
      </c>
      <c r="H126" s="46">
        <v>0.52100000000000002</v>
      </c>
      <c r="I126" s="47">
        <v>44.080199999999998</v>
      </c>
      <c r="J126" s="19">
        <f t="shared" si="29"/>
        <v>4.4080200000000002E-14</v>
      </c>
      <c r="K126" s="19">
        <v>2.5628594292267129E-15</v>
      </c>
      <c r="L126" s="48">
        <f t="shared" si="30"/>
        <v>4.1517340570773286E-14</v>
      </c>
      <c r="M126" s="2">
        <f t="shared" si="15"/>
        <v>6.0038013398716801E+19</v>
      </c>
      <c r="N126" s="2">
        <f t="shared" si="31"/>
        <v>219935.81303233746</v>
      </c>
      <c r="O126" s="52">
        <v>4.4378895624999997E-15</v>
      </c>
      <c r="P126" s="21">
        <v>6.591205057331955E-15</v>
      </c>
      <c r="Q126" s="18">
        <f t="shared" si="32"/>
        <v>7.9459957133605839E-15</v>
      </c>
      <c r="R126" s="17">
        <f t="shared" si="33"/>
        <v>266442.07301540044</v>
      </c>
      <c r="S126" s="17">
        <f t="shared" si="34"/>
        <v>22142.613896401599</v>
      </c>
      <c r="T126" s="66">
        <v>29500</v>
      </c>
      <c r="U126" s="66">
        <v>1150</v>
      </c>
      <c r="V126" t="s">
        <v>213</v>
      </c>
    </row>
    <row r="127" spans="1:22">
      <c r="A127" s="43" t="s">
        <v>24</v>
      </c>
      <c r="B127" s="84">
        <v>432</v>
      </c>
      <c r="C127" s="14" t="s">
        <v>177</v>
      </c>
      <c r="D127" s="78">
        <v>44097</v>
      </c>
      <c r="E127" s="9">
        <v>20.0992</v>
      </c>
      <c r="F127" s="84">
        <v>3756.2</v>
      </c>
      <c r="G127" s="45">
        <f t="shared" si="35"/>
        <v>3.7561999999999999E-3</v>
      </c>
      <c r="H127" s="7">
        <v>7.4999999999999997E-2</v>
      </c>
      <c r="I127" s="51">
        <v>551.64599285714303</v>
      </c>
      <c r="J127" s="19">
        <f t="shared" si="29"/>
        <v>5.5164599285714303E-13</v>
      </c>
      <c r="K127" s="19">
        <v>2.5628594292267129E-15</v>
      </c>
      <c r="L127" s="48">
        <f t="shared" si="30"/>
        <v>5.4908313342791628E-13</v>
      </c>
      <c r="M127" s="2">
        <f t="shared" ref="M127:M129" si="36">G127*$K$5/$K$4</f>
        <v>8.3834492910133854E+19</v>
      </c>
      <c r="N127" s="2">
        <f t="shared" si="31"/>
        <v>2300935.463953088</v>
      </c>
      <c r="O127" s="52">
        <v>2.4134798571428601E-14</v>
      </c>
      <c r="P127" s="21">
        <v>6.591205057331955E-15</v>
      </c>
      <c r="Q127" s="18">
        <f t="shared" si="32"/>
        <v>2.5018642772765081E-14</v>
      </c>
      <c r="R127" s="17">
        <f t="shared" si="33"/>
        <v>2023328.5997239398</v>
      </c>
      <c r="S127" s="17">
        <f t="shared" si="34"/>
        <v>100667.12106571106</v>
      </c>
      <c r="T127" s="24">
        <v>364000</v>
      </c>
      <c r="U127" s="6">
        <v>6520</v>
      </c>
      <c r="V127" t="s">
        <v>214</v>
      </c>
    </row>
    <row r="128" spans="1:22">
      <c r="A128" s="43" t="s">
        <v>100</v>
      </c>
      <c r="B128" s="84">
        <v>438</v>
      </c>
      <c r="C128" s="14" t="s">
        <v>184</v>
      </c>
      <c r="D128" s="78">
        <v>44432</v>
      </c>
      <c r="E128" s="9">
        <v>22.422799999999999</v>
      </c>
      <c r="F128" s="84">
        <v>3268.6</v>
      </c>
      <c r="G128" s="45">
        <f t="shared" si="35"/>
        <v>3.2686E-3</v>
      </c>
      <c r="H128" s="7">
        <v>0.217</v>
      </c>
      <c r="I128" s="55">
        <v>739.25199999999995</v>
      </c>
      <c r="J128" s="19">
        <f t="shared" si="29"/>
        <v>7.3925200000000005E-13</v>
      </c>
      <c r="K128" s="19">
        <v>2.5628594292267129E-15</v>
      </c>
      <c r="L128" s="48">
        <f t="shared" si="30"/>
        <v>7.366891405707733E-13</v>
      </c>
      <c r="M128" s="2">
        <f t="shared" si="36"/>
        <v>7.29517660204631E+19</v>
      </c>
      <c r="N128" s="2">
        <f t="shared" si="31"/>
        <v>2405129.5526945516</v>
      </c>
      <c r="O128" s="6">
        <v>1.89512972222222E-14</v>
      </c>
      <c r="P128" s="21">
        <v>6.591205057331955E-15</v>
      </c>
      <c r="Q128" s="18">
        <f t="shared" si="32"/>
        <v>2.0064786331102689E-14</v>
      </c>
      <c r="R128" s="17">
        <f t="shared" si="33"/>
        <v>1382530.6007398062</v>
      </c>
      <c r="S128" s="17">
        <f t="shared" si="34"/>
        <v>61657.357722488101</v>
      </c>
      <c r="T128" s="17">
        <v>397493.86646061257</v>
      </c>
      <c r="U128" s="52">
        <v>11660.048024380623</v>
      </c>
      <c r="V128" t="s">
        <v>214</v>
      </c>
    </row>
    <row r="129" spans="1:22">
      <c r="A129" s="43" t="s">
        <v>74</v>
      </c>
      <c r="B129" s="84">
        <v>446</v>
      </c>
      <c r="C129" s="14" t="s">
        <v>181</v>
      </c>
      <c r="D129" s="78">
        <v>44132</v>
      </c>
      <c r="E129" s="9">
        <v>20.1692</v>
      </c>
      <c r="F129" s="84">
        <v>3330</v>
      </c>
      <c r="G129" s="45">
        <f t="shared" si="35"/>
        <v>3.3300000000000001E-3</v>
      </c>
      <c r="H129" s="7">
        <v>0.313</v>
      </c>
      <c r="I129" s="51">
        <v>652.15189999999996</v>
      </c>
      <c r="J129" s="19">
        <f t="shared" si="29"/>
        <v>6.5215189999999999E-13</v>
      </c>
      <c r="K129" s="19">
        <v>2.5628594292267129E-15</v>
      </c>
      <c r="L129" s="48">
        <f t="shared" si="30"/>
        <v>6.4958904057077324E-13</v>
      </c>
      <c r="M129" s="2">
        <f t="shared" si="36"/>
        <v>7.432215041551188E+19</v>
      </c>
      <c r="N129" s="2">
        <f t="shared" si="31"/>
        <v>2403136.0493010064</v>
      </c>
      <c r="O129" s="52">
        <v>2.6318600909090904E-14</v>
      </c>
      <c r="P129" s="21">
        <v>6.591205057331955E-15</v>
      </c>
      <c r="Q129" s="18">
        <f t="shared" si="32"/>
        <v>2.7131397640368601E-14</v>
      </c>
      <c r="R129" s="17">
        <f t="shared" si="33"/>
        <v>1956055.0154912819</v>
      </c>
      <c r="S129" s="17">
        <f t="shared" si="34"/>
        <v>96982.280680011201</v>
      </c>
      <c r="T129" s="17">
        <v>411000</v>
      </c>
      <c r="U129" s="52">
        <v>9920</v>
      </c>
      <c r="V129" t="s">
        <v>214</v>
      </c>
    </row>
  </sheetData>
  <sortState xmlns:xlrd2="http://schemas.microsoft.com/office/spreadsheetml/2017/richdata2" ref="A8:V129">
    <sortCondition ref="A9:A129"/>
  </sortState>
  <mergeCells count="3">
    <mergeCell ref="A7:E7"/>
    <mergeCell ref="F7:N7"/>
    <mergeCell ref="T7:V7"/>
  </mergeCells>
  <phoneticPr fontId="21" type="noConversion"/>
  <pageMargins left="0.7" right="0.7" top="0.75" bottom="0.75" header="0.3" footer="0.3"/>
  <pageSetup paperSize="23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C1E-45CF-4D93-9279-32517F19262D}">
  <dimension ref="A1:BU49"/>
  <sheetViews>
    <sheetView zoomScale="110" zoomScaleNormal="110" workbookViewId="0">
      <pane xSplit="1" topLeftCell="B1" activePane="topRight" state="frozen"/>
      <selection pane="topRight" activeCell="E8" sqref="E8"/>
    </sheetView>
  </sheetViews>
  <sheetFormatPr baseColWidth="10" defaultColWidth="8.83203125" defaultRowHeight="15"/>
  <cols>
    <col min="1" max="2" width="12.6640625" customWidth="1"/>
    <col min="3" max="5" width="10.5" customWidth="1"/>
    <col min="6" max="6" width="12.5" customWidth="1"/>
    <col min="7" max="8" width="16.5" customWidth="1"/>
  </cols>
  <sheetData>
    <row r="1" spans="1:73" s="41" customFormat="1" ht="62">
      <c r="A1" s="36" t="s">
        <v>170</v>
      </c>
      <c r="B1" s="36" t="s">
        <v>223</v>
      </c>
      <c r="C1" s="36" t="s">
        <v>222</v>
      </c>
      <c r="D1" s="36" t="s">
        <v>159</v>
      </c>
      <c r="E1" s="36" t="s">
        <v>171</v>
      </c>
      <c r="F1" s="37" t="s">
        <v>172</v>
      </c>
      <c r="G1" s="38" t="s">
        <v>7</v>
      </c>
      <c r="H1" s="39" t="s">
        <v>153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</row>
    <row r="2" spans="1:73" s="25" customFormat="1">
      <c r="A2" s="27" t="s">
        <v>168</v>
      </c>
      <c r="B2" s="27">
        <v>403</v>
      </c>
      <c r="C2" s="26" t="s">
        <v>186</v>
      </c>
      <c r="D2" s="26">
        <v>162236</v>
      </c>
      <c r="E2" s="42">
        <v>44432</v>
      </c>
      <c r="F2" s="19">
        <v>3.3297602500000002E-15</v>
      </c>
      <c r="G2" s="18">
        <v>9.6235191666666706E-16</v>
      </c>
      <c r="H2" s="31">
        <v>12</v>
      </c>
    </row>
    <row r="3" spans="1:73" s="25" customFormat="1">
      <c r="A3" s="27" t="s">
        <v>168</v>
      </c>
      <c r="B3" s="27">
        <v>408</v>
      </c>
      <c r="C3" s="26" t="s">
        <v>186</v>
      </c>
      <c r="D3" s="26">
        <v>162236</v>
      </c>
      <c r="E3" s="42">
        <v>44432</v>
      </c>
      <c r="F3" s="19">
        <v>5.1598897333333305E-15</v>
      </c>
      <c r="G3" s="18">
        <v>1.2188999333333299E-15</v>
      </c>
      <c r="H3" s="31">
        <v>18</v>
      </c>
    </row>
    <row r="4" spans="1:73" s="21" customFormat="1">
      <c r="A4" s="27" t="s">
        <v>168</v>
      </c>
      <c r="B4" s="26">
        <v>409</v>
      </c>
      <c r="C4" s="26" t="s">
        <v>177</v>
      </c>
      <c r="D4" s="26">
        <v>157270</v>
      </c>
      <c r="E4" s="42">
        <v>44097</v>
      </c>
      <c r="F4" s="19">
        <v>2.6877100714285703E-15</v>
      </c>
      <c r="G4" s="17">
        <v>1.2028500714285701E-15</v>
      </c>
      <c r="H4" s="32">
        <v>5</v>
      </c>
    </row>
    <row r="5" spans="1:73" s="25" customFormat="1">
      <c r="A5" s="27" t="s">
        <v>168</v>
      </c>
      <c r="B5" s="26">
        <v>411</v>
      </c>
      <c r="C5" s="26" t="s">
        <v>177</v>
      </c>
      <c r="D5" s="26">
        <v>157267</v>
      </c>
      <c r="E5" s="42">
        <v>44097</v>
      </c>
      <c r="F5" s="19">
        <v>3.0657898333333303E-15</v>
      </c>
      <c r="G5" s="17">
        <v>1.3721901666666701E-15</v>
      </c>
      <c r="H5" s="32">
        <v>5</v>
      </c>
    </row>
    <row r="6" spans="1:73" s="88" customFormat="1">
      <c r="A6" s="29" t="s">
        <v>227</v>
      </c>
      <c r="B6" s="29">
        <v>417</v>
      </c>
      <c r="C6" s="30" t="s">
        <v>185</v>
      </c>
      <c r="D6" s="30">
        <v>162227</v>
      </c>
      <c r="E6" s="87">
        <v>44432</v>
      </c>
      <c r="F6" s="23">
        <v>2.2298602E-13</v>
      </c>
      <c r="G6" s="22">
        <v>8.2800000000000004E-15</v>
      </c>
      <c r="H6" s="34">
        <v>840</v>
      </c>
    </row>
    <row r="7" spans="1:73" s="25" customFormat="1">
      <c r="A7" s="27" t="s">
        <v>168</v>
      </c>
      <c r="B7" s="27">
        <v>420</v>
      </c>
      <c r="C7" s="26" t="s">
        <v>185</v>
      </c>
      <c r="D7" s="26">
        <v>162224</v>
      </c>
      <c r="E7" s="42">
        <v>44432</v>
      </c>
      <c r="F7" s="19">
        <v>2.5696103750000003E-15</v>
      </c>
      <c r="G7" s="18">
        <v>1.1530800000000002E-15</v>
      </c>
      <c r="H7" s="31">
        <v>12</v>
      </c>
    </row>
    <row r="8" spans="1:73" s="21" customFormat="1">
      <c r="A8" s="27" t="s">
        <v>168</v>
      </c>
      <c r="B8" s="26">
        <v>432</v>
      </c>
      <c r="C8" s="26" t="s">
        <v>177</v>
      </c>
      <c r="D8" s="26">
        <v>157265</v>
      </c>
      <c r="E8" s="42">
        <v>44097</v>
      </c>
      <c r="F8" s="19">
        <v>1.3212500000000001E-15</v>
      </c>
      <c r="G8" s="17">
        <v>1.3392497500000001E-15</v>
      </c>
      <c r="H8" s="32">
        <v>2</v>
      </c>
    </row>
    <row r="9" spans="1:73" s="15" customFormat="1">
      <c r="A9" s="27" t="s">
        <v>168</v>
      </c>
      <c r="B9" s="27">
        <v>433</v>
      </c>
      <c r="C9" s="26" t="s">
        <v>185</v>
      </c>
      <c r="D9" s="26">
        <v>162219</v>
      </c>
      <c r="E9" s="42">
        <v>44432</v>
      </c>
      <c r="F9" s="19">
        <v>5.8184706875000011E-16</v>
      </c>
      <c r="G9" s="18">
        <v>4.570111062500001E-16</v>
      </c>
      <c r="H9" s="31">
        <v>3</v>
      </c>
    </row>
    <row r="10" spans="1:73" s="15" customFormat="1">
      <c r="A10" s="27" t="s">
        <v>168</v>
      </c>
      <c r="B10" s="26">
        <v>435</v>
      </c>
      <c r="C10" s="26" t="s">
        <v>176</v>
      </c>
      <c r="D10" s="26">
        <v>157261</v>
      </c>
      <c r="E10" s="42">
        <v>44097</v>
      </c>
      <c r="F10" s="19">
        <v>9.2575381250000001E-16</v>
      </c>
      <c r="G10" s="17">
        <v>8.8659387500000007E-16</v>
      </c>
      <c r="H10" s="32">
        <v>2</v>
      </c>
    </row>
    <row r="11" spans="1:73" s="14" customFormat="1">
      <c r="A11" s="27" t="s">
        <v>168</v>
      </c>
      <c r="B11" s="26">
        <v>436</v>
      </c>
      <c r="C11" s="26" t="s">
        <v>176</v>
      </c>
      <c r="D11" s="26">
        <v>157259</v>
      </c>
      <c r="E11" s="42">
        <v>44097</v>
      </c>
      <c r="F11" s="19">
        <v>8.8863506250000004E-15</v>
      </c>
      <c r="G11" s="17">
        <v>2.048040125E-15</v>
      </c>
      <c r="H11" s="32">
        <v>19</v>
      </c>
    </row>
    <row r="12" spans="1:73" s="15" customFormat="1">
      <c r="A12" s="27" t="s">
        <v>168</v>
      </c>
      <c r="B12" s="26">
        <v>437</v>
      </c>
      <c r="C12" s="26" t="s">
        <v>176</v>
      </c>
      <c r="D12" s="26">
        <v>157256</v>
      </c>
      <c r="E12" s="42">
        <v>44097</v>
      </c>
      <c r="F12" s="19">
        <v>4.6256792500000002E-16</v>
      </c>
      <c r="G12" s="17">
        <v>6.66627E-16</v>
      </c>
      <c r="H12" s="32">
        <v>1</v>
      </c>
    </row>
    <row r="13" spans="1:73" s="14" customFormat="1">
      <c r="A13" s="27" t="s">
        <v>168</v>
      </c>
      <c r="B13" s="28">
        <v>438</v>
      </c>
      <c r="C13" s="28" t="s">
        <v>184</v>
      </c>
      <c r="D13" s="28">
        <v>162213</v>
      </c>
      <c r="E13" s="80">
        <v>44432</v>
      </c>
      <c r="F13" s="2">
        <v>3.22299995238095E-15</v>
      </c>
      <c r="G13" s="24">
        <v>1.0074800952381E-15</v>
      </c>
      <c r="H13" s="33">
        <v>17</v>
      </c>
    </row>
    <row r="14" spans="1:73" s="15" customFormat="1">
      <c r="A14" s="27" t="s">
        <v>168</v>
      </c>
      <c r="B14" s="26">
        <v>439</v>
      </c>
      <c r="C14" s="26" t="s">
        <v>177</v>
      </c>
      <c r="D14" s="26">
        <v>157263</v>
      </c>
      <c r="E14" s="42">
        <v>44097</v>
      </c>
      <c r="F14" s="19">
        <v>6.7263801666666704E-16</v>
      </c>
      <c r="G14" s="17">
        <v>9.6938999999999996E-16</v>
      </c>
      <c r="H14" s="32">
        <v>1</v>
      </c>
    </row>
    <row r="15" spans="1:73" s="14" customFormat="1" ht="15.75" customHeight="1">
      <c r="A15" s="27" t="s">
        <v>168</v>
      </c>
      <c r="B15" s="26">
        <v>440</v>
      </c>
      <c r="C15" s="26" t="s">
        <v>176</v>
      </c>
      <c r="D15" s="26">
        <v>157254</v>
      </c>
      <c r="E15" s="42">
        <v>44097</v>
      </c>
      <c r="F15" s="19">
        <v>1.3116200000000002E-15</v>
      </c>
      <c r="G15" s="17">
        <v>1.0303400625000001E-15</v>
      </c>
      <c r="H15" s="32">
        <v>3</v>
      </c>
    </row>
    <row r="16" spans="1:73" s="15" customFormat="1">
      <c r="A16" s="27" t="s">
        <v>168</v>
      </c>
      <c r="B16" s="26">
        <v>441</v>
      </c>
      <c r="C16" s="26" t="s">
        <v>176</v>
      </c>
      <c r="D16" s="26">
        <v>157252</v>
      </c>
      <c r="E16" s="42">
        <v>44097</v>
      </c>
      <c r="F16" s="19">
        <v>1.8470400666666699E-15</v>
      </c>
      <c r="G16" s="17">
        <v>1.1533500666666701E-15</v>
      </c>
      <c r="H16" s="32">
        <v>4</v>
      </c>
    </row>
    <row r="17" spans="1:8" s="15" customFormat="1">
      <c r="A17" s="27" t="s">
        <v>228</v>
      </c>
      <c r="B17" s="28">
        <v>442</v>
      </c>
      <c r="C17" s="28" t="s">
        <v>183</v>
      </c>
      <c r="D17" s="28">
        <v>162203</v>
      </c>
      <c r="E17" s="80">
        <v>44432</v>
      </c>
      <c r="F17" s="2">
        <v>0</v>
      </c>
      <c r="G17" s="24">
        <v>1.9632405000000001E-16</v>
      </c>
      <c r="H17" s="33">
        <v>0</v>
      </c>
    </row>
    <row r="18" spans="1:8" s="14" customFormat="1">
      <c r="A18" s="27" t="s">
        <v>168</v>
      </c>
      <c r="B18" s="28">
        <v>443</v>
      </c>
      <c r="C18" s="28" t="s">
        <v>183</v>
      </c>
      <c r="D18" s="28">
        <v>162201</v>
      </c>
      <c r="E18" s="80">
        <v>44432</v>
      </c>
      <c r="F18" s="2">
        <v>2.8597795500000002E-15</v>
      </c>
      <c r="G18" s="24">
        <v>7.6538390000000011E-16</v>
      </c>
      <c r="H18" s="33">
        <v>14</v>
      </c>
    </row>
    <row r="19" spans="1:8" s="15" customFormat="1">
      <c r="A19" s="27" t="s">
        <v>168</v>
      </c>
      <c r="B19" s="28">
        <v>444</v>
      </c>
      <c r="C19" s="28" t="s">
        <v>183</v>
      </c>
      <c r="D19" s="28">
        <v>162196</v>
      </c>
      <c r="E19" s="80">
        <v>44432</v>
      </c>
      <c r="F19" s="2">
        <v>1.7438699500000001E-15</v>
      </c>
      <c r="G19" s="24">
        <v>5.5260690000000009E-16</v>
      </c>
      <c r="H19" s="33">
        <v>10</v>
      </c>
    </row>
    <row r="20" spans="1:8" s="14" customFormat="1">
      <c r="A20" s="27" t="s">
        <v>168</v>
      </c>
      <c r="B20" s="26">
        <v>445</v>
      </c>
      <c r="C20" s="26" t="s">
        <v>175</v>
      </c>
      <c r="D20" s="26">
        <v>157249</v>
      </c>
      <c r="E20" s="42">
        <v>43657</v>
      </c>
      <c r="F20" s="19">
        <v>2.9776001250000003E-16</v>
      </c>
      <c r="G20" s="18">
        <v>4.2909610000000002E-16</v>
      </c>
      <c r="H20" s="31">
        <v>1</v>
      </c>
    </row>
    <row r="21" spans="1:8" s="15" customFormat="1">
      <c r="A21" s="27" t="s">
        <v>168</v>
      </c>
      <c r="B21" s="26">
        <v>446</v>
      </c>
      <c r="C21" s="26" t="s">
        <v>175</v>
      </c>
      <c r="D21" s="26">
        <v>157247</v>
      </c>
      <c r="E21" s="42">
        <v>43657</v>
      </c>
      <c r="F21" s="19">
        <v>4.907869812500001E-15</v>
      </c>
      <c r="G21" s="18">
        <v>1.1926001250000001E-15</v>
      </c>
      <c r="H21" s="31">
        <v>17</v>
      </c>
    </row>
    <row r="22" spans="1:8" s="14" customFormat="1">
      <c r="A22" s="27" t="s">
        <v>168</v>
      </c>
      <c r="B22" s="26">
        <v>447</v>
      </c>
      <c r="C22" s="26" t="s">
        <v>182</v>
      </c>
      <c r="D22" s="26">
        <v>160382</v>
      </c>
      <c r="E22" s="42">
        <v>44132</v>
      </c>
      <c r="F22" s="2">
        <v>4.4710499999999999E-15</v>
      </c>
      <c r="G22" s="17">
        <v>1.41999993333333E-15</v>
      </c>
      <c r="H22" s="32">
        <v>10</v>
      </c>
    </row>
    <row r="23" spans="1:8" s="15" customFormat="1">
      <c r="A23" s="27" t="s">
        <v>228</v>
      </c>
      <c r="B23" s="28">
        <v>448</v>
      </c>
      <c r="C23" s="28" t="s">
        <v>183</v>
      </c>
      <c r="D23" s="28">
        <v>162195</v>
      </c>
      <c r="E23" s="80">
        <v>44432</v>
      </c>
      <c r="F23" s="2">
        <v>0</v>
      </c>
      <c r="G23" s="24">
        <v>1.5657098500000002E-16</v>
      </c>
      <c r="H23" s="33">
        <v>0</v>
      </c>
    </row>
    <row r="24" spans="1:8" s="14" customFormat="1">
      <c r="A24" s="27" t="s">
        <v>169</v>
      </c>
      <c r="B24" s="27">
        <v>448</v>
      </c>
      <c r="C24" s="26" t="s">
        <v>186</v>
      </c>
      <c r="D24" s="26">
        <v>162239</v>
      </c>
      <c r="E24" s="42">
        <v>44432</v>
      </c>
      <c r="F24" s="19">
        <v>1.41928008333333E-15</v>
      </c>
      <c r="G24" s="18">
        <v>9.4953508333333308E-16</v>
      </c>
      <c r="H24" s="31">
        <v>5</v>
      </c>
    </row>
    <row r="25" spans="1:8" s="15" customFormat="1">
      <c r="A25" s="26" t="s">
        <v>168</v>
      </c>
      <c r="B25" s="26">
        <v>449</v>
      </c>
      <c r="C25" s="26" t="s">
        <v>175</v>
      </c>
      <c r="D25" s="26">
        <v>157245</v>
      </c>
      <c r="E25" s="42">
        <v>43657</v>
      </c>
      <c r="F25" s="19">
        <v>8.530320625E-16</v>
      </c>
      <c r="G25" s="18">
        <v>6.7003287500000004E-16</v>
      </c>
      <c r="H25" s="31">
        <v>3</v>
      </c>
    </row>
    <row r="26" spans="1:8" s="14" customFormat="1" ht="14">
      <c r="A26" s="26" t="s">
        <v>168</v>
      </c>
      <c r="B26" s="26">
        <v>450</v>
      </c>
      <c r="C26" s="26" t="s">
        <v>182</v>
      </c>
      <c r="D26" s="26">
        <v>160380</v>
      </c>
      <c r="E26" s="42">
        <v>44132</v>
      </c>
      <c r="F26" s="2">
        <v>4.0237302500000004E-15</v>
      </c>
      <c r="G26" s="17">
        <v>1.4272199999999999E-15</v>
      </c>
      <c r="H26" s="32">
        <v>8</v>
      </c>
    </row>
    <row r="27" spans="1:8" s="15" customFormat="1">
      <c r="A27" s="26" t="s">
        <v>168</v>
      </c>
      <c r="B27" s="28">
        <v>453</v>
      </c>
      <c r="C27" s="28" t="s">
        <v>187</v>
      </c>
      <c r="D27" s="28">
        <v>162285</v>
      </c>
      <c r="E27" s="80">
        <v>44530</v>
      </c>
      <c r="F27" s="2">
        <v>8.4984400000000009E-16</v>
      </c>
      <c r="G27" s="24">
        <v>6.6748293333333305E-16</v>
      </c>
      <c r="H27" s="33">
        <v>3</v>
      </c>
    </row>
    <row r="28" spans="1:8" s="15" customFormat="1">
      <c r="A28" s="26" t="s">
        <v>168</v>
      </c>
      <c r="B28" s="26">
        <v>459</v>
      </c>
      <c r="C28" s="26" t="s">
        <v>182</v>
      </c>
      <c r="D28" s="26">
        <v>160374</v>
      </c>
      <c r="E28" s="42">
        <v>44132</v>
      </c>
      <c r="F28" s="2">
        <v>2.0397104285714298E-15</v>
      </c>
      <c r="G28" s="17">
        <v>1.02104978571429E-15</v>
      </c>
      <c r="H28" s="32">
        <v>4</v>
      </c>
    </row>
    <row r="29" spans="1:8" s="14" customFormat="1" ht="14">
      <c r="A29" s="26" t="s">
        <v>168</v>
      </c>
      <c r="B29" s="26">
        <v>462</v>
      </c>
      <c r="C29" s="26" t="s">
        <v>177</v>
      </c>
      <c r="D29" s="26">
        <v>152273</v>
      </c>
      <c r="E29" s="42">
        <v>44097</v>
      </c>
      <c r="F29" s="19">
        <v>1.3017399166666702E-15</v>
      </c>
      <c r="G29" s="17">
        <v>1.31743016666667E-15</v>
      </c>
      <c r="H29" s="32">
        <v>2</v>
      </c>
    </row>
    <row r="30" spans="1:8" s="15" customFormat="1">
      <c r="A30" s="26" t="s">
        <v>168</v>
      </c>
      <c r="B30" s="28">
        <v>465</v>
      </c>
      <c r="C30" s="28" t="s">
        <v>187</v>
      </c>
      <c r="D30" s="28">
        <v>162289</v>
      </c>
      <c r="E30" s="80">
        <v>44530</v>
      </c>
      <c r="F30" s="2">
        <v>1.74436E-15</v>
      </c>
      <c r="G30" s="24">
        <v>1.2078701818181802E-15</v>
      </c>
      <c r="H30" s="33">
        <v>6</v>
      </c>
    </row>
    <row r="31" spans="1:8" s="15" customFormat="1" ht="15.75" customHeight="1">
      <c r="A31" s="26" t="s">
        <v>168</v>
      </c>
      <c r="B31" s="26">
        <v>466</v>
      </c>
      <c r="C31" s="26" t="s">
        <v>181</v>
      </c>
      <c r="D31" s="26">
        <v>160369</v>
      </c>
      <c r="E31" s="42">
        <v>44132</v>
      </c>
      <c r="F31" s="2">
        <v>1.9991300555555602E-15</v>
      </c>
      <c r="G31" s="17">
        <v>8.9539222222222209E-16</v>
      </c>
      <c r="H31" s="32">
        <v>5</v>
      </c>
    </row>
    <row r="32" spans="1:8" s="14" customFormat="1" ht="14">
      <c r="A32" s="26" t="s">
        <v>168</v>
      </c>
      <c r="B32" s="26">
        <v>467</v>
      </c>
      <c r="C32" s="26" t="s">
        <v>181</v>
      </c>
      <c r="D32" s="26">
        <v>160367</v>
      </c>
      <c r="E32" s="42">
        <v>44132</v>
      </c>
      <c r="F32" s="2">
        <v>4.3166204166666704E-16</v>
      </c>
      <c r="G32" s="17">
        <v>6.2216294166666706E-16</v>
      </c>
      <c r="H32" s="32">
        <v>1</v>
      </c>
    </row>
    <row r="33" spans="1:8" s="15" customFormat="1">
      <c r="A33" s="26" t="s">
        <v>168</v>
      </c>
      <c r="B33" s="26">
        <v>468</v>
      </c>
      <c r="C33" s="26" t="s">
        <v>175</v>
      </c>
      <c r="D33" s="26">
        <v>157242</v>
      </c>
      <c r="E33" s="42">
        <v>43657</v>
      </c>
      <c r="F33" s="19">
        <v>8.5812687499999997E-16</v>
      </c>
      <c r="G33" s="18">
        <v>6.7403312500000006E-16</v>
      </c>
      <c r="H33" s="31">
        <v>3</v>
      </c>
    </row>
    <row r="34" spans="1:8" s="15" customFormat="1">
      <c r="A34" s="26" t="s">
        <v>168</v>
      </c>
      <c r="B34" s="26">
        <v>492</v>
      </c>
      <c r="C34" s="26" t="s">
        <v>181</v>
      </c>
      <c r="D34" s="26">
        <v>160365</v>
      </c>
      <c r="E34" s="42">
        <v>44132</v>
      </c>
      <c r="F34" s="2">
        <v>8.0530611666666704E-16</v>
      </c>
      <c r="G34" s="17">
        <v>7.714690333333331E-16</v>
      </c>
      <c r="H34" s="32">
        <v>2</v>
      </c>
    </row>
    <row r="35" spans="1:8" s="15" customFormat="1">
      <c r="A35" s="26" t="s">
        <v>168</v>
      </c>
      <c r="B35" s="26">
        <v>496</v>
      </c>
      <c r="C35" s="26" t="s">
        <v>175</v>
      </c>
      <c r="D35" s="26">
        <v>157240</v>
      </c>
      <c r="E35" s="42">
        <v>43657</v>
      </c>
      <c r="F35" s="19">
        <v>1.6946298125000003E-15</v>
      </c>
      <c r="G35" s="18">
        <v>7.7153006250000002E-16</v>
      </c>
      <c r="H35" s="31">
        <v>6</v>
      </c>
    </row>
    <row r="36" spans="1:8" s="15" customFormat="1">
      <c r="A36" s="26" t="s">
        <v>168</v>
      </c>
      <c r="B36" s="26">
        <v>618</v>
      </c>
      <c r="C36" s="26" t="s">
        <v>174</v>
      </c>
      <c r="D36" s="26">
        <v>157233</v>
      </c>
      <c r="E36" s="42">
        <v>43657</v>
      </c>
      <c r="F36" s="19">
        <v>5.4125695000000004E-15</v>
      </c>
      <c r="G36" s="18">
        <v>1.2443802500000003E-15</v>
      </c>
      <c r="H36" s="31">
        <v>19</v>
      </c>
    </row>
    <row r="37" spans="1:8" s="15" customFormat="1">
      <c r="A37" s="26" t="s">
        <v>168</v>
      </c>
      <c r="B37" s="27">
        <v>632</v>
      </c>
      <c r="C37" s="26" t="s">
        <v>178</v>
      </c>
      <c r="D37" s="26">
        <v>162278</v>
      </c>
      <c r="E37" s="42">
        <v>44530</v>
      </c>
      <c r="F37" s="19">
        <v>1.7132799166666699E-15</v>
      </c>
      <c r="G37" s="18">
        <v>8.6839000000000009E-16</v>
      </c>
      <c r="H37" s="31">
        <v>6</v>
      </c>
    </row>
    <row r="38" spans="1:8" s="15" customFormat="1" ht="15.75" customHeight="1">
      <c r="A38" s="26" t="s">
        <v>168</v>
      </c>
      <c r="B38" s="26">
        <v>637</v>
      </c>
      <c r="C38" s="26" t="s">
        <v>174</v>
      </c>
      <c r="D38" s="26">
        <v>157231</v>
      </c>
      <c r="E38" s="42">
        <v>43657</v>
      </c>
      <c r="F38" s="19">
        <v>2.0794501250000003E-15</v>
      </c>
      <c r="G38" s="18">
        <v>1.4164297500000001E-15</v>
      </c>
      <c r="H38" s="31">
        <v>7</v>
      </c>
    </row>
    <row r="39" spans="1:8" s="15" customFormat="1">
      <c r="A39" s="26" t="s">
        <v>168</v>
      </c>
      <c r="B39" s="27">
        <v>641</v>
      </c>
      <c r="C39" s="26" t="s">
        <v>178</v>
      </c>
      <c r="D39" s="26">
        <v>162274</v>
      </c>
      <c r="E39" s="42">
        <v>44530</v>
      </c>
      <c r="F39" s="19">
        <v>1.03225E-14</v>
      </c>
      <c r="G39" s="18">
        <v>1.5449402500000002E-15</v>
      </c>
      <c r="H39" s="31">
        <v>45</v>
      </c>
    </row>
    <row r="40" spans="1:8" s="15" customFormat="1" ht="14" customHeight="1">
      <c r="A40" s="26" t="s">
        <v>169</v>
      </c>
      <c r="B40" s="26">
        <v>649</v>
      </c>
      <c r="C40" s="26" t="s">
        <v>174</v>
      </c>
      <c r="D40" s="26">
        <v>157228</v>
      </c>
      <c r="E40" s="42">
        <v>43657</v>
      </c>
      <c r="F40" s="19">
        <v>5.575150071428571E-15</v>
      </c>
      <c r="G40" s="18">
        <v>1.5483100000000001E-15</v>
      </c>
      <c r="H40" s="31">
        <v>13</v>
      </c>
    </row>
    <row r="42" spans="1:8">
      <c r="C42" s="26" t="s">
        <v>156</v>
      </c>
      <c r="D42" s="26"/>
      <c r="E42" s="26"/>
      <c r="F42" s="35">
        <f>AVERAGE(F2:F5,F7:F16,F18:F22,F24:F40,0.00000000000000197,0.00000000000000197)</f>
        <v>2.5628594292267129E-15</v>
      </c>
    </row>
    <row r="43" spans="1:8">
      <c r="C43" s="26" t="s">
        <v>155</v>
      </c>
      <c r="D43" s="26"/>
      <c r="E43" s="26"/>
      <c r="F43" s="35">
        <f>_xlfn.STDEV.P(F2:F5,F7:F16,F18:F22,F24:F40,0.00000000000000197,0.00000000000000197)</f>
        <v>2.1990999580364808E-15</v>
      </c>
    </row>
    <row r="44" spans="1:8">
      <c r="C44" s="26" t="s">
        <v>157</v>
      </c>
      <c r="D44" s="26"/>
      <c r="E44" s="26"/>
      <c r="F44" s="35">
        <f>SQRT(G2^2+G3^2+G4^2+G5^2+G7^2+G8^2+G9^2+G10^2+G11^2+G12^2+G13^2+G14^2+G15^2+G16^2+G18^2+G19^2+G20^2+G21^2+G22^2+G24^2+G25^2+G26^2+G27^2+G28^2+G29^2+G30^2+G31^2+G32^2+G33^2+G34^2+G35^2+G36^2+G37^2+G38^2+G39^2+G40^2+(0.00000000000000021)^2+(0.00000000000000021)^2)</f>
        <v>6.591205057331955E-15</v>
      </c>
    </row>
    <row r="46" spans="1:8">
      <c r="A46" t="s">
        <v>226</v>
      </c>
    </row>
    <row r="47" spans="1:8">
      <c r="A47" t="s">
        <v>229</v>
      </c>
    </row>
    <row r="48" spans="1:8">
      <c r="A48" t="s">
        <v>230</v>
      </c>
    </row>
    <row r="49" spans="1:1">
      <c r="A49" t="s">
        <v>231</v>
      </c>
    </row>
  </sheetData>
  <sortState xmlns:xlrd2="http://schemas.microsoft.com/office/spreadsheetml/2017/richdata2" ref="A2:G40">
    <sortCondition ref="A2:A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E175-6E12-FD4F-94FC-E1AD065F4A32}">
  <dimension ref="A1:K151"/>
  <sheetViews>
    <sheetView workbookViewId="0">
      <selection activeCell="B4" sqref="B4"/>
    </sheetView>
  </sheetViews>
  <sheetFormatPr baseColWidth="10" defaultColWidth="10.83203125" defaultRowHeight="13"/>
  <cols>
    <col min="1" max="1" width="12.5" style="98" customWidth="1"/>
    <col min="2" max="2" width="11.83203125" style="98" customWidth="1"/>
    <col min="3" max="3" width="12.33203125" style="98" customWidth="1"/>
    <col min="4" max="4" width="9.1640625" style="98" customWidth="1"/>
    <col min="5" max="5" width="9.83203125" style="98" customWidth="1"/>
    <col min="6" max="6" width="10.83203125" style="98"/>
    <col min="7" max="7" width="11.1640625" style="98" customWidth="1"/>
    <col min="8" max="9" width="10.6640625" style="98" bestFit="1" customWidth="1"/>
    <col min="10" max="10" width="11.5" style="98" bestFit="1" customWidth="1"/>
    <col min="11" max="11" width="11.83203125" style="98" customWidth="1"/>
    <col min="12" max="16384" width="10.83203125" style="98"/>
  </cols>
  <sheetData>
    <row r="1" spans="1:11" ht="72">
      <c r="A1" s="67" t="s">
        <v>173</v>
      </c>
      <c r="B1" s="67" t="s">
        <v>242</v>
      </c>
      <c r="C1" s="97" t="s">
        <v>12</v>
      </c>
      <c r="D1" s="97" t="s">
        <v>158</v>
      </c>
      <c r="E1" s="97" t="s">
        <v>159</v>
      </c>
      <c r="F1" s="72" t="s">
        <v>160</v>
      </c>
      <c r="G1" s="72" t="s">
        <v>161</v>
      </c>
      <c r="H1" s="72" t="s">
        <v>162</v>
      </c>
      <c r="I1" s="72" t="s">
        <v>163</v>
      </c>
      <c r="J1" s="72" t="s">
        <v>164</v>
      </c>
      <c r="K1" s="72" t="s">
        <v>165</v>
      </c>
    </row>
    <row r="2" spans="1:11" ht="15">
      <c r="A2" s="43" t="s">
        <v>147</v>
      </c>
      <c r="B2" s="43" t="s">
        <v>189</v>
      </c>
      <c r="C2" s="9">
        <v>31.2683</v>
      </c>
      <c r="D2" s="7">
        <v>4662.3999999999996</v>
      </c>
      <c r="E2" s="14">
        <v>162862</v>
      </c>
      <c r="F2" s="99">
        <v>1.4900198333333301E-13</v>
      </c>
      <c r="G2" s="53">
        <v>6.4449304166666709E-15</v>
      </c>
      <c r="H2" s="100">
        <v>1.4643912390410631E-13</v>
      </c>
      <c r="I2" s="19">
        <v>9.2185200647106897E-15</v>
      </c>
      <c r="J2" s="99">
        <v>495874.00570160407</v>
      </c>
      <c r="K2" s="99">
        <v>21448.529681857366</v>
      </c>
    </row>
    <row r="3" spans="1:11" ht="14">
      <c r="A3" s="59" t="s">
        <v>154</v>
      </c>
      <c r="B3" s="43" t="s">
        <v>189</v>
      </c>
      <c r="C3" s="65">
        <v>40.219099999999997</v>
      </c>
      <c r="D3" s="14">
        <v>4257</v>
      </c>
      <c r="E3" s="14">
        <v>162859</v>
      </c>
      <c r="F3" s="99">
        <v>1.03551016666667E-13</v>
      </c>
      <c r="G3" s="19">
        <v>6.0912500833333307E-15</v>
      </c>
      <c r="H3" s="100">
        <v>1.0098815723744028E-13</v>
      </c>
      <c r="I3" s="19">
        <v>8.9748154123361589E-15</v>
      </c>
      <c r="J3" s="99">
        <v>244624.36018918286</v>
      </c>
      <c r="K3" s="99">
        <v>14389.700867778874</v>
      </c>
    </row>
    <row r="4" spans="1:11" ht="14">
      <c r="A4" s="43" t="s">
        <v>23</v>
      </c>
      <c r="B4" s="43" t="s">
        <v>177</v>
      </c>
      <c r="C4" s="9">
        <v>21.3826</v>
      </c>
      <c r="D4" s="44">
        <v>2644.5</v>
      </c>
      <c r="E4" s="14">
        <v>157262</v>
      </c>
      <c r="F4" s="99">
        <v>5.9566402500000006E-14</v>
      </c>
      <c r="G4" s="8">
        <v>5.7589798125E-15</v>
      </c>
      <c r="H4" s="100">
        <v>5.700354307077329E-14</v>
      </c>
      <c r="I4" s="19">
        <v>8.7527043014476888E-15</v>
      </c>
      <c r="J4" s="99">
        <v>164421.4465633751</v>
      </c>
      <c r="K4" s="99">
        <v>15896.541536154118</v>
      </c>
    </row>
    <row r="5" spans="1:11" ht="15">
      <c r="A5" s="43" t="s">
        <v>122</v>
      </c>
      <c r="B5" s="43" t="s">
        <v>187</v>
      </c>
      <c r="C5" s="62">
        <v>10.8795</v>
      </c>
      <c r="D5" s="14">
        <v>2254.1</v>
      </c>
      <c r="E5" s="14">
        <v>162283</v>
      </c>
      <c r="F5" s="99">
        <v>5.3589900000000007E-14</v>
      </c>
      <c r="G5" s="53">
        <v>3.8801892500000006E-15</v>
      </c>
      <c r="H5" s="100">
        <v>5.1027040570773291E-14</v>
      </c>
      <c r="I5" s="19">
        <v>7.6485196426245725E-15</v>
      </c>
      <c r="J5" s="99">
        <v>294959.73392338364</v>
      </c>
      <c r="K5" s="99">
        <v>21356.628557850894</v>
      </c>
    </row>
    <row r="6" spans="1:11" ht="15">
      <c r="A6" s="43" t="s">
        <v>87</v>
      </c>
      <c r="B6" s="43" t="s">
        <v>183</v>
      </c>
      <c r="C6" s="9">
        <v>20.133400000000002</v>
      </c>
      <c r="D6" s="7">
        <v>3008.3</v>
      </c>
      <c r="E6" s="14">
        <v>162196</v>
      </c>
      <c r="F6" s="99">
        <v>6.1238394444444409E-14</v>
      </c>
      <c r="G6" s="53">
        <v>3.7637295000000002E-15</v>
      </c>
      <c r="H6" s="100">
        <v>5.8675535015217693E-14</v>
      </c>
      <c r="I6" s="19">
        <v>7.5901017026762293E-15</v>
      </c>
      <c r="J6" s="99">
        <v>264088.27642763412</v>
      </c>
      <c r="K6" s="99">
        <v>16230.942133803994</v>
      </c>
    </row>
    <row r="7" spans="1:11" s="101" customFormat="1" ht="15">
      <c r="A7" s="43" t="s">
        <v>144</v>
      </c>
      <c r="B7" s="43" t="s">
        <v>189</v>
      </c>
      <c r="C7" s="9">
        <v>40.830599999999997</v>
      </c>
      <c r="D7" s="7">
        <v>4398.8999999999996</v>
      </c>
      <c r="E7" s="14">
        <v>162858</v>
      </c>
      <c r="F7" s="99">
        <v>9.4396991666666704E-14</v>
      </c>
      <c r="G7" s="53">
        <v>4.9185705000000005E-15</v>
      </c>
      <c r="H7" s="100">
        <v>9.1834132237439988E-14</v>
      </c>
      <c r="I7" s="19">
        <v>8.2241303413351011E-15</v>
      </c>
      <c r="J7" s="99">
        <v>226981.52777177453</v>
      </c>
      <c r="K7" s="99">
        <v>11826.909171909669</v>
      </c>
    </row>
    <row r="8" spans="1:11" s="101" customFormat="1" ht="14">
      <c r="A8" s="43" t="s">
        <v>82</v>
      </c>
      <c r="B8" s="43" t="s">
        <v>182</v>
      </c>
      <c r="C8" s="9">
        <v>31.777699999999999</v>
      </c>
      <c r="D8" s="7">
        <v>5041.6000000000004</v>
      </c>
      <c r="E8" s="102">
        <v>160381</v>
      </c>
      <c r="F8" s="99">
        <v>8.3251100000000003E-14</v>
      </c>
      <c r="G8" s="8">
        <v>7.2709585384615394E-15</v>
      </c>
      <c r="H8" s="100">
        <v>8.0688240570773287E-14</v>
      </c>
      <c r="I8" s="19">
        <v>9.8138077307345435E-15</v>
      </c>
      <c r="J8" s="99">
        <v>331341.70740830852</v>
      </c>
      <c r="K8" s="99">
        <v>28938.618428211343</v>
      </c>
    </row>
    <row r="9" spans="1:11" ht="15">
      <c r="A9" s="43" t="s">
        <v>146</v>
      </c>
      <c r="B9" s="43" t="s">
        <v>189</v>
      </c>
      <c r="C9" s="9">
        <v>40.073099999999997</v>
      </c>
      <c r="D9" s="7">
        <v>5819.5</v>
      </c>
      <c r="E9" s="14">
        <v>162861</v>
      </c>
      <c r="F9" s="99">
        <v>1.4732201538461502E-13</v>
      </c>
      <c r="G9" s="53">
        <v>6.2577902307692311E-15</v>
      </c>
      <c r="H9" s="100">
        <v>1.4475915595538832E-13</v>
      </c>
      <c r="I9" s="19">
        <v>9.088670017120721E-15</v>
      </c>
      <c r="J9" s="99">
        <v>477501.14488182095</v>
      </c>
      <c r="K9" s="99">
        <v>20282.79338849333</v>
      </c>
    </row>
    <row r="10" spans="1:11" ht="15">
      <c r="A10" s="43" t="s">
        <v>86</v>
      </c>
      <c r="B10" s="43" t="s">
        <v>183</v>
      </c>
      <c r="C10" s="9">
        <v>21.663599999999999</v>
      </c>
      <c r="D10" s="7">
        <v>2247.4</v>
      </c>
      <c r="E10" s="14">
        <v>162194</v>
      </c>
      <c r="F10" s="99">
        <v>3.5707496875E-14</v>
      </c>
      <c r="G10" s="53">
        <v>2.6643796250000002E-15</v>
      </c>
      <c r="H10" s="100">
        <v>3.3144637445773284E-14</v>
      </c>
      <c r="I10" s="19">
        <v>7.1093531980000456E-15</v>
      </c>
      <c r="J10" s="99">
        <v>217864.29346907299</v>
      </c>
      <c r="K10" s="99">
        <v>16256.339293848043</v>
      </c>
    </row>
    <row r="11" spans="1:11" ht="15">
      <c r="A11" s="43" t="s">
        <v>85</v>
      </c>
      <c r="B11" s="43" t="s">
        <v>183</v>
      </c>
      <c r="C11" s="9">
        <v>25.162199999999999</v>
      </c>
      <c r="D11" s="7">
        <v>5982.8</v>
      </c>
      <c r="E11" s="14">
        <v>162193</v>
      </c>
      <c r="F11" s="99">
        <v>2.8872194666666702E-14</v>
      </c>
      <c r="G11" s="53">
        <v>2.6903101333333303E-15</v>
      </c>
      <c r="H11" s="100">
        <v>2.6309335237439989E-14</v>
      </c>
      <c r="I11" s="19">
        <v>7.1191117930058057E-15</v>
      </c>
      <c r="J11" s="99">
        <v>150006.14839482057</v>
      </c>
      <c r="K11" s="99">
        <v>13977.567890078253</v>
      </c>
    </row>
    <row r="12" spans="1:11" ht="15">
      <c r="A12" s="43" t="s">
        <v>84</v>
      </c>
      <c r="B12" s="43" t="s">
        <v>183</v>
      </c>
      <c r="C12" s="9">
        <v>43.0717</v>
      </c>
      <c r="D12" s="7">
        <v>5894.4</v>
      </c>
      <c r="E12" s="14">
        <v>162192</v>
      </c>
      <c r="F12" s="99">
        <v>6.1761791250000011E-14</v>
      </c>
      <c r="G12" s="53">
        <v>3.8944504375000003E-15</v>
      </c>
      <c r="H12" s="100">
        <v>5.9198931820773294E-14</v>
      </c>
      <c r="I12" s="19">
        <v>7.6557643849547955E-15</v>
      </c>
      <c r="J12" s="99">
        <v>390658.47026639374</v>
      </c>
      <c r="K12" s="99">
        <v>24633.353723238033</v>
      </c>
    </row>
    <row r="13" spans="1:11" ht="15">
      <c r="A13" s="43" t="s">
        <v>143</v>
      </c>
      <c r="B13" s="43" t="s">
        <v>189</v>
      </c>
      <c r="C13" s="9">
        <v>40.340899999999998</v>
      </c>
      <c r="D13" s="7">
        <v>5897.7</v>
      </c>
      <c r="E13" s="14">
        <v>162857</v>
      </c>
      <c r="F13" s="99">
        <v>2.9951400625000004E-13</v>
      </c>
      <c r="G13" s="53">
        <v>1.0964201875000001E-14</v>
      </c>
      <c r="H13" s="100">
        <v>2.9695114682077334E-13</v>
      </c>
      <c r="I13" s="19">
        <v>1.2792877192545542E-14</v>
      </c>
      <c r="J13" s="99">
        <v>977300.8218719369</v>
      </c>
      <c r="K13" s="99">
        <v>35775.700902158838</v>
      </c>
    </row>
    <row r="14" spans="1:11" ht="15">
      <c r="A14" s="43" t="s">
        <v>91</v>
      </c>
      <c r="B14" s="43" t="s">
        <v>183</v>
      </c>
      <c r="C14" s="9">
        <v>25.183499999999999</v>
      </c>
      <c r="D14" s="7">
        <v>3043.2</v>
      </c>
      <c r="E14" s="14">
        <v>162202</v>
      </c>
      <c r="F14" s="99">
        <v>2.3321294000000002E-13</v>
      </c>
      <c r="G14" s="53">
        <v>7.7671000000000011E-15</v>
      </c>
      <c r="H14" s="100">
        <v>2.3065008057077332E-13</v>
      </c>
      <c r="I14" s="19">
        <v>1.0186845759006973E-14</v>
      </c>
      <c r="J14" s="99">
        <v>589766.03285269579</v>
      </c>
      <c r="K14" s="99">
        <v>19642.013662578815</v>
      </c>
    </row>
    <row r="15" spans="1:11" ht="15">
      <c r="A15" s="43" t="s">
        <v>98</v>
      </c>
      <c r="B15" s="43" t="s">
        <v>184</v>
      </c>
      <c r="C15" s="9">
        <v>26.674900000000001</v>
      </c>
      <c r="D15" s="7">
        <v>4756.8</v>
      </c>
      <c r="E15" s="14">
        <v>162210</v>
      </c>
      <c r="F15" s="99">
        <v>1.9664104545454503E-13</v>
      </c>
      <c r="G15" s="53">
        <v>7.3676500000000013E-15</v>
      </c>
      <c r="H15" s="100">
        <v>1.9407818602531832E-13</v>
      </c>
      <c r="I15" s="19">
        <v>9.8856588364305985E-15</v>
      </c>
      <c r="J15" s="99">
        <v>530845.3841865646</v>
      </c>
      <c r="K15" s="99">
        <v>19889.453830768092</v>
      </c>
    </row>
    <row r="16" spans="1:11" ht="16">
      <c r="A16" s="56" t="s">
        <v>49</v>
      </c>
      <c r="B16" s="43" t="s">
        <v>179</v>
      </c>
      <c r="C16" s="9">
        <v>20.273800000000001</v>
      </c>
      <c r="D16" s="49">
        <v>2052.4</v>
      </c>
      <c r="E16" s="102">
        <v>160341</v>
      </c>
      <c r="F16" s="99">
        <v>1.7500902173913E-13</v>
      </c>
      <c r="G16" s="53">
        <v>7.9886678260869605E-15</v>
      </c>
      <c r="H16" s="100">
        <v>1.724461623099033E-13</v>
      </c>
      <c r="I16" s="19">
        <v>1.0356775451044369E-14</v>
      </c>
      <c r="J16" s="99">
        <v>444076.18054778554</v>
      </c>
      <c r="K16" s="99">
        <v>20270.824101638191</v>
      </c>
    </row>
    <row r="17" spans="1:11" ht="15">
      <c r="A17" s="43" t="s">
        <v>134</v>
      </c>
      <c r="B17" s="43" t="s">
        <v>188</v>
      </c>
      <c r="C17" s="9">
        <v>20.060099999999998</v>
      </c>
      <c r="D17" s="7">
        <v>2686.4</v>
      </c>
      <c r="E17" s="14">
        <v>162297</v>
      </c>
      <c r="F17" s="99">
        <v>6.8184489166666702E-13</v>
      </c>
      <c r="G17" s="53">
        <v>1.8657103333333302E-14</v>
      </c>
      <c r="H17" s="100">
        <v>6.7928203223744026E-13</v>
      </c>
      <c r="I17" s="19">
        <v>1.9787154643820698E-14</v>
      </c>
      <c r="J17" s="99">
        <v>2037967.292475394</v>
      </c>
      <c r="K17" s="99">
        <v>55764.246136282527</v>
      </c>
    </row>
    <row r="18" spans="1:11" ht="14">
      <c r="A18" s="43" t="s">
        <v>35</v>
      </c>
      <c r="B18" s="26" t="s">
        <v>174</v>
      </c>
      <c r="C18" s="9">
        <v>20.5246</v>
      </c>
      <c r="D18" s="44">
        <v>2575.1</v>
      </c>
      <c r="E18" s="14">
        <v>157237</v>
      </c>
      <c r="F18" s="19">
        <v>1.01938E-12</v>
      </c>
      <c r="G18" s="19">
        <v>2.5116197272727303E-14</v>
      </c>
      <c r="H18" s="100">
        <v>1.0168171405707734E-12</v>
      </c>
      <c r="I18" s="19">
        <v>2.596665842095114E-14</v>
      </c>
      <c r="J18" s="19">
        <v>2854496.6578386556</v>
      </c>
      <c r="K18" s="19">
        <v>70331.084750158378</v>
      </c>
    </row>
    <row r="19" spans="1:11" ht="16">
      <c r="A19" s="56" t="s">
        <v>47</v>
      </c>
      <c r="B19" s="43" t="s">
        <v>179</v>
      </c>
      <c r="C19" s="9">
        <v>20.782299999999999</v>
      </c>
      <c r="D19" s="49">
        <v>2114.8000000000002</v>
      </c>
      <c r="E19" s="102">
        <v>160339</v>
      </c>
      <c r="F19" s="99">
        <v>3.4997196666666707E-13</v>
      </c>
      <c r="G19" s="53">
        <v>1.3744902500000001E-14</v>
      </c>
      <c r="H19" s="100">
        <v>3.4740910723744036E-13</v>
      </c>
      <c r="I19" s="19">
        <v>1.5243566801844791E-14</v>
      </c>
      <c r="J19" s="99">
        <v>1420319.5602981462</v>
      </c>
      <c r="K19" s="99">
        <v>55782.050377008869</v>
      </c>
    </row>
    <row r="20" spans="1:11" ht="16">
      <c r="A20" s="56" t="s">
        <v>48</v>
      </c>
      <c r="B20" s="43" t="s">
        <v>179</v>
      </c>
      <c r="C20" s="9">
        <v>20.233699999999999</v>
      </c>
      <c r="D20" s="49">
        <v>1982.1</v>
      </c>
      <c r="E20" s="102">
        <v>160340</v>
      </c>
      <c r="F20" s="99">
        <v>6.3837105000000004E-13</v>
      </c>
      <c r="G20" s="53">
        <v>2.2559003333333302E-14</v>
      </c>
      <c r="H20" s="100">
        <v>6.3580819057077328E-13</v>
      </c>
      <c r="I20" s="19">
        <v>2.3502183207122299E-14</v>
      </c>
      <c r="J20" s="99">
        <v>1618975.9252900339</v>
      </c>
      <c r="K20" s="99">
        <v>57211.998092965274</v>
      </c>
    </row>
    <row r="21" spans="1:11" ht="14">
      <c r="A21" s="43" t="s">
        <v>76</v>
      </c>
      <c r="B21" s="43" t="s">
        <v>182</v>
      </c>
      <c r="C21" s="64">
        <v>21.9193</v>
      </c>
      <c r="D21" s="57">
        <v>1250.6032696097373</v>
      </c>
      <c r="E21" s="102">
        <v>160373</v>
      </c>
      <c r="F21" s="99">
        <v>2.9416200666666703E-14</v>
      </c>
      <c r="G21" s="8">
        <v>3.8050394666666707E-15</v>
      </c>
      <c r="H21" s="100">
        <v>2.685334123743999E-14</v>
      </c>
      <c r="I21" s="19">
        <v>7.6106707622054777E-15</v>
      </c>
      <c r="J21" s="99">
        <v>211806.74070084665</v>
      </c>
      <c r="K21" s="99">
        <v>27397.590083277053</v>
      </c>
    </row>
    <row r="22" spans="1:11" ht="15">
      <c r="A22" s="43" t="s">
        <v>123</v>
      </c>
      <c r="B22" s="43" t="s">
        <v>187</v>
      </c>
      <c r="C22" s="62">
        <v>19.7773</v>
      </c>
      <c r="D22" s="14">
        <v>2843.9</v>
      </c>
      <c r="E22" s="14">
        <v>162284</v>
      </c>
      <c r="F22" s="99">
        <v>2.0138000833333301E-13</v>
      </c>
      <c r="G22" s="53">
        <v>7.0990499166666699E-15</v>
      </c>
      <c r="H22" s="100">
        <v>1.988171489041063E-13</v>
      </c>
      <c r="I22" s="19">
        <v>9.6871303195075994E-15</v>
      </c>
      <c r="J22" s="99">
        <v>797065.34131177154</v>
      </c>
      <c r="K22" s="99">
        <v>28098.154785311061</v>
      </c>
    </row>
    <row r="23" spans="1:11" ht="16">
      <c r="A23" s="56" t="s">
        <v>53</v>
      </c>
      <c r="B23" s="43" t="s">
        <v>179</v>
      </c>
      <c r="C23" s="62">
        <v>12.954000000000001</v>
      </c>
      <c r="D23" s="49">
        <v>1492.2</v>
      </c>
      <c r="E23" s="102">
        <v>160345</v>
      </c>
      <c r="F23" s="99">
        <v>2.2881198421052601E-13</v>
      </c>
      <c r="G23" s="53">
        <v>1.13148026315789E-14</v>
      </c>
      <c r="H23" s="100">
        <v>2.262491247812993E-13</v>
      </c>
      <c r="I23" s="19">
        <v>1.309460739004355E-14</v>
      </c>
      <c r="J23" s="99">
        <v>924955.2814829126</v>
      </c>
      <c r="K23" s="99">
        <v>45739.240840577484</v>
      </c>
    </row>
    <row r="24" spans="1:11" ht="16">
      <c r="A24" s="56" t="s">
        <v>52</v>
      </c>
      <c r="B24" s="43" t="s">
        <v>179</v>
      </c>
      <c r="C24" s="62">
        <v>21.788599999999999</v>
      </c>
      <c r="D24" s="49">
        <v>1360.9</v>
      </c>
      <c r="E24" s="102">
        <v>160344</v>
      </c>
      <c r="F24" s="99">
        <v>3.8011605625E-13</v>
      </c>
      <c r="G24" s="53">
        <v>1.5279601250000003E-14</v>
      </c>
      <c r="H24" s="100">
        <v>3.7755319682077329E-13</v>
      </c>
      <c r="I24" s="19">
        <v>1.6640618932804151E-14</v>
      </c>
      <c r="J24" s="99">
        <v>4624833.2036264269</v>
      </c>
      <c r="K24" s="99">
        <v>185905.34663627978</v>
      </c>
    </row>
    <row r="25" spans="1:11" ht="15">
      <c r="A25" s="43" t="s">
        <v>132</v>
      </c>
      <c r="B25" s="43" t="s">
        <v>188</v>
      </c>
      <c r="C25" s="9">
        <v>10.5235</v>
      </c>
      <c r="D25" s="7">
        <v>3840.1</v>
      </c>
      <c r="E25" s="14">
        <v>162295</v>
      </c>
      <c r="F25" s="99">
        <v>1.6475701666666702E-12</v>
      </c>
      <c r="G25" s="53">
        <v>2.7833302500000002E-14</v>
      </c>
      <c r="H25" s="100">
        <v>1.6450073072374436E-12</v>
      </c>
      <c r="I25" s="19">
        <v>2.8603089206662705E-14</v>
      </c>
      <c r="J25" s="99">
        <v>13418386.015930254</v>
      </c>
      <c r="K25" s="99">
        <v>226684.12222999253</v>
      </c>
    </row>
    <row r="26" spans="1:11" ht="16">
      <c r="A26" s="56" t="s">
        <v>54</v>
      </c>
      <c r="B26" s="43" t="s">
        <v>179</v>
      </c>
      <c r="C26" s="62">
        <v>16.5611</v>
      </c>
      <c r="D26" s="49">
        <v>1634.8</v>
      </c>
      <c r="E26" s="102">
        <v>160346</v>
      </c>
      <c r="F26" s="99">
        <v>1.1325803157894701E-13</v>
      </c>
      <c r="G26" s="53">
        <v>5.8403700000000007E-15</v>
      </c>
      <c r="H26" s="100">
        <v>1.1069517214972029E-13</v>
      </c>
      <c r="I26" s="19">
        <v>8.8064695448686103E-15</v>
      </c>
      <c r="J26" s="99">
        <v>676740.23783992545</v>
      </c>
      <c r="K26" s="99">
        <v>34897.422529528238</v>
      </c>
    </row>
    <row r="27" spans="1:11" ht="14">
      <c r="A27" s="43" t="s">
        <v>36</v>
      </c>
      <c r="B27" s="43" t="s">
        <v>175</v>
      </c>
      <c r="C27" s="9">
        <v>15.4863</v>
      </c>
      <c r="D27" s="44">
        <v>2644.5</v>
      </c>
      <c r="E27" s="14">
        <v>157238</v>
      </c>
      <c r="F27" s="19">
        <v>2.2753000499999998E-13</v>
      </c>
      <c r="G27" s="19">
        <v>8.0289100000000005E-15</v>
      </c>
      <c r="H27" s="100">
        <v>2.2496714557077328E-13</v>
      </c>
      <c r="I27" s="19">
        <v>1.0387847702767805E-14</v>
      </c>
      <c r="J27" s="19">
        <v>867178.72192279377</v>
      </c>
      <c r="K27" s="19">
        <v>30600.359333851986</v>
      </c>
    </row>
    <row r="28" spans="1:11" ht="15">
      <c r="A28" s="43" t="s">
        <v>133</v>
      </c>
      <c r="B28" s="43" t="s">
        <v>188</v>
      </c>
      <c r="C28" s="9">
        <v>18.835999999999999</v>
      </c>
      <c r="D28" s="7">
        <v>3441.3</v>
      </c>
      <c r="E28" s="14">
        <v>162296</v>
      </c>
      <c r="F28" s="99">
        <v>3.0364103333333303E-13</v>
      </c>
      <c r="G28" s="53">
        <v>9.249459166666671E-15</v>
      </c>
      <c r="H28" s="100">
        <v>3.0107817390410632E-13</v>
      </c>
      <c r="I28" s="19">
        <v>1.1357661686440235E-14</v>
      </c>
      <c r="J28" s="99">
        <v>1238135.9872641645</v>
      </c>
      <c r="K28" s="99">
        <v>37715.878289771419</v>
      </c>
    </row>
    <row r="29" spans="1:11" ht="16">
      <c r="A29" s="56" t="s">
        <v>55</v>
      </c>
      <c r="B29" s="43" t="s">
        <v>179</v>
      </c>
      <c r="C29" s="62">
        <v>20.2194</v>
      </c>
      <c r="D29" s="49">
        <v>1513.7</v>
      </c>
      <c r="E29" s="102">
        <v>160347</v>
      </c>
      <c r="F29" s="99">
        <v>2.3185795217391301E-13</v>
      </c>
      <c r="G29" s="53">
        <v>8.8929595652173913E-15</v>
      </c>
      <c r="H29" s="100">
        <v>2.292950927446863E-13</v>
      </c>
      <c r="I29" s="19">
        <v>1.1069268898007214E-14</v>
      </c>
      <c r="J29" s="99">
        <v>825009.45264406223</v>
      </c>
      <c r="K29" s="99">
        <v>31643.407674810209</v>
      </c>
    </row>
    <row r="30" spans="1:11" ht="15">
      <c r="A30" s="43" t="s">
        <v>135</v>
      </c>
      <c r="B30" s="43" t="s">
        <v>188</v>
      </c>
      <c r="C30" s="9">
        <v>20.010100000000001</v>
      </c>
      <c r="D30" s="7">
        <v>3464.2</v>
      </c>
      <c r="E30" s="14">
        <v>162298</v>
      </c>
      <c r="F30" s="99">
        <v>2.6437500000000002E-13</v>
      </c>
      <c r="G30" s="53">
        <v>9.728820000000001E-15</v>
      </c>
      <c r="H30" s="100">
        <v>2.6181214057077332E-13</v>
      </c>
      <c r="I30" s="19">
        <v>1.1751337060105047E-14</v>
      </c>
      <c r="J30" s="99">
        <v>1021522.9225679007</v>
      </c>
      <c r="K30" s="99">
        <v>37591.348045530191</v>
      </c>
    </row>
    <row r="31" spans="1:11" ht="16">
      <c r="A31" s="56" t="s">
        <v>51</v>
      </c>
      <c r="B31" s="43" t="s">
        <v>179</v>
      </c>
      <c r="C31" s="62">
        <v>22.112500000000001</v>
      </c>
      <c r="D31" s="49">
        <v>1678.5</v>
      </c>
      <c r="E31" s="102">
        <v>160343</v>
      </c>
      <c r="F31" s="99">
        <v>2.2185005454545502E-13</v>
      </c>
      <c r="G31" s="53">
        <v>9.2361790909090899E-15</v>
      </c>
      <c r="H31" s="100">
        <v>2.1928719511622832E-13</v>
      </c>
      <c r="I31" s="19">
        <v>1.1346849267842796E-14</v>
      </c>
      <c r="J31" s="99">
        <v>1223310.4722261401</v>
      </c>
      <c r="K31" s="99">
        <v>50929.51015231866</v>
      </c>
    </row>
    <row r="32" spans="1:11" ht="16">
      <c r="A32" s="56" t="s">
        <v>50</v>
      </c>
      <c r="B32" s="43" t="s">
        <v>179</v>
      </c>
      <c r="C32" s="9">
        <v>21.738</v>
      </c>
      <c r="D32" s="44">
        <v>2018.9</v>
      </c>
      <c r="E32" s="102">
        <v>160342</v>
      </c>
      <c r="F32" s="99">
        <v>3.1011094166666699E-13</v>
      </c>
      <c r="G32" s="53">
        <v>1.0130297916666702E-14</v>
      </c>
      <c r="H32" s="100">
        <v>3.0754808223744028E-13</v>
      </c>
      <c r="I32" s="19">
        <v>1.2085814825166736E-14</v>
      </c>
      <c r="J32" s="99">
        <v>1176534.5709085579</v>
      </c>
      <c r="K32" s="99">
        <v>38433.489797249611</v>
      </c>
    </row>
    <row r="33" spans="1:11" ht="14">
      <c r="A33" s="43" t="s">
        <v>33</v>
      </c>
      <c r="B33" s="26" t="s">
        <v>174</v>
      </c>
      <c r="C33" s="9">
        <v>12.6182</v>
      </c>
      <c r="D33" s="44">
        <v>2566.8000000000002</v>
      </c>
      <c r="E33" s="14">
        <v>157235</v>
      </c>
      <c r="F33" s="19">
        <v>3.7641105000000001E-13</v>
      </c>
      <c r="G33" s="19">
        <v>1.3167000000000001E-14</v>
      </c>
      <c r="H33" s="100">
        <v>3.7384819057077331E-13</v>
      </c>
      <c r="I33" s="19">
        <v>1.4724600949017205E-14</v>
      </c>
      <c r="J33" s="19">
        <v>1708956.5519134414</v>
      </c>
      <c r="K33" s="19">
        <v>59779.94248320895</v>
      </c>
    </row>
    <row r="34" spans="1:11" ht="16">
      <c r="A34" s="56" t="s">
        <v>45</v>
      </c>
      <c r="B34" s="43" t="s">
        <v>179</v>
      </c>
      <c r="C34" s="9">
        <v>19.011700000000001</v>
      </c>
      <c r="D34" s="44">
        <v>2031.7</v>
      </c>
      <c r="E34" s="102">
        <v>160337</v>
      </c>
      <c r="F34" s="99">
        <v>2.0201296315789501E-13</v>
      </c>
      <c r="G34" s="53">
        <v>1.0239198421052602E-14</v>
      </c>
      <c r="H34" s="100">
        <v>1.9945010372866831E-13</v>
      </c>
      <c r="I34" s="19">
        <v>1.2177239769893851E-14</v>
      </c>
      <c r="J34" s="99">
        <v>835251.22164942487</v>
      </c>
      <c r="K34" s="99">
        <v>42335.41677823168</v>
      </c>
    </row>
    <row r="35" spans="1:11" ht="15">
      <c r="A35" s="43" t="s">
        <v>136</v>
      </c>
      <c r="B35" s="43" t="s">
        <v>188</v>
      </c>
      <c r="C35" s="9">
        <v>20.3249</v>
      </c>
      <c r="D35" s="7">
        <v>3639.9</v>
      </c>
      <c r="E35" s="14">
        <v>162299</v>
      </c>
      <c r="F35" s="99">
        <v>1.25607016666667E-13</v>
      </c>
      <c r="G35" s="53">
        <v>5.9083398333333303E-15</v>
      </c>
      <c r="H35" s="100">
        <v>1.2304415723744029E-13</v>
      </c>
      <c r="I35" s="19">
        <v>8.8516927021870596E-15</v>
      </c>
      <c r="J35" s="99">
        <v>502052.30910461053</v>
      </c>
      <c r="K35" s="99">
        <v>23615.684338492294</v>
      </c>
    </row>
    <row r="36" spans="1:11" ht="14">
      <c r="A36" s="43" t="s">
        <v>34</v>
      </c>
      <c r="B36" s="26" t="s">
        <v>174</v>
      </c>
      <c r="C36" s="9">
        <v>14.213100000000001</v>
      </c>
      <c r="D36" s="44">
        <v>2553.4</v>
      </c>
      <c r="E36" s="14">
        <v>157236</v>
      </c>
      <c r="F36" s="19">
        <v>2.0007102500000001E-13</v>
      </c>
      <c r="G36" s="19">
        <v>9.1145483333333302E-15</v>
      </c>
      <c r="H36" s="100">
        <v>1.9750816557077331E-13</v>
      </c>
      <c r="I36" s="19">
        <v>1.1248065408258778E-14</v>
      </c>
      <c r="J36" s="19">
        <v>802210.37224927638</v>
      </c>
      <c r="K36" s="19">
        <v>36545.947677167904</v>
      </c>
    </row>
    <row r="37" spans="1:11" ht="15">
      <c r="A37" s="43" t="s">
        <v>137</v>
      </c>
      <c r="B37" s="43" t="s">
        <v>188</v>
      </c>
      <c r="C37" s="9">
        <v>19.940200000000001</v>
      </c>
      <c r="D37" s="7">
        <v>5107.8999999999996</v>
      </c>
      <c r="E37" s="14">
        <v>162850</v>
      </c>
      <c r="F37" s="99">
        <v>1.7842097500000002E-13</v>
      </c>
      <c r="G37" s="53">
        <v>6.28614875E-15</v>
      </c>
      <c r="H37" s="100">
        <v>1.7585811557077332E-13</v>
      </c>
      <c r="I37" s="19">
        <v>9.1082188277909139E-15</v>
      </c>
      <c r="J37" s="99">
        <v>1020076.677035513</v>
      </c>
      <c r="K37" s="99">
        <v>35939.461311939049</v>
      </c>
    </row>
    <row r="38" spans="1:11" ht="16">
      <c r="A38" s="56" t="s">
        <v>46</v>
      </c>
      <c r="B38" s="43" t="s">
        <v>179</v>
      </c>
      <c r="C38" s="9">
        <v>5.2962999999999996</v>
      </c>
      <c r="D38" s="44">
        <v>2050.4</v>
      </c>
      <c r="E38" s="102">
        <v>160338</v>
      </c>
      <c r="F38" s="99">
        <v>1.0531498000000002E-13</v>
      </c>
      <c r="G38" s="53">
        <v>5.80664E-15</v>
      </c>
      <c r="H38" s="100">
        <v>1.027521205707733E-13</v>
      </c>
      <c r="I38" s="19">
        <v>8.7841363945124594E-15</v>
      </c>
      <c r="J38" s="99">
        <v>597648.59136272816</v>
      </c>
      <c r="K38" s="99">
        <v>32951.914500201878</v>
      </c>
    </row>
    <row r="39" spans="1:11" ht="15">
      <c r="A39" s="43" t="s">
        <v>138</v>
      </c>
      <c r="B39" s="43" t="s">
        <v>188</v>
      </c>
      <c r="C39" s="9">
        <v>20.1568</v>
      </c>
      <c r="D39" s="7">
        <v>4469.1000000000004</v>
      </c>
      <c r="E39" s="14">
        <v>162851</v>
      </c>
      <c r="F39" s="99">
        <v>2.4907497500000001E-13</v>
      </c>
      <c r="G39" s="53">
        <v>8.2725085833333304E-15</v>
      </c>
      <c r="H39" s="100">
        <v>2.4651211557077331E-13</v>
      </c>
      <c r="I39" s="19">
        <v>1.0577257790614823E-14</v>
      </c>
      <c r="J39" s="99">
        <v>1232544.5185931881</v>
      </c>
      <c r="K39" s="99">
        <v>40936.409245459516</v>
      </c>
    </row>
    <row r="40" spans="1:11" ht="15">
      <c r="A40" s="43" t="s">
        <v>139</v>
      </c>
      <c r="B40" s="43" t="s">
        <v>188</v>
      </c>
      <c r="C40" s="9">
        <v>20.702100000000002</v>
      </c>
      <c r="D40" s="7">
        <v>4464</v>
      </c>
      <c r="E40" s="14">
        <v>162852</v>
      </c>
      <c r="F40" s="99">
        <v>1.6710696923076902E-13</v>
      </c>
      <c r="G40" s="53">
        <v>6.7739598461538504E-15</v>
      </c>
      <c r="H40" s="100">
        <v>1.6454410980154231E-13</v>
      </c>
      <c r="I40" s="19">
        <v>9.4514822173616262E-15</v>
      </c>
      <c r="J40" s="99">
        <v>804226.50086473359</v>
      </c>
      <c r="K40" s="99">
        <v>32600.663210804199</v>
      </c>
    </row>
    <row r="41" spans="1:11" ht="14">
      <c r="A41" s="43" t="s">
        <v>38</v>
      </c>
      <c r="B41" s="43" t="s">
        <v>175</v>
      </c>
      <c r="C41" s="9">
        <v>5.2962999999999996</v>
      </c>
      <c r="D41" s="44">
        <v>2050.4</v>
      </c>
      <c r="E41" s="14">
        <v>157241</v>
      </c>
      <c r="F41" s="99">
        <v>1.7619697500000002E-14</v>
      </c>
      <c r="G41" s="19">
        <v>1.84655E-15</v>
      </c>
      <c r="H41" s="100">
        <v>1.5056838070773289E-14</v>
      </c>
      <c r="I41" s="19">
        <v>6.8449785251889824E-15</v>
      </c>
      <c r="J41" s="99">
        <v>152243.40816421999</v>
      </c>
      <c r="K41" s="99">
        <v>15955.158443874556</v>
      </c>
    </row>
    <row r="42" spans="1:11" ht="14">
      <c r="A42" s="43" t="s">
        <v>72</v>
      </c>
      <c r="B42" s="26" t="s">
        <v>181</v>
      </c>
      <c r="C42" s="64">
        <v>21.6084</v>
      </c>
      <c r="D42" s="57">
        <v>2621.7140030625078</v>
      </c>
      <c r="E42" s="102">
        <v>160368</v>
      </c>
      <c r="F42" s="99">
        <v>5.9086494736842108E-14</v>
      </c>
      <c r="G42" s="8">
        <v>5.0210410526315807E-15</v>
      </c>
      <c r="H42" s="100">
        <v>5.6523635307615392E-14</v>
      </c>
      <c r="I42" s="19">
        <v>8.2858214656128084E-15</v>
      </c>
      <c r="J42" s="99">
        <v>276672.29904626397</v>
      </c>
      <c r="K42" s="99">
        <v>23511.006666148663</v>
      </c>
    </row>
    <row r="43" spans="1:11" ht="14">
      <c r="A43" s="43" t="s">
        <v>66</v>
      </c>
      <c r="B43" s="26" t="s">
        <v>181</v>
      </c>
      <c r="C43" s="63">
        <v>9.7716999999999992</v>
      </c>
      <c r="D43" s="14">
        <v>2414.1999999999998</v>
      </c>
      <c r="E43" s="102">
        <v>160360</v>
      </c>
      <c r="F43" s="99">
        <v>8.9150808333333312E-14</v>
      </c>
      <c r="G43" s="8">
        <v>6.7624594166666706E-15</v>
      </c>
      <c r="H43" s="100">
        <v>8.6587948904106595E-14</v>
      </c>
      <c r="I43" s="19">
        <v>9.4432431648169506E-15</v>
      </c>
      <c r="J43" s="99">
        <v>315678.6740972604</v>
      </c>
      <c r="K43" s="99">
        <v>23945.539723072634</v>
      </c>
    </row>
    <row r="44" spans="1:11" ht="16">
      <c r="A44" s="56" t="s">
        <v>56</v>
      </c>
      <c r="B44" s="26" t="s">
        <v>180</v>
      </c>
      <c r="C44" s="62">
        <v>19.015699999999999</v>
      </c>
      <c r="D44" s="49">
        <v>2393</v>
      </c>
      <c r="E44" s="102">
        <v>160348</v>
      </c>
      <c r="F44" s="99">
        <v>1.2458001666666701E-13</v>
      </c>
      <c r="G44" s="53">
        <v>5.387147916666671E-15</v>
      </c>
      <c r="H44" s="100">
        <v>1.2201715723744031E-13</v>
      </c>
      <c r="I44" s="19">
        <v>8.5126580328264327E-15</v>
      </c>
      <c r="J44" s="99">
        <v>660218.79875688907</v>
      </c>
      <c r="K44" s="99">
        <v>28549.493100356813</v>
      </c>
    </row>
    <row r="45" spans="1:11" ht="16">
      <c r="A45" s="56" t="s">
        <v>57</v>
      </c>
      <c r="B45" s="26" t="s">
        <v>180</v>
      </c>
      <c r="C45" s="62">
        <v>20.057099999999998</v>
      </c>
      <c r="D45" s="49">
        <v>2227.1999999999998</v>
      </c>
      <c r="E45" s="102">
        <v>160349</v>
      </c>
      <c r="F45" s="99">
        <v>2.8020901250000001E-13</v>
      </c>
      <c r="G45" s="53">
        <v>1.1752198125E-14</v>
      </c>
      <c r="H45" s="100">
        <v>2.7764615307077331E-13</v>
      </c>
      <c r="I45" s="19">
        <v>1.3474351371292492E-14</v>
      </c>
      <c r="J45" s="99">
        <v>758785.17321564187</v>
      </c>
      <c r="K45" s="99">
        <v>31824.078784556106</v>
      </c>
    </row>
    <row r="46" spans="1:11" ht="14">
      <c r="A46" s="43" t="s">
        <v>31</v>
      </c>
      <c r="B46" s="26" t="s">
        <v>174</v>
      </c>
      <c r="C46" s="9">
        <v>36.748600000000003</v>
      </c>
      <c r="D46" s="44">
        <v>3424.8</v>
      </c>
      <c r="E46" s="14">
        <v>157226</v>
      </c>
      <c r="F46" s="19">
        <v>3.5039896666666703E-13</v>
      </c>
      <c r="G46" s="19">
        <v>1.2072298333333301E-14</v>
      </c>
      <c r="H46" s="100">
        <v>3.4783610723744033E-13</v>
      </c>
      <c r="I46" s="19">
        <v>1.3754430964485602E-14</v>
      </c>
      <c r="J46" s="19">
        <v>728838.43420584593</v>
      </c>
      <c r="K46" s="19">
        <v>25110.676262075576</v>
      </c>
    </row>
    <row r="47" spans="1:11" ht="16">
      <c r="A47" s="56" t="s">
        <v>58</v>
      </c>
      <c r="B47" s="26" t="s">
        <v>180</v>
      </c>
      <c r="C47" s="62">
        <v>22.178899999999999</v>
      </c>
      <c r="D47" s="49">
        <v>1309.5</v>
      </c>
      <c r="E47" s="102">
        <v>160350</v>
      </c>
      <c r="F47" s="99">
        <v>1.01415008333333E-12</v>
      </c>
      <c r="G47" s="53">
        <v>3.3608001666666706E-14</v>
      </c>
      <c r="H47" s="100">
        <v>1.0115872239041034E-12</v>
      </c>
      <c r="I47" s="19">
        <v>3.4248237328868041E-14</v>
      </c>
      <c r="J47" s="99">
        <v>3684430.1650391142</v>
      </c>
      <c r="K47" s="99">
        <v>122098.62934720333</v>
      </c>
    </row>
    <row r="48" spans="1:11" ht="16">
      <c r="A48" s="56" t="s">
        <v>59</v>
      </c>
      <c r="B48" s="26" t="s">
        <v>180</v>
      </c>
      <c r="C48" s="63">
        <v>22.3598</v>
      </c>
      <c r="D48" s="44">
        <v>2112.1</v>
      </c>
      <c r="E48" s="102">
        <v>160352</v>
      </c>
      <c r="F48" s="99">
        <v>6.0603510526315804E-14</v>
      </c>
      <c r="G48" s="53">
        <v>4.26253989473684E-15</v>
      </c>
      <c r="H48" s="100">
        <v>5.8040651097089088E-14</v>
      </c>
      <c r="I48" s="19">
        <v>7.8494095613632936E-15</v>
      </c>
      <c r="J48" s="99">
        <v>496468.6251121746</v>
      </c>
      <c r="K48" s="99">
        <v>34919.055062113432</v>
      </c>
    </row>
    <row r="49" spans="1:11" ht="16">
      <c r="A49" s="56" t="s">
        <v>60</v>
      </c>
      <c r="B49" s="26" t="s">
        <v>180</v>
      </c>
      <c r="C49" s="63">
        <v>10.1386</v>
      </c>
      <c r="D49" s="44">
        <v>1878.2</v>
      </c>
      <c r="E49" s="102">
        <v>160353</v>
      </c>
      <c r="F49" s="99">
        <v>7.4550300000000012E-13</v>
      </c>
      <c r="G49" s="53">
        <v>2.7679199333333302E-14</v>
      </c>
      <c r="H49" s="100">
        <v>7.4294014057077337E-13</v>
      </c>
      <c r="I49" s="19">
        <v>2.8453155534003557E-14</v>
      </c>
      <c r="J49" s="99">
        <v>949328.03838098841</v>
      </c>
      <c r="K49" s="99">
        <v>35246.860183083983</v>
      </c>
    </row>
    <row r="50" spans="1:11" ht="16">
      <c r="A50" s="56" t="s">
        <v>61</v>
      </c>
      <c r="B50" s="26" t="s">
        <v>180</v>
      </c>
      <c r="C50" s="63">
        <v>19.837399999999999</v>
      </c>
      <c r="D50" s="14">
        <v>5043.8999999999996</v>
      </c>
      <c r="E50" s="102">
        <v>160354</v>
      </c>
      <c r="F50" s="99">
        <v>1.9071197894736801E-13</v>
      </c>
      <c r="G50" s="53">
        <v>1.1219300000000001E-14</v>
      </c>
      <c r="H50" s="100">
        <v>1.8814911951814131E-13</v>
      </c>
      <c r="I50" s="19">
        <v>1.3012174168746681E-14</v>
      </c>
      <c r="J50" s="99">
        <v>284410.06862603617</v>
      </c>
      <c r="K50" s="99">
        <v>16731.41823889676</v>
      </c>
    </row>
    <row r="51" spans="1:11" ht="16">
      <c r="A51" s="56" t="s">
        <v>62</v>
      </c>
      <c r="B51" s="26" t="s">
        <v>180</v>
      </c>
      <c r="C51" s="63">
        <v>20.4223</v>
      </c>
      <c r="D51" s="49">
        <v>3713.5</v>
      </c>
      <c r="E51" s="102">
        <v>160355</v>
      </c>
      <c r="F51" s="99">
        <v>7.1867488333333303E-13</v>
      </c>
      <c r="G51" s="53">
        <v>2.5601595833333301E-14</v>
      </c>
      <c r="H51" s="100">
        <v>7.1611202390410627E-13</v>
      </c>
      <c r="I51" s="19">
        <v>2.64364463065887E-14</v>
      </c>
      <c r="J51" s="99">
        <v>1260022.5698208758</v>
      </c>
      <c r="K51" s="99">
        <v>44886.20560080155</v>
      </c>
    </row>
    <row r="52" spans="1:11" ht="14">
      <c r="A52" s="43" t="s">
        <v>32</v>
      </c>
      <c r="B52" s="26" t="s">
        <v>174</v>
      </c>
      <c r="C52" s="9">
        <v>36.530700000000003</v>
      </c>
      <c r="D52" s="44">
        <v>2700.9</v>
      </c>
      <c r="E52" s="14">
        <v>157227</v>
      </c>
      <c r="F52" s="19">
        <v>7.3043100000000012E-13</v>
      </c>
      <c r="G52" s="19">
        <v>2.2000095625000002E-14</v>
      </c>
      <c r="H52" s="100">
        <v>7.2786814057077337E-13</v>
      </c>
      <c r="I52" s="19">
        <v>2.2966240258626193E-14</v>
      </c>
      <c r="J52" s="19">
        <v>1205323.8239166955</v>
      </c>
      <c r="K52" s="19">
        <v>36303.551444637429</v>
      </c>
    </row>
    <row r="53" spans="1:11" ht="14">
      <c r="A53" s="43" t="s">
        <v>67</v>
      </c>
      <c r="B53" s="26" t="s">
        <v>181</v>
      </c>
      <c r="C53" s="63">
        <v>5.7868000000000004</v>
      </c>
      <c r="D53" s="44">
        <v>3154.6</v>
      </c>
      <c r="E53" s="102">
        <v>160361</v>
      </c>
      <c r="F53" s="99">
        <v>3.8501505833333301E-13</v>
      </c>
      <c r="G53" s="8">
        <v>1.7857100000000001E-14</v>
      </c>
      <c r="H53" s="100">
        <v>3.8245219890410631E-13</v>
      </c>
      <c r="I53" s="19">
        <v>1.9034705264799831E-14</v>
      </c>
      <c r="J53" s="99">
        <v>742041.77261712344</v>
      </c>
      <c r="K53" s="99">
        <v>34416.093217655958</v>
      </c>
    </row>
    <row r="54" spans="1:11" ht="16">
      <c r="A54" s="56" t="s">
        <v>63</v>
      </c>
      <c r="B54" s="26" t="s">
        <v>180</v>
      </c>
      <c r="C54" s="63">
        <v>21.217099999999999</v>
      </c>
      <c r="D54" s="49">
        <v>2410.9</v>
      </c>
      <c r="E54" s="102">
        <v>160356</v>
      </c>
      <c r="F54" s="99">
        <v>4.4199898333333303E-13</v>
      </c>
      <c r="G54" s="53">
        <v>1.9108200000000002E-14</v>
      </c>
      <c r="H54" s="100">
        <v>4.3943612390410633E-13</v>
      </c>
      <c r="I54" s="19">
        <v>2.0213047552207421E-14</v>
      </c>
      <c r="J54" s="99">
        <v>690056.56776668073</v>
      </c>
      <c r="K54" s="99">
        <v>29832.057098319798</v>
      </c>
    </row>
    <row r="55" spans="1:11" ht="14">
      <c r="A55" s="43" t="s">
        <v>68</v>
      </c>
      <c r="B55" s="26" t="s">
        <v>181</v>
      </c>
      <c r="C55" s="63">
        <v>16.8904</v>
      </c>
      <c r="D55" s="44">
        <v>3059.2</v>
      </c>
      <c r="E55" s="102">
        <v>160362</v>
      </c>
      <c r="F55" s="99">
        <v>2.3928704285714304E-13</v>
      </c>
      <c r="G55" s="8">
        <v>1.2850701428571401E-14</v>
      </c>
      <c r="H55" s="100">
        <v>2.3672418342791633E-13</v>
      </c>
      <c r="I55" s="19">
        <v>1.4442455169190778E-14</v>
      </c>
      <c r="J55" s="99">
        <v>730871.12951205776</v>
      </c>
      <c r="K55" s="99">
        <v>39250.795011618924</v>
      </c>
    </row>
    <row r="56" spans="1:11" ht="14">
      <c r="A56" s="43" t="s">
        <v>69</v>
      </c>
      <c r="B56" s="26" t="s">
        <v>181</v>
      </c>
      <c r="C56" s="63">
        <v>14.6045</v>
      </c>
      <c r="D56" s="44">
        <v>3909.9</v>
      </c>
      <c r="E56" s="102">
        <v>160363</v>
      </c>
      <c r="F56" s="99">
        <v>5.8653308750000007E-14</v>
      </c>
      <c r="G56" s="8">
        <v>5.020390500000001E-15</v>
      </c>
      <c r="H56" s="100">
        <v>5.6090449320773291E-14</v>
      </c>
      <c r="I56" s="19">
        <v>8.2854272599720884E-15</v>
      </c>
      <c r="J56" s="99">
        <v>311259.36346130882</v>
      </c>
      <c r="K56" s="99">
        <v>26642.035797463886</v>
      </c>
    </row>
    <row r="57" spans="1:11" ht="16">
      <c r="A57" s="56" t="s">
        <v>64</v>
      </c>
      <c r="B57" s="26" t="s">
        <v>180</v>
      </c>
      <c r="C57" s="63">
        <v>20.054500000000001</v>
      </c>
      <c r="D57" s="14">
        <v>2280</v>
      </c>
      <c r="E57" s="102">
        <v>160358</v>
      </c>
      <c r="F57" s="99">
        <v>4.5177297777777807E-13</v>
      </c>
      <c r="G57" s="53">
        <v>1.8626700555555601E-14</v>
      </c>
      <c r="H57" s="100">
        <v>4.4921011834855137E-13</v>
      </c>
      <c r="I57" s="19">
        <v>1.9758490774705787E-14</v>
      </c>
      <c r="J57" s="99">
        <v>2281327.1561694918</v>
      </c>
      <c r="K57" s="99">
        <v>94059.627063680789</v>
      </c>
    </row>
    <row r="58" spans="1:11" ht="16">
      <c r="A58" s="56" t="s">
        <v>65</v>
      </c>
      <c r="B58" s="26" t="s">
        <v>180</v>
      </c>
      <c r="C58" s="63">
        <v>20.0181</v>
      </c>
      <c r="D58" s="44">
        <v>3402.8</v>
      </c>
      <c r="E58" s="102">
        <v>160359</v>
      </c>
      <c r="F58" s="99">
        <v>8.4688000000000002E-13</v>
      </c>
      <c r="G58" s="53">
        <v>2.4360997500000003E-14</v>
      </c>
      <c r="H58" s="100">
        <v>8.4431714057077327E-13</v>
      </c>
      <c r="I58" s="19">
        <v>2.5236921034524097E-14</v>
      </c>
      <c r="J58" s="99">
        <v>3285021.8204848189</v>
      </c>
      <c r="K58" s="99">
        <v>94495.570040945749</v>
      </c>
    </row>
    <row r="59" spans="1:11" ht="14">
      <c r="A59" s="59" t="s">
        <v>119</v>
      </c>
      <c r="B59" s="26" t="s">
        <v>186</v>
      </c>
      <c r="C59" s="62">
        <v>20.2835</v>
      </c>
      <c r="D59" s="14">
        <v>1989.6</v>
      </c>
      <c r="E59" s="14">
        <v>162238</v>
      </c>
      <c r="F59" s="99">
        <v>1.7962999090909103E-14</v>
      </c>
      <c r="G59" s="19">
        <v>2.7909504545454505E-15</v>
      </c>
      <c r="H59" s="100">
        <v>1.5400139661682391E-14</v>
      </c>
      <c r="I59" s="19">
        <v>7.1577502434442211E-15</v>
      </c>
      <c r="J59" s="99">
        <v>109839.19482709818</v>
      </c>
      <c r="K59" s="99">
        <v>17065.955922958365</v>
      </c>
    </row>
    <row r="60" spans="1:11" ht="14">
      <c r="A60" s="43" t="s">
        <v>29</v>
      </c>
      <c r="B60" s="43" t="s">
        <v>177</v>
      </c>
      <c r="C60" s="9">
        <v>22.595300000000002</v>
      </c>
      <c r="D60" s="44">
        <v>2091.5</v>
      </c>
      <c r="E60" s="14">
        <v>157272</v>
      </c>
      <c r="F60" s="99">
        <v>2.2049100000000001E-12</v>
      </c>
      <c r="G60" s="8">
        <v>5.438109818181821E-14</v>
      </c>
      <c r="H60" s="100">
        <v>2.2023471405707733E-12</v>
      </c>
      <c r="I60" s="19">
        <v>5.4779081989098266E-14</v>
      </c>
      <c r="J60" s="99">
        <v>4555170.7133024456</v>
      </c>
      <c r="K60" s="99">
        <v>112347.07348374453</v>
      </c>
    </row>
    <row r="61" spans="1:11" ht="15">
      <c r="A61" s="43" t="s">
        <v>127</v>
      </c>
      <c r="B61" s="43" t="s">
        <v>187</v>
      </c>
      <c r="C61" s="62">
        <v>20.115200000000002</v>
      </c>
      <c r="D61" s="14">
        <v>1961.4</v>
      </c>
      <c r="E61" s="14">
        <v>162290</v>
      </c>
      <c r="F61" s="99">
        <v>2.1466600000000002E-13</v>
      </c>
      <c r="G61" s="53">
        <v>1.0612000666666701E-14</v>
      </c>
      <c r="H61" s="100">
        <v>2.1210314057077332E-13</v>
      </c>
      <c r="I61" s="19">
        <v>1.2492339342858601E-14</v>
      </c>
      <c r="J61" s="99">
        <v>648415.97401972767</v>
      </c>
      <c r="K61" s="99">
        <v>32054.404277224559</v>
      </c>
    </row>
    <row r="62" spans="1:11" ht="14">
      <c r="A62" s="43" t="s">
        <v>81</v>
      </c>
      <c r="B62" s="43" t="s">
        <v>182</v>
      </c>
      <c r="C62" s="64">
        <v>21.6661</v>
      </c>
      <c r="D62" s="57">
        <v>3765.5038147804316</v>
      </c>
      <c r="E62" s="102">
        <v>160379</v>
      </c>
      <c r="F62" s="99">
        <v>2.8815094666666699E-13</v>
      </c>
      <c r="G62" s="8">
        <v>1.8846800000000002E-14</v>
      </c>
      <c r="H62" s="100">
        <v>2.8558808723744029E-13</v>
      </c>
      <c r="I62" s="19">
        <v>1.99661176583681E-14</v>
      </c>
      <c r="J62" s="99">
        <v>829862.59257101058</v>
      </c>
      <c r="K62" s="99">
        <v>54277.99037481549</v>
      </c>
    </row>
    <row r="63" spans="1:11" ht="14">
      <c r="A63" s="43" t="s">
        <v>39</v>
      </c>
      <c r="B63" s="43" t="s">
        <v>175</v>
      </c>
      <c r="C63" s="9">
        <v>20.782299999999999</v>
      </c>
      <c r="D63" s="49">
        <v>2114.8000000000002</v>
      </c>
      <c r="E63" s="14">
        <v>157243</v>
      </c>
      <c r="F63" s="99">
        <v>1.64154026315789E-13</v>
      </c>
      <c r="G63" s="19">
        <v>6.6941600000000007E-15</v>
      </c>
      <c r="H63" s="100">
        <v>1.615911668865623E-13</v>
      </c>
      <c r="I63" s="19">
        <v>9.3944538006952984E-15</v>
      </c>
      <c r="J63" s="99">
        <v>372821.77075094485</v>
      </c>
      <c r="K63" s="99">
        <v>15203.578254541391</v>
      </c>
    </row>
    <row r="64" spans="1:11" ht="14">
      <c r="A64" s="43" t="s">
        <v>77</v>
      </c>
      <c r="B64" s="43" t="s">
        <v>182</v>
      </c>
      <c r="C64" s="64">
        <v>22.3309</v>
      </c>
      <c r="D64" s="57">
        <v>1492.1043200924187</v>
      </c>
      <c r="E64" s="102">
        <v>160375</v>
      </c>
      <c r="F64" s="99">
        <v>1.7767897142857101E-13</v>
      </c>
      <c r="G64" s="8">
        <v>1.0843598571428602E-14</v>
      </c>
      <c r="H64" s="100">
        <v>1.7511611199934431E-13</v>
      </c>
      <c r="I64" s="19">
        <v>1.2689665641225018E-14</v>
      </c>
      <c r="J64" s="99">
        <v>332388.13221831189</v>
      </c>
      <c r="K64" s="99">
        <v>20285.368868939404</v>
      </c>
    </row>
    <row r="65" spans="1:11" ht="14">
      <c r="A65" s="43" t="s">
        <v>78</v>
      </c>
      <c r="B65" s="43" t="s">
        <v>182</v>
      </c>
      <c r="C65" s="64">
        <v>21.743500000000001</v>
      </c>
      <c r="D65" s="57">
        <v>1708.0527406497131</v>
      </c>
      <c r="E65" s="102">
        <v>160376</v>
      </c>
      <c r="F65" s="99">
        <v>2.3831398125000005E-13</v>
      </c>
      <c r="G65" s="8">
        <v>1.2600901875000001E-14</v>
      </c>
      <c r="H65" s="100">
        <v>2.3575112182077334E-13</v>
      </c>
      <c r="I65" s="19">
        <v>1.4220643873298313E-14</v>
      </c>
      <c r="J65" s="99">
        <v>512252.82294104435</v>
      </c>
      <c r="K65" s="99">
        <v>27085.475737575289</v>
      </c>
    </row>
    <row r="66" spans="1:11" ht="14">
      <c r="A66" s="43" t="s">
        <v>79</v>
      </c>
      <c r="B66" s="43" t="s">
        <v>182</v>
      </c>
      <c r="C66" s="64">
        <v>21.805399999999999</v>
      </c>
      <c r="D66" s="57">
        <v>1525.2935990234378</v>
      </c>
      <c r="E66" s="102">
        <v>160377</v>
      </c>
      <c r="F66" s="99">
        <v>3.8597506875000002E-13</v>
      </c>
      <c r="G66" s="8">
        <v>1.68717975E-14</v>
      </c>
      <c r="H66" s="100">
        <v>3.8341220932077331E-13</v>
      </c>
      <c r="I66" s="19">
        <v>1.8113573225313791E-14</v>
      </c>
      <c r="J66" s="99">
        <v>1128476.7896867369</v>
      </c>
      <c r="K66" s="99">
        <v>49328.139096405597</v>
      </c>
    </row>
    <row r="67" spans="1:11" ht="14">
      <c r="A67" s="43" t="s">
        <v>80</v>
      </c>
      <c r="B67" s="43" t="s">
        <v>182</v>
      </c>
      <c r="C67" s="64">
        <v>22.226500000000001</v>
      </c>
      <c r="D67" s="57">
        <v>5028.8000277683659</v>
      </c>
      <c r="E67" s="102">
        <v>160378</v>
      </c>
      <c r="F67" s="99">
        <v>1.26508026666667E-13</v>
      </c>
      <c r="G67" s="8">
        <v>8.7500693333333309E-15</v>
      </c>
      <c r="H67" s="100">
        <v>1.239451672374403E-13</v>
      </c>
      <c r="I67" s="19">
        <v>1.0954802483200633E-14</v>
      </c>
      <c r="J67" s="99">
        <v>398272.23336784687</v>
      </c>
      <c r="K67" s="99">
        <v>27546.945022646494</v>
      </c>
    </row>
    <row r="68" spans="1:11" ht="14">
      <c r="A68" s="43" t="s">
        <v>40</v>
      </c>
      <c r="B68" s="43" t="s">
        <v>175</v>
      </c>
      <c r="C68" s="9">
        <v>20.233699999999999</v>
      </c>
      <c r="D68" s="49">
        <v>1982.1</v>
      </c>
      <c r="E68" s="14">
        <v>157244</v>
      </c>
      <c r="F68" s="99">
        <v>2.0620406250000002E-13</v>
      </c>
      <c r="G68" s="19">
        <v>7.4459691666666705E-15</v>
      </c>
      <c r="H68" s="100">
        <v>2.0364120307077331E-13</v>
      </c>
      <c r="I68" s="19">
        <v>9.9441661761431304E-15</v>
      </c>
      <c r="J68" s="99">
        <v>450839.028882563</v>
      </c>
      <c r="K68" s="99">
        <v>16279.667177699315</v>
      </c>
    </row>
    <row r="69" spans="1:11" ht="15">
      <c r="A69" s="43" t="s">
        <v>128</v>
      </c>
      <c r="B69" s="43" t="s">
        <v>187</v>
      </c>
      <c r="C69" s="62">
        <v>19.952200000000001</v>
      </c>
      <c r="D69" s="14">
        <v>2250.4</v>
      </c>
      <c r="E69" s="14">
        <v>162291</v>
      </c>
      <c r="F69" s="99">
        <v>2.4124600833333302E-14</v>
      </c>
      <c r="G69" s="53">
        <v>2.4945502500000002E-15</v>
      </c>
      <c r="H69" s="100">
        <v>2.156174140410659E-14</v>
      </c>
      <c r="I69" s="19">
        <v>7.0474651512138323E-15</v>
      </c>
      <c r="J69" s="99">
        <v>167878.08886085264</v>
      </c>
      <c r="K69" s="99">
        <v>17359.057313757807</v>
      </c>
    </row>
    <row r="70" spans="1:11" ht="15">
      <c r="A70" s="43" t="s">
        <v>125</v>
      </c>
      <c r="B70" s="43" t="s">
        <v>187</v>
      </c>
      <c r="C70" s="62">
        <v>8.5875000000000004</v>
      </c>
      <c r="D70" s="14">
        <v>2202.1</v>
      </c>
      <c r="E70" s="14">
        <v>162287</v>
      </c>
      <c r="F70" s="99">
        <v>1.0235200000000001E-13</v>
      </c>
      <c r="G70" s="53">
        <v>4.9775200000000005E-15</v>
      </c>
      <c r="H70" s="100">
        <v>9.9789140570773291E-14</v>
      </c>
      <c r="I70" s="19">
        <v>8.259521139763391E-15</v>
      </c>
      <c r="J70" s="99">
        <v>419427.67719388049</v>
      </c>
      <c r="K70" s="99">
        <v>20397.350826423364</v>
      </c>
    </row>
    <row r="71" spans="1:11" ht="15">
      <c r="A71" s="43" t="s">
        <v>94</v>
      </c>
      <c r="B71" s="43" t="s">
        <v>184</v>
      </c>
      <c r="C71" s="9">
        <v>20.217500000000001</v>
      </c>
      <c r="D71" s="7">
        <v>1947.1</v>
      </c>
      <c r="E71" s="14">
        <v>162206</v>
      </c>
      <c r="F71" s="99">
        <v>1.5937799000000002E-13</v>
      </c>
      <c r="G71" s="53">
        <v>6.2984790000000007E-15</v>
      </c>
      <c r="H71" s="100">
        <v>1.5681513057077332E-13</v>
      </c>
      <c r="I71" s="19">
        <v>9.1167330673459638E-15</v>
      </c>
      <c r="J71" s="99">
        <v>348073.60239701252</v>
      </c>
      <c r="K71" s="99">
        <v>13755.564837729054</v>
      </c>
    </row>
    <row r="72" spans="1:11" ht="14">
      <c r="A72" s="43" t="s">
        <v>18</v>
      </c>
      <c r="B72" s="43" t="s">
        <v>176</v>
      </c>
      <c r="C72" s="9">
        <v>21.857800000000001</v>
      </c>
      <c r="D72" s="49">
        <v>1929.4</v>
      </c>
      <c r="E72" s="14">
        <v>157253</v>
      </c>
      <c r="F72" s="99">
        <v>1.7333000000000003E-13</v>
      </c>
      <c r="G72" s="8">
        <v>9.5898293750000016E-15</v>
      </c>
      <c r="H72" s="100">
        <v>1.7076714057077333E-13</v>
      </c>
      <c r="I72" s="19">
        <v>1.163652918826792E-14</v>
      </c>
      <c r="J72" s="99">
        <v>341478.68221829226</v>
      </c>
      <c r="K72" s="99">
        <v>18892.991967191309</v>
      </c>
    </row>
    <row r="73" spans="1:11" ht="15">
      <c r="A73" s="43" t="s">
        <v>95</v>
      </c>
      <c r="B73" s="43" t="s">
        <v>184</v>
      </c>
      <c r="C73" s="9">
        <v>15.1737</v>
      </c>
      <c r="D73" s="7">
        <v>1987.7</v>
      </c>
      <c r="E73" s="14">
        <v>162207</v>
      </c>
      <c r="F73" s="99">
        <v>2.3601201E-13</v>
      </c>
      <c r="G73" s="53">
        <v>8.8373510000000005E-15</v>
      </c>
      <c r="H73" s="100">
        <v>2.334491505707733E-13</v>
      </c>
      <c r="I73" s="19">
        <v>1.1024643159984788E-14</v>
      </c>
      <c r="J73" s="99">
        <v>479314.76861227333</v>
      </c>
      <c r="K73" s="99">
        <v>17947.70041452739</v>
      </c>
    </row>
    <row r="74" spans="1:11" ht="14">
      <c r="A74" s="43" t="s">
        <v>71</v>
      </c>
      <c r="B74" s="26" t="s">
        <v>181</v>
      </c>
      <c r="C74" s="64">
        <v>20.6631</v>
      </c>
      <c r="D74" s="57">
        <v>4906.3773354691393</v>
      </c>
      <c r="E74" s="102">
        <v>160366</v>
      </c>
      <c r="F74" s="99">
        <v>2.0898497499999999E-12</v>
      </c>
      <c r="G74" s="8">
        <v>7.0843694166666703E-14</v>
      </c>
      <c r="H74" s="100">
        <v>2.087286890570773E-12</v>
      </c>
      <c r="I74" s="19">
        <v>7.1149652053175944E-14</v>
      </c>
      <c r="J74" s="99">
        <v>6969363.5352189159</v>
      </c>
      <c r="K74" s="99">
        <v>236254.04593099002</v>
      </c>
    </row>
    <row r="75" spans="1:11" ht="15">
      <c r="A75" s="43" t="s">
        <v>88</v>
      </c>
      <c r="B75" s="43" t="s">
        <v>183</v>
      </c>
      <c r="C75" s="9">
        <v>16.701699999999999</v>
      </c>
      <c r="D75" s="7">
        <v>3504</v>
      </c>
      <c r="E75" s="14">
        <v>162198</v>
      </c>
      <c r="F75" s="99">
        <v>9.0393721052631605E-13</v>
      </c>
      <c r="G75" s="53">
        <v>2.2694602631578901E-14</v>
      </c>
      <c r="H75" s="100">
        <v>9.013743510970893E-13</v>
      </c>
      <c r="I75" s="19">
        <v>2.3632371288405791E-14</v>
      </c>
      <c r="J75" s="99">
        <v>3300150.4870897573</v>
      </c>
      <c r="K75" s="99">
        <v>82854.874273076712</v>
      </c>
    </row>
    <row r="76" spans="1:11" ht="15">
      <c r="A76" s="43" t="s">
        <v>89</v>
      </c>
      <c r="B76" s="43" t="s">
        <v>183</v>
      </c>
      <c r="C76" s="9">
        <v>21.358599999999999</v>
      </c>
      <c r="D76" s="7">
        <v>2343.8000000000002</v>
      </c>
      <c r="E76" s="14">
        <v>162199</v>
      </c>
      <c r="F76" s="99">
        <v>4.7974101250000007E-12</v>
      </c>
      <c r="G76" s="53">
        <v>1.0048301875000001E-13</v>
      </c>
      <c r="H76" s="100">
        <v>4.7948472655707739E-12</v>
      </c>
      <c r="I76" s="19">
        <v>1.0069896246347651E-13</v>
      </c>
      <c r="J76" s="99">
        <v>10509882.441815587</v>
      </c>
      <c r="K76" s="99">
        <v>220132.25614336054</v>
      </c>
    </row>
    <row r="77" spans="1:11" ht="15">
      <c r="A77" s="43" t="s">
        <v>90</v>
      </c>
      <c r="B77" s="43" t="s">
        <v>183</v>
      </c>
      <c r="C77" s="9">
        <v>20.1692</v>
      </c>
      <c r="D77" s="7">
        <v>3330</v>
      </c>
      <c r="E77" s="14">
        <v>162200</v>
      </c>
      <c r="F77" s="99">
        <v>3.2264499999999998E-13</v>
      </c>
      <c r="G77" s="53">
        <v>1.10845016666667E-14</v>
      </c>
      <c r="H77" s="100">
        <v>3.2008214057077328E-13</v>
      </c>
      <c r="I77" s="19">
        <v>1.289612970259431E-14</v>
      </c>
      <c r="J77" s="99">
        <v>681797.89722556516</v>
      </c>
      <c r="K77" s="99">
        <v>23423.235841642145</v>
      </c>
    </row>
    <row r="78" spans="1:11" ht="15">
      <c r="A78" s="43" t="s">
        <v>145</v>
      </c>
      <c r="B78" s="43" t="s">
        <v>189</v>
      </c>
      <c r="C78" s="9">
        <v>21.953800000000001</v>
      </c>
      <c r="D78" s="7">
        <v>2032.3</v>
      </c>
      <c r="E78" s="14">
        <v>162860</v>
      </c>
      <c r="F78" s="99">
        <v>2.1329396363636401E-13</v>
      </c>
      <c r="G78" s="53">
        <v>1.2892400909090902E-14</v>
      </c>
      <c r="H78" s="100">
        <v>2.1073110420713731E-13</v>
      </c>
      <c r="I78" s="19">
        <v>1.4479571309556308E-14</v>
      </c>
      <c r="J78" s="99">
        <v>440687.47960067558</v>
      </c>
      <c r="K78" s="99">
        <v>26637.039163072208</v>
      </c>
    </row>
    <row r="79" spans="1:11" ht="14">
      <c r="A79" s="43" t="s">
        <v>83</v>
      </c>
      <c r="B79" s="43" t="s">
        <v>182</v>
      </c>
      <c r="C79" s="9">
        <v>42.506999999999998</v>
      </c>
      <c r="D79" s="7">
        <v>3670.6</v>
      </c>
      <c r="E79" s="102">
        <v>160383</v>
      </c>
      <c r="F79" s="99">
        <v>1.9026297333333301E-13</v>
      </c>
      <c r="G79" s="8">
        <v>1.1887999333333301E-14</v>
      </c>
      <c r="H79" s="100">
        <v>1.8770011390410631E-13</v>
      </c>
      <c r="I79" s="19">
        <v>1.3592958186396784E-14</v>
      </c>
      <c r="J79" s="99">
        <v>334697.75225909508</v>
      </c>
      <c r="K79" s="99">
        <v>20912.564257857091</v>
      </c>
    </row>
    <row r="80" spans="1:11" ht="15">
      <c r="A80" s="43" t="s">
        <v>148</v>
      </c>
      <c r="B80" s="43" t="s">
        <v>189</v>
      </c>
      <c r="C80" s="9">
        <v>22.206600000000002</v>
      </c>
      <c r="D80" s="7">
        <v>2006.1</v>
      </c>
      <c r="E80" s="14">
        <v>162863</v>
      </c>
      <c r="F80" s="99">
        <v>3.9868200000000002E-12</v>
      </c>
      <c r="G80" s="53">
        <v>7.5048700833333311E-14</v>
      </c>
      <c r="H80" s="100">
        <v>3.9842571405707733E-12</v>
      </c>
      <c r="I80" s="19">
        <v>7.5337583455264626E-14</v>
      </c>
      <c r="J80" s="99">
        <v>8038428.8067623898</v>
      </c>
      <c r="K80" s="99">
        <v>151316.9991845027</v>
      </c>
    </row>
    <row r="81" spans="1:11" ht="14">
      <c r="A81" s="43" t="s">
        <v>42</v>
      </c>
      <c r="B81" s="43" t="s">
        <v>175</v>
      </c>
      <c r="C81" s="9">
        <v>21.738</v>
      </c>
      <c r="D81" s="44">
        <v>2018.9</v>
      </c>
      <c r="E81" s="14">
        <v>157248</v>
      </c>
      <c r="F81" s="99">
        <v>2.3558300625000005E-12</v>
      </c>
      <c r="G81" s="19">
        <v>4.4053401875000003E-14</v>
      </c>
      <c r="H81" s="100">
        <v>2.3532672030707737E-12</v>
      </c>
      <c r="I81" s="19">
        <v>4.4543756025598604E-14</v>
      </c>
      <c r="J81" s="99">
        <v>4883297.8748871069</v>
      </c>
      <c r="K81" s="99">
        <v>91316.384480400171</v>
      </c>
    </row>
    <row r="82" spans="1:11" ht="15">
      <c r="A82" s="43" t="s">
        <v>149</v>
      </c>
      <c r="B82" s="43" t="s">
        <v>189</v>
      </c>
      <c r="C82" s="9">
        <v>21.548400000000001</v>
      </c>
      <c r="D82" s="7">
        <v>3114</v>
      </c>
      <c r="E82" s="14">
        <v>162864</v>
      </c>
      <c r="F82" s="99">
        <v>2.7752494999999999E-13</v>
      </c>
      <c r="G82" s="53">
        <v>7.3821100000000011E-15</v>
      </c>
      <c r="H82" s="100">
        <v>2.7496209057077329E-13</v>
      </c>
      <c r="I82" s="19">
        <v>9.8964403782318798E-15</v>
      </c>
      <c r="J82" s="99">
        <v>895116.67173047329</v>
      </c>
      <c r="K82" s="99">
        <v>23809.930363191655</v>
      </c>
    </row>
    <row r="83" spans="1:11" ht="15">
      <c r="A83" s="43" t="s">
        <v>152</v>
      </c>
      <c r="B83" s="43" t="s">
        <v>189</v>
      </c>
      <c r="C83" s="9">
        <v>19.948899999999998</v>
      </c>
      <c r="D83" s="7">
        <v>2429.6999999999998</v>
      </c>
      <c r="E83" s="14">
        <v>162867</v>
      </c>
      <c r="F83" s="99">
        <v>3.0427992999999999E-13</v>
      </c>
      <c r="G83" s="53">
        <v>7.8361200000000008E-15</v>
      </c>
      <c r="H83" s="100">
        <v>3.0171707057077329E-13</v>
      </c>
      <c r="I83" s="19">
        <v>1.0239568387495557E-14</v>
      </c>
      <c r="J83" s="99">
        <v>827143.84324432537</v>
      </c>
      <c r="K83" s="99">
        <v>21301.43257533852</v>
      </c>
    </row>
    <row r="84" spans="1:11" ht="15">
      <c r="A84" s="43" t="s">
        <v>151</v>
      </c>
      <c r="B84" s="43" t="s">
        <v>189</v>
      </c>
      <c r="C84" s="9">
        <v>20.154199999999999</v>
      </c>
      <c r="D84" s="7">
        <v>3166.2</v>
      </c>
      <c r="E84" s="14">
        <v>162866</v>
      </c>
      <c r="F84" s="99">
        <v>8.3029600000000012E-13</v>
      </c>
      <c r="G84" s="53">
        <v>1.5157197500000001E-14</v>
      </c>
      <c r="H84" s="100">
        <v>8.2773314057077337E-13</v>
      </c>
      <c r="I84" s="19">
        <v>1.6528297557879476E-14</v>
      </c>
      <c r="J84" s="99">
        <v>2911251.7305160677</v>
      </c>
      <c r="K84" s="99">
        <v>53145.405315271688</v>
      </c>
    </row>
    <row r="85" spans="1:11" ht="15">
      <c r="A85" s="43" t="s">
        <v>150</v>
      </c>
      <c r="B85" s="43" t="s">
        <v>189</v>
      </c>
      <c r="C85" s="9">
        <v>20.026199999999999</v>
      </c>
      <c r="D85" s="7">
        <v>2276.5</v>
      </c>
      <c r="E85" s="14">
        <v>162865</v>
      </c>
      <c r="F85" s="99">
        <v>4.1106401500000003E-13</v>
      </c>
      <c r="G85" s="53">
        <v>1.0100200500000001E-14</v>
      </c>
      <c r="H85" s="100">
        <v>4.0850115557077333E-13</v>
      </c>
      <c r="I85" s="19">
        <v>1.2060598419978944E-14</v>
      </c>
      <c r="J85" s="99">
        <v>1042923.8489761256</v>
      </c>
      <c r="K85" s="99">
        <v>25625.546378440809</v>
      </c>
    </row>
    <row r="86" spans="1:11" ht="14">
      <c r="A86" s="43" t="s">
        <v>41</v>
      </c>
      <c r="B86" s="43" t="s">
        <v>175</v>
      </c>
      <c r="C86" s="9">
        <v>20.273800000000001</v>
      </c>
      <c r="D86" s="49">
        <v>2052.4</v>
      </c>
      <c r="E86" s="14">
        <v>157246</v>
      </c>
      <c r="F86" s="99">
        <v>1.4410603125000001E-12</v>
      </c>
      <c r="G86" s="19">
        <v>2.9621095625000002E-14</v>
      </c>
      <c r="H86" s="100">
        <v>1.4384974530707734E-12</v>
      </c>
      <c r="I86" s="19">
        <v>3.034556458748449E-14</v>
      </c>
      <c r="J86" s="99">
        <v>3255989.8259375677</v>
      </c>
      <c r="K86" s="99">
        <v>66927.098853209041</v>
      </c>
    </row>
    <row r="87" spans="1:11" ht="15">
      <c r="A87" s="43" t="s">
        <v>121</v>
      </c>
      <c r="B87" s="43" t="s">
        <v>187</v>
      </c>
      <c r="C87" s="62">
        <v>20.494299999999999</v>
      </c>
      <c r="D87" s="14">
        <v>2778.4</v>
      </c>
      <c r="E87" s="14">
        <v>162282</v>
      </c>
      <c r="F87" s="99">
        <v>7.6197599166666713E-13</v>
      </c>
      <c r="G87" s="53">
        <v>2.3327898333333305E-14</v>
      </c>
      <c r="H87" s="100">
        <v>7.5941313223744038E-13</v>
      </c>
      <c r="I87" s="19">
        <v>2.4241180349936203E-14</v>
      </c>
      <c r="J87" s="99">
        <v>1696324.632101232</v>
      </c>
      <c r="K87" s="99">
        <v>51932.986066177175</v>
      </c>
    </row>
    <row r="88" spans="1:11" ht="14">
      <c r="A88" s="43" t="s">
        <v>73</v>
      </c>
      <c r="B88" s="26" t="s">
        <v>181</v>
      </c>
      <c r="C88" s="64">
        <v>10.528</v>
      </c>
      <c r="D88" s="57">
        <v>1713.7203009437885</v>
      </c>
      <c r="E88" s="102">
        <v>160370</v>
      </c>
      <c r="F88" s="99">
        <v>9.6695208333333316E-13</v>
      </c>
      <c r="G88" s="8">
        <v>3.1853797499999999E-14</v>
      </c>
      <c r="H88" s="100">
        <v>9.643892239041065E-13</v>
      </c>
      <c r="I88" s="19">
        <v>3.2528578193318018E-14</v>
      </c>
      <c r="J88" s="99">
        <v>2368245.6831629868</v>
      </c>
      <c r="K88" s="99">
        <v>78015.880747337564</v>
      </c>
    </row>
    <row r="89" spans="1:11" ht="14">
      <c r="A89" s="43" t="s">
        <v>75</v>
      </c>
      <c r="B89" s="43" t="s">
        <v>182</v>
      </c>
      <c r="C89" s="64">
        <v>12.099</v>
      </c>
      <c r="D89" s="57">
        <v>4440.8844116069085</v>
      </c>
      <c r="E89" s="102">
        <v>160372</v>
      </c>
      <c r="F89" s="99">
        <v>3.1523702941176501E-14</v>
      </c>
      <c r="G89" s="8">
        <v>3.3948595294117604E-15</v>
      </c>
      <c r="H89" s="100">
        <v>2.8960843511949791E-14</v>
      </c>
      <c r="I89" s="19">
        <v>7.4141119044856727E-15</v>
      </c>
      <c r="J89" s="99">
        <v>85020.893913906722</v>
      </c>
      <c r="K89" s="99">
        <v>9156.0941441849682</v>
      </c>
    </row>
    <row r="90" spans="1:11" ht="15">
      <c r="A90" s="43" t="s">
        <v>126</v>
      </c>
      <c r="B90" s="43" t="s">
        <v>187</v>
      </c>
      <c r="C90" s="62">
        <v>20.143899999999999</v>
      </c>
      <c r="D90" s="14">
        <v>2056.6</v>
      </c>
      <c r="E90" s="14">
        <v>162288</v>
      </c>
      <c r="F90" s="99">
        <v>8.4095583333333298E-14</v>
      </c>
      <c r="G90" s="53">
        <v>4.5134095833333304E-15</v>
      </c>
      <c r="H90" s="100">
        <v>8.1532723904106582E-14</v>
      </c>
      <c r="I90" s="19">
        <v>7.9884197545399117E-15</v>
      </c>
      <c r="J90" s="99">
        <v>242244.80071911996</v>
      </c>
      <c r="K90" s="99">
        <v>13001.277376774831</v>
      </c>
    </row>
    <row r="91" spans="1:11" ht="15">
      <c r="A91" s="43" t="s">
        <v>124</v>
      </c>
      <c r="B91" s="43" t="s">
        <v>187</v>
      </c>
      <c r="C91" s="62">
        <v>20.258199999999999</v>
      </c>
      <c r="D91" s="14">
        <v>3827.9</v>
      </c>
      <c r="E91" s="14">
        <v>162286</v>
      </c>
      <c r="F91" s="99">
        <v>2.0846403333333301E-13</v>
      </c>
      <c r="G91" s="53">
        <v>7.9725704166666706E-15</v>
      </c>
      <c r="H91" s="100">
        <v>2.0590117390410631E-13</v>
      </c>
      <c r="I91" s="19">
        <v>1.0344363835273144E-14</v>
      </c>
      <c r="J91" s="99">
        <v>757774.74847738259</v>
      </c>
      <c r="K91" s="99">
        <v>28980.59893405026</v>
      </c>
    </row>
    <row r="92" spans="1:11" ht="14">
      <c r="A92" s="59" t="s">
        <v>104</v>
      </c>
      <c r="B92" s="26" t="s">
        <v>185</v>
      </c>
      <c r="C92" s="9">
        <v>21.2408</v>
      </c>
      <c r="D92" s="7">
        <v>3474.5</v>
      </c>
      <c r="E92" s="14">
        <v>162217</v>
      </c>
      <c r="F92" s="99">
        <v>7.4075000000000005E-13</v>
      </c>
      <c r="G92" s="19">
        <v>1.6518098750000002E-14</v>
      </c>
      <c r="H92" s="100">
        <v>7.381871405707733E-13</v>
      </c>
      <c r="I92" s="19">
        <v>1.7784588002609169E-14</v>
      </c>
      <c r="J92" s="99">
        <v>1621692.7286673833</v>
      </c>
      <c r="K92" s="99">
        <v>36162.376826574138</v>
      </c>
    </row>
    <row r="93" spans="1:11" ht="14">
      <c r="A93" s="59" t="s">
        <v>105</v>
      </c>
      <c r="B93" s="26" t="s">
        <v>185</v>
      </c>
      <c r="C93" s="9">
        <v>21.15</v>
      </c>
      <c r="D93" s="7">
        <v>2076</v>
      </c>
      <c r="E93" s="14">
        <v>162218</v>
      </c>
      <c r="F93" s="99">
        <v>9.8970585000000006E-13</v>
      </c>
      <c r="G93" s="19">
        <v>1.9411500500000001E-14</v>
      </c>
      <c r="H93" s="100">
        <v>9.8714299057077341E-13</v>
      </c>
      <c r="I93" s="19">
        <v>2.0500008189493451E-14</v>
      </c>
      <c r="J93" s="99">
        <v>2994620.9037332451</v>
      </c>
      <c r="K93" s="99">
        <v>58734.709075558501</v>
      </c>
    </row>
    <row r="94" spans="1:11" ht="14">
      <c r="A94" s="43" t="s">
        <v>22</v>
      </c>
      <c r="B94" s="43" t="s">
        <v>176</v>
      </c>
      <c r="C94" s="9">
        <v>20.549800000000001</v>
      </c>
      <c r="D94" s="44">
        <v>1976.5</v>
      </c>
      <c r="E94" s="14">
        <v>157260</v>
      </c>
      <c r="F94" s="99">
        <v>8.4923918750000006E-13</v>
      </c>
      <c r="G94" s="8">
        <v>2.6119102500000004E-14</v>
      </c>
      <c r="H94" s="100">
        <v>8.4667632807077331E-13</v>
      </c>
      <c r="I94" s="19">
        <v>2.6937919361251805E-14</v>
      </c>
      <c r="J94" s="99">
        <v>1823027.7468544273</v>
      </c>
      <c r="K94" s="99">
        <v>56068.831115303241</v>
      </c>
    </row>
    <row r="95" spans="1:11" ht="14">
      <c r="A95" s="43" t="s">
        <v>21</v>
      </c>
      <c r="B95" s="43" t="s">
        <v>176</v>
      </c>
      <c r="C95" s="9">
        <v>20.119</v>
      </c>
      <c r="D95" s="44">
        <v>2229.6999999999998</v>
      </c>
      <c r="E95" s="14">
        <v>157258</v>
      </c>
      <c r="F95" s="99">
        <v>1.46280007142857E-12</v>
      </c>
      <c r="G95" s="8">
        <v>4.4372305714285706E-14</v>
      </c>
      <c r="H95" s="100">
        <v>1.4602372119993433E-12</v>
      </c>
      <c r="I95" s="19">
        <v>4.4859174072978988E-14</v>
      </c>
      <c r="J95" s="99">
        <v>3618253.988384631</v>
      </c>
      <c r="K95" s="99">
        <v>109755.44454803251</v>
      </c>
    </row>
    <row r="96" spans="1:11" ht="14">
      <c r="A96" s="43" t="s">
        <v>20</v>
      </c>
      <c r="B96" s="43" t="s">
        <v>176</v>
      </c>
      <c r="C96" s="9">
        <v>18.5351</v>
      </c>
      <c r="D96" s="7">
        <v>2325.9</v>
      </c>
      <c r="E96" s="14">
        <v>157257</v>
      </c>
      <c r="F96" s="99">
        <v>2.1887302500000003E-12</v>
      </c>
      <c r="G96" s="8">
        <v>5.4387088749999998E-14</v>
      </c>
      <c r="H96" s="100">
        <v>2.1861673905707734E-12</v>
      </c>
      <c r="I96" s="19">
        <v>5.478502903903743E-14</v>
      </c>
      <c r="J96" s="99">
        <v>6130026.8799846359</v>
      </c>
      <c r="K96" s="99">
        <v>152323.16360666644</v>
      </c>
    </row>
    <row r="97" spans="1:11" ht="14">
      <c r="A97" s="59" t="s">
        <v>103</v>
      </c>
      <c r="B97" s="26" t="s">
        <v>185</v>
      </c>
      <c r="C97" s="9">
        <v>24.63</v>
      </c>
      <c r="D97" s="7">
        <v>4759</v>
      </c>
      <c r="E97" s="14">
        <v>162216</v>
      </c>
      <c r="F97" s="99">
        <v>1.1975500625000001E-12</v>
      </c>
      <c r="G97" s="19">
        <v>2.3566500000000003E-14</v>
      </c>
      <c r="H97" s="100">
        <v>1.1949872030707735E-12</v>
      </c>
      <c r="I97" s="19">
        <v>2.4470878741021917E-14</v>
      </c>
      <c r="J97" s="99">
        <v>4804537.4078051737</v>
      </c>
      <c r="K97" s="99">
        <v>94548.139878737318</v>
      </c>
    </row>
    <row r="98" spans="1:11" ht="15">
      <c r="A98" s="43" t="s">
        <v>102</v>
      </c>
      <c r="B98" s="43" t="s">
        <v>184</v>
      </c>
      <c r="C98" s="9">
        <v>22.888300000000001</v>
      </c>
      <c r="D98" s="7">
        <v>6257</v>
      </c>
      <c r="E98" s="14">
        <v>162215</v>
      </c>
      <c r="F98" s="99">
        <v>4.4549108750000003E-13</v>
      </c>
      <c r="G98" s="53">
        <v>1.1493199375000001E-14</v>
      </c>
      <c r="H98" s="100">
        <v>4.4292822807077332E-13</v>
      </c>
      <c r="I98" s="19">
        <v>1.3249060947150132E-14</v>
      </c>
      <c r="J98" s="99">
        <v>1375277.9949531115</v>
      </c>
      <c r="K98" s="99">
        <v>35480.719223246757</v>
      </c>
    </row>
    <row r="99" spans="1:11" ht="14">
      <c r="A99" s="43" t="s">
        <v>19</v>
      </c>
      <c r="B99" s="43" t="s">
        <v>176</v>
      </c>
      <c r="C99" s="9">
        <v>14.5076</v>
      </c>
      <c r="D99" s="7">
        <v>1966.2</v>
      </c>
      <c r="E99" s="14">
        <v>157255</v>
      </c>
      <c r="F99" s="99">
        <v>1.22407993333333E-12</v>
      </c>
      <c r="G99" s="8">
        <v>3.4250907333333302E-14</v>
      </c>
      <c r="H99" s="100">
        <v>1.2215170739041034E-12</v>
      </c>
      <c r="I99" s="19">
        <v>3.4879343991313591E-14</v>
      </c>
      <c r="J99" s="99">
        <v>3702677.8736895374</v>
      </c>
      <c r="K99" s="99">
        <v>103604.40791768905</v>
      </c>
    </row>
    <row r="100" spans="1:11" ht="15">
      <c r="A100" s="43" t="s">
        <v>101</v>
      </c>
      <c r="B100" s="43" t="s">
        <v>184</v>
      </c>
      <c r="C100" s="9">
        <v>26.668800000000001</v>
      </c>
      <c r="D100" s="7">
        <v>6208.1</v>
      </c>
      <c r="E100" s="14">
        <v>162214</v>
      </c>
      <c r="F100" s="99">
        <v>8.2230281818181805E-13</v>
      </c>
      <c r="G100" s="53">
        <v>1.8778994545454501E-14</v>
      </c>
      <c r="H100" s="100">
        <v>8.197399587525913E-13</v>
      </c>
      <c r="I100" s="19">
        <v>1.9902126023267167E-14</v>
      </c>
      <c r="J100" s="99">
        <v>3583547.4298078055</v>
      </c>
      <c r="K100" s="99">
        <v>81837.756298262742</v>
      </c>
    </row>
    <row r="101" spans="1:11" ht="15">
      <c r="A101" s="43" t="s">
        <v>99</v>
      </c>
      <c r="B101" s="43" t="s">
        <v>184</v>
      </c>
      <c r="C101" s="9">
        <v>20.173100000000002</v>
      </c>
      <c r="D101" s="7">
        <v>1590</v>
      </c>
      <c r="E101" s="14">
        <v>162211</v>
      </c>
      <c r="F101" s="99">
        <v>7.8674504761904808E-13</v>
      </c>
      <c r="G101" s="53">
        <v>1.8322695714285702E-14</v>
      </c>
      <c r="H101" s="100">
        <v>7.8418218818982132E-13</v>
      </c>
      <c r="I101" s="19">
        <v>1.9472163781822038E-14</v>
      </c>
      <c r="J101" s="99">
        <v>1591809.5725902808</v>
      </c>
      <c r="K101" s="99">
        <v>37072.038167797349</v>
      </c>
    </row>
    <row r="102" spans="1:11" ht="14">
      <c r="A102" s="43" t="s">
        <v>28</v>
      </c>
      <c r="B102" s="43" t="s">
        <v>177</v>
      </c>
      <c r="C102" s="9">
        <v>10.8924</v>
      </c>
      <c r="D102" s="7">
        <v>2618</v>
      </c>
      <c r="E102" s="14">
        <v>157271</v>
      </c>
      <c r="F102" s="99">
        <v>1.2141002727272702E-13</v>
      </c>
      <c r="G102" s="8">
        <v>9.1665409090909118E-15</v>
      </c>
      <c r="H102" s="100">
        <v>1.1884716784350032E-13</v>
      </c>
      <c r="I102" s="19">
        <v>1.1290237213886855E-14</v>
      </c>
      <c r="J102" s="99">
        <v>651290.36110969167</v>
      </c>
      <c r="K102" s="99">
        <v>49172.872067624296</v>
      </c>
    </row>
    <row r="103" spans="1:11" ht="14">
      <c r="A103" s="59" t="s">
        <v>108</v>
      </c>
      <c r="B103" s="26" t="s">
        <v>185</v>
      </c>
      <c r="C103" s="9">
        <v>9.0093999999999994</v>
      </c>
      <c r="D103" s="7">
        <v>1957.8</v>
      </c>
      <c r="E103" s="14">
        <v>162222</v>
      </c>
      <c r="F103" s="99">
        <v>2.7070306470588203E-13</v>
      </c>
      <c r="G103" s="19">
        <v>8.7342994117647103E-15</v>
      </c>
      <c r="H103" s="100">
        <v>2.6814020527665533E-13</v>
      </c>
      <c r="I103" s="19">
        <v>1.0942210486101596E-14</v>
      </c>
      <c r="J103" s="99">
        <v>1141634.1075611056</v>
      </c>
      <c r="K103" s="99">
        <v>36835.098726921911</v>
      </c>
    </row>
    <row r="104" spans="1:11" ht="14">
      <c r="A104" s="59" t="s">
        <v>109</v>
      </c>
      <c r="B104" s="26" t="s">
        <v>185</v>
      </c>
      <c r="C104" s="9">
        <v>21.827999999999999</v>
      </c>
      <c r="D104" s="7">
        <v>4247.7</v>
      </c>
      <c r="E104" s="14">
        <v>162223</v>
      </c>
      <c r="F104" s="99">
        <v>8.0685300000000008E-14</v>
      </c>
      <c r="G104" s="19">
        <v>4.5870595000000001E-15</v>
      </c>
      <c r="H104" s="100">
        <v>7.8122440570773292E-14</v>
      </c>
      <c r="I104" s="19">
        <v>8.0302614505592899E-15</v>
      </c>
      <c r="J104" s="99">
        <v>461783.8480203058</v>
      </c>
      <c r="K104" s="99">
        <v>26252.985203105149</v>
      </c>
    </row>
    <row r="105" spans="1:11" ht="14">
      <c r="A105" s="59" t="s">
        <v>106</v>
      </c>
      <c r="B105" s="26" t="s">
        <v>185</v>
      </c>
      <c r="C105" s="9">
        <v>21.684699999999999</v>
      </c>
      <c r="D105" s="7">
        <v>2053.1</v>
      </c>
      <c r="E105" s="14">
        <v>162220</v>
      </c>
      <c r="F105" s="99">
        <v>2.4104002000000002E-13</v>
      </c>
      <c r="G105" s="19">
        <v>1.1145798666666701E-14</v>
      </c>
      <c r="H105" s="100">
        <v>2.3847716057077332E-13</v>
      </c>
      <c r="I105" s="19">
        <v>1.2948853695430633E-14</v>
      </c>
      <c r="J105" s="99">
        <v>1114621.5376440312</v>
      </c>
      <c r="K105" s="99">
        <v>51540.599972198928</v>
      </c>
    </row>
    <row r="106" spans="1:11" ht="14">
      <c r="A106" s="59" t="s">
        <v>107</v>
      </c>
      <c r="B106" s="26" t="s">
        <v>185</v>
      </c>
      <c r="C106" s="9">
        <v>40.016399999999997</v>
      </c>
      <c r="D106" s="7">
        <v>4534.1000000000004</v>
      </c>
      <c r="E106" s="14">
        <v>162221</v>
      </c>
      <c r="F106" s="99">
        <v>3.9981399000000004E-13</v>
      </c>
      <c r="G106" s="19">
        <v>9.8786180000000007E-15</v>
      </c>
      <c r="H106" s="100">
        <v>3.9725113057077334E-13</v>
      </c>
      <c r="I106" s="19">
        <v>1.1875650622080559E-14</v>
      </c>
      <c r="J106" s="99">
        <v>1283155.647853544</v>
      </c>
      <c r="K106" s="99">
        <v>31704.254470154181</v>
      </c>
    </row>
    <row r="107" spans="1:11" ht="15">
      <c r="A107" s="43" t="s">
        <v>129</v>
      </c>
      <c r="B107" s="43" t="s">
        <v>187</v>
      </c>
      <c r="C107" s="62">
        <v>20.959900000000001</v>
      </c>
      <c r="D107" s="14">
        <v>2068.8000000000002</v>
      </c>
      <c r="E107" s="14">
        <v>162292</v>
      </c>
      <c r="F107" s="99">
        <v>4.0716204285714302E-13</v>
      </c>
      <c r="G107" s="53">
        <v>1.1324600000000001E-14</v>
      </c>
      <c r="H107" s="100">
        <v>4.0459918342791631E-13</v>
      </c>
      <c r="I107" s="19">
        <v>1.3103074038858147E-14</v>
      </c>
      <c r="J107" s="99">
        <v>938338.47448827163</v>
      </c>
      <c r="K107" s="99">
        <v>26098.473751685713</v>
      </c>
    </row>
    <row r="108" spans="1:11" ht="15">
      <c r="A108" s="43" t="s">
        <v>130</v>
      </c>
      <c r="B108" s="43" t="s">
        <v>187</v>
      </c>
      <c r="C108" s="62">
        <v>19.972799999999999</v>
      </c>
      <c r="D108" s="14">
        <v>1152.4000000000001</v>
      </c>
      <c r="E108" s="14">
        <v>162293</v>
      </c>
      <c r="F108" s="99">
        <v>1.0321600833333301E-12</v>
      </c>
      <c r="G108" s="53">
        <v>2.1776097500000002E-14</v>
      </c>
      <c r="H108" s="100">
        <v>1.0295972239041034E-12</v>
      </c>
      <c r="I108" s="19">
        <v>2.2751756117656162E-14</v>
      </c>
      <c r="J108" s="99">
        <v>2414204.7951857955</v>
      </c>
      <c r="K108" s="99">
        <v>50933.919896566673</v>
      </c>
    </row>
    <row r="109" spans="1:11" ht="14">
      <c r="A109" s="43" t="s">
        <v>37</v>
      </c>
      <c r="B109" s="43" t="s">
        <v>175</v>
      </c>
      <c r="C109" s="9">
        <v>19.011700000000001</v>
      </c>
      <c r="D109" s="44">
        <v>2031.7</v>
      </c>
      <c r="E109" s="14">
        <v>157239</v>
      </c>
      <c r="F109" s="99">
        <v>7.3845109166666704E-13</v>
      </c>
      <c r="G109" s="19">
        <v>2.0312300000000003E-14</v>
      </c>
      <c r="H109" s="100">
        <v>7.3588823223744029E-13</v>
      </c>
      <c r="I109" s="19">
        <v>2.1354941240794798E-14</v>
      </c>
      <c r="J109" s="99">
        <v>1761304.3116639415</v>
      </c>
      <c r="K109" s="99">
        <v>48447.543748720796</v>
      </c>
    </row>
    <row r="110" spans="1:11" ht="15">
      <c r="A110" s="43" t="s">
        <v>131</v>
      </c>
      <c r="B110" s="43" t="s">
        <v>188</v>
      </c>
      <c r="C110" s="9">
        <v>20.3246</v>
      </c>
      <c r="D110" s="7">
        <v>2143.4</v>
      </c>
      <c r="E110" s="14">
        <v>162294</v>
      </c>
      <c r="F110" s="99">
        <v>1.48409E-12</v>
      </c>
      <c r="G110" s="53">
        <v>2.6459200833333299E-14</v>
      </c>
      <c r="H110" s="100">
        <v>1.4815271405707733E-12</v>
      </c>
      <c r="I110" s="19">
        <v>2.7267806894696609E-14</v>
      </c>
      <c r="J110" s="99">
        <v>3493135.9742261558</v>
      </c>
      <c r="K110" s="99">
        <v>62277.615427764642</v>
      </c>
    </row>
    <row r="111" spans="1:11" ht="14">
      <c r="A111" s="43" t="s">
        <v>70</v>
      </c>
      <c r="B111" s="26" t="s">
        <v>181</v>
      </c>
      <c r="C111" s="63">
        <v>20.250599999999999</v>
      </c>
      <c r="D111" s="44">
        <v>3228.5</v>
      </c>
      <c r="E111" s="102">
        <v>160364</v>
      </c>
      <c r="F111" s="99">
        <v>3.8961803333333307E-13</v>
      </c>
      <c r="G111" s="8">
        <v>2.25649006666667E-14</v>
      </c>
      <c r="H111" s="100">
        <v>3.8705517390410636E-13</v>
      </c>
      <c r="I111" s="19">
        <v>2.3507843929300142E-14</v>
      </c>
      <c r="J111" s="99">
        <v>902116.92644963134</v>
      </c>
      <c r="K111" s="99">
        <v>52246.50065834893</v>
      </c>
    </row>
    <row r="112" spans="1:11" ht="14">
      <c r="A112" s="59" t="s">
        <v>117</v>
      </c>
      <c r="B112" s="26" t="s">
        <v>186</v>
      </c>
      <c r="C112" s="9">
        <v>9.8104999999999993</v>
      </c>
      <c r="D112" s="7">
        <v>1915.5720292669</v>
      </c>
      <c r="E112" s="14">
        <v>162234</v>
      </c>
      <c r="F112" s="99">
        <v>1.4128497142857101E-12</v>
      </c>
      <c r="G112" s="19">
        <v>3.0726198571428602E-14</v>
      </c>
      <c r="H112" s="100">
        <v>1.4102868548564834E-12</v>
      </c>
      <c r="I112" s="19">
        <v>3.1425201077457871E-14</v>
      </c>
      <c r="J112" s="99">
        <v>3348431.4608366415</v>
      </c>
      <c r="K112" s="99">
        <v>72820.60429229759</v>
      </c>
    </row>
    <row r="113" spans="1:11" ht="14">
      <c r="A113" s="59" t="s">
        <v>116</v>
      </c>
      <c r="B113" s="26" t="s">
        <v>186</v>
      </c>
      <c r="C113" s="9">
        <v>22.422799999999999</v>
      </c>
      <c r="D113" s="7">
        <v>3268.6</v>
      </c>
      <c r="E113" s="14">
        <v>162233</v>
      </c>
      <c r="F113" s="99">
        <v>1.0711301578947402E-12</v>
      </c>
      <c r="G113" s="19">
        <v>2.3736299473684202E-14</v>
      </c>
      <c r="H113" s="100">
        <v>1.0685672984655135E-12</v>
      </c>
      <c r="I113" s="19">
        <v>2.4634445331937541E-14</v>
      </c>
      <c r="J113" s="99">
        <v>2900673.1764041116</v>
      </c>
      <c r="K113" s="99">
        <v>64279.067005017328</v>
      </c>
    </row>
    <row r="114" spans="1:11" ht="14">
      <c r="A114" s="59" t="s">
        <v>118</v>
      </c>
      <c r="B114" s="26" t="s">
        <v>186</v>
      </c>
      <c r="C114" s="9">
        <v>21.408899999999999</v>
      </c>
      <c r="D114" s="7">
        <v>2961.2276396938087</v>
      </c>
      <c r="E114" s="14">
        <v>162235</v>
      </c>
      <c r="F114" s="99">
        <v>9.3513000000000008E-13</v>
      </c>
      <c r="G114" s="19">
        <v>2.0580296666666704E-14</v>
      </c>
      <c r="H114" s="100">
        <v>9.3256714057077342E-13</v>
      </c>
      <c r="I114" s="19">
        <v>2.1610011452931046E-14</v>
      </c>
      <c r="J114" s="99">
        <v>2896350.3876792346</v>
      </c>
      <c r="K114" s="99">
        <v>63742.741895836698</v>
      </c>
    </row>
    <row r="115" spans="1:11" ht="15">
      <c r="A115" s="43" t="s">
        <v>142</v>
      </c>
      <c r="B115" s="43" t="s">
        <v>189</v>
      </c>
      <c r="C115" s="9">
        <v>20.038499999999999</v>
      </c>
      <c r="D115" s="7">
        <v>1740.5</v>
      </c>
      <c r="E115" s="14">
        <v>162856</v>
      </c>
      <c r="F115" s="99">
        <v>1.89489025E-12</v>
      </c>
      <c r="G115" s="53">
        <v>4.7129802499999998E-14</v>
      </c>
      <c r="H115" s="100">
        <v>1.8923273905707731E-12</v>
      </c>
      <c r="I115" s="19">
        <v>4.7588467802575915E-14</v>
      </c>
      <c r="J115" s="99">
        <v>3673388.9334308319</v>
      </c>
      <c r="K115" s="99">
        <v>91364.708292884374</v>
      </c>
    </row>
    <row r="116" spans="1:11" ht="14">
      <c r="A116" s="59" t="s">
        <v>115</v>
      </c>
      <c r="B116" s="26" t="s">
        <v>186</v>
      </c>
      <c r="C116" s="9">
        <v>22.131599999999999</v>
      </c>
      <c r="D116" s="7">
        <v>2006.3</v>
      </c>
      <c r="E116" s="14">
        <v>162231</v>
      </c>
      <c r="F116" s="99">
        <v>5.1611510666666702E-13</v>
      </c>
      <c r="G116" s="19">
        <v>1.5968001333333302E-14</v>
      </c>
      <c r="H116" s="100">
        <v>5.1355224723744026E-13</v>
      </c>
      <c r="I116" s="19">
        <v>1.7274867602651329E-14</v>
      </c>
      <c r="J116" s="99">
        <v>1638760.7237174807</v>
      </c>
      <c r="K116" s="99">
        <v>50701.35146855023</v>
      </c>
    </row>
    <row r="117" spans="1:11" ht="14">
      <c r="A117" s="43" t="s">
        <v>27</v>
      </c>
      <c r="B117" s="43" t="s">
        <v>177</v>
      </c>
      <c r="C117" s="9">
        <v>20.217700000000001</v>
      </c>
      <c r="D117" s="7">
        <v>1348</v>
      </c>
      <c r="E117" s="14">
        <v>157269</v>
      </c>
      <c r="F117" s="99">
        <v>1.8697696923076903E-12</v>
      </c>
      <c r="G117" s="8">
        <v>4.8395197692307701E-14</v>
      </c>
      <c r="H117" s="100">
        <v>1.8672068328784634E-12</v>
      </c>
      <c r="I117" s="19">
        <v>4.8841981366293311E-14</v>
      </c>
      <c r="J117" s="99">
        <v>2782404.6695466028</v>
      </c>
      <c r="K117" s="99">
        <v>72016.903791244578</v>
      </c>
    </row>
    <row r="118" spans="1:11" ht="14">
      <c r="A118" s="43" t="s">
        <v>26</v>
      </c>
      <c r="B118" s="43" t="s">
        <v>177</v>
      </c>
      <c r="C118" s="9">
        <v>20.5395</v>
      </c>
      <c r="D118" s="49">
        <v>1359.4</v>
      </c>
      <c r="E118" s="14">
        <v>157268</v>
      </c>
      <c r="F118" s="99">
        <v>2.5629897500000004E-12</v>
      </c>
      <c r="G118" s="8">
        <v>5.8723892500000004E-14</v>
      </c>
      <c r="H118" s="100">
        <v>2.5604268905707736E-12</v>
      </c>
      <c r="I118" s="19">
        <v>5.9092635196438447E-14</v>
      </c>
      <c r="J118" s="99">
        <v>3785979.8754971577</v>
      </c>
      <c r="K118" s="99">
        <v>86745.362604691822</v>
      </c>
    </row>
    <row r="119" spans="1:11" ht="14">
      <c r="A119" s="59" t="s">
        <v>114</v>
      </c>
      <c r="B119" s="26" t="s">
        <v>186</v>
      </c>
      <c r="C119" s="9">
        <v>40.285600000000002</v>
      </c>
      <c r="D119" s="7">
        <v>4872.7</v>
      </c>
      <c r="E119" s="14">
        <v>162230</v>
      </c>
      <c r="F119" s="99">
        <v>5.1836496000000002E-12</v>
      </c>
      <c r="G119" s="19">
        <v>1.3243602000000002E-13</v>
      </c>
      <c r="H119" s="100">
        <v>5.1810867405707733E-12</v>
      </c>
      <c r="I119" s="19">
        <v>1.3259993732105686E-13</v>
      </c>
      <c r="J119" s="99">
        <v>6675348.8502326868</v>
      </c>
      <c r="K119" s="99">
        <v>170547.14381859321</v>
      </c>
    </row>
    <row r="120" spans="1:11" ht="14">
      <c r="A120" s="43" t="s">
        <v>25</v>
      </c>
      <c r="B120" s="43" t="s">
        <v>177</v>
      </c>
      <c r="C120" s="9">
        <v>20.008700000000001</v>
      </c>
      <c r="D120" s="7">
        <v>1751.8</v>
      </c>
      <c r="E120" s="14">
        <v>157266</v>
      </c>
      <c r="F120" s="99">
        <v>1.7535197272727303E-12</v>
      </c>
      <c r="G120" s="8">
        <v>4.6517398181818203E-14</v>
      </c>
      <c r="H120" s="100">
        <v>1.7509568678435036E-12</v>
      </c>
      <c r="I120" s="19">
        <v>4.6982042502573492E-14</v>
      </c>
      <c r="J120" s="99">
        <v>3426496.8652239596</v>
      </c>
      <c r="K120" s="99">
        <v>90898.161320533633</v>
      </c>
    </row>
    <row r="121" spans="1:11" ht="14">
      <c r="A121" s="59" t="s">
        <v>112</v>
      </c>
      <c r="B121" s="26" t="s">
        <v>186</v>
      </c>
      <c r="C121" s="9">
        <v>21.987500000000001</v>
      </c>
      <c r="D121" s="7">
        <v>1997.6</v>
      </c>
      <c r="E121" s="14">
        <v>162228</v>
      </c>
      <c r="F121" s="99">
        <v>9.5255991666666716E-13</v>
      </c>
      <c r="G121" s="19">
        <v>2.2199495833333304E-14</v>
      </c>
      <c r="H121" s="100">
        <v>9.499970572374405E-13</v>
      </c>
      <c r="I121" s="19">
        <v>2.3157322802128512E-14</v>
      </c>
      <c r="J121" s="99">
        <v>2397923.1788104107</v>
      </c>
      <c r="K121" s="99">
        <v>55883.818629419591</v>
      </c>
    </row>
    <row r="122" spans="1:11" ht="14">
      <c r="A122" s="59" t="s">
        <v>113</v>
      </c>
      <c r="B122" s="26" t="s">
        <v>186</v>
      </c>
      <c r="C122" s="9">
        <v>21.9284</v>
      </c>
      <c r="D122" s="7">
        <v>2484.8000000000002</v>
      </c>
      <c r="E122" s="14">
        <v>162229</v>
      </c>
      <c r="F122" s="99">
        <v>1.6238103125000001E-12</v>
      </c>
      <c r="G122" s="19">
        <v>3.7724796250000002E-14</v>
      </c>
      <c r="H122" s="100">
        <v>1.6212474530707735E-12</v>
      </c>
      <c r="I122" s="19">
        <v>3.8296269220536512E-14</v>
      </c>
      <c r="J122" s="99">
        <v>3577162.1749142455</v>
      </c>
      <c r="K122" s="99">
        <v>83105.590082183175</v>
      </c>
    </row>
    <row r="123" spans="1:11" ht="14">
      <c r="A123" s="60" t="s">
        <v>111</v>
      </c>
      <c r="B123" s="26" t="s">
        <v>185</v>
      </c>
      <c r="C123" s="9">
        <v>21.953099999999999</v>
      </c>
      <c r="D123" s="7">
        <v>1997.6</v>
      </c>
      <c r="E123" s="14">
        <v>162226</v>
      </c>
      <c r="F123" s="99">
        <v>1.4934003E-12</v>
      </c>
      <c r="G123" s="19">
        <v>2.9175802500000003E-14</v>
      </c>
      <c r="H123" s="100">
        <v>1.4908374405707734E-12</v>
      </c>
      <c r="I123" s="19">
        <v>2.9911058751351561E-14</v>
      </c>
      <c r="J123" s="99">
        <v>3250065.2755992208</v>
      </c>
      <c r="K123" s="99">
        <v>63494.873138160576</v>
      </c>
    </row>
    <row r="124" spans="1:11" ht="14">
      <c r="A124" s="59" t="s">
        <v>110</v>
      </c>
      <c r="B124" s="26" t="s">
        <v>185</v>
      </c>
      <c r="C124" s="9">
        <v>21.664400000000001</v>
      </c>
      <c r="D124" s="7">
        <v>2119.9</v>
      </c>
      <c r="E124" s="14">
        <v>162225</v>
      </c>
      <c r="F124" s="99">
        <v>2.3450901666666704E-13</v>
      </c>
      <c r="G124" s="19">
        <v>8.8521108333333302E-15</v>
      </c>
      <c r="H124" s="100">
        <v>2.3194615723744033E-13</v>
      </c>
      <c r="I124" s="19">
        <v>1.1036478166218408E-14</v>
      </c>
      <c r="J124" s="99">
        <v>534367.27485414478</v>
      </c>
      <c r="K124" s="99">
        <v>20170.98706886328</v>
      </c>
    </row>
    <row r="125" spans="1:11" ht="14">
      <c r="A125" s="54" t="s">
        <v>120</v>
      </c>
      <c r="B125" s="26" t="s">
        <v>178</v>
      </c>
      <c r="C125" s="9">
        <v>14.213100000000001</v>
      </c>
      <c r="D125" s="44">
        <v>2553.4</v>
      </c>
      <c r="E125" s="14">
        <v>162281</v>
      </c>
      <c r="F125" s="99">
        <v>5.643188916666671E-13</v>
      </c>
      <c r="G125" s="19">
        <v>1.6738800000000001E-14</v>
      </c>
      <c r="H125" s="100">
        <v>5.6175603223744035E-13</v>
      </c>
      <c r="I125" s="19">
        <v>1.7989758462742027E-14</v>
      </c>
      <c r="J125" s="99">
        <v>743642.36392506317</v>
      </c>
      <c r="K125" s="99">
        <v>22057.884265589084</v>
      </c>
    </row>
    <row r="126" spans="1:11" ht="14">
      <c r="A126" s="43" t="s">
        <v>16</v>
      </c>
      <c r="B126" s="43" t="s">
        <v>176</v>
      </c>
      <c r="C126" s="9">
        <v>21.917000000000002</v>
      </c>
      <c r="D126" s="44">
        <v>2806.1</v>
      </c>
      <c r="E126" s="14">
        <v>157250</v>
      </c>
      <c r="F126" s="99">
        <v>1.4057301666666701E-12</v>
      </c>
      <c r="G126" s="8">
        <v>4.2167396666666698E-14</v>
      </c>
      <c r="H126" s="100">
        <v>1.4031673072374435E-12</v>
      </c>
      <c r="I126" s="19">
        <v>4.2679425086941039E-14</v>
      </c>
      <c r="J126" s="99">
        <v>4016964.8763054707</v>
      </c>
      <c r="K126" s="99">
        <v>120496.06343505712</v>
      </c>
    </row>
    <row r="127" spans="1:11" ht="15">
      <c r="A127" s="43" t="s">
        <v>93</v>
      </c>
      <c r="B127" s="43" t="s">
        <v>184</v>
      </c>
      <c r="C127" s="9">
        <v>20.011299999999999</v>
      </c>
      <c r="D127" s="7">
        <v>1677.3</v>
      </c>
      <c r="E127" s="14">
        <v>162205</v>
      </c>
      <c r="F127" s="99">
        <v>3.7541902666666706E-14</v>
      </c>
      <c r="G127" s="53">
        <v>3.6959800666666704E-15</v>
      </c>
      <c r="H127" s="100">
        <v>3.4979043237439996E-14</v>
      </c>
      <c r="I127" s="19">
        <v>7.5567355889296347E-15</v>
      </c>
      <c r="J127" s="99">
        <v>163053.52952416887</v>
      </c>
      <c r="K127" s="99">
        <v>16052.532027260764</v>
      </c>
    </row>
    <row r="128" spans="1:11" ht="15">
      <c r="A128" s="43" t="s">
        <v>92</v>
      </c>
      <c r="B128" s="43" t="s">
        <v>184</v>
      </c>
      <c r="C128" s="9">
        <v>12.3294</v>
      </c>
      <c r="D128" s="7">
        <v>3977.6</v>
      </c>
      <c r="E128" s="14">
        <v>162204</v>
      </c>
      <c r="F128" s="99">
        <v>8.6401985000000005E-14</v>
      </c>
      <c r="G128" s="53">
        <v>4.6518497500000009E-15</v>
      </c>
      <c r="H128" s="100">
        <v>8.3839125570773289E-14</v>
      </c>
      <c r="I128" s="19">
        <v>8.0674463248523336E-15</v>
      </c>
      <c r="J128" s="99">
        <v>419054.21034083923</v>
      </c>
      <c r="K128" s="99">
        <v>22561.718039353847</v>
      </c>
    </row>
    <row r="129" spans="1:11" ht="15">
      <c r="A129" s="43" t="s">
        <v>96</v>
      </c>
      <c r="B129" s="43" t="s">
        <v>184</v>
      </c>
      <c r="C129" s="9">
        <v>20.830200000000001</v>
      </c>
      <c r="D129" s="7">
        <v>2938.2</v>
      </c>
      <c r="E129" s="14">
        <v>162208</v>
      </c>
      <c r="F129" s="99">
        <v>7.0841009523809506E-13</v>
      </c>
      <c r="G129" s="53">
        <v>1.8593295238095203E-14</v>
      </c>
      <c r="H129" s="100">
        <v>7.058472358088683E-13</v>
      </c>
      <c r="I129" s="19">
        <v>1.9727002101656805E-14</v>
      </c>
      <c r="J129" s="99">
        <v>1436453.1029312741</v>
      </c>
      <c r="K129" s="99">
        <v>37701.885981032647</v>
      </c>
    </row>
    <row r="130" spans="1:11" ht="15">
      <c r="A130" s="43" t="s">
        <v>97</v>
      </c>
      <c r="B130" s="43" t="s">
        <v>184</v>
      </c>
      <c r="C130" s="9">
        <v>20.445399999999999</v>
      </c>
      <c r="D130" s="7">
        <v>2638.2</v>
      </c>
      <c r="E130" s="14">
        <v>162209</v>
      </c>
      <c r="F130" s="99">
        <v>9.8551304545454505E-13</v>
      </c>
      <c r="G130" s="53">
        <v>2.5385403636363601E-14</v>
      </c>
      <c r="H130" s="100">
        <v>9.8295018602531839E-13</v>
      </c>
      <c r="I130" s="19">
        <v>2.6227136745914538E-14</v>
      </c>
      <c r="J130" s="99">
        <v>2492418.1470652777</v>
      </c>
      <c r="K130" s="99">
        <v>64201.119392252425</v>
      </c>
    </row>
    <row r="131" spans="1:11" ht="14">
      <c r="A131" s="43" t="s">
        <v>17</v>
      </c>
      <c r="B131" s="43" t="s">
        <v>176</v>
      </c>
      <c r="C131" s="9">
        <v>12.032999999999999</v>
      </c>
      <c r="D131" s="44">
        <v>2690</v>
      </c>
      <c r="E131" s="14">
        <v>157251</v>
      </c>
      <c r="F131" s="99">
        <v>4.4080200000000002E-14</v>
      </c>
      <c r="G131" s="8">
        <v>4.4378895624999997E-15</v>
      </c>
      <c r="H131" s="100">
        <v>4.1517340570773286E-14</v>
      </c>
      <c r="I131" s="19">
        <v>7.9459957133605839E-15</v>
      </c>
      <c r="J131" s="99">
        <v>219935.81303233746</v>
      </c>
      <c r="K131" s="99">
        <v>22142.613896401599</v>
      </c>
    </row>
    <row r="132" spans="1:11" ht="14">
      <c r="A132" s="43" t="s">
        <v>24</v>
      </c>
      <c r="B132" s="43" t="s">
        <v>177</v>
      </c>
      <c r="C132" s="9">
        <v>20.0992</v>
      </c>
      <c r="D132" s="7">
        <v>3756.2</v>
      </c>
      <c r="E132" s="14">
        <v>157264</v>
      </c>
      <c r="F132" s="99">
        <v>5.5164599285714303E-13</v>
      </c>
      <c r="G132" s="8">
        <v>2.4134798571428601E-14</v>
      </c>
      <c r="H132" s="100">
        <v>5.4908313342791628E-13</v>
      </c>
      <c r="I132" s="19">
        <v>2.5018642772765081E-14</v>
      </c>
      <c r="J132" s="99">
        <v>2300935.463953088</v>
      </c>
      <c r="K132" s="99">
        <v>100667.12106571106</v>
      </c>
    </row>
    <row r="133" spans="1:11" ht="15">
      <c r="A133" s="43" t="s">
        <v>100</v>
      </c>
      <c r="B133" s="43" t="s">
        <v>184</v>
      </c>
      <c r="C133" s="9">
        <v>21.033000000000001</v>
      </c>
      <c r="D133" s="7">
        <v>5960.8</v>
      </c>
      <c r="E133" s="14">
        <v>162212</v>
      </c>
      <c r="F133" s="99">
        <v>7.3925200000000005E-13</v>
      </c>
      <c r="G133" s="53">
        <v>1.89512972222222E-14</v>
      </c>
      <c r="H133" s="100">
        <v>7.366891405707733E-13</v>
      </c>
      <c r="I133" s="19">
        <v>2.0064786331102689E-14</v>
      </c>
      <c r="J133" s="99">
        <v>2405129.5526945516</v>
      </c>
      <c r="K133" s="99">
        <v>61657.357722488101</v>
      </c>
    </row>
    <row r="134" spans="1:11" ht="14">
      <c r="A134" s="43" t="s">
        <v>74</v>
      </c>
      <c r="B134" s="26" t="s">
        <v>181</v>
      </c>
      <c r="C134" s="63"/>
      <c r="D134" s="44"/>
      <c r="E134" s="102">
        <v>160371</v>
      </c>
      <c r="F134" s="99">
        <v>6.5215189999999999E-13</v>
      </c>
      <c r="G134" s="8">
        <v>2.6318600909090904E-14</v>
      </c>
      <c r="H134" s="100">
        <v>6.4958904057077324E-13</v>
      </c>
      <c r="I134" s="19">
        <v>2.7131397640368601E-14</v>
      </c>
      <c r="J134" s="99">
        <v>2403136.0493010064</v>
      </c>
      <c r="K134" s="99">
        <v>96982.280680011201</v>
      </c>
    </row>
    <row r="135" spans="1:11" ht="15">
      <c r="A135" s="43"/>
      <c r="B135" s="43"/>
      <c r="C135" s="9"/>
      <c r="D135" s="7"/>
      <c r="E135" s="14"/>
      <c r="F135" s="99"/>
      <c r="G135" s="53"/>
      <c r="H135" s="100"/>
      <c r="I135" s="19"/>
      <c r="J135" s="99"/>
      <c r="K135" s="99"/>
    </row>
    <row r="136" spans="1:11">
      <c r="A136" s="106" t="s">
        <v>166</v>
      </c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</row>
    <row r="137" spans="1:11">
      <c r="A137" s="107" t="s">
        <v>167</v>
      </c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</row>
    <row r="138" spans="1:11" ht="14">
      <c r="A138" s="43"/>
      <c r="B138" s="43"/>
      <c r="C138" s="7"/>
      <c r="D138" s="7"/>
    </row>
    <row r="139" spans="1:11" ht="14">
      <c r="A139" s="43"/>
      <c r="B139" s="43"/>
      <c r="C139" s="7"/>
      <c r="D139" s="7"/>
    </row>
    <row r="140" spans="1:11" ht="14">
      <c r="A140" s="43"/>
      <c r="B140" s="43"/>
      <c r="C140" s="7"/>
      <c r="D140" s="7"/>
    </row>
    <row r="141" spans="1:11" ht="14">
      <c r="A141" s="43"/>
      <c r="B141" s="43"/>
      <c r="C141" s="7"/>
      <c r="D141" s="7"/>
    </row>
    <row r="142" spans="1:11" ht="14">
      <c r="A142" s="43"/>
      <c r="B142" s="43"/>
      <c r="C142" s="7"/>
      <c r="D142" s="7"/>
    </row>
    <row r="143" spans="1:11" ht="14">
      <c r="A143" s="59"/>
      <c r="B143" s="26"/>
      <c r="C143" s="61"/>
      <c r="D143" s="14"/>
    </row>
    <row r="144" spans="1:11" ht="14">
      <c r="A144" s="43"/>
      <c r="B144" s="43"/>
      <c r="C144" s="7"/>
      <c r="D144" s="7"/>
    </row>
    <row r="145" spans="1:4" ht="14">
      <c r="A145" s="43"/>
      <c r="B145" s="43"/>
      <c r="C145" s="7"/>
      <c r="D145" s="7"/>
    </row>
    <row r="146" spans="1:4" ht="14">
      <c r="A146" s="43"/>
      <c r="B146" s="43"/>
      <c r="C146" s="7"/>
      <c r="D146" s="7"/>
    </row>
    <row r="147" spans="1:4" ht="14">
      <c r="A147" s="43"/>
      <c r="B147" s="43"/>
      <c r="C147" s="7"/>
      <c r="D147" s="7"/>
    </row>
    <row r="148" spans="1:4" ht="14">
      <c r="A148" s="43"/>
      <c r="B148" s="43"/>
      <c r="C148" s="7"/>
      <c r="D148" s="7"/>
    </row>
    <row r="149" spans="1:4" ht="14">
      <c r="A149" s="43"/>
      <c r="B149" s="43"/>
      <c r="C149" s="7"/>
      <c r="D149" s="7"/>
    </row>
    <row r="150" spans="1:4" ht="14">
      <c r="A150" s="43"/>
      <c r="B150" s="43"/>
      <c r="C150" s="7"/>
      <c r="D150" s="7"/>
    </row>
    <row r="151" spans="1:4" ht="14">
      <c r="A151" s="43"/>
      <c r="B151" s="43"/>
      <c r="C151" s="7"/>
      <c r="D151" s="7"/>
    </row>
  </sheetData>
  <sortState xmlns:xlrd2="http://schemas.microsoft.com/office/spreadsheetml/2017/richdata2" ref="A2:K134">
    <sortCondition ref="A2:A134"/>
  </sortState>
  <mergeCells count="2">
    <mergeCell ref="A136:K136"/>
    <mergeCell ref="A137:K137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26Al Calculations</vt:lpstr>
      <vt:lpstr>Blanks</vt:lpstr>
      <vt:lpstr>Journal Style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Halsted</cp:lastModifiedBy>
  <dcterms:created xsi:type="dcterms:W3CDTF">2019-09-30T13:54:16Z</dcterms:created>
  <dcterms:modified xsi:type="dcterms:W3CDTF">2024-08-16T15:31:03Z</dcterms:modified>
</cp:coreProperties>
</file>