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IR" sheetId="1" r:id="rId1"/>
    <sheet name="T_Heindl_2011_J._Inst._6_P02011" sheetId="3" r:id="rId2"/>
    <sheet name="VUV" sheetId="2" r:id="rId3"/>
  </sheets>
  <calcPr calcId="152511"/>
</workbook>
</file>

<file path=xl/calcChain.xml><?xml version="1.0" encoding="utf-8"?>
<calcChain xmlns="http://schemas.openxmlformats.org/spreadsheetml/2006/main">
  <c r="G38" i="3" l="1"/>
  <c r="J38" i="3"/>
  <c r="J3" i="3"/>
  <c r="I3" i="3"/>
  <c r="D3" i="3"/>
  <c r="G3" i="3"/>
  <c r="G4" i="3"/>
  <c r="J4" i="3" s="1"/>
  <c r="D4" i="3"/>
  <c r="I4" i="3" s="1"/>
  <c r="J29" i="3"/>
  <c r="J33" i="3"/>
  <c r="J37" i="3"/>
  <c r="I6" i="3"/>
  <c r="I7" i="3"/>
  <c r="I10" i="3"/>
  <c r="I11" i="3"/>
  <c r="I14" i="3"/>
  <c r="I15" i="3"/>
  <c r="I18" i="3"/>
  <c r="I19" i="3"/>
  <c r="I22" i="3"/>
  <c r="I23" i="3"/>
  <c r="I26" i="3"/>
  <c r="I27" i="3"/>
  <c r="I30" i="3"/>
  <c r="I31" i="3"/>
  <c r="I34" i="3"/>
  <c r="I35" i="3"/>
  <c r="I38" i="3"/>
  <c r="I5" i="3"/>
  <c r="D38" i="3"/>
  <c r="D6" i="3"/>
  <c r="D7" i="3"/>
  <c r="D8" i="3"/>
  <c r="I8" i="3" s="1"/>
  <c r="D9" i="3"/>
  <c r="I9" i="3" s="1"/>
  <c r="D10" i="3"/>
  <c r="D11" i="3"/>
  <c r="D12" i="3"/>
  <c r="I12" i="3" s="1"/>
  <c r="D13" i="3"/>
  <c r="I13" i="3" s="1"/>
  <c r="D14" i="3"/>
  <c r="D15" i="3"/>
  <c r="D16" i="3"/>
  <c r="I16" i="3" s="1"/>
  <c r="D17" i="3"/>
  <c r="I17" i="3" s="1"/>
  <c r="D18" i="3"/>
  <c r="D19" i="3"/>
  <c r="D20" i="3"/>
  <c r="I20" i="3" s="1"/>
  <c r="D21" i="3"/>
  <c r="I21" i="3" s="1"/>
  <c r="D22" i="3"/>
  <c r="D23" i="3"/>
  <c r="D24" i="3"/>
  <c r="I24" i="3" s="1"/>
  <c r="D25" i="3"/>
  <c r="I25" i="3" s="1"/>
  <c r="D26" i="3"/>
  <c r="D27" i="3"/>
  <c r="D28" i="3"/>
  <c r="I28" i="3" s="1"/>
  <c r="D29" i="3"/>
  <c r="I29" i="3" s="1"/>
  <c r="D30" i="3"/>
  <c r="D31" i="3"/>
  <c r="D32" i="3"/>
  <c r="I32" i="3" s="1"/>
  <c r="D33" i="3"/>
  <c r="I33" i="3" s="1"/>
  <c r="D34" i="3"/>
  <c r="D35" i="3"/>
  <c r="D36" i="3"/>
  <c r="I36" i="3" s="1"/>
  <c r="D37" i="3"/>
  <c r="I37" i="3" s="1"/>
  <c r="D5" i="3"/>
  <c r="L23" i="1"/>
  <c r="G27" i="3"/>
  <c r="J27" i="3" s="1"/>
  <c r="G7" i="3"/>
  <c r="J7" i="3" s="1"/>
  <c r="G6" i="3"/>
  <c r="J6" i="3" s="1"/>
  <c r="G8" i="3"/>
  <c r="J8" i="3" s="1"/>
  <c r="G9" i="3"/>
  <c r="J9" i="3" s="1"/>
  <c r="G10" i="3"/>
  <c r="J10" i="3" s="1"/>
  <c r="G11" i="3"/>
  <c r="J11" i="3" s="1"/>
  <c r="G12" i="3"/>
  <c r="J12" i="3" s="1"/>
  <c r="G13" i="3"/>
  <c r="J13" i="3" s="1"/>
  <c r="G14" i="3"/>
  <c r="J14" i="3" s="1"/>
  <c r="G15" i="3"/>
  <c r="J15" i="3" s="1"/>
  <c r="G16" i="3"/>
  <c r="J16" i="3" s="1"/>
  <c r="G17" i="3"/>
  <c r="J17" i="3" s="1"/>
  <c r="G18" i="3"/>
  <c r="J18" i="3" s="1"/>
  <c r="G19" i="3"/>
  <c r="J19" i="3" s="1"/>
  <c r="G20" i="3"/>
  <c r="J20" i="3" s="1"/>
  <c r="G21" i="3"/>
  <c r="J21" i="3" s="1"/>
  <c r="G22" i="3"/>
  <c r="J22" i="3" s="1"/>
  <c r="G23" i="3"/>
  <c r="J23" i="3" s="1"/>
  <c r="G24" i="3"/>
  <c r="J24" i="3" s="1"/>
  <c r="G25" i="3"/>
  <c r="J25" i="3" s="1"/>
  <c r="G26" i="3"/>
  <c r="J26" i="3" s="1"/>
  <c r="G28" i="3"/>
  <c r="J28" i="3" s="1"/>
  <c r="G29" i="3"/>
  <c r="G30" i="3"/>
  <c r="J30" i="3" s="1"/>
  <c r="G31" i="3"/>
  <c r="J31" i="3" s="1"/>
  <c r="G32" i="3"/>
  <c r="J32" i="3" s="1"/>
  <c r="G33" i="3"/>
  <c r="G34" i="3"/>
  <c r="J34" i="3" s="1"/>
  <c r="G35" i="3"/>
  <c r="J35" i="3" s="1"/>
  <c r="G36" i="3"/>
  <c r="J36" i="3" s="1"/>
  <c r="G37" i="3"/>
  <c r="G5" i="3"/>
  <c r="J5" i="3" s="1"/>
  <c r="G25" i="1" l="1"/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2" i="2"/>
  <c r="L24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2" i="2"/>
  <c r="M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2" i="2"/>
  <c r="E15" i="2"/>
  <c r="L2" i="2"/>
  <c r="G23" i="1" l="1"/>
  <c r="L25" i="1"/>
  <c r="L26" i="1"/>
  <c r="L27" i="1"/>
  <c r="L28" i="1"/>
  <c r="L29" i="1"/>
  <c r="L30" i="1"/>
  <c r="L31" i="1"/>
  <c r="L32" i="1"/>
  <c r="L33" i="1"/>
  <c r="L34" i="1"/>
  <c r="L35" i="1"/>
  <c r="G24" i="1" l="1"/>
  <c r="G26" i="1"/>
  <c r="G27" i="1"/>
  <c r="G28" i="1"/>
  <c r="G29" i="1"/>
  <c r="G30" i="1"/>
  <c r="G31" i="1"/>
  <c r="G32" i="1"/>
  <c r="G33" i="1"/>
  <c r="G34" i="1"/>
  <c r="G35" i="1"/>
  <c r="F23" i="1"/>
  <c r="E24" i="1"/>
  <c r="E25" i="1"/>
  <c r="E26" i="1"/>
  <c r="E27" i="1"/>
  <c r="E28" i="1"/>
  <c r="E29" i="1"/>
  <c r="E30" i="1"/>
  <c r="E31" i="1"/>
  <c r="E32" i="1"/>
  <c r="E33" i="1"/>
  <c r="E34" i="1"/>
  <c r="E35" i="1"/>
  <c r="E23" i="1"/>
  <c r="D24" i="1"/>
  <c r="D25" i="1"/>
  <c r="D26" i="1"/>
  <c r="D27" i="1"/>
  <c r="D28" i="1"/>
  <c r="D29" i="1"/>
  <c r="D30" i="1"/>
  <c r="D31" i="1"/>
  <c r="D32" i="1"/>
  <c r="D33" i="1"/>
  <c r="D34" i="1"/>
  <c r="D35" i="1"/>
  <c r="D23" i="1"/>
</calcChain>
</file>

<file path=xl/sharedStrings.xml><?xml version="1.0" encoding="utf-8"?>
<sst xmlns="http://schemas.openxmlformats.org/spreadsheetml/2006/main" count="43" uniqueCount="30">
  <si>
    <t xml:space="preserve">x pix </t>
  </si>
  <si>
    <t>x real</t>
  </si>
  <si>
    <t>k_x</t>
  </si>
  <si>
    <t>b_x</t>
  </si>
  <si>
    <t>y pix</t>
  </si>
  <si>
    <t>y real</t>
  </si>
  <si>
    <t>k_y</t>
  </si>
  <si>
    <t>b_y</t>
  </si>
  <si>
    <t>x pix</t>
  </si>
  <si>
    <t>rel</t>
  </si>
  <si>
    <t>y real summ</t>
  </si>
  <si>
    <t>pi</t>
  </si>
  <si>
    <t>h_bar * c [MeV * fm]</t>
  </si>
  <si>
    <t>E</t>
  </si>
  <si>
    <t>eff</t>
  </si>
  <si>
    <t>x_real</t>
  </si>
  <si>
    <t>x_pix</t>
  </si>
  <si>
    <t>y_pix</t>
  </si>
  <si>
    <t>y_norm to peak</t>
  </si>
  <si>
    <t>max</t>
  </si>
  <si>
    <t>min</t>
  </si>
  <si>
    <t>E, eV</t>
  </si>
  <si>
    <t>amp</t>
  </si>
  <si>
    <t>wavelength (nm)</t>
  </si>
  <si>
    <t>LAr scintilation</t>
  </si>
  <si>
    <t>T_Heindl_2011_J._Inst._6_P02011</t>
  </si>
  <si>
    <t>Amp</t>
  </si>
  <si>
    <t>Norm</t>
  </si>
  <si>
    <t>Energy, eV</t>
  </si>
  <si>
    <t>wavelength (nm) 300 - 930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</si>
</sst>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2837489063867018E-2"/>
                  <c:y val="0.221805555555555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NIR!$A$2:$A$7</c:f>
              <c:numCache>
                <c:formatCode>General</c:formatCode>
                <c:ptCount val="6"/>
                <c:pt idx="0">
                  <c:v>247</c:v>
                </c:pt>
                <c:pt idx="1">
                  <c:v>399</c:v>
                </c:pt>
                <c:pt idx="2">
                  <c:v>551</c:v>
                </c:pt>
                <c:pt idx="3">
                  <c:v>703</c:v>
                </c:pt>
                <c:pt idx="4">
                  <c:v>856</c:v>
                </c:pt>
                <c:pt idx="5">
                  <c:v>1008</c:v>
                </c:pt>
              </c:numCache>
            </c:numRef>
          </c:xVal>
          <c:yVal>
            <c:numRef>
              <c:f>NIR!$B$2:$B$7</c:f>
              <c:numCache>
                <c:formatCode>General</c:formatCode>
                <c:ptCount val="6"/>
                <c:pt idx="0">
                  <c:v>700</c:v>
                </c:pt>
                <c:pt idx="1">
                  <c:v>750</c:v>
                </c:pt>
                <c:pt idx="2">
                  <c:v>800</c:v>
                </c:pt>
                <c:pt idx="3">
                  <c:v>850</c:v>
                </c:pt>
                <c:pt idx="4">
                  <c:v>900</c:v>
                </c:pt>
                <c:pt idx="5">
                  <c:v>950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64600"/>
        <c:axId val="138163608"/>
      </c:scatterChart>
      <c:valAx>
        <c:axId val="13726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163608"/>
        <c:crosses val="autoZero"/>
        <c:crossBetween val="midCat"/>
      </c:valAx>
      <c:valAx>
        <c:axId val="13816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264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NIR!$N$1</c:f>
              <c:strCache>
                <c:ptCount val="1"/>
                <c:pt idx="0">
                  <c:v>y real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713692038495189"/>
                  <c:y val="1.52814231554389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NIR!$M$2:$M$7</c:f>
              <c:numCache>
                <c:formatCode>General</c:formatCode>
                <c:ptCount val="6"/>
                <c:pt idx="0">
                  <c:v>143</c:v>
                </c:pt>
                <c:pt idx="1">
                  <c:v>250</c:v>
                </c:pt>
                <c:pt idx="2">
                  <c:v>357</c:v>
                </c:pt>
                <c:pt idx="3">
                  <c:v>464</c:v>
                </c:pt>
                <c:pt idx="4">
                  <c:v>571</c:v>
                </c:pt>
                <c:pt idx="5">
                  <c:v>677</c:v>
                </c:pt>
              </c:numCache>
            </c:numRef>
          </c:xVal>
          <c:yVal>
            <c:numRef>
              <c:f>NIR!$N$2:$N$7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200928"/>
        <c:axId val="225198680"/>
      </c:scatterChart>
      <c:valAx>
        <c:axId val="22520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5198680"/>
        <c:crosses val="autoZero"/>
        <c:crossBetween val="midCat"/>
      </c:valAx>
      <c:valAx>
        <c:axId val="22519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520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NIR!$D$23:$D$35</c:f>
              <c:numCache>
                <c:formatCode>General</c:formatCode>
                <c:ptCount val="13"/>
                <c:pt idx="0">
                  <c:v>696.47600000000011</c:v>
                </c:pt>
                <c:pt idx="1">
                  <c:v>727.35500000000002</c:v>
                </c:pt>
                <c:pt idx="2">
                  <c:v>750.02150000000006</c:v>
                </c:pt>
                <c:pt idx="3">
                  <c:v>763.49</c:v>
                </c:pt>
                <c:pt idx="4">
                  <c:v>771.7025000000001</c:v>
                </c:pt>
                <c:pt idx="5">
                  <c:v>794.36900000000003</c:v>
                </c:pt>
                <c:pt idx="6">
                  <c:v>800.6105</c:v>
                </c:pt>
                <c:pt idx="7">
                  <c:v>810.7940000000001</c:v>
                </c:pt>
                <c:pt idx="8">
                  <c:v>825.57650000000012</c:v>
                </c:pt>
                <c:pt idx="9">
                  <c:v>842.00150000000008</c:v>
                </c:pt>
                <c:pt idx="10">
                  <c:v>911.64350000000013</c:v>
                </c:pt>
                <c:pt idx="11">
                  <c:v>921.827</c:v>
                </c:pt>
                <c:pt idx="12">
                  <c:v>965.18900000000008</c:v>
                </c:pt>
              </c:numCache>
            </c:numRef>
          </c:xVal>
          <c:yVal>
            <c:numRef>
              <c:f>NIR!$G$23:$G$35</c:f>
              <c:numCache>
                <c:formatCode>General</c:formatCode>
                <c:ptCount val="13"/>
                <c:pt idx="0">
                  <c:v>0.15391970517530382</c:v>
                </c:pt>
                <c:pt idx="1">
                  <c:v>3.29897066850416E-2</c:v>
                </c:pt>
                <c:pt idx="2">
                  <c:v>4.2048133538244756E-2</c:v>
                </c:pt>
                <c:pt idx="3">
                  <c:v>0.15165509846200301</c:v>
                </c:pt>
                <c:pt idx="4">
                  <c:v>0.21506408643442512</c:v>
                </c:pt>
                <c:pt idx="5">
                  <c:v>1.2608246265334489E-2</c:v>
                </c:pt>
                <c:pt idx="6">
                  <c:v>3.4801392055682237E-2</c:v>
                </c:pt>
                <c:pt idx="7">
                  <c:v>4.3406897566225226E-2</c:v>
                </c:pt>
                <c:pt idx="8">
                  <c:v>0.17022487351106949</c:v>
                </c:pt>
                <c:pt idx="9">
                  <c:v>4.521858293686587E-2</c:v>
                </c:pt>
                <c:pt idx="10">
                  <c:v>6.5147122013912803E-2</c:v>
                </c:pt>
                <c:pt idx="11">
                  <c:v>1.7137459691936068E-2</c:v>
                </c:pt>
                <c:pt idx="12">
                  <c:v>1.5778695663955598E-2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394056"/>
        <c:axId val="225379560"/>
      </c:scatterChart>
      <c:valAx>
        <c:axId val="225394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5379560"/>
        <c:crosses val="autoZero"/>
        <c:crossBetween val="midCat"/>
      </c:valAx>
      <c:valAx>
        <c:axId val="22537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5394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T_Heindl_2011_J._Inst._6_P02011!$E$5:$E$37</c:f>
              <c:numCache>
                <c:formatCode>General</c:formatCode>
                <c:ptCount val="33"/>
                <c:pt idx="0">
                  <c:v>302</c:v>
                </c:pt>
                <c:pt idx="1">
                  <c:v>323.57600000000002</c:v>
                </c:pt>
                <c:pt idx="2">
                  <c:v>336.22399999999999</c:v>
                </c:pt>
                <c:pt idx="3">
                  <c:v>359.28800000000001</c:v>
                </c:pt>
                <c:pt idx="4">
                  <c:v>372.68</c:v>
                </c:pt>
                <c:pt idx="5">
                  <c:v>389.048</c:v>
                </c:pt>
                <c:pt idx="6">
                  <c:v>409.13600000000002</c:v>
                </c:pt>
                <c:pt idx="7">
                  <c:v>429.22399999999999</c:v>
                </c:pt>
                <c:pt idx="8">
                  <c:v>453.77600000000001</c:v>
                </c:pt>
                <c:pt idx="9">
                  <c:v>479.81599999999997</c:v>
                </c:pt>
                <c:pt idx="10">
                  <c:v>494.69600000000003</c:v>
                </c:pt>
                <c:pt idx="11">
                  <c:v>511.06400000000002</c:v>
                </c:pt>
                <c:pt idx="12">
                  <c:v>530.40800000000002</c:v>
                </c:pt>
                <c:pt idx="13">
                  <c:v>547.52</c:v>
                </c:pt>
                <c:pt idx="14">
                  <c:v>557.93600000000004</c:v>
                </c:pt>
                <c:pt idx="15">
                  <c:v>562.4</c:v>
                </c:pt>
                <c:pt idx="16">
                  <c:v>575.048</c:v>
                </c:pt>
                <c:pt idx="17">
                  <c:v>592.16</c:v>
                </c:pt>
                <c:pt idx="18">
                  <c:v>610.01599999999996</c:v>
                </c:pt>
                <c:pt idx="19">
                  <c:v>622.66399999999999</c:v>
                </c:pt>
                <c:pt idx="20">
                  <c:v>638.28800000000001</c:v>
                </c:pt>
                <c:pt idx="21">
                  <c:v>656.14400000000001</c:v>
                </c:pt>
                <c:pt idx="22">
                  <c:v>674.74400000000003</c:v>
                </c:pt>
                <c:pt idx="23">
                  <c:v>693.34400000000005</c:v>
                </c:pt>
                <c:pt idx="24">
                  <c:v>711.2</c:v>
                </c:pt>
                <c:pt idx="25">
                  <c:v>732.03200000000004</c:v>
                </c:pt>
                <c:pt idx="26">
                  <c:v>764.024</c:v>
                </c:pt>
                <c:pt idx="27">
                  <c:v>793.78399999999999</c:v>
                </c:pt>
                <c:pt idx="28">
                  <c:v>821.31200000000001</c:v>
                </c:pt>
                <c:pt idx="29">
                  <c:v>854.79200000000003</c:v>
                </c:pt>
                <c:pt idx="30">
                  <c:v>895.71199999999999</c:v>
                </c:pt>
                <c:pt idx="31">
                  <c:v>921.75199999999995</c:v>
                </c:pt>
                <c:pt idx="32">
                  <c:v>929.93600000000004</c:v>
                </c:pt>
              </c:numCache>
            </c:numRef>
          </c:xVal>
          <c:yVal>
            <c:numRef>
              <c:f>T_Heindl_2011_J._Inst._6_P02011!$G$5:$G$37</c:f>
              <c:numCache>
                <c:formatCode>General</c:formatCode>
                <c:ptCount val="33"/>
                <c:pt idx="0">
                  <c:v>0.91672021340810395</c:v>
                </c:pt>
                <c:pt idx="1">
                  <c:v>0.9226687695932394</c:v>
                </c:pt>
                <c:pt idx="2">
                  <c:v>1</c:v>
                </c:pt>
                <c:pt idx="3">
                  <c:v>0.94646299433378112</c:v>
                </c:pt>
                <c:pt idx="4">
                  <c:v>0.85723465155674972</c:v>
                </c:pt>
                <c:pt idx="5">
                  <c:v>0.79774908970539549</c:v>
                </c:pt>
                <c:pt idx="6">
                  <c:v>0.8453375391864788</c:v>
                </c:pt>
                <c:pt idx="7">
                  <c:v>0.89292598866756223</c:v>
                </c:pt>
                <c:pt idx="8">
                  <c:v>0.90482310103783314</c:v>
                </c:pt>
                <c:pt idx="9">
                  <c:v>0.833440426816208</c:v>
                </c:pt>
                <c:pt idx="10">
                  <c:v>0.7442120840391766</c:v>
                </c:pt>
                <c:pt idx="11">
                  <c:v>0.71446930311349954</c:v>
                </c:pt>
                <c:pt idx="12">
                  <c:v>0.72636641548377046</c:v>
                </c:pt>
                <c:pt idx="13">
                  <c:v>0.71446930311349954</c:v>
                </c:pt>
                <c:pt idx="14">
                  <c:v>0.9226687695932394</c:v>
                </c:pt>
                <c:pt idx="15">
                  <c:v>0.70852074692836409</c:v>
                </c:pt>
                <c:pt idx="16">
                  <c:v>0.6192924041513328</c:v>
                </c:pt>
                <c:pt idx="17">
                  <c:v>0.56575539848511391</c:v>
                </c:pt>
                <c:pt idx="18">
                  <c:v>0.5181669490040306</c:v>
                </c:pt>
                <c:pt idx="19">
                  <c:v>0.50626983663375968</c:v>
                </c:pt>
                <c:pt idx="20">
                  <c:v>0.63713807270673894</c:v>
                </c:pt>
                <c:pt idx="21">
                  <c:v>0.67282940981755157</c:v>
                </c:pt>
                <c:pt idx="22">
                  <c:v>0.60144673559592643</c:v>
                </c:pt>
                <c:pt idx="23">
                  <c:v>0.51221839281889514</c:v>
                </c:pt>
                <c:pt idx="24">
                  <c:v>0.44678427478240551</c:v>
                </c:pt>
                <c:pt idx="25">
                  <c:v>0.4289386062269992</c:v>
                </c:pt>
                <c:pt idx="26">
                  <c:v>0.41109293767159294</c:v>
                </c:pt>
                <c:pt idx="27">
                  <c:v>0.39324726911618668</c:v>
                </c:pt>
                <c:pt idx="28">
                  <c:v>0.35160737582023865</c:v>
                </c:pt>
                <c:pt idx="29">
                  <c:v>0.35160737582023865</c:v>
                </c:pt>
                <c:pt idx="30">
                  <c:v>0.35160737582023865</c:v>
                </c:pt>
                <c:pt idx="31">
                  <c:v>0.33971026344996785</c:v>
                </c:pt>
                <c:pt idx="32">
                  <c:v>0.28022470159861357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332992"/>
        <c:axId val="193452968"/>
      </c:scatterChart>
      <c:valAx>
        <c:axId val="22533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452968"/>
        <c:crosses val="autoZero"/>
        <c:crossBetween val="midCat"/>
      </c:valAx>
      <c:valAx>
        <c:axId val="19345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5332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955693350831146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7343175853018374E-2"/>
                  <c:y val="-0.389810075823855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VUV!$B$2:$B$16</c:f>
              <c:numCache>
                <c:formatCode>General</c:formatCode>
                <c:ptCount val="15"/>
                <c:pt idx="0">
                  <c:v>65</c:v>
                </c:pt>
                <c:pt idx="1">
                  <c:v>146</c:v>
                </c:pt>
                <c:pt idx="2">
                  <c:v>223</c:v>
                </c:pt>
                <c:pt idx="3">
                  <c:v>300</c:v>
                </c:pt>
                <c:pt idx="4">
                  <c:v>375</c:v>
                </c:pt>
                <c:pt idx="5">
                  <c:v>454</c:v>
                </c:pt>
                <c:pt idx="6">
                  <c:v>532</c:v>
                </c:pt>
                <c:pt idx="7">
                  <c:v>608</c:v>
                </c:pt>
                <c:pt idx="8">
                  <c:v>683</c:v>
                </c:pt>
                <c:pt idx="9">
                  <c:v>762</c:v>
                </c:pt>
                <c:pt idx="10">
                  <c:v>840</c:v>
                </c:pt>
                <c:pt idx="11">
                  <c:v>917</c:v>
                </c:pt>
                <c:pt idx="12">
                  <c:v>992</c:v>
                </c:pt>
                <c:pt idx="13">
                  <c:v>1071</c:v>
                </c:pt>
                <c:pt idx="14">
                  <c:v>1152</c:v>
                </c:pt>
              </c:numCache>
            </c:numRef>
          </c:xVal>
          <c:yVal>
            <c:numRef>
              <c:f>VUV!$A$2:$A$16</c:f>
              <c:numCache>
                <c:formatCode>General</c:formatCode>
                <c:ptCount val="15"/>
                <c:pt idx="0">
                  <c:v>200</c:v>
                </c:pt>
                <c:pt idx="1">
                  <c:v>190</c:v>
                </c:pt>
                <c:pt idx="2">
                  <c:v>180</c:v>
                </c:pt>
                <c:pt idx="3">
                  <c:v>170</c:v>
                </c:pt>
                <c:pt idx="4">
                  <c:v>160</c:v>
                </c:pt>
                <c:pt idx="5">
                  <c:v>150</c:v>
                </c:pt>
                <c:pt idx="6">
                  <c:v>140</c:v>
                </c:pt>
                <c:pt idx="7">
                  <c:v>130</c:v>
                </c:pt>
                <c:pt idx="8">
                  <c:v>120</c:v>
                </c:pt>
                <c:pt idx="9">
                  <c:v>110</c:v>
                </c:pt>
                <c:pt idx="10">
                  <c:v>100</c:v>
                </c:pt>
                <c:pt idx="11">
                  <c:v>90</c:v>
                </c:pt>
                <c:pt idx="12">
                  <c:v>80</c:v>
                </c:pt>
                <c:pt idx="13">
                  <c:v>70</c:v>
                </c:pt>
                <c:pt idx="14">
                  <c:v>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330640"/>
        <c:axId val="225331032"/>
      </c:scatterChart>
      <c:valAx>
        <c:axId val="22533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5331032"/>
        <c:crosses val="autoZero"/>
        <c:crossBetween val="midCat"/>
      </c:valAx>
      <c:valAx>
        <c:axId val="225331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533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VUV!$J$2:$J$42</c:f>
              <c:numCache>
                <c:formatCode>General</c:formatCode>
                <c:ptCount val="41"/>
                <c:pt idx="0">
                  <c:v>535</c:v>
                </c:pt>
                <c:pt idx="1">
                  <c:v>538</c:v>
                </c:pt>
                <c:pt idx="2">
                  <c:v>542</c:v>
                </c:pt>
                <c:pt idx="3">
                  <c:v>548</c:v>
                </c:pt>
                <c:pt idx="4">
                  <c:v>554</c:v>
                </c:pt>
                <c:pt idx="5">
                  <c:v>557</c:v>
                </c:pt>
                <c:pt idx="6">
                  <c:v>561</c:v>
                </c:pt>
                <c:pt idx="7">
                  <c:v>565</c:v>
                </c:pt>
                <c:pt idx="8">
                  <c:v>570</c:v>
                </c:pt>
                <c:pt idx="9">
                  <c:v>574</c:v>
                </c:pt>
                <c:pt idx="10">
                  <c:v>581</c:v>
                </c:pt>
                <c:pt idx="11">
                  <c:v>586</c:v>
                </c:pt>
                <c:pt idx="12">
                  <c:v>590</c:v>
                </c:pt>
                <c:pt idx="13">
                  <c:v>594</c:v>
                </c:pt>
                <c:pt idx="14">
                  <c:v>599</c:v>
                </c:pt>
                <c:pt idx="15">
                  <c:v>602</c:v>
                </c:pt>
                <c:pt idx="16">
                  <c:v>606</c:v>
                </c:pt>
                <c:pt idx="17">
                  <c:v>609</c:v>
                </c:pt>
                <c:pt idx="18">
                  <c:v>613</c:v>
                </c:pt>
                <c:pt idx="19">
                  <c:v>616</c:v>
                </c:pt>
                <c:pt idx="20">
                  <c:v>621</c:v>
                </c:pt>
                <c:pt idx="21">
                  <c:v>626</c:v>
                </c:pt>
                <c:pt idx="22">
                  <c:v>631</c:v>
                </c:pt>
                <c:pt idx="23">
                  <c:v>634</c:v>
                </c:pt>
                <c:pt idx="24">
                  <c:v>637</c:v>
                </c:pt>
                <c:pt idx="25">
                  <c:v>639</c:v>
                </c:pt>
                <c:pt idx="26">
                  <c:v>641</c:v>
                </c:pt>
                <c:pt idx="27">
                  <c:v>645</c:v>
                </c:pt>
                <c:pt idx="28">
                  <c:v>647</c:v>
                </c:pt>
                <c:pt idx="29">
                  <c:v>649</c:v>
                </c:pt>
                <c:pt idx="30">
                  <c:v>652</c:v>
                </c:pt>
                <c:pt idx="31">
                  <c:v>655</c:v>
                </c:pt>
                <c:pt idx="32">
                  <c:v>660</c:v>
                </c:pt>
                <c:pt idx="33">
                  <c:v>663</c:v>
                </c:pt>
                <c:pt idx="34">
                  <c:v>666</c:v>
                </c:pt>
                <c:pt idx="35">
                  <c:v>671</c:v>
                </c:pt>
                <c:pt idx="36">
                  <c:v>674</c:v>
                </c:pt>
                <c:pt idx="37">
                  <c:v>678</c:v>
                </c:pt>
                <c:pt idx="38">
                  <c:v>684</c:v>
                </c:pt>
                <c:pt idx="39">
                  <c:v>691</c:v>
                </c:pt>
                <c:pt idx="40">
                  <c:v>710</c:v>
                </c:pt>
              </c:numCache>
            </c:numRef>
          </c:xVal>
          <c:yVal>
            <c:numRef>
              <c:f>VUV!$K$2:$K$42</c:f>
              <c:numCache>
                <c:formatCode>General</c:formatCode>
                <c:ptCount val="41"/>
                <c:pt idx="0">
                  <c:v>117</c:v>
                </c:pt>
                <c:pt idx="1">
                  <c:v>121</c:v>
                </c:pt>
                <c:pt idx="2">
                  <c:v>127</c:v>
                </c:pt>
                <c:pt idx="3">
                  <c:v>133</c:v>
                </c:pt>
                <c:pt idx="4">
                  <c:v>142</c:v>
                </c:pt>
                <c:pt idx="5">
                  <c:v>148</c:v>
                </c:pt>
                <c:pt idx="6">
                  <c:v>155</c:v>
                </c:pt>
                <c:pt idx="7">
                  <c:v>164</c:v>
                </c:pt>
                <c:pt idx="8">
                  <c:v>178</c:v>
                </c:pt>
                <c:pt idx="9">
                  <c:v>191</c:v>
                </c:pt>
                <c:pt idx="10">
                  <c:v>216</c:v>
                </c:pt>
                <c:pt idx="11">
                  <c:v>236</c:v>
                </c:pt>
                <c:pt idx="12">
                  <c:v>256</c:v>
                </c:pt>
                <c:pt idx="13">
                  <c:v>279</c:v>
                </c:pt>
                <c:pt idx="14">
                  <c:v>304</c:v>
                </c:pt>
                <c:pt idx="15">
                  <c:v>333</c:v>
                </c:pt>
                <c:pt idx="16">
                  <c:v>354</c:v>
                </c:pt>
                <c:pt idx="17">
                  <c:v>374</c:v>
                </c:pt>
                <c:pt idx="18">
                  <c:v>392</c:v>
                </c:pt>
                <c:pt idx="19">
                  <c:v>405</c:v>
                </c:pt>
                <c:pt idx="20">
                  <c:v>416</c:v>
                </c:pt>
                <c:pt idx="21">
                  <c:v>418</c:v>
                </c:pt>
                <c:pt idx="22">
                  <c:v>417</c:v>
                </c:pt>
                <c:pt idx="23">
                  <c:v>406</c:v>
                </c:pt>
                <c:pt idx="24">
                  <c:v>390</c:v>
                </c:pt>
                <c:pt idx="25">
                  <c:v>375</c:v>
                </c:pt>
                <c:pt idx="26">
                  <c:v>356</c:v>
                </c:pt>
                <c:pt idx="27">
                  <c:v>335</c:v>
                </c:pt>
                <c:pt idx="28">
                  <c:v>319</c:v>
                </c:pt>
                <c:pt idx="29">
                  <c:v>305</c:v>
                </c:pt>
                <c:pt idx="30">
                  <c:v>284</c:v>
                </c:pt>
                <c:pt idx="31">
                  <c:v>261</c:v>
                </c:pt>
                <c:pt idx="32">
                  <c:v>239</c:v>
                </c:pt>
                <c:pt idx="33">
                  <c:v>215</c:v>
                </c:pt>
                <c:pt idx="34">
                  <c:v>196</c:v>
                </c:pt>
                <c:pt idx="35">
                  <c:v>169</c:v>
                </c:pt>
                <c:pt idx="36">
                  <c:v>148</c:v>
                </c:pt>
                <c:pt idx="37">
                  <c:v>134</c:v>
                </c:pt>
                <c:pt idx="38">
                  <c:v>123</c:v>
                </c:pt>
                <c:pt idx="39">
                  <c:v>115</c:v>
                </c:pt>
                <c:pt idx="40">
                  <c:v>112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331816"/>
        <c:axId val="225332208"/>
      </c:scatterChart>
      <c:valAx>
        <c:axId val="225331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5332208"/>
        <c:crosses val="autoZero"/>
        <c:crossBetween val="midCat"/>
      </c:valAx>
      <c:valAx>
        <c:axId val="22533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5331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VUV!$N$2:$N$42</c:f>
              <c:numCache>
                <c:formatCode>General</c:formatCode>
                <c:ptCount val="41"/>
                <c:pt idx="0">
                  <c:v>139.46100000000001</c:v>
                </c:pt>
                <c:pt idx="1">
                  <c:v>139.0728</c:v>
                </c:pt>
                <c:pt idx="2">
                  <c:v>138.55520000000001</c:v>
                </c:pt>
                <c:pt idx="3">
                  <c:v>137.77879999999999</c:v>
                </c:pt>
                <c:pt idx="4">
                  <c:v>137.00240000000002</c:v>
                </c:pt>
                <c:pt idx="5">
                  <c:v>136.61420000000001</c:v>
                </c:pt>
                <c:pt idx="6">
                  <c:v>136.09660000000002</c:v>
                </c:pt>
                <c:pt idx="7">
                  <c:v>135.57900000000001</c:v>
                </c:pt>
                <c:pt idx="8">
                  <c:v>134.93200000000002</c:v>
                </c:pt>
                <c:pt idx="9">
                  <c:v>134.4144</c:v>
                </c:pt>
                <c:pt idx="10">
                  <c:v>133.5086</c:v>
                </c:pt>
                <c:pt idx="11">
                  <c:v>132.86160000000001</c:v>
                </c:pt>
                <c:pt idx="12">
                  <c:v>132.34399999999999</c:v>
                </c:pt>
                <c:pt idx="13">
                  <c:v>131.82640000000001</c:v>
                </c:pt>
                <c:pt idx="14">
                  <c:v>131.17939999999999</c:v>
                </c:pt>
                <c:pt idx="15">
                  <c:v>130.7912</c:v>
                </c:pt>
                <c:pt idx="16">
                  <c:v>130.27359999999999</c:v>
                </c:pt>
                <c:pt idx="17">
                  <c:v>129.8854</c:v>
                </c:pt>
                <c:pt idx="18">
                  <c:v>129.36779999999999</c:v>
                </c:pt>
                <c:pt idx="19">
                  <c:v>128.9796</c:v>
                </c:pt>
                <c:pt idx="20">
                  <c:v>128.33260000000001</c:v>
                </c:pt>
                <c:pt idx="21">
                  <c:v>127.68560000000001</c:v>
                </c:pt>
                <c:pt idx="22">
                  <c:v>127.0386</c:v>
                </c:pt>
                <c:pt idx="23">
                  <c:v>126.6504</c:v>
                </c:pt>
                <c:pt idx="24">
                  <c:v>126.26220000000001</c:v>
                </c:pt>
                <c:pt idx="25">
                  <c:v>126.0034</c:v>
                </c:pt>
                <c:pt idx="26">
                  <c:v>125.74460000000001</c:v>
                </c:pt>
                <c:pt idx="27">
                  <c:v>125.227</c:v>
                </c:pt>
                <c:pt idx="28">
                  <c:v>124.96820000000001</c:v>
                </c:pt>
                <c:pt idx="29">
                  <c:v>124.7094</c:v>
                </c:pt>
                <c:pt idx="30">
                  <c:v>124.3212</c:v>
                </c:pt>
                <c:pt idx="31">
                  <c:v>123.93300000000001</c:v>
                </c:pt>
                <c:pt idx="32">
                  <c:v>123.286</c:v>
                </c:pt>
                <c:pt idx="33">
                  <c:v>122.8978</c:v>
                </c:pt>
                <c:pt idx="34">
                  <c:v>122.50960000000001</c:v>
                </c:pt>
                <c:pt idx="35">
                  <c:v>121.8626</c:v>
                </c:pt>
                <c:pt idx="36">
                  <c:v>121.4744</c:v>
                </c:pt>
                <c:pt idx="37">
                  <c:v>120.9568</c:v>
                </c:pt>
                <c:pt idx="38">
                  <c:v>120.18040000000001</c:v>
                </c:pt>
                <c:pt idx="39">
                  <c:v>119.27460000000001</c:v>
                </c:pt>
                <c:pt idx="40">
                  <c:v>116.816</c:v>
                </c:pt>
              </c:numCache>
            </c:numRef>
          </c:xVal>
          <c:yVal>
            <c:numRef>
              <c:f>VUV!$P$2:$P$42</c:f>
              <c:numCache>
                <c:formatCode>General</c:formatCode>
                <c:ptCount val="41"/>
                <c:pt idx="0">
                  <c:v>1.6339869281045753E-2</c:v>
                </c:pt>
                <c:pt idx="1">
                  <c:v>2.9411764705882353E-2</c:v>
                </c:pt>
                <c:pt idx="2">
                  <c:v>4.9019607843137254E-2</c:v>
                </c:pt>
                <c:pt idx="3">
                  <c:v>6.8627450980392163E-2</c:v>
                </c:pt>
                <c:pt idx="4">
                  <c:v>9.8039215686274508E-2</c:v>
                </c:pt>
                <c:pt idx="5">
                  <c:v>0.11764705882352941</c:v>
                </c:pt>
                <c:pt idx="6">
                  <c:v>0.14052287581699346</c:v>
                </c:pt>
                <c:pt idx="7">
                  <c:v>0.16993464052287582</c:v>
                </c:pt>
                <c:pt idx="8">
                  <c:v>0.21568627450980393</c:v>
                </c:pt>
                <c:pt idx="9">
                  <c:v>0.2581699346405229</c:v>
                </c:pt>
                <c:pt idx="10">
                  <c:v>0.33986928104575165</c:v>
                </c:pt>
                <c:pt idx="11">
                  <c:v>0.40522875816993464</c:v>
                </c:pt>
                <c:pt idx="12">
                  <c:v>0.47058823529411764</c:v>
                </c:pt>
                <c:pt idx="13">
                  <c:v>0.54575163398692805</c:v>
                </c:pt>
                <c:pt idx="14">
                  <c:v>0.62745098039215685</c:v>
                </c:pt>
                <c:pt idx="15">
                  <c:v>0.72222222222222221</c:v>
                </c:pt>
                <c:pt idx="16">
                  <c:v>0.79084967320261434</c:v>
                </c:pt>
                <c:pt idx="17">
                  <c:v>0.85620915032679734</c:v>
                </c:pt>
                <c:pt idx="18">
                  <c:v>0.91503267973856206</c:v>
                </c:pt>
                <c:pt idx="19">
                  <c:v>0.95751633986928109</c:v>
                </c:pt>
                <c:pt idx="20">
                  <c:v>0.99346405228758172</c:v>
                </c:pt>
                <c:pt idx="21">
                  <c:v>1</c:v>
                </c:pt>
                <c:pt idx="22">
                  <c:v>0.99673202614379086</c:v>
                </c:pt>
                <c:pt idx="23">
                  <c:v>0.96078431372549022</c:v>
                </c:pt>
                <c:pt idx="24">
                  <c:v>0.90849673202614378</c:v>
                </c:pt>
                <c:pt idx="25">
                  <c:v>0.85947712418300659</c:v>
                </c:pt>
                <c:pt idx="26">
                  <c:v>0.79738562091503273</c:v>
                </c:pt>
                <c:pt idx="27">
                  <c:v>0.72875816993464049</c:v>
                </c:pt>
                <c:pt idx="28">
                  <c:v>0.67647058823529416</c:v>
                </c:pt>
                <c:pt idx="29">
                  <c:v>0.63071895424836599</c:v>
                </c:pt>
                <c:pt idx="30">
                  <c:v>0.56209150326797386</c:v>
                </c:pt>
                <c:pt idx="31">
                  <c:v>0.48692810457516339</c:v>
                </c:pt>
                <c:pt idx="32">
                  <c:v>0.41503267973856212</c:v>
                </c:pt>
                <c:pt idx="33">
                  <c:v>0.33660130718954251</c:v>
                </c:pt>
                <c:pt idx="34">
                  <c:v>0.27450980392156865</c:v>
                </c:pt>
                <c:pt idx="35">
                  <c:v>0.18627450980392157</c:v>
                </c:pt>
                <c:pt idx="36">
                  <c:v>0.11764705882352941</c:v>
                </c:pt>
                <c:pt idx="37">
                  <c:v>7.1895424836601302E-2</c:v>
                </c:pt>
                <c:pt idx="38">
                  <c:v>3.5947712418300651E-2</c:v>
                </c:pt>
                <c:pt idx="39">
                  <c:v>9.8039215686274508E-3</c:v>
                </c:pt>
                <c:pt idx="4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333384"/>
        <c:axId val="225333776"/>
      </c:scatterChart>
      <c:valAx>
        <c:axId val="225333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5333776"/>
        <c:crosses val="autoZero"/>
        <c:crossBetween val="midCat"/>
      </c:valAx>
      <c:valAx>
        <c:axId val="22533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5333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VUV!$O$2:$O$42</c:f>
              <c:numCache>
                <c:formatCode>General</c:formatCode>
                <c:ptCount val="41"/>
                <c:pt idx="0">
                  <c:v>8.890241062193569</c:v>
                </c:pt>
                <c:pt idx="1">
                  <c:v>8.9150567815890476</c:v>
                </c:pt>
                <c:pt idx="2">
                  <c:v>8.9483607167004724</c:v>
                </c:pt>
                <c:pt idx="3">
                  <c:v>8.9987857985014923</c:v>
                </c:pt>
                <c:pt idx="4">
                  <c:v>9.0497824036263399</c:v>
                </c:pt>
                <c:pt idx="5">
                  <c:v>9.0754980724886387</c:v>
                </c:pt>
                <c:pt idx="6">
                  <c:v>9.1100138341044321</c:v>
                </c:pt>
                <c:pt idx="7">
                  <c:v>9.1447931373927922</c:v>
                </c:pt>
                <c:pt idx="8">
                  <c:v>9.1886424923263359</c:v>
                </c:pt>
                <c:pt idx="9">
                  <c:v>9.224025913701043</c:v>
                </c:pt>
                <c:pt idx="10">
                  <c:v>9.2866070708147443</c:v>
                </c:pt>
                <c:pt idx="11">
                  <c:v>9.3318303315222551</c:v>
                </c:pt>
                <c:pt idx="12">
                  <c:v>9.3683273044080391</c:v>
                </c:pt>
                <c:pt idx="13">
                  <c:v>9.4051108789633737</c:v>
                </c:pt>
                <c:pt idx="14">
                  <c:v>9.4514985491211085</c:v>
                </c:pt>
                <c:pt idx="15">
                  <c:v>9.4795514436336497</c:v>
                </c:pt>
                <c:pt idx="16">
                  <c:v>9.5172153742168604</c:v>
                </c:pt>
                <c:pt idx="17">
                  <c:v>9.545660318823959</c:v>
                </c:pt>
                <c:pt idx="18">
                  <c:v>9.5838524638633231</c:v>
                </c:pt>
                <c:pt idx="19">
                  <c:v>9.6126977349486076</c:v>
                </c:pt>
                <c:pt idx="20">
                  <c:v>9.6611609892932684</c:v>
                </c:pt>
                <c:pt idx="21">
                  <c:v>9.7101153832113987</c:v>
                </c:pt>
                <c:pt idx="22">
                  <c:v>9.7595684207365121</c:v>
                </c:pt>
                <c:pt idx="23">
                  <c:v>9.7894827712709738</c:v>
                </c:pt>
                <c:pt idx="24">
                  <c:v>9.8195810684003391</c:v>
                </c:pt>
                <c:pt idx="25">
                  <c:v>9.8397496319510225</c:v>
                </c:pt>
                <c:pt idx="26">
                  <c:v>9.8600012149593486</c:v>
                </c:pt>
                <c:pt idx="27">
                  <c:v>9.9007554982118666</c:v>
                </c:pt>
                <c:pt idx="28">
                  <c:v>9.9212592385469041</c:v>
                </c:pt>
                <c:pt idx="29">
                  <c:v>9.9418480786097714</c:v>
                </c:pt>
                <c:pt idx="30">
                  <c:v>9.9728920632569285</c:v>
                </c:pt>
                <c:pt idx="31">
                  <c:v>10.004130528386929</c:v>
                </c:pt>
                <c:pt idx="32">
                  <c:v>10.056631805513824</c:v>
                </c:pt>
                <c:pt idx="33">
                  <c:v>10.088397910903021</c:v>
                </c:pt>
                <c:pt idx="34">
                  <c:v>10.120365332794959</c:v>
                </c:pt>
                <c:pt idx="35">
                  <c:v>10.174096964733868</c:v>
                </c:pt>
                <c:pt idx="36">
                  <c:v>10.206610683193968</c:v>
                </c:pt>
                <c:pt idx="37">
                  <c:v>10.250286951825588</c:v>
                </c:pt>
                <c:pt idx="38">
                  <c:v>10.316506757962008</c:v>
                </c:pt>
                <c:pt idx="39">
                  <c:v>10.394852791579911</c:v>
                </c:pt>
                <c:pt idx="40">
                  <c:v>10.613630913355854</c:v>
                </c:pt>
              </c:numCache>
            </c:numRef>
          </c:xVal>
          <c:yVal>
            <c:numRef>
              <c:f>VUV!$P$2:$P$42</c:f>
              <c:numCache>
                <c:formatCode>General</c:formatCode>
                <c:ptCount val="41"/>
                <c:pt idx="0">
                  <c:v>1.6339869281045753E-2</c:v>
                </c:pt>
                <c:pt idx="1">
                  <c:v>2.9411764705882353E-2</c:v>
                </c:pt>
                <c:pt idx="2">
                  <c:v>4.9019607843137254E-2</c:v>
                </c:pt>
                <c:pt idx="3">
                  <c:v>6.8627450980392163E-2</c:v>
                </c:pt>
                <c:pt idx="4">
                  <c:v>9.8039215686274508E-2</c:v>
                </c:pt>
                <c:pt idx="5">
                  <c:v>0.11764705882352941</c:v>
                </c:pt>
                <c:pt idx="6">
                  <c:v>0.14052287581699346</c:v>
                </c:pt>
                <c:pt idx="7">
                  <c:v>0.16993464052287582</c:v>
                </c:pt>
                <c:pt idx="8">
                  <c:v>0.21568627450980393</c:v>
                </c:pt>
                <c:pt idx="9">
                  <c:v>0.2581699346405229</c:v>
                </c:pt>
                <c:pt idx="10">
                  <c:v>0.33986928104575165</c:v>
                </c:pt>
                <c:pt idx="11">
                  <c:v>0.40522875816993464</c:v>
                </c:pt>
                <c:pt idx="12">
                  <c:v>0.47058823529411764</c:v>
                </c:pt>
                <c:pt idx="13">
                  <c:v>0.54575163398692805</c:v>
                </c:pt>
                <c:pt idx="14">
                  <c:v>0.62745098039215685</c:v>
                </c:pt>
                <c:pt idx="15">
                  <c:v>0.72222222222222221</c:v>
                </c:pt>
                <c:pt idx="16">
                  <c:v>0.79084967320261434</c:v>
                </c:pt>
                <c:pt idx="17">
                  <c:v>0.85620915032679734</c:v>
                </c:pt>
                <c:pt idx="18">
                  <c:v>0.91503267973856206</c:v>
                </c:pt>
                <c:pt idx="19">
                  <c:v>0.95751633986928109</c:v>
                </c:pt>
                <c:pt idx="20">
                  <c:v>0.99346405228758172</c:v>
                </c:pt>
                <c:pt idx="21">
                  <c:v>1</c:v>
                </c:pt>
                <c:pt idx="22">
                  <c:v>0.99673202614379086</c:v>
                </c:pt>
                <c:pt idx="23">
                  <c:v>0.96078431372549022</c:v>
                </c:pt>
                <c:pt idx="24">
                  <c:v>0.90849673202614378</c:v>
                </c:pt>
                <c:pt idx="25">
                  <c:v>0.85947712418300659</c:v>
                </c:pt>
                <c:pt idx="26">
                  <c:v>0.79738562091503273</c:v>
                </c:pt>
                <c:pt idx="27">
                  <c:v>0.72875816993464049</c:v>
                </c:pt>
                <c:pt idx="28">
                  <c:v>0.67647058823529416</c:v>
                </c:pt>
                <c:pt idx="29">
                  <c:v>0.63071895424836599</c:v>
                </c:pt>
                <c:pt idx="30">
                  <c:v>0.56209150326797386</c:v>
                </c:pt>
                <c:pt idx="31">
                  <c:v>0.48692810457516339</c:v>
                </c:pt>
                <c:pt idx="32">
                  <c:v>0.41503267973856212</c:v>
                </c:pt>
                <c:pt idx="33">
                  <c:v>0.33660130718954251</c:v>
                </c:pt>
                <c:pt idx="34">
                  <c:v>0.27450980392156865</c:v>
                </c:pt>
                <c:pt idx="35">
                  <c:v>0.18627450980392157</c:v>
                </c:pt>
                <c:pt idx="36">
                  <c:v>0.11764705882352941</c:v>
                </c:pt>
                <c:pt idx="37">
                  <c:v>7.1895424836601302E-2</c:v>
                </c:pt>
                <c:pt idx="38">
                  <c:v>3.5947712418300651E-2</c:v>
                </c:pt>
                <c:pt idx="39">
                  <c:v>9.8039215686274508E-3</c:v>
                </c:pt>
                <c:pt idx="4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160544"/>
        <c:axId val="226160936"/>
      </c:scatterChart>
      <c:valAx>
        <c:axId val="22616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6160936"/>
        <c:crosses val="autoZero"/>
        <c:crossBetween val="midCat"/>
      </c:valAx>
      <c:valAx>
        <c:axId val="22616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616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0</xdr:row>
      <xdr:rowOff>33337</xdr:rowOff>
    </xdr:from>
    <xdr:to>
      <xdr:col>9</xdr:col>
      <xdr:colOff>561975</xdr:colOff>
      <xdr:row>14</xdr:row>
      <xdr:rowOff>109537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323850</xdr:colOff>
      <xdr:row>1</xdr:row>
      <xdr:rowOff>14287</xdr:rowOff>
    </xdr:from>
    <xdr:to>
      <xdr:col>22</xdr:col>
      <xdr:colOff>19050</xdr:colOff>
      <xdr:row>15</xdr:row>
      <xdr:rowOff>90487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247650</xdr:colOff>
      <xdr:row>37</xdr:row>
      <xdr:rowOff>80962</xdr:rowOff>
    </xdr:from>
    <xdr:to>
      <xdr:col>11</xdr:col>
      <xdr:colOff>314325</xdr:colOff>
      <xdr:row>51</xdr:row>
      <xdr:rowOff>157162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447675</xdr:colOff>
      <xdr:row>2</xdr:row>
      <xdr:rowOff>157162</xdr:rowOff>
    </xdr:from>
    <xdr:to>
      <xdr:col>29</xdr:col>
      <xdr:colOff>142875</xdr:colOff>
      <xdr:row>17</xdr:row>
      <xdr:rowOff>42862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17</xdr:row>
      <xdr:rowOff>4762</xdr:rowOff>
    </xdr:from>
    <xdr:to>
      <xdr:col>8</xdr:col>
      <xdr:colOff>9525</xdr:colOff>
      <xdr:row>31</xdr:row>
      <xdr:rowOff>80962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438150</xdr:colOff>
      <xdr:row>1</xdr:row>
      <xdr:rowOff>4762</xdr:rowOff>
    </xdr:from>
    <xdr:to>
      <xdr:col>27</xdr:col>
      <xdr:colOff>133350</xdr:colOff>
      <xdr:row>15</xdr:row>
      <xdr:rowOff>80962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428625</xdr:colOff>
      <xdr:row>15</xdr:row>
      <xdr:rowOff>119062</xdr:rowOff>
    </xdr:from>
    <xdr:to>
      <xdr:col>27</xdr:col>
      <xdr:colOff>123825</xdr:colOff>
      <xdr:row>30</xdr:row>
      <xdr:rowOff>4762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400050</xdr:colOff>
      <xdr:row>30</xdr:row>
      <xdr:rowOff>4762</xdr:rowOff>
    </xdr:from>
    <xdr:to>
      <xdr:col>27</xdr:col>
      <xdr:colOff>95250</xdr:colOff>
      <xdr:row>44</xdr:row>
      <xdr:rowOff>80962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A7" workbookViewId="0">
      <selection activeCell="J24" sqref="J24"/>
    </sheetView>
  </sheetViews>
  <sheetFormatPr defaultRowHeight="15" x14ac:dyDescent="0.25"/>
  <cols>
    <col min="6" max="6" width="11.7109375" bestFit="1" customWidth="1"/>
    <col min="10" max="10" width="19.28515625" bestFit="1" customWidth="1"/>
  </cols>
  <sheetData>
    <row r="1" spans="1:14" x14ac:dyDescent="0.25">
      <c r="A1" t="s">
        <v>0</v>
      </c>
      <c r="B1" t="s">
        <v>1</v>
      </c>
      <c r="M1" t="s">
        <v>4</v>
      </c>
      <c r="N1" t="s">
        <v>5</v>
      </c>
    </row>
    <row r="2" spans="1:14" x14ac:dyDescent="0.25">
      <c r="A2">
        <v>247</v>
      </c>
      <c r="B2">
        <v>700</v>
      </c>
      <c r="M2">
        <v>143</v>
      </c>
      <c r="N2">
        <v>0</v>
      </c>
    </row>
    <row r="3" spans="1:14" x14ac:dyDescent="0.25">
      <c r="A3">
        <v>399</v>
      </c>
      <c r="B3">
        <v>750</v>
      </c>
      <c r="M3">
        <v>250</v>
      </c>
      <c r="N3">
        <v>20</v>
      </c>
    </row>
    <row r="4" spans="1:14" x14ac:dyDescent="0.25">
      <c r="A4">
        <v>551</v>
      </c>
      <c r="B4">
        <v>800</v>
      </c>
      <c r="M4">
        <v>357</v>
      </c>
      <c r="N4">
        <v>40</v>
      </c>
    </row>
    <row r="5" spans="1:14" x14ac:dyDescent="0.25">
      <c r="A5">
        <v>703</v>
      </c>
      <c r="B5">
        <v>850</v>
      </c>
      <c r="M5">
        <v>464</v>
      </c>
      <c r="N5">
        <v>60</v>
      </c>
    </row>
    <row r="6" spans="1:14" x14ac:dyDescent="0.25">
      <c r="A6">
        <v>856</v>
      </c>
      <c r="B6">
        <v>900</v>
      </c>
      <c r="M6">
        <v>571</v>
      </c>
      <c r="N6">
        <v>80</v>
      </c>
    </row>
    <row r="7" spans="1:14" x14ac:dyDescent="0.25">
      <c r="A7">
        <v>1008</v>
      </c>
      <c r="B7">
        <v>950</v>
      </c>
      <c r="M7">
        <v>677</v>
      </c>
      <c r="N7">
        <v>100</v>
      </c>
    </row>
    <row r="17" spans="1:16" x14ac:dyDescent="0.25">
      <c r="A17" t="s">
        <v>2</v>
      </c>
      <c r="B17">
        <v>0.32850000000000001</v>
      </c>
      <c r="N17" t="s">
        <v>6</v>
      </c>
      <c r="O17">
        <v>0.18720000000000001</v>
      </c>
    </row>
    <row r="18" spans="1:16" x14ac:dyDescent="0.25">
      <c r="A18" t="s">
        <v>3</v>
      </c>
      <c r="B18">
        <v>618.95000000000005</v>
      </c>
      <c r="N18" t="s">
        <v>7</v>
      </c>
      <c r="O18">
        <v>-26.8</v>
      </c>
    </row>
    <row r="21" spans="1:16" x14ac:dyDescent="0.25">
      <c r="O21">
        <v>1.8</v>
      </c>
      <c r="P21">
        <v>0</v>
      </c>
    </row>
    <row r="22" spans="1:16" x14ac:dyDescent="0.25">
      <c r="A22" t="s">
        <v>8</v>
      </c>
      <c r="B22" t="s">
        <v>4</v>
      </c>
      <c r="D22" t="s">
        <v>1</v>
      </c>
      <c r="E22" t="s">
        <v>5</v>
      </c>
      <c r="F22" t="s">
        <v>10</v>
      </c>
      <c r="G22" t="s">
        <v>9</v>
      </c>
      <c r="J22" t="s">
        <v>12</v>
      </c>
      <c r="K22" t="s">
        <v>11</v>
      </c>
      <c r="L22" t="s">
        <v>13</v>
      </c>
      <c r="M22" t="s">
        <v>14</v>
      </c>
      <c r="O22">
        <v>1.79</v>
      </c>
      <c r="P22">
        <v>0</v>
      </c>
    </row>
    <row r="23" spans="1:16" x14ac:dyDescent="0.25">
      <c r="A23">
        <v>236</v>
      </c>
      <c r="B23">
        <v>483</v>
      </c>
      <c r="D23">
        <f>A23*$B$17 + $B$18</f>
        <v>696.47600000000011</v>
      </c>
      <c r="E23">
        <f>B23*$O$17 + $O$18</f>
        <v>63.61760000000001</v>
      </c>
      <c r="F23">
        <f>SUM(E23:E35)</f>
        <v>413.3168</v>
      </c>
      <c r="G23">
        <f>E23/$F$23</f>
        <v>0.15391970517530382</v>
      </c>
      <c r="J23">
        <v>197.3269718</v>
      </c>
      <c r="K23">
        <v>3.1415926000000001</v>
      </c>
      <c r="L23">
        <f>2*$K$23 * $J$23 / D23</f>
        <v>1.7801645839549061</v>
      </c>
      <c r="M23">
        <v>0.15391970517530382</v>
      </c>
      <c r="O23">
        <v>1.7801645839549061</v>
      </c>
      <c r="P23">
        <v>0.15391970517530382</v>
      </c>
    </row>
    <row r="24" spans="1:16" x14ac:dyDescent="0.25">
      <c r="A24">
        <v>330</v>
      </c>
      <c r="B24">
        <v>216</v>
      </c>
      <c r="D24">
        <f t="shared" ref="D24:D35" si="0">A24*$B$17 + $B$18</f>
        <v>727.35500000000002</v>
      </c>
      <c r="E24">
        <f t="shared" ref="E24:E35" si="1">B24*$O$17 + $O$18</f>
        <v>13.635200000000001</v>
      </c>
      <c r="G24">
        <f t="shared" ref="G24:G35" si="2">E24/$F$23</f>
        <v>3.29897066850416E-2</v>
      </c>
      <c r="L24">
        <f>2*$K$23 * $J$23 / D24</f>
        <v>1.7045897928447282</v>
      </c>
      <c r="M24">
        <v>3.29897066850416E-2</v>
      </c>
      <c r="O24">
        <v>1.7045897928447282</v>
      </c>
      <c r="P24">
        <v>3.29897066850416E-2</v>
      </c>
    </row>
    <row r="25" spans="1:16" x14ac:dyDescent="0.25">
      <c r="A25">
        <v>399</v>
      </c>
      <c r="B25">
        <v>236</v>
      </c>
      <c r="D25">
        <f t="shared" si="0"/>
        <v>750.02150000000006</v>
      </c>
      <c r="E25">
        <f t="shared" si="1"/>
        <v>17.379200000000001</v>
      </c>
      <c r="G25">
        <f>E25/$F$23</f>
        <v>4.2048133538244756E-2</v>
      </c>
      <c r="L25">
        <f t="shared" ref="L25:L35" si="3">2*$K$23 * $J$23 / D25</f>
        <v>1.6530751568782727</v>
      </c>
      <c r="M25">
        <v>4.2048133538244756E-2</v>
      </c>
      <c r="O25">
        <v>1.6530751568782727</v>
      </c>
      <c r="P25">
        <v>4.2048133538244756E-2</v>
      </c>
    </row>
    <row r="26" spans="1:16" x14ac:dyDescent="0.25">
      <c r="A26">
        <v>440</v>
      </c>
      <c r="B26">
        <v>478</v>
      </c>
      <c r="D26">
        <f t="shared" si="0"/>
        <v>763.49</v>
      </c>
      <c r="E26">
        <f t="shared" si="1"/>
        <v>62.681600000000003</v>
      </c>
      <c r="G26">
        <f t="shared" si="2"/>
        <v>0.15165509846200301</v>
      </c>
      <c r="L26">
        <f t="shared" si="3"/>
        <v>1.6239137497211193</v>
      </c>
      <c r="M26">
        <v>0.15165509846200301</v>
      </c>
      <c r="O26">
        <v>1.6239137497211193</v>
      </c>
      <c r="P26">
        <v>0.15165509846200301</v>
      </c>
    </row>
    <row r="27" spans="1:16" x14ac:dyDescent="0.25">
      <c r="A27">
        <v>465</v>
      </c>
      <c r="B27">
        <v>618</v>
      </c>
      <c r="D27">
        <f t="shared" si="0"/>
        <v>771.7025000000001</v>
      </c>
      <c r="E27">
        <f t="shared" si="1"/>
        <v>88.889600000000002</v>
      </c>
      <c r="G27">
        <f t="shared" si="2"/>
        <v>0.21506408643442512</v>
      </c>
      <c r="L27">
        <f t="shared" si="3"/>
        <v>1.6066319712254105</v>
      </c>
      <c r="M27">
        <v>0.21506408643442512</v>
      </c>
      <c r="O27">
        <v>1.6066319712254105</v>
      </c>
      <c r="P27">
        <v>0.21506408643442512</v>
      </c>
    </row>
    <row r="28" spans="1:16" x14ac:dyDescent="0.25">
      <c r="A28">
        <v>534</v>
      </c>
      <c r="B28">
        <v>171</v>
      </c>
      <c r="D28">
        <f t="shared" si="0"/>
        <v>794.36900000000003</v>
      </c>
      <c r="E28">
        <f t="shared" si="1"/>
        <v>5.2112000000000016</v>
      </c>
      <c r="G28">
        <f t="shared" si="2"/>
        <v>1.2608246265334489E-2</v>
      </c>
      <c r="L28">
        <f t="shared" si="3"/>
        <v>1.5607883852146514</v>
      </c>
      <c r="M28">
        <v>1.2608246265334489E-2</v>
      </c>
      <c r="O28">
        <v>1.5607883852146514</v>
      </c>
      <c r="P28">
        <v>1.2608246265334489E-2</v>
      </c>
    </row>
    <row r="29" spans="1:16" x14ac:dyDescent="0.25">
      <c r="A29">
        <v>553</v>
      </c>
      <c r="B29">
        <v>220</v>
      </c>
      <c r="D29">
        <f t="shared" si="0"/>
        <v>800.6105</v>
      </c>
      <c r="E29">
        <f t="shared" si="1"/>
        <v>14.384000000000004</v>
      </c>
      <c r="G29">
        <f t="shared" si="2"/>
        <v>3.4801392055682237E-2</v>
      </c>
      <c r="L29">
        <f t="shared" si="3"/>
        <v>1.5486205948767564</v>
      </c>
      <c r="M29">
        <v>3.4801392055682237E-2</v>
      </c>
      <c r="O29">
        <v>1.5486205948767564</v>
      </c>
      <c r="P29">
        <v>3.4801392055682237E-2</v>
      </c>
    </row>
    <row r="30" spans="1:16" x14ac:dyDescent="0.25">
      <c r="A30">
        <v>584</v>
      </c>
      <c r="B30">
        <v>239</v>
      </c>
      <c r="D30">
        <f t="shared" si="0"/>
        <v>810.7940000000001</v>
      </c>
      <c r="E30">
        <f t="shared" si="1"/>
        <v>17.940799999999999</v>
      </c>
      <c r="G30">
        <f t="shared" si="2"/>
        <v>4.3406897566225226E-2</v>
      </c>
      <c r="L30">
        <f t="shared" si="3"/>
        <v>1.5291700589478674</v>
      </c>
      <c r="M30">
        <v>4.3406897566225226E-2</v>
      </c>
      <c r="O30">
        <v>1.5291700589478674</v>
      </c>
      <c r="P30">
        <v>4.3406897566225226E-2</v>
      </c>
    </row>
    <row r="31" spans="1:16" x14ac:dyDescent="0.25">
      <c r="A31">
        <v>629</v>
      </c>
      <c r="B31">
        <v>519</v>
      </c>
      <c r="D31">
        <f t="shared" si="0"/>
        <v>825.57650000000012</v>
      </c>
      <c r="E31">
        <f t="shared" si="1"/>
        <v>70.356800000000007</v>
      </c>
      <c r="G31">
        <f t="shared" si="2"/>
        <v>0.17022487351106949</v>
      </c>
      <c r="L31">
        <f t="shared" si="3"/>
        <v>1.5017892451814909</v>
      </c>
      <c r="M31">
        <v>0.17022487351106949</v>
      </c>
      <c r="O31">
        <v>1.5017892451814909</v>
      </c>
      <c r="P31">
        <v>0.17022487351106949</v>
      </c>
    </row>
    <row r="32" spans="1:16" x14ac:dyDescent="0.25">
      <c r="A32">
        <v>679</v>
      </c>
      <c r="B32">
        <v>243</v>
      </c>
      <c r="D32">
        <f t="shared" si="0"/>
        <v>842.00150000000008</v>
      </c>
      <c r="E32">
        <f t="shared" si="1"/>
        <v>18.689600000000002</v>
      </c>
      <c r="G32">
        <f t="shared" si="2"/>
        <v>4.521858293686587E-2</v>
      </c>
      <c r="L32">
        <f t="shared" si="3"/>
        <v>1.4724937055035856</v>
      </c>
      <c r="M32">
        <v>4.521858293686587E-2</v>
      </c>
      <c r="O32">
        <v>1.4724937055035856</v>
      </c>
      <c r="P32">
        <v>4.521858293686587E-2</v>
      </c>
    </row>
    <row r="33" spans="1:16" x14ac:dyDescent="0.25">
      <c r="A33">
        <v>891</v>
      </c>
      <c r="B33">
        <v>287</v>
      </c>
      <c r="D33">
        <f t="shared" si="0"/>
        <v>911.64350000000013</v>
      </c>
      <c r="E33">
        <f t="shared" si="1"/>
        <v>26.926399999999997</v>
      </c>
      <c r="G33">
        <f t="shared" si="2"/>
        <v>6.5147122013912803E-2</v>
      </c>
      <c r="L33">
        <f t="shared" si="3"/>
        <v>1.3600074028658979</v>
      </c>
      <c r="M33">
        <v>6.5147122013912803E-2</v>
      </c>
      <c r="O33">
        <v>1.3600074028658979</v>
      </c>
      <c r="P33">
        <v>6.5147122013912803E-2</v>
      </c>
    </row>
    <row r="34" spans="1:16" x14ac:dyDescent="0.25">
      <c r="A34">
        <v>922</v>
      </c>
      <c r="B34">
        <v>181</v>
      </c>
      <c r="D34">
        <f t="shared" si="0"/>
        <v>921.827</v>
      </c>
      <c r="E34">
        <f t="shared" si="1"/>
        <v>7.0832000000000015</v>
      </c>
      <c r="G34">
        <f t="shared" si="2"/>
        <v>1.7137459691936068E-2</v>
      </c>
      <c r="L34">
        <f t="shared" si="3"/>
        <v>1.3449832872920595</v>
      </c>
      <c r="M34">
        <v>1.7137459691936068E-2</v>
      </c>
      <c r="O34">
        <v>1.3449832872920595</v>
      </c>
      <c r="P34">
        <v>1.7137459691936068E-2</v>
      </c>
    </row>
    <row r="35" spans="1:16" x14ac:dyDescent="0.25">
      <c r="A35">
        <v>1054</v>
      </c>
      <c r="B35">
        <v>178</v>
      </c>
      <c r="D35">
        <f t="shared" si="0"/>
        <v>965.18900000000008</v>
      </c>
      <c r="E35">
        <f t="shared" si="1"/>
        <v>6.521600000000003</v>
      </c>
      <c r="G35">
        <f t="shared" si="2"/>
        <v>1.5778695663955598E-2</v>
      </c>
      <c r="L35">
        <f t="shared" si="3"/>
        <v>1.2845586810195488</v>
      </c>
      <c r="M35">
        <v>1.5778695663955598E-2</v>
      </c>
      <c r="O35">
        <v>1.2845586810195488</v>
      </c>
      <c r="P35">
        <v>1.5778695663955598E-2</v>
      </c>
    </row>
    <row r="36" spans="1:16" x14ac:dyDescent="0.25">
      <c r="O36">
        <v>1.28</v>
      </c>
      <c r="P36">
        <v>0</v>
      </c>
    </row>
    <row r="37" spans="1:16" x14ac:dyDescent="0.25">
      <c r="O37">
        <v>1.27</v>
      </c>
      <c r="P37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D4" workbookViewId="0">
      <selection activeCell="P22" sqref="P22"/>
    </sheetView>
  </sheetViews>
  <sheetFormatPr defaultRowHeight="15" x14ac:dyDescent="0.25"/>
  <cols>
    <col min="1" max="1" width="16.28515625" bestFit="1" customWidth="1"/>
    <col min="2" max="2" width="30.85546875" bestFit="1" customWidth="1"/>
    <col min="3" max="3" width="32.85546875" bestFit="1" customWidth="1"/>
    <col min="4" max="4" width="16.28515625" bestFit="1" customWidth="1"/>
    <col min="5" max="5" width="24.5703125" bestFit="1" customWidth="1"/>
    <col min="9" max="9" width="10.42578125" bestFit="1" customWidth="1"/>
    <col min="12" max="12" width="12" bestFit="1" customWidth="1"/>
  </cols>
  <sheetData>
    <row r="1" spans="1:13" x14ac:dyDescent="0.25">
      <c r="A1" t="s">
        <v>23</v>
      </c>
      <c r="B1" t="s">
        <v>24</v>
      </c>
      <c r="D1" t="s">
        <v>28</v>
      </c>
      <c r="E1" t="s">
        <v>29</v>
      </c>
      <c r="F1" t="s">
        <v>26</v>
      </c>
      <c r="G1" t="s">
        <v>27</v>
      </c>
      <c r="I1" t="s">
        <v>28</v>
      </c>
      <c r="J1" t="s">
        <v>27</v>
      </c>
      <c r="L1" t="s">
        <v>28</v>
      </c>
      <c r="M1" t="s">
        <v>27</v>
      </c>
    </row>
    <row r="3" spans="1:13" x14ac:dyDescent="0.25">
      <c r="B3" t="s">
        <v>25</v>
      </c>
      <c r="D3">
        <f>1240/E3</f>
        <v>6.2</v>
      </c>
      <c r="E3">
        <v>200</v>
      </c>
      <c r="F3">
        <v>941.6</v>
      </c>
      <c r="G3">
        <f t="shared" ref="G3:G4" si="0">F3/MAX($F$5:$F$37)</f>
        <v>0.91672021340810395</v>
      </c>
      <c r="I3">
        <f>D3</f>
        <v>6.2</v>
      </c>
      <c r="J3">
        <f>G3</f>
        <v>0.91672021340810395</v>
      </c>
      <c r="L3">
        <v>1.24</v>
      </c>
      <c r="M3">
        <v>0.28022470159861357</v>
      </c>
    </row>
    <row r="4" spans="1:13" x14ac:dyDescent="0.25">
      <c r="A4">
        <v>251.40799999999999</v>
      </c>
      <c r="B4">
        <v>373.37</v>
      </c>
      <c r="D4">
        <f>1240/E4</f>
        <v>4.1333333333333337</v>
      </c>
      <c r="E4">
        <v>300</v>
      </c>
      <c r="F4">
        <v>941.6</v>
      </c>
      <c r="G4">
        <f t="shared" si="0"/>
        <v>0.91672021340810395</v>
      </c>
      <c r="I4">
        <f>D4</f>
        <v>4.1333333333333337</v>
      </c>
      <c r="J4">
        <f>G4</f>
        <v>0.91672021340810395</v>
      </c>
      <c r="L4">
        <v>1.3334250959205793</v>
      </c>
      <c r="M4">
        <v>0.28022470159861357</v>
      </c>
    </row>
    <row r="5" spans="1:13" x14ac:dyDescent="0.25">
      <c r="A5">
        <v>255.87200000000001</v>
      </c>
      <c r="B5">
        <v>532.23</v>
      </c>
      <c r="D5">
        <f>1240/E5</f>
        <v>4.1059602649006619</v>
      </c>
      <c r="E5">
        <v>302</v>
      </c>
      <c r="F5">
        <v>941.6</v>
      </c>
      <c r="G5">
        <f>F5/MAX($F$5:$F$37)</f>
        <v>0.91672021340810395</v>
      </c>
      <c r="I5">
        <f>D5</f>
        <v>4.1059602649006619</v>
      </c>
      <c r="J5">
        <f>G5</f>
        <v>0.91672021340810395</v>
      </c>
      <c r="L5">
        <v>1.3452642359333096</v>
      </c>
      <c r="M5">
        <v>0.33971026344996785</v>
      </c>
    </row>
    <row r="6" spans="1:13" x14ac:dyDescent="0.25">
      <c r="A6">
        <v>257.36</v>
      </c>
      <c r="B6">
        <v>654.42999999999995</v>
      </c>
      <c r="D6">
        <f t="shared" ref="D6:D38" si="1">1240/E6</f>
        <v>3.8321754394639895</v>
      </c>
      <c r="E6">
        <v>323.57600000000002</v>
      </c>
      <c r="F6">
        <v>947.71</v>
      </c>
      <c r="G6">
        <f>F6/MAX($F$5:$F$37)</f>
        <v>0.9226687695932394</v>
      </c>
      <c r="I6">
        <f t="shared" ref="I6:I38" si="2">D6</f>
        <v>3.8321754394639895</v>
      </c>
      <c r="J6">
        <f t="shared" ref="J6:J38" si="3">G6</f>
        <v>0.9226687695932394</v>
      </c>
      <c r="L6">
        <v>1.3843735486406346</v>
      </c>
      <c r="M6">
        <v>0.35160737582023865</v>
      </c>
    </row>
    <row r="7" spans="1:13" x14ac:dyDescent="0.25">
      <c r="A7">
        <v>259.59199999999998</v>
      </c>
      <c r="B7">
        <v>813.29</v>
      </c>
      <c r="D7">
        <f t="shared" si="1"/>
        <v>3.6880175121347674</v>
      </c>
      <c r="E7">
        <v>336.22399999999999</v>
      </c>
      <c r="F7">
        <v>1027.1400000000001</v>
      </c>
      <c r="G7">
        <f>F7/MAX($F$5:$F$37)</f>
        <v>1</v>
      </c>
      <c r="I7">
        <f t="shared" si="2"/>
        <v>3.6880175121347674</v>
      </c>
      <c r="J7">
        <f t="shared" si="3"/>
        <v>1</v>
      </c>
      <c r="L7">
        <v>1.4506453031848683</v>
      </c>
      <c r="M7">
        <v>0.35160737582023865</v>
      </c>
    </row>
    <row r="8" spans="1:13" x14ac:dyDescent="0.25">
      <c r="A8">
        <v>261.82400000000001</v>
      </c>
      <c r="B8">
        <v>990.48</v>
      </c>
      <c r="D8">
        <f t="shared" si="1"/>
        <v>3.4512702901293668</v>
      </c>
      <c r="E8">
        <v>359.28800000000001</v>
      </c>
      <c r="F8">
        <v>972.15</v>
      </c>
      <c r="G8">
        <f>F8/MAX($F$5:$F$37)</f>
        <v>0.94646299433378112</v>
      </c>
      <c r="I8">
        <f t="shared" si="2"/>
        <v>3.4512702901293668</v>
      </c>
      <c r="J8">
        <f t="shared" si="3"/>
        <v>0.94646299433378112</v>
      </c>
      <c r="L8">
        <v>1.5097794747915529</v>
      </c>
      <c r="M8">
        <v>0.35160737582023865</v>
      </c>
    </row>
    <row r="9" spans="1:13" x14ac:dyDescent="0.25">
      <c r="A9">
        <v>263.31200000000001</v>
      </c>
      <c r="B9">
        <v>1167.67</v>
      </c>
      <c r="D9">
        <f t="shared" si="1"/>
        <v>3.3272512611355585</v>
      </c>
      <c r="E9">
        <v>372.68</v>
      </c>
      <c r="F9">
        <v>880.5</v>
      </c>
      <c r="G9">
        <f>F9/MAX($F$5:$F$37)</f>
        <v>0.85723465155674972</v>
      </c>
      <c r="I9">
        <f t="shared" si="2"/>
        <v>3.3272512611355585</v>
      </c>
      <c r="J9">
        <f t="shared" si="3"/>
        <v>0.85723465155674972</v>
      </c>
      <c r="L9">
        <v>1.5621378107898372</v>
      </c>
      <c r="M9">
        <v>0.39324726911618668</v>
      </c>
    </row>
    <row r="10" spans="1:13" x14ac:dyDescent="0.25">
      <c r="A10">
        <v>264.05599999999998</v>
      </c>
      <c r="B10">
        <v>1314.31</v>
      </c>
      <c r="D10">
        <f t="shared" si="1"/>
        <v>3.1872673808887333</v>
      </c>
      <c r="E10">
        <v>389.048</v>
      </c>
      <c r="F10">
        <v>819.4</v>
      </c>
      <c r="G10">
        <f>F10/MAX($F$5:$F$37)</f>
        <v>0.79774908970539549</v>
      </c>
      <c r="I10">
        <f t="shared" si="2"/>
        <v>3.1872673808887333</v>
      </c>
      <c r="J10">
        <f t="shared" si="3"/>
        <v>0.79774908970539549</v>
      </c>
      <c r="L10">
        <v>1.6229856653717685</v>
      </c>
      <c r="M10">
        <v>0.41109293767159294</v>
      </c>
    </row>
    <row r="11" spans="1:13" x14ac:dyDescent="0.25">
      <c r="A11">
        <v>265.54399999999998</v>
      </c>
      <c r="B11">
        <v>1479.28</v>
      </c>
      <c r="D11">
        <f t="shared" si="1"/>
        <v>3.0307770521293653</v>
      </c>
      <c r="E11">
        <v>409.13600000000002</v>
      </c>
      <c r="F11">
        <v>868.28</v>
      </c>
      <c r="G11">
        <f>F11/MAX($F$5:$F$37)</f>
        <v>0.8453375391864788</v>
      </c>
      <c r="I11">
        <f t="shared" si="2"/>
        <v>3.0307770521293653</v>
      </c>
      <c r="J11">
        <f t="shared" si="3"/>
        <v>0.8453375391864788</v>
      </c>
      <c r="L11">
        <v>1.6939150201084106</v>
      </c>
      <c r="M11">
        <v>0.4289386062269992</v>
      </c>
    </row>
    <row r="12" spans="1:13" x14ac:dyDescent="0.25">
      <c r="A12">
        <v>266.28800000000001</v>
      </c>
      <c r="B12">
        <v>1644.25</v>
      </c>
      <c r="D12">
        <f t="shared" si="1"/>
        <v>2.8889344491454345</v>
      </c>
      <c r="E12">
        <v>429.22399999999999</v>
      </c>
      <c r="F12">
        <v>917.16</v>
      </c>
      <c r="G12">
        <f>F12/MAX($F$5:$F$37)</f>
        <v>0.89292598866756223</v>
      </c>
      <c r="I12">
        <f t="shared" si="2"/>
        <v>2.8889344491454345</v>
      </c>
      <c r="J12">
        <f t="shared" si="3"/>
        <v>0.89292598866756223</v>
      </c>
      <c r="L12">
        <v>1.7435320584926883</v>
      </c>
      <c r="M12">
        <v>0.44678427478240551</v>
      </c>
    </row>
    <row r="13" spans="1:13" x14ac:dyDescent="0.25">
      <c r="A13">
        <v>268.52</v>
      </c>
      <c r="B13">
        <v>1790.89</v>
      </c>
      <c r="D13">
        <f t="shared" si="1"/>
        <v>2.7326257889355099</v>
      </c>
      <c r="E13">
        <v>453.77600000000001</v>
      </c>
      <c r="F13">
        <v>929.38</v>
      </c>
      <c r="G13">
        <f>F13/MAX($F$5:$F$37)</f>
        <v>0.90482310103783314</v>
      </c>
      <c r="I13">
        <f t="shared" si="2"/>
        <v>2.7326257889355099</v>
      </c>
      <c r="J13">
        <f t="shared" si="3"/>
        <v>0.90482310103783314</v>
      </c>
      <c r="L13">
        <v>1.788434024091937</v>
      </c>
      <c r="M13">
        <v>0.51221839281889514</v>
      </c>
    </row>
    <row r="14" spans="1:13" x14ac:dyDescent="0.25">
      <c r="A14">
        <v>269.26400000000001</v>
      </c>
      <c r="B14">
        <v>1943.64</v>
      </c>
      <c r="D14">
        <f t="shared" si="1"/>
        <v>2.5843239908631643</v>
      </c>
      <c r="E14">
        <v>479.81599999999997</v>
      </c>
      <c r="F14">
        <v>856.06</v>
      </c>
      <c r="G14">
        <f>F14/MAX($F$5:$F$37)</f>
        <v>0.833440426816208</v>
      </c>
      <c r="I14">
        <f t="shared" si="2"/>
        <v>2.5843239908631643</v>
      </c>
      <c r="J14">
        <f t="shared" si="3"/>
        <v>0.833440426816208</v>
      </c>
      <c r="L14">
        <v>1.8377340146781593</v>
      </c>
      <c r="M14">
        <v>0.60144673559592643</v>
      </c>
    </row>
    <row r="15" spans="1:13" x14ac:dyDescent="0.25">
      <c r="A15">
        <v>270.75200000000001</v>
      </c>
      <c r="B15">
        <v>2194.15</v>
      </c>
      <c r="D15">
        <f t="shared" si="1"/>
        <v>2.5065899057198764</v>
      </c>
      <c r="E15">
        <v>494.69600000000003</v>
      </c>
      <c r="F15">
        <v>764.41</v>
      </c>
      <c r="G15">
        <f>F15/MAX($F$5:$F$37)</f>
        <v>0.7442120840391766</v>
      </c>
      <c r="I15">
        <f t="shared" si="2"/>
        <v>2.5065899057198764</v>
      </c>
      <c r="J15">
        <f t="shared" si="3"/>
        <v>0.7442120840391766</v>
      </c>
      <c r="L15">
        <v>1.8898290619132385</v>
      </c>
      <c r="M15">
        <v>0.67282940981755157</v>
      </c>
    </row>
    <row r="16" spans="1:13" x14ac:dyDescent="0.25">
      <c r="A16">
        <v>273.72800000000001</v>
      </c>
      <c r="B16">
        <v>2255.25</v>
      </c>
      <c r="D16">
        <f t="shared" si="1"/>
        <v>2.4263105990639136</v>
      </c>
      <c r="E16">
        <v>511.06400000000002</v>
      </c>
      <c r="F16">
        <v>733.86</v>
      </c>
      <c r="G16">
        <f>F16/MAX($F$5:$F$37)</f>
        <v>0.71446930311349954</v>
      </c>
      <c r="I16">
        <f t="shared" si="2"/>
        <v>2.4263105990639136</v>
      </c>
      <c r="J16">
        <f t="shared" si="3"/>
        <v>0.71446930311349954</v>
      </c>
      <c r="L16">
        <v>1.942696713709172</v>
      </c>
      <c r="M16">
        <v>0.63713807270673894</v>
      </c>
    </row>
    <row r="17" spans="1:13" x14ac:dyDescent="0.25">
      <c r="A17">
        <v>275.21600000000001</v>
      </c>
      <c r="B17">
        <v>2377.4499999999998</v>
      </c>
      <c r="D17">
        <f t="shared" si="1"/>
        <v>2.3378229589297295</v>
      </c>
      <c r="E17">
        <v>530.40800000000002</v>
      </c>
      <c r="F17">
        <v>746.08</v>
      </c>
      <c r="G17">
        <f>F17/MAX($F$5:$F$37)</f>
        <v>0.72636641548377046</v>
      </c>
      <c r="I17">
        <f t="shared" si="2"/>
        <v>2.3378229589297295</v>
      </c>
      <c r="J17">
        <f t="shared" si="3"/>
        <v>0.72636641548377046</v>
      </c>
      <c r="L17">
        <v>1.9914432181722406</v>
      </c>
      <c r="M17">
        <v>0.50626983663375968</v>
      </c>
    </row>
    <row r="18" spans="1:13" x14ac:dyDescent="0.25">
      <c r="A18">
        <v>276.70400000000001</v>
      </c>
      <c r="B18">
        <v>2585.19</v>
      </c>
      <c r="D18">
        <f t="shared" si="1"/>
        <v>2.2647574517825833</v>
      </c>
      <c r="E18">
        <v>547.52</v>
      </c>
      <c r="F18">
        <v>733.86</v>
      </c>
      <c r="G18">
        <f>F18/MAX($F$5:$F$37)</f>
        <v>0.71446930311349954</v>
      </c>
      <c r="I18">
        <f t="shared" si="2"/>
        <v>2.2647574517825833</v>
      </c>
      <c r="J18">
        <f t="shared" si="3"/>
        <v>0.71446930311349954</v>
      </c>
      <c r="L18">
        <v>2.0327335676441276</v>
      </c>
      <c r="M18">
        <v>0.5181669490040306</v>
      </c>
    </row>
    <row r="19" spans="1:13" x14ac:dyDescent="0.25">
      <c r="A19">
        <v>277.44799999999998</v>
      </c>
      <c r="B19">
        <v>2359.12</v>
      </c>
      <c r="D19">
        <f t="shared" si="1"/>
        <v>2.2224771299934041</v>
      </c>
      <c r="E19">
        <v>557.93600000000004</v>
      </c>
      <c r="F19">
        <v>947.71</v>
      </c>
      <c r="G19">
        <f>F19/MAX($F$5:$F$37)</f>
        <v>0.9226687695932394</v>
      </c>
      <c r="I19">
        <f t="shared" si="2"/>
        <v>2.2224771299934041</v>
      </c>
      <c r="J19">
        <f t="shared" si="3"/>
        <v>0.9226687695932394</v>
      </c>
      <c r="L19">
        <v>2.094028640907863</v>
      </c>
      <c r="M19">
        <v>0.56575539848511391</v>
      </c>
    </row>
    <row r="20" spans="1:13" x14ac:dyDescent="0.25">
      <c r="A20">
        <v>281.16800000000001</v>
      </c>
      <c r="B20">
        <v>2267.4699999999998</v>
      </c>
      <c r="D20">
        <f t="shared" si="1"/>
        <v>2.2048364153627311</v>
      </c>
      <c r="E20">
        <v>562.4</v>
      </c>
      <c r="F20">
        <v>727.75</v>
      </c>
      <c r="G20">
        <f>F20/MAX($F$5:$F$37)</f>
        <v>0.70852074692836409</v>
      </c>
      <c r="I20">
        <f t="shared" si="2"/>
        <v>2.2048364153627311</v>
      </c>
      <c r="J20">
        <f t="shared" si="3"/>
        <v>0.70852074692836409</v>
      </c>
      <c r="L20">
        <v>2.156341731472851</v>
      </c>
      <c r="M20">
        <v>0.6192924041513328</v>
      </c>
    </row>
    <row r="21" spans="1:13" x14ac:dyDescent="0.25">
      <c r="A21">
        <v>282.65600000000001</v>
      </c>
      <c r="B21">
        <v>2261.36</v>
      </c>
      <c r="D21">
        <f t="shared" si="1"/>
        <v>2.156341731472851</v>
      </c>
      <c r="E21">
        <v>575.048</v>
      </c>
      <c r="F21">
        <v>636.1</v>
      </c>
      <c r="G21">
        <f>F21/MAX($F$5:$F$37)</f>
        <v>0.6192924041513328</v>
      </c>
      <c r="I21">
        <f t="shared" si="2"/>
        <v>2.156341731472851</v>
      </c>
      <c r="J21">
        <f t="shared" si="3"/>
        <v>0.6192924041513328</v>
      </c>
      <c r="L21">
        <v>2.2048364153627311</v>
      </c>
      <c r="M21">
        <v>0.70852074692836409</v>
      </c>
    </row>
    <row r="22" spans="1:13" x14ac:dyDescent="0.25">
      <c r="A22">
        <v>284.88799999999998</v>
      </c>
      <c r="B22">
        <v>2010.85</v>
      </c>
      <c r="D22">
        <f t="shared" si="1"/>
        <v>2.094028640907863</v>
      </c>
      <c r="E22">
        <v>592.16</v>
      </c>
      <c r="F22">
        <v>581.11</v>
      </c>
      <c r="G22">
        <f>F22/MAX($F$5:$F$37)</f>
        <v>0.56575539848511391</v>
      </c>
      <c r="I22">
        <f t="shared" si="2"/>
        <v>2.094028640907863</v>
      </c>
      <c r="J22">
        <f t="shared" si="3"/>
        <v>0.56575539848511391</v>
      </c>
      <c r="L22">
        <v>2.2224771299934041</v>
      </c>
      <c r="M22">
        <v>0.9226687695932394</v>
      </c>
    </row>
    <row r="23" spans="1:13" x14ac:dyDescent="0.25">
      <c r="A23">
        <v>287.12</v>
      </c>
      <c r="B23">
        <v>1937.53</v>
      </c>
      <c r="D23">
        <f t="shared" si="1"/>
        <v>2.0327335676441276</v>
      </c>
      <c r="E23">
        <v>610.01599999999996</v>
      </c>
      <c r="F23">
        <v>532.23</v>
      </c>
      <c r="G23">
        <f>F23/MAX($F$5:$F$37)</f>
        <v>0.5181669490040306</v>
      </c>
      <c r="I23">
        <f t="shared" si="2"/>
        <v>2.0327335676441276</v>
      </c>
      <c r="J23">
        <f t="shared" si="3"/>
        <v>0.5181669490040306</v>
      </c>
      <c r="L23">
        <v>2.2647574517825833</v>
      </c>
      <c r="M23">
        <v>0.71446930311349954</v>
      </c>
    </row>
    <row r="24" spans="1:13" x14ac:dyDescent="0.25">
      <c r="A24">
        <v>288.608</v>
      </c>
      <c r="B24">
        <v>1656.47</v>
      </c>
      <c r="D24">
        <f t="shared" si="1"/>
        <v>1.9914432181722406</v>
      </c>
      <c r="E24">
        <v>622.66399999999999</v>
      </c>
      <c r="F24">
        <v>520.01</v>
      </c>
      <c r="G24">
        <f>F24/MAX($F$5:$F$37)</f>
        <v>0.50626983663375968</v>
      </c>
      <c r="I24">
        <f t="shared" si="2"/>
        <v>1.9914432181722406</v>
      </c>
      <c r="J24">
        <f t="shared" si="3"/>
        <v>0.50626983663375968</v>
      </c>
      <c r="L24">
        <v>2.3378229589297295</v>
      </c>
      <c r="M24">
        <v>0.72636641548377046</v>
      </c>
    </row>
    <row r="25" spans="1:13" x14ac:dyDescent="0.25">
      <c r="A25">
        <v>290.096</v>
      </c>
      <c r="B25">
        <v>1467.06</v>
      </c>
      <c r="D25">
        <f t="shared" si="1"/>
        <v>1.942696713709172</v>
      </c>
      <c r="E25">
        <v>638.28800000000001</v>
      </c>
      <c r="F25">
        <v>654.42999999999995</v>
      </c>
      <c r="G25">
        <f>F25/MAX($F$5:$F$37)</f>
        <v>0.63713807270673894</v>
      </c>
      <c r="I25">
        <f t="shared" si="2"/>
        <v>1.942696713709172</v>
      </c>
      <c r="J25">
        <f t="shared" si="3"/>
        <v>0.63713807270673894</v>
      </c>
      <c r="L25">
        <v>2.4263105990639136</v>
      </c>
      <c r="M25">
        <v>0.71446930311349954</v>
      </c>
    </row>
    <row r="26" spans="1:13" x14ac:dyDescent="0.25">
      <c r="A26">
        <v>292.32799999999997</v>
      </c>
      <c r="B26">
        <v>1259.32</v>
      </c>
      <c r="D26">
        <f t="shared" si="1"/>
        <v>1.8898290619132385</v>
      </c>
      <c r="E26">
        <v>656.14400000000001</v>
      </c>
      <c r="F26">
        <v>691.09</v>
      </c>
      <c r="G26">
        <f>F26/MAX($F$5:$F$37)</f>
        <v>0.67282940981755157</v>
      </c>
      <c r="I26">
        <f t="shared" si="2"/>
        <v>1.8898290619132385</v>
      </c>
      <c r="J26">
        <f t="shared" si="3"/>
        <v>0.67282940981755157</v>
      </c>
      <c r="L26">
        <v>2.5065899057198764</v>
      </c>
      <c r="M26">
        <v>0.7442120840391766</v>
      </c>
    </row>
    <row r="27" spans="1:13" x14ac:dyDescent="0.25">
      <c r="A27">
        <v>297.536</v>
      </c>
      <c r="B27">
        <v>1069.9100000000001</v>
      </c>
      <c r="D27">
        <f t="shared" si="1"/>
        <v>1.8377340146781593</v>
      </c>
      <c r="E27">
        <v>674.74400000000003</v>
      </c>
      <c r="F27">
        <v>617.77</v>
      </c>
      <c r="G27">
        <f>F27/MAX($F$5:$F$37)</f>
        <v>0.60144673559592643</v>
      </c>
      <c r="I27">
        <f t="shared" si="2"/>
        <v>1.8377340146781593</v>
      </c>
      <c r="J27">
        <f t="shared" si="3"/>
        <v>0.60144673559592643</v>
      </c>
      <c r="L27">
        <v>2.5843239908631643</v>
      </c>
      <c r="M27">
        <v>0.833440426816208</v>
      </c>
    </row>
    <row r="28" spans="1:13" x14ac:dyDescent="0.25">
      <c r="A28">
        <v>302</v>
      </c>
      <c r="B28">
        <v>941.6</v>
      </c>
      <c r="D28">
        <f t="shared" si="1"/>
        <v>1.788434024091937</v>
      </c>
      <c r="E28">
        <v>693.34400000000005</v>
      </c>
      <c r="F28">
        <v>526.12</v>
      </c>
      <c r="G28">
        <f>F28/MAX($F$5:$F$37)</f>
        <v>0.51221839281889514</v>
      </c>
      <c r="I28">
        <f t="shared" si="2"/>
        <v>1.788434024091937</v>
      </c>
      <c r="J28">
        <f t="shared" si="3"/>
        <v>0.51221839281889514</v>
      </c>
      <c r="L28">
        <v>2.7326257889355099</v>
      </c>
      <c r="M28">
        <v>0.90482310103783314</v>
      </c>
    </row>
    <row r="29" spans="1:13" x14ac:dyDescent="0.25">
      <c r="A29">
        <v>323.57600000000002</v>
      </c>
      <c r="B29">
        <v>947.71</v>
      </c>
      <c r="D29">
        <f t="shared" si="1"/>
        <v>1.7435320584926883</v>
      </c>
      <c r="E29">
        <v>711.2</v>
      </c>
      <c r="F29">
        <v>458.91</v>
      </c>
      <c r="G29">
        <f>F29/MAX($F$5:$F$37)</f>
        <v>0.44678427478240551</v>
      </c>
      <c r="I29">
        <f t="shared" si="2"/>
        <v>1.7435320584926883</v>
      </c>
      <c r="J29">
        <f t="shared" si="3"/>
        <v>0.44678427478240551</v>
      </c>
      <c r="L29">
        <v>2.8889344491454345</v>
      </c>
      <c r="M29">
        <v>0.89292598866756223</v>
      </c>
    </row>
    <row r="30" spans="1:13" x14ac:dyDescent="0.25">
      <c r="A30">
        <v>336.22399999999999</v>
      </c>
      <c r="B30">
        <v>1027.1400000000001</v>
      </c>
      <c r="D30">
        <f t="shared" si="1"/>
        <v>1.6939150201084106</v>
      </c>
      <c r="E30">
        <v>732.03200000000004</v>
      </c>
      <c r="F30">
        <v>440.58</v>
      </c>
      <c r="G30">
        <f>F30/MAX($F$5:$F$37)</f>
        <v>0.4289386062269992</v>
      </c>
      <c r="I30">
        <f t="shared" si="2"/>
        <v>1.6939150201084106</v>
      </c>
      <c r="J30">
        <f t="shared" si="3"/>
        <v>0.4289386062269992</v>
      </c>
      <c r="L30">
        <v>3.0307770521293653</v>
      </c>
      <c r="M30">
        <v>0.8453375391864788</v>
      </c>
    </row>
    <row r="31" spans="1:13" x14ac:dyDescent="0.25">
      <c r="A31">
        <v>359.28800000000001</v>
      </c>
      <c r="B31">
        <v>972.15</v>
      </c>
      <c r="D31">
        <f t="shared" si="1"/>
        <v>1.6229856653717685</v>
      </c>
      <c r="E31">
        <v>764.024</v>
      </c>
      <c r="F31">
        <v>422.25</v>
      </c>
      <c r="G31">
        <f>F31/MAX($F$5:$F$37)</f>
        <v>0.41109293767159294</v>
      </c>
      <c r="I31">
        <f t="shared" si="2"/>
        <v>1.6229856653717685</v>
      </c>
      <c r="J31">
        <f t="shared" si="3"/>
        <v>0.41109293767159294</v>
      </c>
      <c r="L31">
        <v>3.1872673808887333</v>
      </c>
      <c r="M31">
        <v>0.79774908970539549</v>
      </c>
    </row>
    <row r="32" spans="1:13" x14ac:dyDescent="0.25">
      <c r="A32">
        <v>372.68</v>
      </c>
      <c r="B32">
        <v>880.5</v>
      </c>
      <c r="D32">
        <f t="shared" si="1"/>
        <v>1.5621378107898372</v>
      </c>
      <c r="E32">
        <v>793.78399999999999</v>
      </c>
      <c r="F32">
        <v>403.92</v>
      </c>
      <c r="G32">
        <f>F32/MAX($F$5:$F$37)</f>
        <v>0.39324726911618668</v>
      </c>
      <c r="I32">
        <f t="shared" si="2"/>
        <v>1.5621378107898372</v>
      </c>
      <c r="J32">
        <f t="shared" si="3"/>
        <v>0.39324726911618668</v>
      </c>
      <c r="L32">
        <v>3.3272512611355585</v>
      </c>
      <c r="M32">
        <v>0.85723465155674972</v>
      </c>
    </row>
    <row r="33" spans="1:13" x14ac:dyDescent="0.25">
      <c r="A33">
        <v>389.048</v>
      </c>
      <c r="B33">
        <v>819.4</v>
      </c>
      <c r="D33">
        <f t="shared" si="1"/>
        <v>1.5097794747915529</v>
      </c>
      <c r="E33">
        <v>821.31200000000001</v>
      </c>
      <c r="F33">
        <v>361.15</v>
      </c>
      <c r="G33">
        <f>F33/MAX($F$5:$F$37)</f>
        <v>0.35160737582023865</v>
      </c>
      <c r="I33">
        <f t="shared" si="2"/>
        <v>1.5097794747915529</v>
      </c>
      <c r="J33">
        <f t="shared" si="3"/>
        <v>0.35160737582023865</v>
      </c>
      <c r="L33">
        <v>3.4512702901293668</v>
      </c>
      <c r="M33">
        <v>0.94646299433378112</v>
      </c>
    </row>
    <row r="34" spans="1:13" x14ac:dyDescent="0.25">
      <c r="A34">
        <v>409.13600000000002</v>
      </c>
      <c r="B34">
        <v>868.28</v>
      </c>
      <c r="D34">
        <f t="shared" si="1"/>
        <v>1.4506453031848683</v>
      </c>
      <c r="E34">
        <v>854.79200000000003</v>
      </c>
      <c r="F34">
        <v>361.15</v>
      </c>
      <c r="G34">
        <f>F34/MAX($F$5:$F$37)</f>
        <v>0.35160737582023865</v>
      </c>
      <c r="I34">
        <f t="shared" si="2"/>
        <v>1.4506453031848683</v>
      </c>
      <c r="J34">
        <f t="shared" si="3"/>
        <v>0.35160737582023865</v>
      </c>
      <c r="L34">
        <v>3.6880175121347674</v>
      </c>
      <c r="M34">
        <v>1</v>
      </c>
    </row>
    <row r="35" spans="1:13" x14ac:dyDescent="0.25">
      <c r="A35">
        <v>429.22399999999999</v>
      </c>
      <c r="B35">
        <v>917.16</v>
      </c>
      <c r="D35">
        <f t="shared" si="1"/>
        <v>1.3843735486406346</v>
      </c>
      <c r="E35">
        <v>895.71199999999999</v>
      </c>
      <c r="F35">
        <v>361.15</v>
      </c>
      <c r="G35">
        <f>F35/MAX($F$5:$F$37)</f>
        <v>0.35160737582023865</v>
      </c>
      <c r="I35">
        <f t="shared" si="2"/>
        <v>1.3843735486406346</v>
      </c>
      <c r="J35">
        <f t="shared" si="3"/>
        <v>0.35160737582023865</v>
      </c>
      <c r="L35">
        <v>3.8321754394639895</v>
      </c>
      <c r="M35">
        <v>0.9226687695932394</v>
      </c>
    </row>
    <row r="36" spans="1:13" x14ac:dyDescent="0.25">
      <c r="A36">
        <v>453.77600000000001</v>
      </c>
      <c r="B36">
        <v>929.38</v>
      </c>
      <c r="D36">
        <f t="shared" si="1"/>
        <v>1.3452642359333096</v>
      </c>
      <c r="E36">
        <v>921.75199999999995</v>
      </c>
      <c r="F36">
        <v>348.93</v>
      </c>
      <c r="G36">
        <f>F36/MAX($F$5:$F$37)</f>
        <v>0.33971026344996785</v>
      </c>
      <c r="I36">
        <f t="shared" si="2"/>
        <v>1.3452642359333096</v>
      </c>
      <c r="J36">
        <f t="shared" si="3"/>
        <v>0.33971026344996785</v>
      </c>
      <c r="L36">
        <v>4.1059602649006619</v>
      </c>
      <c r="M36">
        <v>0.91672021340810395</v>
      </c>
    </row>
    <row r="37" spans="1:13" x14ac:dyDescent="0.25">
      <c r="A37">
        <v>479.81599999999997</v>
      </c>
      <c r="B37">
        <v>856.06</v>
      </c>
      <c r="D37">
        <f t="shared" si="1"/>
        <v>1.3334250959205793</v>
      </c>
      <c r="E37">
        <v>929.93600000000004</v>
      </c>
      <c r="F37">
        <v>287.83</v>
      </c>
      <c r="G37">
        <f>F37/MAX($F$5:$F$37)</f>
        <v>0.28022470159861357</v>
      </c>
      <c r="I37">
        <f t="shared" si="2"/>
        <v>1.3334250959205793</v>
      </c>
      <c r="J37">
        <f t="shared" si="3"/>
        <v>0.28022470159861357</v>
      </c>
      <c r="L37">
        <v>4.1333333333333337</v>
      </c>
      <c r="M37">
        <v>0.91672021340810395</v>
      </c>
    </row>
    <row r="38" spans="1:13" x14ac:dyDescent="0.25">
      <c r="A38">
        <v>494.69600000000003</v>
      </c>
      <c r="B38">
        <v>764.41</v>
      </c>
      <c r="D38">
        <f t="shared" si="1"/>
        <v>1.24</v>
      </c>
      <c r="E38">
        <v>1000</v>
      </c>
      <c r="F38">
        <v>287.83</v>
      </c>
      <c r="G38">
        <f>F38/MAX($F$5:$F$37)</f>
        <v>0.28022470159861357</v>
      </c>
      <c r="I38">
        <f t="shared" si="2"/>
        <v>1.24</v>
      </c>
      <c r="J38">
        <f t="shared" si="3"/>
        <v>0.28022470159861357</v>
      </c>
      <c r="L38">
        <v>6.2</v>
      </c>
      <c r="M38">
        <v>0.91672021340810395</v>
      </c>
    </row>
    <row r="39" spans="1:13" x14ac:dyDescent="0.25">
      <c r="A39">
        <v>511.06400000000002</v>
      </c>
      <c r="B39">
        <v>733.86</v>
      </c>
    </row>
    <row r="40" spans="1:13" x14ac:dyDescent="0.25">
      <c r="A40">
        <v>530.40800000000002</v>
      </c>
      <c r="B40">
        <v>746.08</v>
      </c>
    </row>
    <row r="41" spans="1:13" x14ac:dyDescent="0.25">
      <c r="A41">
        <v>547.52</v>
      </c>
      <c r="B41">
        <v>733.86</v>
      </c>
    </row>
    <row r="42" spans="1:13" x14ac:dyDescent="0.25">
      <c r="A42">
        <v>557.93600000000004</v>
      </c>
      <c r="B42">
        <v>947.71</v>
      </c>
    </row>
    <row r="43" spans="1:13" x14ac:dyDescent="0.25">
      <c r="A43">
        <v>562.4</v>
      </c>
      <c r="B43">
        <v>727.75</v>
      </c>
    </row>
    <row r="44" spans="1:13" x14ac:dyDescent="0.25">
      <c r="A44">
        <v>575.048</v>
      </c>
      <c r="B44">
        <v>636.1</v>
      </c>
    </row>
    <row r="45" spans="1:13" x14ac:dyDescent="0.25">
      <c r="A45">
        <v>592.16</v>
      </c>
      <c r="B45">
        <v>581.11</v>
      </c>
    </row>
    <row r="46" spans="1:13" x14ac:dyDescent="0.25">
      <c r="A46">
        <v>610.01599999999996</v>
      </c>
      <c r="B46">
        <v>532.23</v>
      </c>
    </row>
    <row r="47" spans="1:13" x14ac:dyDescent="0.25">
      <c r="A47">
        <v>622.66399999999999</v>
      </c>
      <c r="B47">
        <v>520.01</v>
      </c>
    </row>
    <row r="48" spans="1:13" x14ac:dyDescent="0.25">
      <c r="A48">
        <v>638.28800000000001</v>
      </c>
      <c r="B48">
        <v>654.42999999999995</v>
      </c>
    </row>
    <row r="49" spans="1:2" x14ac:dyDescent="0.25">
      <c r="A49">
        <v>656.14400000000001</v>
      </c>
      <c r="B49">
        <v>691.09</v>
      </c>
    </row>
    <row r="50" spans="1:2" x14ac:dyDescent="0.25">
      <c r="A50">
        <v>674.74400000000003</v>
      </c>
      <c r="B50">
        <v>617.77</v>
      </c>
    </row>
    <row r="51" spans="1:2" x14ac:dyDescent="0.25">
      <c r="A51">
        <v>693.34400000000005</v>
      </c>
      <c r="B51">
        <v>526.12</v>
      </c>
    </row>
    <row r="52" spans="1:2" x14ac:dyDescent="0.25">
      <c r="A52">
        <v>711.2</v>
      </c>
      <c r="B52">
        <v>458.91</v>
      </c>
    </row>
    <row r="53" spans="1:2" x14ac:dyDescent="0.25">
      <c r="A53">
        <v>732.03200000000004</v>
      </c>
      <c r="B53">
        <v>440.58</v>
      </c>
    </row>
    <row r="54" spans="1:2" x14ac:dyDescent="0.25">
      <c r="A54">
        <v>764.024</v>
      </c>
      <c r="B54">
        <v>422.25</v>
      </c>
    </row>
    <row r="55" spans="1:2" x14ac:dyDescent="0.25">
      <c r="A55">
        <v>793.78399999999999</v>
      </c>
      <c r="B55">
        <v>403.92</v>
      </c>
    </row>
    <row r="56" spans="1:2" x14ac:dyDescent="0.25">
      <c r="A56">
        <v>821.31200000000001</v>
      </c>
      <c r="B56">
        <v>361.15</v>
      </c>
    </row>
    <row r="57" spans="1:2" x14ac:dyDescent="0.25">
      <c r="A57">
        <v>854.79200000000003</v>
      </c>
      <c r="B57">
        <v>361.15</v>
      </c>
    </row>
    <row r="58" spans="1:2" x14ac:dyDescent="0.25">
      <c r="A58">
        <v>895.71199999999999</v>
      </c>
      <c r="B58">
        <v>361.15</v>
      </c>
    </row>
    <row r="59" spans="1:2" x14ac:dyDescent="0.25">
      <c r="A59">
        <v>921.75199999999995</v>
      </c>
      <c r="B59">
        <v>348.93</v>
      </c>
    </row>
    <row r="60" spans="1:2" x14ac:dyDescent="0.25">
      <c r="A60">
        <v>929.93600000000004</v>
      </c>
      <c r="B60">
        <v>287.83</v>
      </c>
    </row>
    <row r="61" spans="1:2" x14ac:dyDescent="0.25">
      <c r="A61">
        <v>938.12</v>
      </c>
      <c r="B61">
        <v>391.7</v>
      </c>
    </row>
    <row r="62" spans="1:2" x14ac:dyDescent="0.25">
      <c r="A62">
        <v>950.024</v>
      </c>
      <c r="B62">
        <v>556.66999999999996</v>
      </c>
    </row>
    <row r="63" spans="1:2" x14ac:dyDescent="0.25">
      <c r="A63">
        <v>956.72</v>
      </c>
      <c r="B63">
        <v>709.42</v>
      </c>
    </row>
    <row r="64" spans="1:2" x14ac:dyDescent="0.25">
      <c r="A64">
        <v>967.13599999999997</v>
      </c>
      <c r="B64">
        <v>807.18</v>
      </c>
    </row>
  </sheetData>
  <sortState ref="L3:M38">
    <sortCondition ref="L3:L3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topLeftCell="L13" workbookViewId="0">
      <selection activeCell="AC20" sqref="AC20"/>
    </sheetView>
  </sheetViews>
  <sheetFormatPr defaultRowHeight="15" x14ac:dyDescent="0.25"/>
  <cols>
    <col min="16" max="16" width="14.85546875" bestFit="1" customWidth="1"/>
    <col min="29" max="29" width="19.28515625" bestFit="1" customWidth="1"/>
  </cols>
  <sheetData>
    <row r="1" spans="1:33" x14ac:dyDescent="0.25">
      <c r="A1" t="s">
        <v>15</v>
      </c>
      <c r="B1" t="s">
        <v>16</v>
      </c>
      <c r="J1" t="s">
        <v>16</v>
      </c>
      <c r="K1" t="s">
        <v>17</v>
      </c>
      <c r="L1" t="s">
        <v>19</v>
      </c>
      <c r="M1" t="s">
        <v>20</v>
      </c>
      <c r="N1" t="s">
        <v>15</v>
      </c>
      <c r="O1" t="s">
        <v>21</v>
      </c>
      <c r="P1" t="s">
        <v>18</v>
      </c>
    </row>
    <row r="2" spans="1:33" x14ac:dyDescent="0.25">
      <c r="A2">
        <v>200</v>
      </c>
      <c r="B2">
        <v>65</v>
      </c>
      <c r="J2">
        <v>535</v>
      </c>
      <c r="K2">
        <v>117</v>
      </c>
      <c r="L2">
        <f>MAX(K2:K42)</f>
        <v>418</v>
      </c>
      <c r="M2">
        <f>MIN(K2:K42)</f>
        <v>112</v>
      </c>
      <c r="N2">
        <f>J2*$E$15 + $E$16</f>
        <v>139.46100000000001</v>
      </c>
      <c r="O2">
        <f>2 * $AD$3 * $AC$3 /  N2</f>
        <v>8.890241062193569</v>
      </c>
      <c r="P2">
        <f>(K2 - $M$2)/($L$2 - $M$2)</f>
        <v>1.6339869281045753E-2</v>
      </c>
      <c r="R2">
        <v>8.8800000000000008</v>
      </c>
      <c r="S2">
        <v>0</v>
      </c>
      <c r="AC2" t="s">
        <v>12</v>
      </c>
      <c r="AD2" t="s">
        <v>11</v>
      </c>
      <c r="AG2" t="s">
        <v>22</v>
      </c>
    </row>
    <row r="3" spans="1:33" x14ac:dyDescent="0.25">
      <c r="A3">
        <v>190</v>
      </c>
      <c r="B3">
        <v>146</v>
      </c>
      <c r="J3">
        <v>538</v>
      </c>
      <c r="K3">
        <v>121</v>
      </c>
      <c r="N3">
        <f t="shared" ref="N3:N42" si="0">J3*$E$15 + $E$16</f>
        <v>139.0728</v>
      </c>
      <c r="O3">
        <f t="shared" ref="O3:O42" si="1">2 * $AD$3 * $AC$3 /  N3</f>
        <v>8.9150567815890476</v>
      </c>
      <c r="P3">
        <f t="shared" ref="P3:P42" si="2">(K3 - $M$2)/($L$2 - $M$2)</f>
        <v>2.9411764705882353E-2</v>
      </c>
      <c r="R3">
        <v>8.8902410621935708</v>
      </c>
      <c r="S3">
        <v>1.6339869281045753E-2</v>
      </c>
      <c r="AC3">
        <v>197.3269718</v>
      </c>
      <c r="AD3">
        <v>3.1415926000000001</v>
      </c>
    </row>
    <row r="4" spans="1:33" x14ac:dyDescent="0.25">
      <c r="A4">
        <v>180</v>
      </c>
      <c r="B4">
        <v>223</v>
      </c>
      <c r="J4">
        <v>542</v>
      </c>
      <c r="K4">
        <v>127</v>
      </c>
      <c r="N4">
        <f t="shared" si="0"/>
        <v>138.55520000000001</v>
      </c>
      <c r="O4">
        <f t="shared" si="1"/>
        <v>8.9483607167004724</v>
      </c>
      <c r="P4">
        <f t="shared" si="2"/>
        <v>4.9019607843137254E-2</v>
      </c>
      <c r="R4">
        <v>8.9150567815890476</v>
      </c>
      <c r="S4">
        <v>2.9411764705882353E-2</v>
      </c>
    </row>
    <row r="5" spans="1:33" x14ac:dyDescent="0.25">
      <c r="A5">
        <v>170</v>
      </c>
      <c r="B5">
        <v>300</v>
      </c>
      <c r="J5">
        <v>548</v>
      </c>
      <c r="K5">
        <v>133</v>
      </c>
      <c r="N5">
        <f t="shared" si="0"/>
        <v>137.77879999999999</v>
      </c>
      <c r="O5">
        <f t="shared" si="1"/>
        <v>8.9987857985014923</v>
      </c>
      <c r="P5">
        <f t="shared" si="2"/>
        <v>6.8627450980392163E-2</v>
      </c>
      <c r="R5">
        <v>8.9483607167004724</v>
      </c>
      <c r="S5">
        <v>4.9019607843137254E-2</v>
      </c>
    </row>
    <row r="6" spans="1:33" x14ac:dyDescent="0.25">
      <c r="A6">
        <v>160</v>
      </c>
      <c r="B6">
        <v>375</v>
      </c>
      <c r="J6">
        <v>554</v>
      </c>
      <c r="K6">
        <v>142</v>
      </c>
      <c r="N6">
        <f t="shared" si="0"/>
        <v>137.00240000000002</v>
      </c>
      <c r="O6">
        <f t="shared" si="1"/>
        <v>9.0497824036263399</v>
      </c>
      <c r="P6">
        <f t="shared" si="2"/>
        <v>9.8039215686274508E-2</v>
      </c>
      <c r="R6">
        <v>8.9987857985014923</v>
      </c>
      <c r="S6">
        <v>6.8627450980392163E-2</v>
      </c>
    </row>
    <row r="7" spans="1:33" x14ac:dyDescent="0.25">
      <c r="A7">
        <v>150</v>
      </c>
      <c r="B7">
        <v>454</v>
      </c>
      <c r="J7">
        <v>557</v>
      </c>
      <c r="K7">
        <v>148</v>
      </c>
      <c r="N7">
        <f t="shared" si="0"/>
        <v>136.61420000000001</v>
      </c>
      <c r="O7">
        <f t="shared" si="1"/>
        <v>9.0754980724886387</v>
      </c>
      <c r="P7">
        <f t="shared" si="2"/>
        <v>0.11764705882352941</v>
      </c>
      <c r="R7">
        <v>9.0497824036263399</v>
      </c>
      <c r="S7">
        <v>9.8039215686274508E-2</v>
      </c>
    </row>
    <row r="8" spans="1:33" x14ac:dyDescent="0.25">
      <c r="A8">
        <v>140</v>
      </c>
      <c r="B8">
        <v>532</v>
      </c>
      <c r="J8">
        <v>561</v>
      </c>
      <c r="K8">
        <v>155</v>
      </c>
      <c r="N8">
        <f t="shared" si="0"/>
        <v>136.09660000000002</v>
      </c>
      <c r="O8">
        <f t="shared" si="1"/>
        <v>9.1100138341044321</v>
      </c>
      <c r="P8">
        <f t="shared" si="2"/>
        <v>0.14052287581699346</v>
      </c>
      <c r="R8">
        <v>9.0754980724886387</v>
      </c>
      <c r="S8">
        <v>0.11764705882352941</v>
      </c>
    </row>
    <row r="9" spans="1:33" x14ac:dyDescent="0.25">
      <c r="A9">
        <v>130</v>
      </c>
      <c r="B9">
        <v>608</v>
      </c>
      <c r="J9">
        <v>565</v>
      </c>
      <c r="K9">
        <v>164</v>
      </c>
      <c r="N9">
        <f t="shared" si="0"/>
        <v>135.57900000000001</v>
      </c>
      <c r="O9">
        <f t="shared" si="1"/>
        <v>9.1447931373927922</v>
      </c>
      <c r="P9">
        <f t="shared" si="2"/>
        <v>0.16993464052287582</v>
      </c>
      <c r="R9">
        <v>9.1100138341044321</v>
      </c>
      <c r="S9">
        <v>0.14052287581699346</v>
      </c>
    </row>
    <row r="10" spans="1:33" x14ac:dyDescent="0.25">
      <c r="A10">
        <v>120</v>
      </c>
      <c r="B10">
        <v>683</v>
      </c>
      <c r="J10">
        <v>570</v>
      </c>
      <c r="K10">
        <v>178</v>
      </c>
      <c r="N10">
        <f t="shared" si="0"/>
        <v>134.93200000000002</v>
      </c>
      <c r="O10">
        <f t="shared" si="1"/>
        <v>9.1886424923263359</v>
      </c>
      <c r="P10">
        <f t="shared" si="2"/>
        <v>0.21568627450980393</v>
      </c>
      <c r="R10">
        <v>9.1447931373927922</v>
      </c>
      <c r="S10">
        <v>0.16993464052287582</v>
      </c>
    </row>
    <row r="11" spans="1:33" x14ac:dyDescent="0.25">
      <c r="A11">
        <v>110</v>
      </c>
      <c r="B11">
        <v>762</v>
      </c>
      <c r="J11">
        <v>574</v>
      </c>
      <c r="K11">
        <v>191</v>
      </c>
      <c r="N11">
        <f t="shared" si="0"/>
        <v>134.4144</v>
      </c>
      <c r="O11">
        <f t="shared" si="1"/>
        <v>9.224025913701043</v>
      </c>
      <c r="P11">
        <f t="shared" si="2"/>
        <v>0.2581699346405229</v>
      </c>
      <c r="R11">
        <v>9.1886424923263359</v>
      </c>
      <c r="S11">
        <v>0.21568627450980393</v>
      </c>
    </row>
    <row r="12" spans="1:33" x14ac:dyDescent="0.25">
      <c r="A12">
        <v>100</v>
      </c>
      <c r="B12">
        <v>840</v>
      </c>
      <c r="J12">
        <v>581</v>
      </c>
      <c r="K12">
        <v>216</v>
      </c>
      <c r="N12">
        <f t="shared" si="0"/>
        <v>133.5086</v>
      </c>
      <c r="O12">
        <f t="shared" si="1"/>
        <v>9.2866070708147443</v>
      </c>
      <c r="P12">
        <f t="shared" si="2"/>
        <v>0.33986928104575165</v>
      </c>
      <c r="R12">
        <v>9.224025913701043</v>
      </c>
      <c r="S12">
        <v>0.2581699346405229</v>
      </c>
    </row>
    <row r="13" spans="1:33" x14ac:dyDescent="0.25">
      <c r="A13">
        <v>90</v>
      </c>
      <c r="B13">
        <v>917</v>
      </c>
      <c r="J13">
        <v>586</v>
      </c>
      <c r="K13">
        <v>236</v>
      </c>
      <c r="N13">
        <f t="shared" si="0"/>
        <v>132.86160000000001</v>
      </c>
      <c r="O13">
        <f t="shared" si="1"/>
        <v>9.3318303315222551</v>
      </c>
      <c r="P13">
        <f t="shared" si="2"/>
        <v>0.40522875816993464</v>
      </c>
      <c r="R13">
        <v>9.2866070708147443</v>
      </c>
      <c r="S13">
        <v>0.33986928104575165</v>
      </c>
    </row>
    <row r="14" spans="1:33" x14ac:dyDescent="0.25">
      <c r="A14">
        <v>80</v>
      </c>
      <c r="B14">
        <v>992</v>
      </c>
      <c r="J14">
        <v>590</v>
      </c>
      <c r="K14">
        <v>256</v>
      </c>
      <c r="N14">
        <f t="shared" si="0"/>
        <v>132.34399999999999</v>
      </c>
      <c r="O14">
        <f t="shared" si="1"/>
        <v>9.3683273044080391</v>
      </c>
      <c r="P14">
        <f t="shared" si="2"/>
        <v>0.47058823529411764</v>
      </c>
      <c r="R14">
        <v>9.3318303315222551</v>
      </c>
      <c r="S14">
        <v>0.40522875816993464</v>
      </c>
    </row>
    <row r="15" spans="1:33" x14ac:dyDescent="0.25">
      <c r="A15">
        <v>70</v>
      </c>
      <c r="B15">
        <v>1071</v>
      </c>
      <c r="D15" t="s">
        <v>2</v>
      </c>
      <c r="E15">
        <f>-0.1294</f>
        <v>-0.12939999999999999</v>
      </c>
      <c r="J15">
        <v>594</v>
      </c>
      <c r="K15">
        <v>279</v>
      </c>
      <c r="N15">
        <f t="shared" si="0"/>
        <v>131.82640000000001</v>
      </c>
      <c r="O15">
        <f t="shared" si="1"/>
        <v>9.4051108789633737</v>
      </c>
      <c r="P15">
        <f t="shared" si="2"/>
        <v>0.54575163398692805</v>
      </c>
      <c r="R15">
        <v>9.3683273044080391</v>
      </c>
      <c r="S15">
        <v>0.47058823529411764</v>
      </c>
    </row>
    <row r="16" spans="1:33" x14ac:dyDescent="0.25">
      <c r="A16">
        <v>60</v>
      </c>
      <c r="B16">
        <v>1152</v>
      </c>
      <c r="D16" t="s">
        <v>3</v>
      </c>
      <c r="E16">
        <v>208.69</v>
      </c>
      <c r="J16">
        <v>599</v>
      </c>
      <c r="K16">
        <v>304</v>
      </c>
      <c r="N16">
        <f t="shared" si="0"/>
        <v>131.17939999999999</v>
      </c>
      <c r="O16">
        <f t="shared" si="1"/>
        <v>9.4514985491211085</v>
      </c>
      <c r="P16">
        <f t="shared" si="2"/>
        <v>0.62745098039215685</v>
      </c>
      <c r="R16">
        <v>9.4051108789633737</v>
      </c>
      <c r="S16">
        <v>0.54575163398692805</v>
      </c>
    </row>
    <row r="17" spans="10:19" x14ac:dyDescent="0.25">
      <c r="J17">
        <v>602</v>
      </c>
      <c r="K17">
        <v>333</v>
      </c>
      <c r="N17">
        <f t="shared" si="0"/>
        <v>130.7912</v>
      </c>
      <c r="O17">
        <f t="shared" si="1"/>
        <v>9.4795514436336497</v>
      </c>
      <c r="P17">
        <f t="shared" si="2"/>
        <v>0.72222222222222221</v>
      </c>
      <c r="R17">
        <v>9.4514985491211085</v>
      </c>
      <c r="S17">
        <v>0.62745098039215685</v>
      </c>
    </row>
    <row r="18" spans="10:19" x14ac:dyDescent="0.25">
      <c r="J18">
        <v>606</v>
      </c>
      <c r="K18">
        <v>354</v>
      </c>
      <c r="N18">
        <f t="shared" si="0"/>
        <v>130.27359999999999</v>
      </c>
      <c r="O18">
        <f t="shared" si="1"/>
        <v>9.5172153742168604</v>
      </c>
      <c r="P18">
        <f t="shared" si="2"/>
        <v>0.79084967320261434</v>
      </c>
      <c r="R18">
        <v>9.4795514436336497</v>
      </c>
      <c r="S18">
        <v>0.72222222222222221</v>
      </c>
    </row>
    <row r="19" spans="10:19" x14ac:dyDescent="0.25">
      <c r="J19">
        <v>609</v>
      </c>
      <c r="K19">
        <v>374</v>
      </c>
      <c r="N19">
        <f t="shared" si="0"/>
        <v>129.8854</v>
      </c>
      <c r="O19">
        <f t="shared" si="1"/>
        <v>9.545660318823959</v>
      </c>
      <c r="P19">
        <f t="shared" si="2"/>
        <v>0.85620915032679734</v>
      </c>
      <c r="R19">
        <v>9.5172153742168604</v>
      </c>
      <c r="S19">
        <v>0.79084967320261434</v>
      </c>
    </row>
    <row r="20" spans="10:19" x14ac:dyDescent="0.25">
      <c r="J20">
        <v>613</v>
      </c>
      <c r="K20">
        <v>392</v>
      </c>
      <c r="N20">
        <f t="shared" si="0"/>
        <v>129.36779999999999</v>
      </c>
      <c r="O20">
        <f t="shared" si="1"/>
        <v>9.5838524638633231</v>
      </c>
      <c r="P20">
        <f t="shared" si="2"/>
        <v>0.91503267973856206</v>
      </c>
      <c r="R20">
        <v>9.545660318823959</v>
      </c>
      <c r="S20">
        <v>0.85620915032679734</v>
      </c>
    </row>
    <row r="21" spans="10:19" x14ac:dyDescent="0.25">
      <c r="J21">
        <v>616</v>
      </c>
      <c r="K21">
        <v>405</v>
      </c>
      <c r="N21">
        <f t="shared" si="0"/>
        <v>128.9796</v>
      </c>
      <c r="O21">
        <f t="shared" si="1"/>
        <v>9.6126977349486076</v>
      </c>
      <c r="P21">
        <f t="shared" si="2"/>
        <v>0.95751633986928109</v>
      </c>
      <c r="R21">
        <v>9.5838524638633231</v>
      </c>
      <c r="S21">
        <v>0.91503267973856206</v>
      </c>
    </row>
    <row r="22" spans="10:19" x14ac:dyDescent="0.25">
      <c r="J22">
        <v>621</v>
      </c>
      <c r="K22">
        <v>416</v>
      </c>
      <c r="N22">
        <f t="shared" si="0"/>
        <v>128.33260000000001</v>
      </c>
      <c r="O22">
        <f t="shared" si="1"/>
        <v>9.6611609892932684</v>
      </c>
      <c r="P22">
        <f t="shared" si="2"/>
        <v>0.99346405228758172</v>
      </c>
      <c r="R22">
        <v>9.6126977349486076</v>
      </c>
      <c r="S22">
        <v>0.95751633986928109</v>
      </c>
    </row>
    <row r="23" spans="10:19" x14ac:dyDescent="0.25">
      <c r="J23">
        <v>626</v>
      </c>
      <c r="K23">
        <v>418</v>
      </c>
      <c r="N23">
        <f t="shared" si="0"/>
        <v>127.68560000000001</v>
      </c>
      <c r="O23">
        <f t="shared" si="1"/>
        <v>9.7101153832113987</v>
      </c>
      <c r="P23">
        <f t="shared" si="2"/>
        <v>1</v>
      </c>
      <c r="R23">
        <v>9.6611609892932684</v>
      </c>
      <c r="S23">
        <v>0.99346405228758172</v>
      </c>
    </row>
    <row r="24" spans="10:19" x14ac:dyDescent="0.25">
      <c r="J24">
        <v>631</v>
      </c>
      <c r="K24">
        <v>417</v>
      </c>
      <c r="N24">
        <f t="shared" si="0"/>
        <v>127.0386</v>
      </c>
      <c r="O24">
        <f t="shared" si="1"/>
        <v>9.7595684207365121</v>
      </c>
      <c r="P24">
        <f t="shared" si="2"/>
        <v>0.99673202614379086</v>
      </c>
      <c r="R24">
        <v>9.7101153832113987</v>
      </c>
      <c r="S24">
        <v>1</v>
      </c>
    </row>
    <row r="25" spans="10:19" x14ac:dyDescent="0.25">
      <c r="J25">
        <v>634</v>
      </c>
      <c r="K25">
        <v>406</v>
      </c>
      <c r="N25">
        <f t="shared" si="0"/>
        <v>126.6504</v>
      </c>
      <c r="O25">
        <f t="shared" si="1"/>
        <v>9.7894827712709738</v>
      </c>
      <c r="P25">
        <f t="shared" si="2"/>
        <v>0.96078431372549022</v>
      </c>
      <c r="R25">
        <v>9.7595684207365121</v>
      </c>
      <c r="S25">
        <v>0.99673202614379086</v>
      </c>
    </row>
    <row r="26" spans="10:19" x14ac:dyDescent="0.25">
      <c r="J26">
        <v>637</v>
      </c>
      <c r="K26">
        <v>390</v>
      </c>
      <c r="N26">
        <f t="shared" si="0"/>
        <v>126.26220000000001</v>
      </c>
      <c r="O26">
        <f t="shared" si="1"/>
        <v>9.8195810684003391</v>
      </c>
      <c r="P26">
        <f t="shared" si="2"/>
        <v>0.90849673202614378</v>
      </c>
      <c r="R26">
        <v>9.7894827712709738</v>
      </c>
      <c r="S26">
        <v>0.96078431372549022</v>
      </c>
    </row>
    <row r="27" spans="10:19" x14ac:dyDescent="0.25">
      <c r="J27">
        <v>639</v>
      </c>
      <c r="K27">
        <v>375</v>
      </c>
      <c r="N27">
        <f t="shared" si="0"/>
        <v>126.0034</v>
      </c>
      <c r="O27">
        <f t="shared" si="1"/>
        <v>9.8397496319510225</v>
      </c>
      <c r="P27">
        <f t="shared" si="2"/>
        <v>0.85947712418300659</v>
      </c>
      <c r="R27">
        <v>9.8195810684003391</v>
      </c>
      <c r="S27">
        <v>0.90849673202614378</v>
      </c>
    </row>
    <row r="28" spans="10:19" x14ac:dyDescent="0.25">
      <c r="J28">
        <v>641</v>
      </c>
      <c r="K28">
        <v>356</v>
      </c>
      <c r="N28">
        <f t="shared" si="0"/>
        <v>125.74460000000001</v>
      </c>
      <c r="O28">
        <f t="shared" si="1"/>
        <v>9.8600012149593486</v>
      </c>
      <c r="P28">
        <f t="shared" si="2"/>
        <v>0.79738562091503273</v>
      </c>
      <c r="R28">
        <v>9.8397496319510225</v>
      </c>
      <c r="S28">
        <v>0.85947712418300659</v>
      </c>
    </row>
    <row r="29" spans="10:19" x14ac:dyDescent="0.25">
      <c r="J29">
        <v>645</v>
      </c>
      <c r="K29">
        <v>335</v>
      </c>
      <c r="N29">
        <f t="shared" si="0"/>
        <v>125.227</v>
      </c>
      <c r="O29">
        <f t="shared" si="1"/>
        <v>9.9007554982118666</v>
      </c>
      <c r="P29">
        <f t="shared" si="2"/>
        <v>0.72875816993464049</v>
      </c>
      <c r="R29">
        <v>9.8600012149593486</v>
      </c>
      <c r="S29">
        <v>0.79738562091503273</v>
      </c>
    </row>
    <row r="30" spans="10:19" x14ac:dyDescent="0.25">
      <c r="J30">
        <v>647</v>
      </c>
      <c r="K30">
        <v>319</v>
      </c>
      <c r="N30">
        <f t="shared" si="0"/>
        <v>124.96820000000001</v>
      </c>
      <c r="O30">
        <f t="shared" si="1"/>
        <v>9.9212592385469041</v>
      </c>
      <c r="P30">
        <f t="shared" si="2"/>
        <v>0.67647058823529416</v>
      </c>
      <c r="R30">
        <v>9.9007554982118666</v>
      </c>
      <c r="S30">
        <v>0.72875816993464049</v>
      </c>
    </row>
    <row r="31" spans="10:19" x14ac:dyDescent="0.25">
      <c r="J31">
        <v>649</v>
      </c>
      <c r="K31">
        <v>305</v>
      </c>
      <c r="N31">
        <f t="shared" si="0"/>
        <v>124.7094</v>
      </c>
      <c r="O31">
        <f t="shared" si="1"/>
        <v>9.9418480786097714</v>
      </c>
      <c r="P31">
        <f t="shared" si="2"/>
        <v>0.63071895424836599</v>
      </c>
      <c r="R31">
        <v>9.9212592385469041</v>
      </c>
      <c r="S31">
        <v>0.67647058823529416</v>
      </c>
    </row>
    <row r="32" spans="10:19" x14ac:dyDescent="0.25">
      <c r="J32">
        <v>652</v>
      </c>
      <c r="K32">
        <v>284</v>
      </c>
      <c r="N32">
        <f t="shared" si="0"/>
        <v>124.3212</v>
      </c>
      <c r="O32">
        <f t="shared" si="1"/>
        <v>9.9728920632569285</v>
      </c>
      <c r="P32">
        <f t="shared" si="2"/>
        <v>0.56209150326797386</v>
      </c>
      <c r="R32">
        <v>9.9418480786097714</v>
      </c>
      <c r="S32">
        <v>0.63071895424836599</v>
      </c>
    </row>
    <row r="33" spans="10:19" x14ac:dyDescent="0.25">
      <c r="J33">
        <v>655</v>
      </c>
      <c r="K33">
        <v>261</v>
      </c>
      <c r="N33">
        <f t="shared" si="0"/>
        <v>123.93300000000001</v>
      </c>
      <c r="O33">
        <f t="shared" si="1"/>
        <v>10.004130528386929</v>
      </c>
      <c r="P33">
        <f t="shared" si="2"/>
        <v>0.48692810457516339</v>
      </c>
      <c r="R33">
        <v>9.9728920632569285</v>
      </c>
      <c r="S33">
        <v>0.56209150326797386</v>
      </c>
    </row>
    <row r="34" spans="10:19" x14ac:dyDescent="0.25">
      <c r="J34">
        <v>660</v>
      </c>
      <c r="K34">
        <v>239</v>
      </c>
      <c r="N34">
        <f t="shared" si="0"/>
        <v>123.286</v>
      </c>
      <c r="O34">
        <f t="shared" si="1"/>
        <v>10.056631805513824</v>
      </c>
      <c r="P34">
        <f t="shared" si="2"/>
        <v>0.41503267973856212</v>
      </c>
      <c r="R34">
        <v>10.004130528386929</v>
      </c>
      <c r="S34">
        <v>0.48692810457516339</v>
      </c>
    </row>
    <row r="35" spans="10:19" x14ac:dyDescent="0.25">
      <c r="J35">
        <v>663</v>
      </c>
      <c r="K35">
        <v>215</v>
      </c>
      <c r="N35">
        <f t="shared" si="0"/>
        <v>122.8978</v>
      </c>
      <c r="O35">
        <f t="shared" si="1"/>
        <v>10.088397910903021</v>
      </c>
      <c r="P35">
        <f t="shared" si="2"/>
        <v>0.33660130718954251</v>
      </c>
      <c r="R35">
        <v>10.056631805513824</v>
      </c>
      <c r="S35">
        <v>0.41503267973856212</v>
      </c>
    </row>
    <row r="36" spans="10:19" x14ac:dyDescent="0.25">
      <c r="J36">
        <v>666</v>
      </c>
      <c r="K36">
        <v>196</v>
      </c>
      <c r="N36">
        <f t="shared" si="0"/>
        <v>122.50960000000001</v>
      </c>
      <c r="O36">
        <f t="shared" si="1"/>
        <v>10.120365332794959</v>
      </c>
      <c r="P36">
        <f t="shared" si="2"/>
        <v>0.27450980392156865</v>
      </c>
      <c r="R36">
        <v>10.088397910903021</v>
      </c>
      <c r="S36">
        <v>0.33660130718954251</v>
      </c>
    </row>
    <row r="37" spans="10:19" x14ac:dyDescent="0.25">
      <c r="J37">
        <v>671</v>
      </c>
      <c r="K37">
        <v>169</v>
      </c>
      <c r="N37">
        <f t="shared" si="0"/>
        <v>121.8626</v>
      </c>
      <c r="O37">
        <f t="shared" si="1"/>
        <v>10.174096964733868</v>
      </c>
      <c r="P37">
        <f t="shared" si="2"/>
        <v>0.18627450980392157</v>
      </c>
      <c r="R37">
        <v>10.120365332794959</v>
      </c>
      <c r="S37">
        <v>0.27450980392156865</v>
      </c>
    </row>
    <row r="38" spans="10:19" x14ac:dyDescent="0.25">
      <c r="J38">
        <v>674</v>
      </c>
      <c r="K38">
        <v>148</v>
      </c>
      <c r="N38">
        <f t="shared" si="0"/>
        <v>121.4744</v>
      </c>
      <c r="O38">
        <f t="shared" si="1"/>
        <v>10.206610683193968</v>
      </c>
      <c r="P38">
        <f t="shared" si="2"/>
        <v>0.11764705882352941</v>
      </c>
      <c r="R38">
        <v>10.174096964733868</v>
      </c>
      <c r="S38">
        <v>0.18627450980392157</v>
      </c>
    </row>
    <row r="39" spans="10:19" x14ac:dyDescent="0.25">
      <c r="J39">
        <v>678</v>
      </c>
      <c r="K39">
        <v>134</v>
      </c>
      <c r="N39">
        <f t="shared" si="0"/>
        <v>120.9568</v>
      </c>
      <c r="O39">
        <f t="shared" si="1"/>
        <v>10.250286951825588</v>
      </c>
      <c r="P39">
        <f t="shared" si="2"/>
        <v>7.1895424836601302E-2</v>
      </c>
      <c r="R39">
        <v>10.206610683193968</v>
      </c>
      <c r="S39">
        <v>0.11764705882352941</v>
      </c>
    </row>
    <row r="40" spans="10:19" x14ac:dyDescent="0.25">
      <c r="J40">
        <v>684</v>
      </c>
      <c r="K40">
        <v>123</v>
      </c>
      <c r="N40">
        <f t="shared" si="0"/>
        <v>120.18040000000001</v>
      </c>
      <c r="O40">
        <f t="shared" si="1"/>
        <v>10.316506757962008</v>
      </c>
      <c r="P40">
        <f t="shared" si="2"/>
        <v>3.5947712418300651E-2</v>
      </c>
      <c r="R40">
        <v>10.250286951825588</v>
      </c>
      <c r="S40">
        <v>7.1895424836601302E-2</v>
      </c>
    </row>
    <row r="41" spans="10:19" x14ac:dyDescent="0.25">
      <c r="J41">
        <v>691</v>
      </c>
      <c r="K41">
        <v>115</v>
      </c>
      <c r="N41">
        <f t="shared" si="0"/>
        <v>119.27460000000001</v>
      </c>
      <c r="O41">
        <f t="shared" si="1"/>
        <v>10.394852791579911</v>
      </c>
      <c r="P41">
        <f t="shared" si="2"/>
        <v>9.8039215686274508E-3</v>
      </c>
      <c r="R41">
        <v>10.316506757962008</v>
      </c>
      <c r="S41">
        <v>3.5947712418300651E-2</v>
      </c>
    </row>
    <row r="42" spans="10:19" x14ac:dyDescent="0.25">
      <c r="J42">
        <v>710</v>
      </c>
      <c r="K42">
        <v>112</v>
      </c>
      <c r="N42">
        <f t="shared" si="0"/>
        <v>116.816</v>
      </c>
      <c r="O42">
        <f t="shared" si="1"/>
        <v>10.613630913355854</v>
      </c>
      <c r="P42">
        <f t="shared" si="2"/>
        <v>0</v>
      </c>
      <c r="R42">
        <v>10.394852791579911</v>
      </c>
      <c r="S42">
        <v>9.8039215686274508E-3</v>
      </c>
    </row>
    <row r="43" spans="10:19" x14ac:dyDescent="0.25">
      <c r="R43">
        <v>10.613630913355854</v>
      </c>
      <c r="S43">
        <v>0</v>
      </c>
    </row>
    <row r="44" spans="10:19" x14ac:dyDescent="0.25">
      <c r="R44">
        <v>10.62</v>
      </c>
      <c r="S4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NIR</vt:lpstr>
      <vt:lpstr>T_Heindl_2011_J._Inst._6_P02011</vt:lpstr>
      <vt:lpstr>VUV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2020-10-14T06:17:40Z</dcterms:modified>
</cp:coreProperties>
</file>