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9_{708FA62A-1B1D-4865-A301-170A2CA76AFF}" xr6:coauthVersionLast="47" xr6:coauthVersionMax="47" xr10:uidLastSave="{00000000-0000-0000-0000-000000000000}"/>
  <bookViews>
    <workbookView xWindow="-108" yWindow="-108" windowWidth="23256" windowHeight="12456" tabRatio="866" firstSheet="1" activeTab="6" xr2:uid="{91F8D714-4911-485D-898B-635BBE6DC99E}"/>
  </bookViews>
  <sheets>
    <sheet name="WEATHER" sheetId="13" r:id="rId1"/>
    <sheet name="INPUT" sheetId="2" r:id="rId2"/>
    <sheet name="COMP" sheetId="34" r:id="rId3"/>
    <sheet name="COMP-WINDOW" sheetId="32" r:id="rId4"/>
    <sheet name="COMP-DOOR" sheetId="33" r:id="rId5"/>
    <sheet name="CALC" sheetId="27" r:id="rId6"/>
    <sheet name="RESULT" sheetId="36" r:id="rId7"/>
    <sheet name="ROOM-TYPE" sheetId="31" r:id="rId8"/>
    <sheet name="OLD CALC" sheetId="10" r:id="rId9"/>
    <sheet name="LIGHT" sheetId="16" r:id="rId10"/>
    <sheet name="EQUIPMENT" sheetId="17" r:id="rId11"/>
    <sheet name="MATERIAL" sheetId="14" r:id="rId12"/>
    <sheet name="DOOR" sheetId="15" r:id="rId13"/>
    <sheet name="CLTDWall" sheetId="6" r:id="rId14"/>
    <sheet name="CLTDRoofGlass" sheetId="5" r:id="rId15"/>
    <sheet name="SCL&amp;CLF" sheetId="7" r:id="rId16"/>
    <sheet name="ROOF-TYPE" sheetId="30" r:id="rId17"/>
    <sheet name="WALL-TYPE" sheetId="29" r:id="rId18"/>
    <sheet name="SCHEDULE" sheetId="3" r:id="rId19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2" i="36" l="1"/>
  <c r="D2" i="36"/>
  <c r="E2" i="36"/>
  <c r="F2" i="36"/>
  <c r="G2" i="36"/>
  <c r="H2" i="36"/>
  <c r="I2" i="36"/>
  <c r="J2" i="36"/>
  <c r="K2" i="36"/>
  <c r="L2" i="36"/>
  <c r="M2" i="36"/>
  <c r="C3" i="36"/>
  <c r="D3" i="36"/>
  <c r="E3" i="36"/>
  <c r="F3" i="36"/>
  <c r="G3" i="36"/>
  <c r="H3" i="36"/>
  <c r="I3" i="36"/>
  <c r="J3" i="36"/>
  <c r="K3" i="36"/>
  <c r="L3" i="36"/>
  <c r="M3" i="36"/>
  <c r="C4" i="36"/>
  <c r="D4" i="36"/>
  <c r="E4" i="36"/>
  <c r="F4" i="36"/>
  <c r="G4" i="36"/>
  <c r="H4" i="36"/>
  <c r="I4" i="36"/>
  <c r="J4" i="36"/>
  <c r="K4" i="36"/>
  <c r="L4" i="36"/>
  <c r="M4" i="36"/>
  <c r="C5" i="36"/>
  <c r="D5" i="36"/>
  <c r="E5" i="36"/>
  <c r="F5" i="36"/>
  <c r="G5" i="36"/>
  <c r="H5" i="36"/>
  <c r="I5" i="36"/>
  <c r="J5" i="36"/>
  <c r="K5" i="36"/>
  <c r="L5" i="36"/>
  <c r="M5" i="36"/>
  <c r="C6" i="36"/>
  <c r="D6" i="36"/>
  <c r="E6" i="36"/>
  <c r="F6" i="36"/>
  <c r="G6" i="36"/>
  <c r="H6" i="36"/>
  <c r="I6" i="36"/>
  <c r="J6" i="36"/>
  <c r="K6" i="36"/>
  <c r="L6" i="36"/>
  <c r="M6" i="36"/>
  <c r="C7" i="36"/>
  <c r="D7" i="36"/>
  <c r="E7" i="36"/>
  <c r="F7" i="36"/>
  <c r="G7" i="36"/>
  <c r="H7" i="36"/>
  <c r="I7" i="36"/>
  <c r="J7" i="36"/>
  <c r="K7" i="36"/>
  <c r="L7" i="36"/>
  <c r="M7" i="36"/>
  <c r="C8" i="36"/>
  <c r="D8" i="36"/>
  <c r="E8" i="36"/>
  <c r="F8" i="36"/>
  <c r="G8" i="36"/>
  <c r="H8" i="36"/>
  <c r="I8" i="36"/>
  <c r="J8" i="36"/>
  <c r="K8" i="36"/>
  <c r="L8" i="36"/>
  <c r="M8" i="36"/>
  <c r="C9" i="36"/>
  <c r="D9" i="36"/>
  <c r="E9" i="36"/>
  <c r="F9" i="36"/>
  <c r="G9" i="36"/>
  <c r="H9" i="36"/>
  <c r="I9" i="36"/>
  <c r="J9" i="36"/>
  <c r="K9" i="36"/>
  <c r="L9" i="36"/>
  <c r="M9" i="36"/>
  <c r="C10" i="36"/>
  <c r="D10" i="36"/>
  <c r="E10" i="36"/>
  <c r="F10" i="36"/>
  <c r="G10" i="36"/>
  <c r="H10" i="36"/>
  <c r="I10" i="36"/>
  <c r="J10" i="36"/>
  <c r="K10" i="36"/>
  <c r="L10" i="36"/>
  <c r="M10" i="36"/>
  <c r="C11" i="36"/>
  <c r="D11" i="36"/>
  <c r="E11" i="36"/>
  <c r="F11" i="36"/>
  <c r="G11" i="36"/>
  <c r="H11" i="36"/>
  <c r="I11" i="36"/>
  <c r="J11" i="36"/>
  <c r="K11" i="36"/>
  <c r="L11" i="36"/>
  <c r="M11" i="36"/>
  <c r="C12" i="36"/>
  <c r="D12" i="36"/>
  <c r="E12" i="36"/>
  <c r="F12" i="36"/>
  <c r="G12" i="36"/>
  <c r="H12" i="36"/>
  <c r="I12" i="36"/>
  <c r="J12" i="36"/>
  <c r="K12" i="36"/>
  <c r="L12" i="36"/>
  <c r="M12" i="36"/>
  <c r="C13" i="36"/>
  <c r="D13" i="36"/>
  <c r="E13" i="36"/>
  <c r="F13" i="36"/>
  <c r="G13" i="36"/>
  <c r="H13" i="36"/>
  <c r="I13" i="36"/>
  <c r="J13" i="36"/>
  <c r="K13" i="36"/>
  <c r="L13" i="36"/>
  <c r="M13" i="36"/>
  <c r="C14" i="36"/>
  <c r="D14" i="36"/>
  <c r="E14" i="36"/>
  <c r="F14" i="36"/>
  <c r="G14" i="36"/>
  <c r="H14" i="36"/>
  <c r="I14" i="36"/>
  <c r="J14" i="36"/>
  <c r="K14" i="36"/>
  <c r="L14" i="36"/>
  <c r="M14" i="36"/>
  <c r="C15" i="36"/>
  <c r="D15" i="36"/>
  <c r="E15" i="36"/>
  <c r="F15" i="36"/>
  <c r="G15" i="36"/>
  <c r="H15" i="36"/>
  <c r="I15" i="36"/>
  <c r="J15" i="36"/>
  <c r="K15" i="36"/>
  <c r="L15" i="36"/>
  <c r="M15" i="36"/>
  <c r="C16" i="36"/>
  <c r="D16" i="36"/>
  <c r="E16" i="36"/>
  <c r="F16" i="36"/>
  <c r="G16" i="36"/>
  <c r="H16" i="36"/>
  <c r="I16" i="36"/>
  <c r="J16" i="36"/>
  <c r="K16" i="36"/>
  <c r="L16" i="36"/>
  <c r="M16" i="36"/>
  <c r="C17" i="36"/>
  <c r="D17" i="36"/>
  <c r="E17" i="36"/>
  <c r="F17" i="36"/>
  <c r="G17" i="36"/>
  <c r="H17" i="36"/>
  <c r="I17" i="36"/>
  <c r="J17" i="36"/>
  <c r="K17" i="36"/>
  <c r="L17" i="36"/>
  <c r="M17" i="36"/>
  <c r="C18" i="36"/>
  <c r="D18" i="36"/>
  <c r="E18" i="36"/>
  <c r="F18" i="36"/>
  <c r="G18" i="36"/>
  <c r="H18" i="36"/>
  <c r="I18" i="36"/>
  <c r="J18" i="36"/>
  <c r="K18" i="36"/>
  <c r="L18" i="36"/>
  <c r="M18" i="36"/>
  <c r="C19" i="36"/>
  <c r="D19" i="36"/>
  <c r="E19" i="36"/>
  <c r="F19" i="36"/>
  <c r="G19" i="36"/>
  <c r="H19" i="36"/>
  <c r="I19" i="36"/>
  <c r="J19" i="36"/>
  <c r="K19" i="36"/>
  <c r="L19" i="36"/>
  <c r="M19" i="36"/>
  <c r="C20" i="36"/>
  <c r="D20" i="36"/>
  <c r="E20" i="36"/>
  <c r="F20" i="36"/>
  <c r="G20" i="36"/>
  <c r="H20" i="36"/>
  <c r="I20" i="36"/>
  <c r="J20" i="36"/>
  <c r="K20" i="36"/>
  <c r="L20" i="36"/>
  <c r="M20" i="36"/>
  <c r="C21" i="36"/>
  <c r="D21" i="36"/>
  <c r="E21" i="36"/>
  <c r="F21" i="36"/>
  <c r="G21" i="36"/>
  <c r="H21" i="36"/>
  <c r="I21" i="36"/>
  <c r="J21" i="36"/>
  <c r="K21" i="36"/>
  <c r="L21" i="36"/>
  <c r="M21" i="36"/>
  <c r="C22" i="36"/>
  <c r="D22" i="36"/>
  <c r="E22" i="36"/>
  <c r="F22" i="36"/>
  <c r="G22" i="36"/>
  <c r="H22" i="36"/>
  <c r="I22" i="36"/>
  <c r="J22" i="36"/>
  <c r="K22" i="36"/>
  <c r="L22" i="36"/>
  <c r="M22" i="36"/>
  <c r="C23" i="36"/>
  <c r="D23" i="36"/>
  <c r="E23" i="36"/>
  <c r="F23" i="36"/>
  <c r="G23" i="36"/>
  <c r="H23" i="36"/>
  <c r="I23" i="36"/>
  <c r="J23" i="36"/>
  <c r="K23" i="36"/>
  <c r="L23" i="36"/>
  <c r="M23" i="36"/>
  <c r="C24" i="36"/>
  <c r="D24" i="36"/>
  <c r="E24" i="36"/>
  <c r="F24" i="36"/>
  <c r="G24" i="36"/>
  <c r="H24" i="36"/>
  <c r="I24" i="36"/>
  <c r="J24" i="36"/>
  <c r="K24" i="36"/>
  <c r="L24" i="36"/>
  <c r="M24" i="36"/>
  <c r="C25" i="36"/>
  <c r="D25" i="36"/>
  <c r="E25" i="36"/>
  <c r="F25" i="36"/>
  <c r="G25" i="36"/>
  <c r="H25" i="36"/>
  <c r="I25" i="36"/>
  <c r="J25" i="36"/>
  <c r="K25" i="36"/>
  <c r="L25" i="36"/>
  <c r="M25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  <c r="T441" i="27"/>
  <c r="U441" i="27"/>
  <c r="V441" i="27"/>
  <c r="W441" i="27"/>
  <c r="X441" i="27"/>
  <c r="Y441" i="27"/>
  <c r="Z441" i="27"/>
  <c r="AA441" i="27"/>
  <c r="AB441" i="27"/>
  <c r="AC441" i="27"/>
  <c r="AD441" i="27"/>
  <c r="T442" i="27"/>
  <c r="U442" i="27"/>
  <c r="V442" i="27"/>
  <c r="W442" i="27"/>
  <c r="X442" i="27"/>
  <c r="Y442" i="27"/>
  <c r="Z442" i="27"/>
  <c r="AA442" i="27"/>
  <c r="AB442" i="27"/>
  <c r="AC442" i="27"/>
  <c r="AD442" i="27"/>
  <c r="T443" i="27"/>
  <c r="U443" i="27"/>
  <c r="V443" i="27"/>
  <c r="W443" i="27"/>
  <c r="X443" i="27"/>
  <c r="Y443" i="27"/>
  <c r="Z443" i="27"/>
  <c r="AA443" i="27"/>
  <c r="AB443" i="27"/>
  <c r="AC443" i="27"/>
  <c r="AD443" i="27"/>
  <c r="T444" i="27"/>
  <c r="U444" i="27"/>
  <c r="V444" i="27"/>
  <c r="W444" i="27"/>
  <c r="X444" i="27"/>
  <c r="Y444" i="27"/>
  <c r="Z444" i="27"/>
  <c r="AA444" i="27"/>
  <c r="AB444" i="27"/>
  <c r="AC444" i="27"/>
  <c r="AD444" i="27"/>
  <c r="S442" i="27"/>
  <c r="S443" i="27"/>
  <c r="S444" i="27"/>
  <c r="S441" i="27"/>
  <c r="S423" i="27"/>
  <c r="T423" i="27"/>
  <c r="U423" i="27"/>
  <c r="V423" i="27"/>
  <c r="W423" i="27"/>
  <c r="X423" i="27"/>
  <c r="Y423" i="27"/>
  <c r="Z423" i="27"/>
  <c r="AA423" i="27"/>
  <c r="AB423" i="27"/>
  <c r="AC423" i="27"/>
  <c r="AD423" i="27"/>
  <c r="S424" i="27"/>
  <c r="T424" i="27"/>
  <c r="U424" i="27"/>
  <c r="V424" i="27"/>
  <c r="W424" i="27"/>
  <c r="X424" i="27"/>
  <c r="Y424" i="27"/>
  <c r="Z424" i="27"/>
  <c r="AA424" i="27"/>
  <c r="AB424" i="27"/>
  <c r="AC424" i="27"/>
  <c r="AD424" i="27"/>
  <c r="S425" i="27"/>
  <c r="T425" i="27"/>
  <c r="U425" i="27"/>
  <c r="V425" i="27"/>
  <c r="W425" i="27"/>
  <c r="X425" i="27"/>
  <c r="Y425" i="27"/>
  <c r="Z425" i="27"/>
  <c r="AA425" i="27"/>
  <c r="AB425" i="27"/>
  <c r="AC425" i="27"/>
  <c r="AD425" i="27"/>
  <c r="T422" i="27"/>
  <c r="U422" i="27"/>
  <c r="V422" i="27"/>
  <c r="W422" i="27"/>
  <c r="X422" i="27"/>
  <c r="Y422" i="27"/>
  <c r="Z422" i="27"/>
  <c r="AA422" i="27"/>
  <c r="AB422" i="27"/>
  <c r="AC422" i="27"/>
  <c r="AD422" i="27"/>
  <c r="S422" i="27"/>
  <c r="T403" i="27"/>
  <c r="U403" i="27"/>
  <c r="V403" i="27"/>
  <c r="W403" i="27"/>
  <c r="X403" i="27"/>
  <c r="Y403" i="27"/>
  <c r="Z403" i="27"/>
  <c r="AA403" i="27"/>
  <c r="AB403" i="27"/>
  <c r="AC403" i="27"/>
  <c r="AD403" i="27"/>
  <c r="T404" i="27"/>
  <c r="U404" i="27"/>
  <c r="V404" i="27"/>
  <c r="W404" i="27"/>
  <c r="X404" i="27"/>
  <c r="Y404" i="27"/>
  <c r="Z404" i="27"/>
  <c r="AA404" i="27"/>
  <c r="AB404" i="27"/>
  <c r="AC404" i="27"/>
  <c r="AD404" i="27"/>
  <c r="T405" i="27"/>
  <c r="U405" i="27"/>
  <c r="V405" i="27"/>
  <c r="W405" i="27"/>
  <c r="X405" i="27"/>
  <c r="Y405" i="27"/>
  <c r="Z405" i="27"/>
  <c r="AA405" i="27"/>
  <c r="AB405" i="27"/>
  <c r="AC405" i="27"/>
  <c r="AD405" i="27"/>
  <c r="T406" i="27"/>
  <c r="U406" i="27"/>
  <c r="V406" i="27"/>
  <c r="W406" i="27"/>
  <c r="X406" i="27"/>
  <c r="Y406" i="27"/>
  <c r="Z406" i="27"/>
  <c r="AA406" i="27"/>
  <c r="AB406" i="27"/>
  <c r="AC406" i="27"/>
  <c r="AD406" i="27"/>
  <c r="S404" i="27"/>
  <c r="S405" i="27"/>
  <c r="S406" i="27"/>
  <c r="S403" i="27"/>
  <c r="S385" i="27"/>
  <c r="T385" i="27"/>
  <c r="U385" i="27"/>
  <c r="V385" i="27"/>
  <c r="W385" i="27"/>
  <c r="X385" i="27"/>
  <c r="Y385" i="27"/>
  <c r="Z385" i="27"/>
  <c r="AA385" i="27"/>
  <c r="AB385" i="27"/>
  <c r="AC385" i="27"/>
  <c r="AD385" i="27"/>
  <c r="S386" i="27"/>
  <c r="T386" i="27"/>
  <c r="U386" i="27"/>
  <c r="V386" i="27"/>
  <c r="W386" i="27"/>
  <c r="X386" i="27"/>
  <c r="Y386" i="27"/>
  <c r="Z386" i="27"/>
  <c r="AA386" i="27"/>
  <c r="AB386" i="27"/>
  <c r="AC386" i="27"/>
  <c r="AD386" i="27"/>
  <c r="S387" i="27"/>
  <c r="T387" i="27"/>
  <c r="U387" i="27"/>
  <c r="V387" i="27"/>
  <c r="W387" i="27"/>
  <c r="X387" i="27"/>
  <c r="Y387" i="27"/>
  <c r="Z387" i="27"/>
  <c r="AA387" i="27"/>
  <c r="AB387" i="27"/>
  <c r="AC387" i="27"/>
  <c r="AD387" i="27"/>
  <c r="T384" i="27"/>
  <c r="U384" i="27"/>
  <c r="V384" i="27"/>
  <c r="W384" i="27"/>
  <c r="X384" i="27"/>
  <c r="Y384" i="27"/>
  <c r="Z384" i="27"/>
  <c r="AA384" i="27"/>
  <c r="AB384" i="27"/>
  <c r="AC384" i="27"/>
  <c r="AD384" i="27"/>
  <c r="S384" i="27"/>
  <c r="S366" i="27"/>
  <c r="T366" i="27"/>
  <c r="U366" i="27"/>
  <c r="V366" i="27"/>
  <c r="W366" i="27"/>
  <c r="X366" i="27"/>
  <c r="Y366" i="27"/>
  <c r="Z366" i="27"/>
  <c r="AA366" i="27"/>
  <c r="AB366" i="27"/>
  <c r="AC366" i="27"/>
  <c r="AD366" i="27"/>
  <c r="S367" i="27"/>
  <c r="T367" i="27"/>
  <c r="U367" i="27"/>
  <c r="V367" i="27"/>
  <c r="W367" i="27"/>
  <c r="X367" i="27"/>
  <c r="Y367" i="27"/>
  <c r="Z367" i="27"/>
  <c r="AA367" i="27"/>
  <c r="AB367" i="27"/>
  <c r="AC367" i="27"/>
  <c r="AD367" i="27"/>
  <c r="S368" i="27"/>
  <c r="T368" i="27"/>
  <c r="U368" i="27"/>
  <c r="V368" i="27"/>
  <c r="W368" i="27"/>
  <c r="X368" i="27"/>
  <c r="Y368" i="27"/>
  <c r="Z368" i="27"/>
  <c r="AA368" i="27"/>
  <c r="AB368" i="27"/>
  <c r="AC368" i="27"/>
  <c r="AD368" i="27"/>
  <c r="T365" i="27"/>
  <c r="U365" i="27"/>
  <c r="V365" i="27"/>
  <c r="W365" i="27"/>
  <c r="X365" i="27"/>
  <c r="Y365" i="27"/>
  <c r="Z365" i="27"/>
  <c r="AA365" i="27"/>
  <c r="AB365" i="27"/>
  <c r="AC365" i="27"/>
  <c r="AD365" i="27"/>
  <c r="S365" i="27"/>
  <c r="S347" i="27"/>
  <c r="T347" i="27"/>
  <c r="U347" i="27"/>
  <c r="V347" i="27"/>
  <c r="W347" i="27"/>
  <c r="X347" i="27"/>
  <c r="Y347" i="27"/>
  <c r="Z347" i="27"/>
  <c r="AA347" i="27"/>
  <c r="AB347" i="27"/>
  <c r="AC347" i="27"/>
  <c r="AD347" i="27"/>
  <c r="S348" i="27"/>
  <c r="T348" i="27"/>
  <c r="U348" i="27"/>
  <c r="V348" i="27"/>
  <c r="W348" i="27"/>
  <c r="X348" i="27"/>
  <c r="Y348" i="27"/>
  <c r="Z348" i="27"/>
  <c r="AA348" i="27"/>
  <c r="AB348" i="27"/>
  <c r="AC348" i="27"/>
  <c r="AD348" i="27"/>
  <c r="S349" i="27"/>
  <c r="T349" i="27"/>
  <c r="U349" i="27"/>
  <c r="V349" i="27"/>
  <c r="W349" i="27"/>
  <c r="X349" i="27"/>
  <c r="Y349" i="27"/>
  <c r="Z349" i="27"/>
  <c r="AA349" i="27"/>
  <c r="AB349" i="27"/>
  <c r="AC349" i="27"/>
  <c r="AD349" i="27"/>
  <c r="T346" i="27"/>
  <c r="U346" i="27"/>
  <c r="V346" i="27"/>
  <c r="W346" i="27"/>
  <c r="X346" i="27"/>
  <c r="Y346" i="27"/>
  <c r="Z346" i="27"/>
  <c r="AA346" i="27"/>
  <c r="AB346" i="27"/>
  <c r="AC346" i="27"/>
  <c r="AD346" i="27"/>
  <c r="S346" i="27"/>
  <c r="T327" i="27"/>
  <c r="U327" i="27"/>
  <c r="V327" i="27"/>
  <c r="W327" i="27"/>
  <c r="X327" i="27"/>
  <c r="Y327" i="27"/>
  <c r="Z327" i="27"/>
  <c r="AA327" i="27"/>
  <c r="AB327" i="27"/>
  <c r="AC327" i="27"/>
  <c r="AD327" i="27"/>
  <c r="T328" i="27"/>
  <c r="U328" i="27"/>
  <c r="V328" i="27"/>
  <c r="W328" i="27"/>
  <c r="X328" i="27"/>
  <c r="Y328" i="27"/>
  <c r="Z328" i="27"/>
  <c r="AA328" i="27"/>
  <c r="AB328" i="27"/>
  <c r="AC328" i="27"/>
  <c r="AD328" i="27"/>
  <c r="T329" i="27"/>
  <c r="U329" i="27"/>
  <c r="V329" i="27"/>
  <c r="W329" i="27"/>
  <c r="X329" i="27"/>
  <c r="Y329" i="27"/>
  <c r="Z329" i="27"/>
  <c r="AA329" i="27"/>
  <c r="AB329" i="27"/>
  <c r="AC329" i="27"/>
  <c r="AD329" i="27"/>
  <c r="T330" i="27"/>
  <c r="U330" i="27"/>
  <c r="V330" i="27"/>
  <c r="W330" i="27"/>
  <c r="X330" i="27"/>
  <c r="Y330" i="27"/>
  <c r="Z330" i="27"/>
  <c r="AA330" i="27"/>
  <c r="AB330" i="27"/>
  <c r="AC330" i="27"/>
  <c r="AD330" i="27"/>
  <c r="S330" i="27"/>
  <c r="S329" i="27"/>
  <c r="S328" i="27"/>
  <c r="S327" i="27"/>
  <c r="T308" i="27"/>
  <c r="U308" i="27"/>
  <c r="V308" i="27"/>
  <c r="W308" i="27"/>
  <c r="X308" i="27"/>
  <c r="Y308" i="27"/>
  <c r="Z308" i="27"/>
  <c r="AA308" i="27"/>
  <c r="AB308" i="27"/>
  <c r="AC308" i="27"/>
  <c r="AD308" i="27"/>
  <c r="T309" i="27"/>
  <c r="U309" i="27"/>
  <c r="V309" i="27"/>
  <c r="W309" i="27"/>
  <c r="X309" i="27"/>
  <c r="Y309" i="27"/>
  <c r="Z309" i="27"/>
  <c r="AA309" i="27"/>
  <c r="AB309" i="27"/>
  <c r="AC309" i="27"/>
  <c r="AD309" i="27"/>
  <c r="T310" i="27"/>
  <c r="U310" i="27"/>
  <c r="V310" i="27"/>
  <c r="W310" i="27"/>
  <c r="X310" i="27"/>
  <c r="Y310" i="27"/>
  <c r="Z310" i="27"/>
  <c r="AA310" i="27"/>
  <c r="AB310" i="27"/>
  <c r="AC310" i="27"/>
  <c r="AD310" i="27"/>
  <c r="T311" i="27"/>
  <c r="U311" i="27"/>
  <c r="V311" i="27"/>
  <c r="W311" i="27"/>
  <c r="X311" i="27"/>
  <c r="Y311" i="27"/>
  <c r="Z311" i="27"/>
  <c r="AA311" i="27"/>
  <c r="AB311" i="27"/>
  <c r="AC311" i="27"/>
  <c r="AD311" i="27"/>
  <c r="S311" i="27"/>
  <c r="S310" i="27"/>
  <c r="S309" i="27"/>
  <c r="S308" i="27"/>
  <c r="T289" i="27"/>
  <c r="U289" i="27"/>
  <c r="V289" i="27"/>
  <c r="W289" i="27"/>
  <c r="X289" i="27"/>
  <c r="Y289" i="27"/>
  <c r="Z289" i="27"/>
  <c r="AA289" i="27"/>
  <c r="AB289" i="27"/>
  <c r="AC289" i="27"/>
  <c r="AD289" i="27"/>
  <c r="T290" i="27"/>
  <c r="U290" i="27"/>
  <c r="V290" i="27"/>
  <c r="W290" i="27"/>
  <c r="X290" i="27"/>
  <c r="Y290" i="27"/>
  <c r="Z290" i="27"/>
  <c r="AA290" i="27"/>
  <c r="AB290" i="27"/>
  <c r="AC290" i="27"/>
  <c r="AD290" i="27"/>
  <c r="T291" i="27"/>
  <c r="U291" i="27"/>
  <c r="V291" i="27"/>
  <c r="W291" i="27"/>
  <c r="X291" i="27"/>
  <c r="Y291" i="27"/>
  <c r="Z291" i="27"/>
  <c r="AA291" i="27"/>
  <c r="AB291" i="27"/>
  <c r="AC291" i="27"/>
  <c r="AD291" i="27"/>
  <c r="T292" i="27"/>
  <c r="U292" i="27"/>
  <c r="V292" i="27"/>
  <c r="W292" i="27"/>
  <c r="X292" i="27"/>
  <c r="Y292" i="27"/>
  <c r="Z292" i="27"/>
  <c r="AA292" i="27"/>
  <c r="AB292" i="27"/>
  <c r="AC292" i="27"/>
  <c r="AD292" i="27"/>
  <c r="S292" i="27"/>
  <c r="S291" i="27"/>
  <c r="S290" i="27"/>
  <c r="S289" i="27"/>
  <c r="T270" i="27"/>
  <c r="U270" i="27"/>
  <c r="V270" i="27"/>
  <c r="W270" i="27"/>
  <c r="X270" i="27"/>
  <c r="Y270" i="27"/>
  <c r="Z270" i="27"/>
  <c r="AA270" i="27"/>
  <c r="AB270" i="27"/>
  <c r="AC270" i="27"/>
  <c r="AD270" i="27"/>
  <c r="T271" i="27"/>
  <c r="U271" i="27"/>
  <c r="V271" i="27"/>
  <c r="W271" i="27"/>
  <c r="X271" i="27"/>
  <c r="Y271" i="27"/>
  <c r="Z271" i="27"/>
  <c r="AA271" i="27"/>
  <c r="AB271" i="27"/>
  <c r="AC271" i="27"/>
  <c r="AD271" i="27"/>
  <c r="T272" i="27"/>
  <c r="U272" i="27"/>
  <c r="V272" i="27"/>
  <c r="W272" i="27"/>
  <c r="X272" i="27"/>
  <c r="Y272" i="27"/>
  <c r="Z272" i="27"/>
  <c r="AA272" i="27"/>
  <c r="AB272" i="27"/>
  <c r="AC272" i="27"/>
  <c r="AD272" i="27"/>
  <c r="T273" i="27"/>
  <c r="U273" i="27"/>
  <c r="V273" i="27"/>
  <c r="W273" i="27"/>
  <c r="X273" i="27"/>
  <c r="Y273" i="27"/>
  <c r="Z273" i="27"/>
  <c r="AA273" i="27"/>
  <c r="AB273" i="27"/>
  <c r="AC273" i="27"/>
  <c r="AD273" i="27"/>
  <c r="S273" i="27"/>
  <c r="S272" i="27"/>
  <c r="S271" i="27"/>
  <c r="S270" i="27"/>
  <c r="T251" i="27"/>
  <c r="U251" i="27"/>
  <c r="V251" i="27"/>
  <c r="W251" i="27"/>
  <c r="X251" i="27"/>
  <c r="Y251" i="27"/>
  <c r="Z251" i="27"/>
  <c r="AA251" i="27"/>
  <c r="AB251" i="27"/>
  <c r="AC251" i="27"/>
  <c r="AD251" i="27"/>
  <c r="T252" i="27"/>
  <c r="U252" i="27"/>
  <c r="V252" i="27"/>
  <c r="W252" i="27"/>
  <c r="X252" i="27"/>
  <c r="Y252" i="27"/>
  <c r="Z252" i="27"/>
  <c r="AA252" i="27"/>
  <c r="AB252" i="27"/>
  <c r="AC252" i="27"/>
  <c r="AD252" i="27"/>
  <c r="T253" i="27"/>
  <c r="U253" i="27"/>
  <c r="V253" i="27"/>
  <c r="W253" i="27"/>
  <c r="X253" i="27"/>
  <c r="Y253" i="27"/>
  <c r="Z253" i="27"/>
  <c r="AA253" i="27"/>
  <c r="AB253" i="27"/>
  <c r="AC253" i="27"/>
  <c r="AD253" i="27"/>
  <c r="T254" i="27"/>
  <c r="U254" i="27"/>
  <c r="V254" i="27"/>
  <c r="W254" i="27"/>
  <c r="X254" i="27"/>
  <c r="Y254" i="27"/>
  <c r="Z254" i="27"/>
  <c r="AA254" i="27"/>
  <c r="AB254" i="27"/>
  <c r="AC254" i="27"/>
  <c r="AD254" i="27"/>
  <c r="S254" i="27"/>
  <c r="S253" i="27"/>
  <c r="S252" i="27"/>
  <c r="S251" i="27"/>
  <c r="T232" i="27"/>
  <c r="U232" i="27"/>
  <c r="V232" i="27"/>
  <c r="W232" i="27"/>
  <c r="X232" i="27"/>
  <c r="Y232" i="27"/>
  <c r="Z232" i="27"/>
  <c r="AA232" i="27"/>
  <c r="AB232" i="27"/>
  <c r="AC232" i="27"/>
  <c r="AD232" i="27"/>
  <c r="T233" i="27"/>
  <c r="U233" i="27"/>
  <c r="V233" i="27"/>
  <c r="W233" i="27"/>
  <c r="X233" i="27"/>
  <c r="Y233" i="27"/>
  <c r="Z233" i="27"/>
  <c r="AA233" i="27"/>
  <c r="AB233" i="27"/>
  <c r="AC233" i="27"/>
  <c r="AD233" i="27"/>
  <c r="T234" i="27"/>
  <c r="U234" i="27"/>
  <c r="V234" i="27"/>
  <c r="W234" i="27"/>
  <c r="X234" i="27"/>
  <c r="Y234" i="27"/>
  <c r="Z234" i="27"/>
  <c r="AA234" i="27"/>
  <c r="AB234" i="27"/>
  <c r="AC234" i="27"/>
  <c r="AD234" i="27"/>
  <c r="T235" i="27"/>
  <c r="U235" i="27"/>
  <c r="V235" i="27"/>
  <c r="W235" i="27"/>
  <c r="X235" i="27"/>
  <c r="Y235" i="27"/>
  <c r="Z235" i="27"/>
  <c r="AA235" i="27"/>
  <c r="AB235" i="27"/>
  <c r="AC235" i="27"/>
  <c r="AD235" i="27"/>
  <c r="S235" i="27"/>
  <c r="S234" i="27"/>
  <c r="S233" i="27"/>
  <c r="S232" i="27"/>
  <c r="T213" i="27"/>
  <c r="U213" i="27"/>
  <c r="V213" i="27"/>
  <c r="W213" i="27"/>
  <c r="X213" i="27"/>
  <c r="Y213" i="27"/>
  <c r="Z213" i="27"/>
  <c r="AA213" i="27"/>
  <c r="AB213" i="27"/>
  <c r="AC213" i="27"/>
  <c r="AD213" i="27"/>
  <c r="T214" i="27"/>
  <c r="U214" i="27"/>
  <c r="V214" i="27"/>
  <c r="W214" i="27"/>
  <c r="X214" i="27"/>
  <c r="Y214" i="27"/>
  <c r="Z214" i="27"/>
  <c r="AA214" i="27"/>
  <c r="AB214" i="27"/>
  <c r="AC214" i="27"/>
  <c r="AD214" i="27"/>
  <c r="T215" i="27"/>
  <c r="U215" i="27"/>
  <c r="V215" i="27"/>
  <c r="W215" i="27"/>
  <c r="X215" i="27"/>
  <c r="Y215" i="27"/>
  <c r="Z215" i="27"/>
  <c r="AA215" i="27"/>
  <c r="AB215" i="27"/>
  <c r="AC215" i="27"/>
  <c r="AD215" i="27"/>
  <c r="T216" i="27"/>
  <c r="U216" i="27"/>
  <c r="V216" i="27"/>
  <c r="W216" i="27"/>
  <c r="X216" i="27"/>
  <c r="Y216" i="27"/>
  <c r="Z216" i="27"/>
  <c r="AA216" i="27"/>
  <c r="AB216" i="27"/>
  <c r="AC216" i="27"/>
  <c r="AD216" i="27"/>
  <c r="S216" i="27"/>
  <c r="S215" i="27"/>
  <c r="S214" i="27"/>
  <c r="S213" i="27"/>
  <c r="T194" i="27"/>
  <c r="U194" i="27"/>
  <c r="V194" i="27"/>
  <c r="W194" i="27"/>
  <c r="X194" i="27"/>
  <c r="Y194" i="27"/>
  <c r="Z194" i="27"/>
  <c r="AA194" i="27"/>
  <c r="AB194" i="27"/>
  <c r="AC194" i="27"/>
  <c r="AD194" i="27"/>
  <c r="T195" i="27"/>
  <c r="U195" i="27"/>
  <c r="V195" i="27"/>
  <c r="W195" i="27"/>
  <c r="X195" i="27"/>
  <c r="Y195" i="27"/>
  <c r="Z195" i="27"/>
  <c r="AA195" i="27"/>
  <c r="AB195" i="27"/>
  <c r="AC195" i="27"/>
  <c r="AD195" i="27"/>
  <c r="T196" i="27"/>
  <c r="U196" i="27"/>
  <c r="V196" i="27"/>
  <c r="W196" i="27"/>
  <c r="X196" i="27"/>
  <c r="Y196" i="27"/>
  <c r="Z196" i="27"/>
  <c r="AA196" i="27"/>
  <c r="AB196" i="27"/>
  <c r="AC196" i="27"/>
  <c r="AD196" i="27"/>
  <c r="T197" i="27"/>
  <c r="U197" i="27"/>
  <c r="V197" i="27"/>
  <c r="W197" i="27"/>
  <c r="X197" i="27"/>
  <c r="Y197" i="27"/>
  <c r="Z197" i="27"/>
  <c r="AA197" i="27"/>
  <c r="AB197" i="27"/>
  <c r="AC197" i="27"/>
  <c r="AD197" i="27"/>
  <c r="S197" i="27"/>
  <c r="S196" i="27"/>
  <c r="S195" i="27"/>
  <c r="S194" i="27"/>
  <c r="T175" i="27"/>
  <c r="U175" i="27"/>
  <c r="V175" i="27"/>
  <c r="W175" i="27"/>
  <c r="X175" i="27"/>
  <c r="Y175" i="27"/>
  <c r="Z175" i="27"/>
  <c r="AA175" i="27"/>
  <c r="AB175" i="27"/>
  <c r="AC175" i="27"/>
  <c r="AD175" i="27"/>
  <c r="T176" i="27"/>
  <c r="U176" i="27"/>
  <c r="V176" i="27"/>
  <c r="W176" i="27"/>
  <c r="X176" i="27"/>
  <c r="Y176" i="27"/>
  <c r="Z176" i="27"/>
  <c r="AA176" i="27"/>
  <c r="AB176" i="27"/>
  <c r="AC176" i="27"/>
  <c r="AD176" i="27"/>
  <c r="T177" i="27"/>
  <c r="U177" i="27"/>
  <c r="V177" i="27"/>
  <c r="W177" i="27"/>
  <c r="X177" i="27"/>
  <c r="Y177" i="27"/>
  <c r="Z177" i="27"/>
  <c r="AA177" i="27"/>
  <c r="AB177" i="27"/>
  <c r="AC177" i="27"/>
  <c r="AD177" i="27"/>
  <c r="T178" i="27"/>
  <c r="U178" i="27"/>
  <c r="V178" i="27"/>
  <c r="W178" i="27"/>
  <c r="X178" i="27"/>
  <c r="Y178" i="27"/>
  <c r="Z178" i="27"/>
  <c r="AA178" i="27"/>
  <c r="AB178" i="27"/>
  <c r="AC178" i="27"/>
  <c r="AD178" i="27"/>
  <c r="S178" i="27"/>
  <c r="S177" i="27"/>
  <c r="S176" i="27"/>
  <c r="S175" i="27"/>
  <c r="T156" i="27"/>
  <c r="U156" i="27"/>
  <c r="V156" i="27"/>
  <c r="W156" i="27"/>
  <c r="X156" i="27"/>
  <c r="Y156" i="27"/>
  <c r="Z156" i="27"/>
  <c r="AA156" i="27"/>
  <c r="AB156" i="27"/>
  <c r="AC156" i="27"/>
  <c r="AD156" i="27"/>
  <c r="T157" i="27"/>
  <c r="U157" i="27"/>
  <c r="V157" i="27"/>
  <c r="W157" i="27"/>
  <c r="X157" i="27"/>
  <c r="Y157" i="27"/>
  <c r="Z157" i="27"/>
  <c r="AA157" i="27"/>
  <c r="AB157" i="27"/>
  <c r="AC157" i="27"/>
  <c r="AD157" i="27"/>
  <c r="T158" i="27"/>
  <c r="U158" i="27"/>
  <c r="V158" i="27"/>
  <c r="W158" i="27"/>
  <c r="X158" i="27"/>
  <c r="Y158" i="27"/>
  <c r="Z158" i="27"/>
  <c r="AA158" i="27"/>
  <c r="AB158" i="27"/>
  <c r="AC158" i="27"/>
  <c r="AD158" i="27"/>
  <c r="T159" i="27"/>
  <c r="U159" i="27"/>
  <c r="V159" i="27"/>
  <c r="W159" i="27"/>
  <c r="X159" i="27"/>
  <c r="Y159" i="27"/>
  <c r="Z159" i="27"/>
  <c r="AA159" i="27"/>
  <c r="AB159" i="27"/>
  <c r="AC159" i="27"/>
  <c r="AD159" i="27"/>
  <c r="S159" i="27"/>
  <c r="S158" i="27"/>
  <c r="S157" i="27"/>
  <c r="S156" i="27"/>
  <c r="T137" i="27"/>
  <c r="U137" i="27"/>
  <c r="V137" i="27"/>
  <c r="W137" i="27"/>
  <c r="X137" i="27"/>
  <c r="Y137" i="27"/>
  <c r="Z137" i="27"/>
  <c r="AA137" i="27"/>
  <c r="AB137" i="27"/>
  <c r="AC137" i="27"/>
  <c r="AD137" i="27"/>
  <c r="T138" i="27"/>
  <c r="U138" i="27"/>
  <c r="V138" i="27"/>
  <c r="W138" i="27"/>
  <c r="X138" i="27"/>
  <c r="Y138" i="27"/>
  <c r="Z138" i="27"/>
  <c r="AA138" i="27"/>
  <c r="AB138" i="27"/>
  <c r="AC138" i="27"/>
  <c r="AD138" i="27"/>
  <c r="T139" i="27"/>
  <c r="U139" i="27"/>
  <c r="V139" i="27"/>
  <c r="W139" i="27"/>
  <c r="X139" i="27"/>
  <c r="Y139" i="27"/>
  <c r="Z139" i="27"/>
  <c r="AA139" i="27"/>
  <c r="AB139" i="27"/>
  <c r="AC139" i="27"/>
  <c r="AD139" i="27"/>
  <c r="T140" i="27"/>
  <c r="U140" i="27"/>
  <c r="V140" i="27"/>
  <c r="W140" i="27"/>
  <c r="X140" i="27"/>
  <c r="Y140" i="27"/>
  <c r="Z140" i="27"/>
  <c r="AA140" i="27"/>
  <c r="AB140" i="27"/>
  <c r="AC140" i="27"/>
  <c r="AD140" i="27"/>
  <c r="S140" i="27"/>
  <c r="S139" i="27"/>
  <c r="S138" i="27"/>
  <c r="S137" i="27"/>
  <c r="T118" i="27"/>
  <c r="U118" i="27"/>
  <c r="V118" i="27"/>
  <c r="W118" i="27"/>
  <c r="X118" i="27"/>
  <c r="Y118" i="27"/>
  <c r="Z118" i="27"/>
  <c r="AA118" i="27"/>
  <c r="AB118" i="27"/>
  <c r="AC118" i="27"/>
  <c r="AD118" i="27"/>
  <c r="T119" i="27"/>
  <c r="U119" i="27"/>
  <c r="V119" i="27"/>
  <c r="W119" i="27"/>
  <c r="X119" i="27"/>
  <c r="Y119" i="27"/>
  <c r="Z119" i="27"/>
  <c r="AA119" i="27"/>
  <c r="AB119" i="27"/>
  <c r="AC119" i="27"/>
  <c r="AD119" i="27"/>
  <c r="T120" i="27"/>
  <c r="U120" i="27"/>
  <c r="V120" i="27"/>
  <c r="W120" i="27"/>
  <c r="X120" i="27"/>
  <c r="Y120" i="27"/>
  <c r="Z120" i="27"/>
  <c r="AA120" i="27"/>
  <c r="AB120" i="27"/>
  <c r="AC120" i="27"/>
  <c r="AD120" i="27"/>
  <c r="T121" i="27"/>
  <c r="U121" i="27"/>
  <c r="V121" i="27"/>
  <c r="W121" i="27"/>
  <c r="X121" i="27"/>
  <c r="Y121" i="27"/>
  <c r="Z121" i="27"/>
  <c r="AA121" i="27"/>
  <c r="AB121" i="27"/>
  <c r="AC121" i="27"/>
  <c r="AD121" i="27"/>
  <c r="S121" i="27"/>
  <c r="S120" i="27"/>
  <c r="S119" i="27"/>
  <c r="S118" i="27"/>
  <c r="T99" i="27"/>
  <c r="U99" i="27"/>
  <c r="V99" i="27"/>
  <c r="W99" i="27"/>
  <c r="X99" i="27"/>
  <c r="Y99" i="27"/>
  <c r="Z99" i="27"/>
  <c r="AA99" i="27"/>
  <c r="AB99" i="27"/>
  <c r="AC99" i="27"/>
  <c r="AD99" i="27"/>
  <c r="T100" i="27"/>
  <c r="U100" i="27"/>
  <c r="V100" i="27"/>
  <c r="W100" i="27"/>
  <c r="X100" i="27"/>
  <c r="Y100" i="27"/>
  <c r="Z100" i="27"/>
  <c r="AA100" i="27"/>
  <c r="AB100" i="27"/>
  <c r="AC100" i="27"/>
  <c r="AD100" i="27"/>
  <c r="T101" i="27"/>
  <c r="U101" i="27"/>
  <c r="V101" i="27"/>
  <c r="W101" i="27"/>
  <c r="X101" i="27"/>
  <c r="Y101" i="27"/>
  <c r="Z101" i="27"/>
  <c r="AA101" i="27"/>
  <c r="AB101" i="27"/>
  <c r="AC101" i="27"/>
  <c r="AD101" i="27"/>
  <c r="T102" i="27"/>
  <c r="U102" i="27"/>
  <c r="V102" i="27"/>
  <c r="W102" i="27"/>
  <c r="X102" i="27"/>
  <c r="Y102" i="27"/>
  <c r="Z102" i="27"/>
  <c r="AA102" i="27"/>
  <c r="AB102" i="27"/>
  <c r="AC102" i="27"/>
  <c r="AD102" i="27"/>
  <c r="S102" i="27"/>
  <c r="S101" i="27"/>
  <c r="S100" i="27"/>
  <c r="S99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T81" i="27"/>
  <c r="U81" i="27"/>
  <c r="V81" i="27"/>
  <c r="W81" i="27"/>
  <c r="X81" i="27"/>
  <c r="Y81" i="27"/>
  <c r="Z81" i="27"/>
  <c r="AA81" i="27"/>
  <c r="AB81" i="27"/>
  <c r="AC81" i="27"/>
  <c r="AD81" i="27"/>
  <c r="T82" i="27"/>
  <c r="U82" i="27"/>
  <c r="V82" i="27"/>
  <c r="W82" i="27"/>
  <c r="X82" i="27"/>
  <c r="Y82" i="27"/>
  <c r="Z82" i="27"/>
  <c r="AA82" i="27"/>
  <c r="AB82" i="27"/>
  <c r="AC82" i="27"/>
  <c r="AD82" i="27"/>
  <c r="T83" i="27"/>
  <c r="U83" i="27"/>
  <c r="V83" i="27"/>
  <c r="W83" i="27"/>
  <c r="X83" i="27"/>
  <c r="Y83" i="27"/>
  <c r="Z83" i="27"/>
  <c r="AA83" i="27"/>
  <c r="AB83" i="27"/>
  <c r="AC83" i="27"/>
  <c r="AD83" i="27"/>
  <c r="S83" i="27"/>
  <c r="S82" i="27"/>
  <c r="S81" i="27"/>
  <c r="T61" i="27"/>
  <c r="U61" i="27"/>
  <c r="V61" i="27"/>
  <c r="W61" i="27"/>
  <c r="X61" i="27"/>
  <c r="Y61" i="27"/>
  <c r="Z61" i="27"/>
  <c r="AA61" i="27"/>
  <c r="AB61" i="27"/>
  <c r="AC61" i="27"/>
  <c r="AD61" i="27"/>
  <c r="T62" i="27"/>
  <c r="U62" i="27"/>
  <c r="V62" i="27"/>
  <c r="W62" i="27"/>
  <c r="X62" i="27"/>
  <c r="Y62" i="27"/>
  <c r="Z62" i="27"/>
  <c r="AA62" i="27"/>
  <c r="AB62" i="27"/>
  <c r="AC62" i="27"/>
  <c r="AD62" i="27"/>
  <c r="T63" i="27"/>
  <c r="U63" i="27"/>
  <c r="V63" i="27"/>
  <c r="W63" i="27"/>
  <c r="X63" i="27"/>
  <c r="Y63" i="27"/>
  <c r="Z63" i="27"/>
  <c r="AA63" i="27"/>
  <c r="AB63" i="27"/>
  <c r="AC63" i="27"/>
  <c r="AD63" i="27"/>
  <c r="T64" i="27"/>
  <c r="U64" i="27"/>
  <c r="V64" i="27"/>
  <c r="W64" i="27"/>
  <c r="X64" i="27"/>
  <c r="Y64" i="27"/>
  <c r="Z64" i="27"/>
  <c r="AA64" i="27"/>
  <c r="AB64" i="27"/>
  <c r="AC64" i="27"/>
  <c r="AD64" i="27"/>
  <c r="S64" i="27"/>
  <c r="S63" i="27"/>
  <c r="S62" i="27"/>
  <c r="S61" i="27"/>
  <c r="T42" i="27"/>
  <c r="U42" i="27"/>
  <c r="V42" i="27"/>
  <c r="W42" i="27"/>
  <c r="X42" i="27"/>
  <c r="Y42" i="27"/>
  <c r="Z42" i="27"/>
  <c r="AA42" i="27"/>
  <c r="AB42" i="27"/>
  <c r="AC42" i="27"/>
  <c r="AD42" i="27"/>
  <c r="T43" i="27"/>
  <c r="U43" i="27"/>
  <c r="V43" i="27"/>
  <c r="W43" i="27"/>
  <c r="X43" i="27"/>
  <c r="Y43" i="27"/>
  <c r="Z43" i="27"/>
  <c r="AA43" i="27"/>
  <c r="AB43" i="27"/>
  <c r="AC43" i="27"/>
  <c r="AD43" i="27"/>
  <c r="T44" i="27"/>
  <c r="U44" i="27"/>
  <c r="V44" i="27"/>
  <c r="W44" i="27"/>
  <c r="X44" i="27"/>
  <c r="Y44" i="27"/>
  <c r="Z44" i="27"/>
  <c r="AA44" i="27"/>
  <c r="AB44" i="27"/>
  <c r="AC44" i="27"/>
  <c r="AD44" i="27"/>
  <c r="T45" i="27"/>
  <c r="U45" i="27"/>
  <c r="V45" i="27"/>
  <c r="W45" i="27"/>
  <c r="X45" i="27"/>
  <c r="Y45" i="27"/>
  <c r="Z45" i="27"/>
  <c r="AA45" i="27"/>
  <c r="AB45" i="27"/>
  <c r="AC45" i="27"/>
  <c r="AD45" i="27"/>
  <c r="S45" i="27"/>
  <c r="S44" i="27"/>
  <c r="S43" i="27"/>
  <c r="S42" i="27"/>
  <c r="T23" i="27"/>
  <c r="U23" i="27"/>
  <c r="V23" i="27"/>
  <c r="W23" i="27"/>
  <c r="X23" i="27"/>
  <c r="Y23" i="27"/>
  <c r="Z23" i="27"/>
  <c r="AA23" i="27"/>
  <c r="AB23" i="27"/>
  <c r="AC23" i="27"/>
  <c r="AD23" i="27"/>
  <c r="T24" i="27"/>
  <c r="U24" i="27"/>
  <c r="V24" i="27"/>
  <c r="W24" i="27"/>
  <c r="X24" i="27"/>
  <c r="Y24" i="27"/>
  <c r="Z24" i="27"/>
  <c r="AA24" i="27"/>
  <c r="AB24" i="27"/>
  <c r="AC24" i="27"/>
  <c r="AD24" i="27"/>
  <c r="T25" i="27"/>
  <c r="U25" i="27"/>
  <c r="V25" i="27"/>
  <c r="W25" i="27"/>
  <c r="X25" i="27"/>
  <c r="Y25" i="27"/>
  <c r="Z25" i="27"/>
  <c r="AA25" i="27"/>
  <c r="AB25" i="27"/>
  <c r="AC25" i="27"/>
  <c r="AD25" i="27"/>
  <c r="T26" i="27"/>
  <c r="U26" i="27"/>
  <c r="V26" i="27"/>
  <c r="W26" i="27"/>
  <c r="X26" i="27"/>
  <c r="Y26" i="27"/>
  <c r="Z26" i="27"/>
  <c r="AA26" i="27"/>
  <c r="AB26" i="27"/>
  <c r="AC26" i="27"/>
  <c r="AD26" i="27"/>
  <c r="S26" i="27"/>
  <c r="S25" i="27"/>
  <c r="S24" i="27"/>
  <c r="S23" i="27"/>
  <c r="T3" i="27"/>
  <c r="U3" i="27"/>
  <c r="V3" i="27"/>
  <c r="W3" i="27"/>
  <c r="X3" i="27"/>
  <c r="Y3" i="27"/>
  <c r="Z3" i="27"/>
  <c r="AA3" i="27"/>
  <c r="AB3" i="27"/>
  <c r="AC3" i="27"/>
  <c r="AD3" i="27"/>
  <c r="T4" i="27"/>
  <c r="U4" i="27"/>
  <c r="V4" i="27"/>
  <c r="W4" i="27"/>
  <c r="X4" i="27"/>
  <c r="Y4" i="27"/>
  <c r="Z4" i="27"/>
  <c r="AA4" i="27"/>
  <c r="AB4" i="27"/>
  <c r="AC4" i="27"/>
  <c r="AD4" i="27"/>
  <c r="T5" i="27"/>
  <c r="U5" i="27"/>
  <c r="V5" i="27"/>
  <c r="W5" i="27"/>
  <c r="X5" i="27"/>
  <c r="Y5" i="27"/>
  <c r="Z5" i="27"/>
  <c r="AA5" i="27"/>
  <c r="AB5" i="27"/>
  <c r="AC5" i="27"/>
  <c r="AD5" i="27"/>
  <c r="T6" i="27"/>
  <c r="U6" i="27"/>
  <c r="V6" i="27"/>
  <c r="W6" i="27"/>
  <c r="X6" i="27"/>
  <c r="Y6" i="27"/>
  <c r="Z6" i="27"/>
  <c r="AA6" i="27"/>
  <c r="AB6" i="27"/>
  <c r="AC6" i="27"/>
  <c r="AD6" i="27"/>
  <c r="S6" i="27"/>
  <c r="S4" i="27"/>
  <c r="S5" i="27"/>
  <c r="S3" i="27"/>
  <c r="AD455" i="27"/>
  <c r="AC455" i="27"/>
  <c r="AB455" i="27"/>
  <c r="AA455" i="27"/>
  <c r="Z455" i="27"/>
  <c r="Y455" i="27"/>
  <c r="X455" i="27"/>
  <c r="W455" i="27"/>
  <c r="V455" i="27"/>
  <c r="U455" i="27"/>
  <c r="T455" i="27"/>
  <c r="S455" i="27"/>
  <c r="AD454" i="27"/>
  <c r="AC454" i="27"/>
  <c r="AB454" i="27"/>
  <c r="AA454" i="27"/>
  <c r="Z454" i="27"/>
  <c r="Y454" i="27"/>
  <c r="X454" i="27"/>
  <c r="W454" i="27"/>
  <c r="V454" i="27"/>
  <c r="U454" i="27"/>
  <c r="T454" i="27"/>
  <c r="S454" i="27"/>
  <c r="AD436" i="27"/>
  <c r="AC436" i="27"/>
  <c r="AB436" i="27"/>
  <c r="AA436" i="27"/>
  <c r="Z436" i="27"/>
  <c r="Y436" i="27"/>
  <c r="X436" i="27"/>
  <c r="W436" i="27"/>
  <c r="V436" i="27"/>
  <c r="U436" i="27"/>
  <c r="T436" i="27"/>
  <c r="S436" i="27"/>
  <c r="AD435" i="27"/>
  <c r="AC435" i="27"/>
  <c r="AB435" i="27"/>
  <c r="AA435" i="27"/>
  <c r="Z435" i="27"/>
  <c r="Y435" i="27"/>
  <c r="X435" i="27"/>
  <c r="W435" i="27"/>
  <c r="V435" i="27"/>
  <c r="U435" i="27"/>
  <c r="T435" i="27"/>
  <c r="S435" i="27"/>
  <c r="AD417" i="27"/>
  <c r="AC417" i="27"/>
  <c r="AB417" i="27"/>
  <c r="AA417" i="27"/>
  <c r="Z417" i="27"/>
  <c r="Y417" i="27"/>
  <c r="X417" i="27"/>
  <c r="W417" i="27"/>
  <c r="V417" i="27"/>
  <c r="U417" i="27"/>
  <c r="T417" i="27"/>
  <c r="S417" i="27"/>
  <c r="AD416" i="27"/>
  <c r="AC416" i="27"/>
  <c r="AB416" i="27"/>
  <c r="AA416" i="27"/>
  <c r="Z416" i="27"/>
  <c r="Y416" i="27"/>
  <c r="X416" i="27"/>
  <c r="W416" i="27"/>
  <c r="V416" i="27"/>
  <c r="U416" i="27"/>
  <c r="T416" i="27"/>
  <c r="S416" i="27"/>
  <c r="AD398" i="27"/>
  <c r="AC398" i="27"/>
  <c r="AB398" i="27"/>
  <c r="AA398" i="27"/>
  <c r="Z398" i="27"/>
  <c r="Y398" i="27"/>
  <c r="X398" i="27"/>
  <c r="W398" i="27"/>
  <c r="V398" i="27"/>
  <c r="U398" i="27"/>
  <c r="T398" i="27"/>
  <c r="S398" i="27"/>
  <c r="AD397" i="27"/>
  <c r="AC397" i="27"/>
  <c r="AB397" i="27"/>
  <c r="AA397" i="27"/>
  <c r="Z397" i="27"/>
  <c r="Y397" i="27"/>
  <c r="X397" i="27"/>
  <c r="W397" i="27"/>
  <c r="V397" i="27"/>
  <c r="U397" i="27"/>
  <c r="T397" i="27"/>
  <c r="S397" i="27"/>
  <c r="AD379" i="27"/>
  <c r="AC379" i="27"/>
  <c r="AB379" i="27"/>
  <c r="AA379" i="27"/>
  <c r="Z379" i="27"/>
  <c r="Y379" i="27"/>
  <c r="X379" i="27"/>
  <c r="W379" i="27"/>
  <c r="V379" i="27"/>
  <c r="U379" i="27"/>
  <c r="T379" i="27"/>
  <c r="S379" i="27"/>
  <c r="AD378" i="27"/>
  <c r="AC378" i="27"/>
  <c r="AB378" i="27"/>
  <c r="AA378" i="27"/>
  <c r="Z378" i="27"/>
  <c r="Y378" i="27"/>
  <c r="X378" i="27"/>
  <c r="W378" i="27"/>
  <c r="V378" i="27"/>
  <c r="U378" i="27"/>
  <c r="T378" i="27"/>
  <c r="S378" i="27"/>
  <c r="AD360" i="27"/>
  <c r="AC360" i="27"/>
  <c r="AB360" i="27"/>
  <c r="AA360" i="27"/>
  <c r="Z360" i="27"/>
  <c r="Y360" i="27"/>
  <c r="X360" i="27"/>
  <c r="W360" i="27"/>
  <c r="V360" i="27"/>
  <c r="U360" i="27"/>
  <c r="T360" i="27"/>
  <c r="S360" i="27"/>
  <c r="AD359" i="27"/>
  <c r="AC359" i="27"/>
  <c r="AB359" i="27"/>
  <c r="AA359" i="27"/>
  <c r="Z359" i="27"/>
  <c r="Y359" i="27"/>
  <c r="X359" i="27"/>
  <c r="W359" i="27"/>
  <c r="V359" i="27"/>
  <c r="U359" i="27"/>
  <c r="T359" i="27"/>
  <c r="S359" i="27"/>
  <c r="AD341" i="27"/>
  <c r="AC341" i="27"/>
  <c r="AB341" i="27"/>
  <c r="AA341" i="27"/>
  <c r="Z341" i="27"/>
  <c r="Y341" i="27"/>
  <c r="X341" i="27"/>
  <c r="W341" i="27"/>
  <c r="V341" i="27"/>
  <c r="U341" i="27"/>
  <c r="T341" i="27"/>
  <c r="S341" i="27"/>
  <c r="AD340" i="27"/>
  <c r="AC340" i="27"/>
  <c r="AB340" i="27"/>
  <c r="AA340" i="27"/>
  <c r="Z340" i="27"/>
  <c r="Y340" i="27"/>
  <c r="X340" i="27"/>
  <c r="W340" i="27"/>
  <c r="V340" i="27"/>
  <c r="U340" i="27"/>
  <c r="T340" i="27"/>
  <c r="S340" i="27"/>
  <c r="AD322" i="27"/>
  <c r="AC322" i="27"/>
  <c r="AB322" i="27"/>
  <c r="AA322" i="27"/>
  <c r="Z322" i="27"/>
  <c r="Y322" i="27"/>
  <c r="X322" i="27"/>
  <c r="W322" i="27"/>
  <c r="V322" i="27"/>
  <c r="U322" i="27"/>
  <c r="T322" i="27"/>
  <c r="S322" i="27"/>
  <c r="AD321" i="27"/>
  <c r="AC321" i="27"/>
  <c r="AB321" i="27"/>
  <c r="AA321" i="27"/>
  <c r="Z321" i="27"/>
  <c r="Y321" i="27"/>
  <c r="X321" i="27"/>
  <c r="W321" i="27"/>
  <c r="V321" i="27"/>
  <c r="U321" i="27"/>
  <c r="T321" i="27"/>
  <c r="S321" i="27"/>
  <c r="AD303" i="27"/>
  <c r="AC303" i="27"/>
  <c r="AB303" i="27"/>
  <c r="AA303" i="27"/>
  <c r="Z303" i="27"/>
  <c r="Y303" i="27"/>
  <c r="X303" i="27"/>
  <c r="W303" i="27"/>
  <c r="V303" i="27"/>
  <c r="U303" i="27"/>
  <c r="T303" i="27"/>
  <c r="S303" i="27"/>
  <c r="AD302" i="27"/>
  <c r="AC302" i="27"/>
  <c r="AB302" i="27"/>
  <c r="AA302" i="27"/>
  <c r="Z302" i="27"/>
  <c r="Y302" i="27"/>
  <c r="X302" i="27"/>
  <c r="W302" i="27"/>
  <c r="V302" i="27"/>
  <c r="U302" i="27"/>
  <c r="T302" i="27"/>
  <c r="S302" i="27"/>
  <c r="AD284" i="27"/>
  <c r="AC284" i="27"/>
  <c r="AB284" i="27"/>
  <c r="AA284" i="27"/>
  <c r="Z284" i="27"/>
  <c r="Y284" i="27"/>
  <c r="X284" i="27"/>
  <c r="W284" i="27"/>
  <c r="V284" i="27"/>
  <c r="U284" i="27"/>
  <c r="T284" i="27"/>
  <c r="S284" i="27"/>
  <c r="AD283" i="27"/>
  <c r="AC283" i="27"/>
  <c r="AB283" i="27"/>
  <c r="AA283" i="27"/>
  <c r="Z283" i="27"/>
  <c r="Y283" i="27"/>
  <c r="X283" i="27"/>
  <c r="W283" i="27"/>
  <c r="V283" i="27"/>
  <c r="U283" i="27"/>
  <c r="T283" i="27"/>
  <c r="S283" i="27"/>
  <c r="AD265" i="27"/>
  <c r="AC265" i="27"/>
  <c r="AB265" i="27"/>
  <c r="AA265" i="27"/>
  <c r="Z265" i="27"/>
  <c r="Y265" i="27"/>
  <c r="X265" i="27"/>
  <c r="W265" i="27"/>
  <c r="V265" i="27"/>
  <c r="U265" i="27"/>
  <c r="T265" i="27"/>
  <c r="S265" i="27"/>
  <c r="AD264" i="27"/>
  <c r="AC264" i="27"/>
  <c r="AB264" i="27"/>
  <c r="AA264" i="27"/>
  <c r="Z264" i="27"/>
  <c r="Y264" i="27"/>
  <c r="X264" i="27"/>
  <c r="W264" i="27"/>
  <c r="V264" i="27"/>
  <c r="U264" i="27"/>
  <c r="T264" i="27"/>
  <c r="S264" i="27"/>
  <c r="AD246" i="27"/>
  <c r="AC246" i="27"/>
  <c r="AB246" i="27"/>
  <c r="AA246" i="27"/>
  <c r="Z246" i="27"/>
  <c r="Y246" i="27"/>
  <c r="X246" i="27"/>
  <c r="W246" i="27"/>
  <c r="V246" i="27"/>
  <c r="U246" i="27"/>
  <c r="T246" i="27"/>
  <c r="S246" i="27"/>
  <c r="AD245" i="27"/>
  <c r="AC245" i="27"/>
  <c r="AB245" i="27"/>
  <c r="AA245" i="27"/>
  <c r="Z245" i="27"/>
  <c r="Y245" i="27"/>
  <c r="X245" i="27"/>
  <c r="W245" i="27"/>
  <c r="V245" i="27"/>
  <c r="U245" i="27"/>
  <c r="T245" i="27"/>
  <c r="S245" i="27"/>
  <c r="AD227" i="27"/>
  <c r="AC227" i="27"/>
  <c r="AB227" i="27"/>
  <c r="AA227" i="27"/>
  <c r="Z227" i="27"/>
  <c r="Y227" i="27"/>
  <c r="X227" i="27"/>
  <c r="W227" i="27"/>
  <c r="V227" i="27"/>
  <c r="U227" i="27"/>
  <c r="T227" i="27"/>
  <c r="S227" i="27"/>
  <c r="AD226" i="27"/>
  <c r="AC226" i="27"/>
  <c r="AB226" i="27"/>
  <c r="AA226" i="27"/>
  <c r="Z226" i="27"/>
  <c r="Y226" i="27"/>
  <c r="X226" i="27"/>
  <c r="W226" i="27"/>
  <c r="V226" i="27"/>
  <c r="U226" i="27"/>
  <c r="T226" i="27"/>
  <c r="S226" i="27"/>
  <c r="AD208" i="27"/>
  <c r="AC208" i="27"/>
  <c r="AB208" i="27"/>
  <c r="AA208" i="27"/>
  <c r="Z208" i="27"/>
  <c r="Y208" i="27"/>
  <c r="X208" i="27"/>
  <c r="W208" i="27"/>
  <c r="V208" i="27"/>
  <c r="U208" i="27"/>
  <c r="T208" i="27"/>
  <c r="S208" i="27"/>
  <c r="AD207" i="27"/>
  <c r="AC207" i="27"/>
  <c r="AB207" i="27"/>
  <c r="AA207" i="27"/>
  <c r="Z207" i="27"/>
  <c r="Y207" i="27"/>
  <c r="X207" i="27"/>
  <c r="W207" i="27"/>
  <c r="V207" i="27"/>
  <c r="U207" i="27"/>
  <c r="T207" i="27"/>
  <c r="S207" i="27"/>
  <c r="AD189" i="27"/>
  <c r="AC189" i="27"/>
  <c r="AB189" i="27"/>
  <c r="AA189" i="27"/>
  <c r="Z189" i="27"/>
  <c r="Y189" i="27"/>
  <c r="X189" i="27"/>
  <c r="W189" i="27"/>
  <c r="V189" i="27"/>
  <c r="U189" i="27"/>
  <c r="T189" i="27"/>
  <c r="S189" i="27"/>
  <c r="AD188" i="27"/>
  <c r="AC188" i="27"/>
  <c r="AB188" i="27"/>
  <c r="AA188" i="27"/>
  <c r="Z188" i="27"/>
  <c r="Y188" i="27"/>
  <c r="X188" i="27"/>
  <c r="W188" i="27"/>
  <c r="V188" i="27"/>
  <c r="U188" i="27"/>
  <c r="T188" i="27"/>
  <c r="S188" i="27"/>
  <c r="AD170" i="27"/>
  <c r="AC170" i="27"/>
  <c r="AB170" i="27"/>
  <c r="AA170" i="27"/>
  <c r="Z170" i="27"/>
  <c r="Y170" i="27"/>
  <c r="X170" i="27"/>
  <c r="W170" i="27"/>
  <c r="V170" i="27"/>
  <c r="U170" i="27"/>
  <c r="T170" i="27"/>
  <c r="S170" i="27"/>
  <c r="AD169" i="27"/>
  <c r="AC169" i="27"/>
  <c r="AB169" i="27"/>
  <c r="AA169" i="27"/>
  <c r="Z169" i="27"/>
  <c r="Y169" i="27"/>
  <c r="X169" i="27"/>
  <c r="W169" i="27"/>
  <c r="V169" i="27"/>
  <c r="U169" i="27"/>
  <c r="T169" i="27"/>
  <c r="S169" i="27"/>
  <c r="AD151" i="27"/>
  <c r="AC151" i="27"/>
  <c r="AB151" i="27"/>
  <c r="AA151" i="27"/>
  <c r="Z151" i="27"/>
  <c r="Y151" i="27"/>
  <c r="X151" i="27"/>
  <c r="W151" i="27"/>
  <c r="V151" i="27"/>
  <c r="U151" i="27"/>
  <c r="T151" i="27"/>
  <c r="S151" i="27"/>
  <c r="AD150" i="27"/>
  <c r="AC150" i="27"/>
  <c r="AB150" i="27"/>
  <c r="AA150" i="27"/>
  <c r="Z150" i="27"/>
  <c r="Y150" i="27"/>
  <c r="X150" i="27"/>
  <c r="W150" i="27"/>
  <c r="V150" i="27"/>
  <c r="U150" i="27"/>
  <c r="T150" i="27"/>
  <c r="S150" i="27"/>
  <c r="AD132" i="27"/>
  <c r="AC132" i="27"/>
  <c r="AB132" i="27"/>
  <c r="AA132" i="27"/>
  <c r="Z132" i="27"/>
  <c r="Y132" i="27"/>
  <c r="X132" i="27"/>
  <c r="W132" i="27"/>
  <c r="V132" i="27"/>
  <c r="U132" i="27"/>
  <c r="T132" i="27"/>
  <c r="S132" i="27"/>
  <c r="AD131" i="27"/>
  <c r="AC131" i="27"/>
  <c r="AB131" i="27"/>
  <c r="AA131" i="27"/>
  <c r="Z131" i="27"/>
  <c r="Y131" i="27"/>
  <c r="X131" i="27"/>
  <c r="W131" i="27"/>
  <c r="V131" i="27"/>
  <c r="U131" i="27"/>
  <c r="T131" i="27"/>
  <c r="S131" i="27"/>
  <c r="AD113" i="27"/>
  <c r="AC113" i="27"/>
  <c r="AB113" i="27"/>
  <c r="AA113" i="27"/>
  <c r="Z113" i="27"/>
  <c r="Y113" i="27"/>
  <c r="X113" i="27"/>
  <c r="W113" i="27"/>
  <c r="V113" i="27"/>
  <c r="U113" i="27"/>
  <c r="T113" i="27"/>
  <c r="S113" i="27"/>
  <c r="AD112" i="27"/>
  <c r="AC112" i="27"/>
  <c r="AB112" i="27"/>
  <c r="AA112" i="27"/>
  <c r="Z112" i="27"/>
  <c r="Y112" i="27"/>
  <c r="X112" i="27"/>
  <c r="W112" i="27"/>
  <c r="V112" i="27"/>
  <c r="U112" i="27"/>
  <c r="T112" i="27"/>
  <c r="S112" i="27"/>
  <c r="AD94" i="27"/>
  <c r="AC94" i="27"/>
  <c r="AB94" i="27"/>
  <c r="AA94" i="27"/>
  <c r="Z94" i="27"/>
  <c r="Y94" i="27"/>
  <c r="X94" i="27"/>
  <c r="W94" i="27"/>
  <c r="V94" i="27"/>
  <c r="U94" i="27"/>
  <c r="T94" i="27"/>
  <c r="S94" i="27"/>
  <c r="AD93" i="27"/>
  <c r="AC93" i="27"/>
  <c r="AB93" i="27"/>
  <c r="AA93" i="27"/>
  <c r="Z93" i="27"/>
  <c r="Y93" i="27"/>
  <c r="X93" i="27"/>
  <c r="W93" i="27"/>
  <c r="V93" i="27"/>
  <c r="U93" i="27"/>
  <c r="T93" i="27"/>
  <c r="S93" i="27"/>
  <c r="AD75" i="27"/>
  <c r="AC75" i="27"/>
  <c r="AB75" i="27"/>
  <c r="AA75" i="27"/>
  <c r="Z75" i="27"/>
  <c r="Y75" i="27"/>
  <c r="X75" i="27"/>
  <c r="W75" i="27"/>
  <c r="V75" i="27"/>
  <c r="U75" i="27"/>
  <c r="T75" i="27"/>
  <c r="S75" i="27"/>
  <c r="AD74" i="27"/>
  <c r="AC74" i="27"/>
  <c r="AB74" i="27"/>
  <c r="AA74" i="27"/>
  <c r="Z74" i="27"/>
  <c r="Y74" i="27"/>
  <c r="X74" i="27"/>
  <c r="W74" i="27"/>
  <c r="V74" i="27"/>
  <c r="U74" i="27"/>
  <c r="T74" i="27"/>
  <c r="S74" i="27"/>
  <c r="T56" i="27"/>
  <c r="S56" i="27"/>
  <c r="S55" i="27"/>
  <c r="AD56" i="27"/>
  <c r="AC56" i="27"/>
  <c r="AB56" i="27"/>
  <c r="AA56" i="27"/>
  <c r="Z56" i="27"/>
  <c r="Y56" i="27"/>
  <c r="X56" i="27"/>
  <c r="W56" i="27"/>
  <c r="V56" i="27"/>
  <c r="U56" i="27"/>
  <c r="AD55" i="27"/>
  <c r="AC55" i="27"/>
  <c r="AB55" i="27"/>
  <c r="AA55" i="27"/>
  <c r="Z55" i="27"/>
  <c r="Y55" i="27"/>
  <c r="X55" i="27"/>
  <c r="W55" i="27"/>
  <c r="V55" i="27"/>
  <c r="U55" i="27"/>
  <c r="T55" i="27"/>
  <c r="T36" i="27"/>
  <c r="U36" i="27"/>
  <c r="V36" i="27"/>
  <c r="W36" i="27"/>
  <c r="X36" i="27"/>
  <c r="Y36" i="27"/>
  <c r="Z36" i="27"/>
  <c r="AA36" i="27"/>
  <c r="AB36" i="27"/>
  <c r="AC36" i="27"/>
  <c r="AD36" i="27"/>
  <c r="T37" i="27"/>
  <c r="U37" i="27"/>
  <c r="V37" i="27"/>
  <c r="W37" i="27"/>
  <c r="X37" i="27"/>
  <c r="Y37" i="27"/>
  <c r="Z37" i="27"/>
  <c r="AA37" i="27"/>
  <c r="AB37" i="27"/>
  <c r="AC37" i="27"/>
  <c r="AD37" i="27"/>
  <c r="S37" i="27"/>
  <c r="T17" i="27"/>
  <c r="U17" i="27"/>
  <c r="V17" i="27"/>
  <c r="W17" i="27"/>
  <c r="X17" i="27"/>
  <c r="Y17" i="27"/>
  <c r="Z17" i="27"/>
  <c r="AA17" i="27"/>
  <c r="AB17" i="27"/>
  <c r="AC17" i="27"/>
  <c r="AD17" i="27"/>
  <c r="S17" i="27"/>
  <c r="S36" i="27"/>
  <c r="T16" i="27"/>
  <c r="U16" i="27"/>
  <c r="V16" i="27"/>
  <c r="W16" i="27"/>
  <c r="X16" i="27"/>
  <c r="Y16" i="27"/>
  <c r="Z16" i="27"/>
  <c r="AA16" i="27"/>
  <c r="AB16" i="27"/>
  <c r="AC16" i="27"/>
  <c r="AD16" i="27"/>
  <c r="S16" i="27"/>
  <c r="M2" i="27" l="1"/>
  <c r="K2" i="27"/>
  <c r="H2" i="27"/>
  <c r="D453" i="27" a="1"/>
  <c r="D453" i="27" s="1"/>
  <c r="E453" i="27" a="1"/>
  <c r="E453" i="27" s="1"/>
  <c r="F453" i="27" a="1"/>
  <c r="F453" i="27" s="1"/>
  <c r="G453" i="27" a="1"/>
  <c r="G453" i="27" s="1"/>
  <c r="H453" i="27" a="1"/>
  <c r="H453" i="27" s="1"/>
  <c r="I453" i="27" a="1"/>
  <c r="I453" i="27" s="1"/>
  <c r="J453" i="27" a="1"/>
  <c r="J453" i="27" s="1"/>
  <c r="K453" i="27" a="1"/>
  <c r="K453" i="27" s="1"/>
  <c r="L453" i="27" a="1"/>
  <c r="L453" i="27" s="1"/>
  <c r="M453" i="27" a="1"/>
  <c r="M453" i="27" s="1"/>
  <c r="N453" i="27" a="1"/>
  <c r="N453" i="27" s="1"/>
  <c r="D454" i="27" a="1"/>
  <c r="D454" i="27" s="1"/>
  <c r="E454" i="27" a="1"/>
  <c r="E454" i="27" s="1"/>
  <c r="F454" i="27" a="1"/>
  <c r="F454" i="27" s="1"/>
  <c r="G454" i="27" a="1"/>
  <c r="G454" i="27" s="1"/>
  <c r="H454" i="27" a="1"/>
  <c r="H454" i="27" s="1"/>
  <c r="I454" i="27" a="1"/>
  <c r="I454" i="27" s="1"/>
  <c r="J454" i="27" a="1"/>
  <c r="J454" i="27" s="1"/>
  <c r="K454" i="27" a="1"/>
  <c r="K454" i="27" s="1"/>
  <c r="L454" i="27" a="1"/>
  <c r="L454" i="27" s="1"/>
  <c r="M454" i="27" a="1"/>
  <c r="M454" i="27" s="1"/>
  <c r="N454" i="27" a="1"/>
  <c r="N454" i="27" s="1"/>
  <c r="C454" i="27" a="1"/>
  <c r="C454" i="27" s="1"/>
  <c r="C453" i="27" a="1"/>
  <c r="C453" i="27" s="1"/>
  <c r="C445" i="27" a="1"/>
  <c r="C445" i="27" s="1"/>
  <c r="D434" i="27" a="1"/>
  <c r="D434" i="27" s="1"/>
  <c r="E434" i="27" a="1"/>
  <c r="E434" i="27" s="1"/>
  <c r="F434" i="27" a="1"/>
  <c r="F434" i="27" s="1"/>
  <c r="G434" i="27" a="1"/>
  <c r="G434" i="27" s="1"/>
  <c r="H434" i="27" a="1"/>
  <c r="H434" i="27"/>
  <c r="I434" i="27" a="1"/>
  <c r="I434" i="27" s="1"/>
  <c r="J434" i="27" a="1"/>
  <c r="J434" i="27" s="1"/>
  <c r="K434" i="27" a="1"/>
  <c r="K434" i="27" s="1"/>
  <c r="L434" i="27" a="1"/>
  <c r="L434" i="27" s="1"/>
  <c r="M434" i="27" a="1"/>
  <c r="M434" i="27" s="1"/>
  <c r="N434" i="27" a="1"/>
  <c r="N434" i="27" s="1"/>
  <c r="D435" i="27" a="1"/>
  <c r="D435" i="27" s="1"/>
  <c r="E435" i="27" a="1"/>
  <c r="E435" i="27"/>
  <c r="F435" i="27" a="1"/>
  <c r="F435" i="27" s="1"/>
  <c r="G435" i="27" a="1"/>
  <c r="G435" i="27" s="1"/>
  <c r="H435" i="27" a="1"/>
  <c r="H435" i="27" s="1"/>
  <c r="I435" i="27" a="1"/>
  <c r="I435" i="27" s="1"/>
  <c r="J435" i="27" a="1"/>
  <c r="J435" i="27" s="1"/>
  <c r="K435" i="27" a="1"/>
  <c r="K435" i="27" s="1"/>
  <c r="L435" i="27" a="1"/>
  <c r="L435" i="27" s="1"/>
  <c r="M435" i="27" a="1"/>
  <c r="M435" i="27" s="1"/>
  <c r="N435" i="27" a="1"/>
  <c r="N435" i="27" s="1"/>
  <c r="C435" i="27" a="1"/>
  <c r="C435" i="27" s="1"/>
  <c r="C434" i="27" a="1"/>
  <c r="C434" i="27" s="1"/>
  <c r="C426" i="27" a="1"/>
  <c r="C426" i="27" s="1"/>
  <c r="D415" i="27" a="1"/>
  <c r="D415" i="27" s="1"/>
  <c r="E415" i="27" a="1"/>
  <c r="E415" i="27" s="1"/>
  <c r="F415" i="27" a="1"/>
  <c r="F415" i="27"/>
  <c r="G415" i="27" a="1"/>
  <c r="G415" i="27" s="1"/>
  <c r="H415" i="27" a="1"/>
  <c r="H415" i="27" s="1"/>
  <c r="I415" i="27" a="1"/>
  <c r="I415" i="27" s="1"/>
  <c r="J415" i="27" a="1"/>
  <c r="J415" i="27" s="1"/>
  <c r="K415" i="27" a="1"/>
  <c r="K415" i="27" s="1"/>
  <c r="L415" i="27" a="1"/>
  <c r="L415" i="27" s="1"/>
  <c r="M415" i="27" a="1"/>
  <c r="M415" i="27" s="1"/>
  <c r="N415" i="27" a="1"/>
  <c r="N415" i="27" s="1"/>
  <c r="D416" i="27" a="1"/>
  <c r="D416" i="27" s="1"/>
  <c r="E416" i="27" a="1"/>
  <c r="E416" i="27" s="1"/>
  <c r="F416" i="27" a="1"/>
  <c r="F416" i="27" s="1"/>
  <c r="G416" i="27" a="1"/>
  <c r="G416" i="27"/>
  <c r="H416" i="27" a="1"/>
  <c r="H416" i="27" s="1"/>
  <c r="I416" i="27" a="1"/>
  <c r="I416" i="27" s="1"/>
  <c r="J416" i="27" a="1"/>
  <c r="J416" i="27" s="1"/>
  <c r="K416" i="27" a="1"/>
  <c r="K416" i="27" s="1"/>
  <c r="L416" i="27" a="1"/>
  <c r="L416" i="27" s="1"/>
  <c r="M416" i="27" a="1"/>
  <c r="M416" i="27" s="1"/>
  <c r="N416" i="27" a="1"/>
  <c r="N416" i="27" s="1"/>
  <c r="C416" i="27" a="1"/>
  <c r="C416" i="27" s="1"/>
  <c r="C415" i="27" a="1"/>
  <c r="C415" i="27" s="1"/>
  <c r="C407" i="27" a="1"/>
  <c r="C407" i="27" s="1"/>
  <c r="D396" i="27" a="1"/>
  <c r="D396" i="27" s="1"/>
  <c r="E396" i="27" a="1"/>
  <c r="E396" i="27" s="1"/>
  <c r="F396" i="27" a="1"/>
  <c r="F396" i="27" s="1"/>
  <c r="G396" i="27" a="1"/>
  <c r="G396" i="27" s="1"/>
  <c r="H396" i="27" a="1"/>
  <c r="H396" i="27" s="1"/>
  <c r="I396" i="27" a="1"/>
  <c r="I396" i="27" s="1"/>
  <c r="J396" i="27" a="1"/>
  <c r="J396" i="27"/>
  <c r="K396" i="27" a="1"/>
  <c r="K396" i="27" s="1"/>
  <c r="L396" i="27" a="1"/>
  <c r="L396" i="27" s="1"/>
  <c r="M396" i="27" a="1"/>
  <c r="M396" i="27" s="1"/>
  <c r="N396" i="27" a="1"/>
  <c r="N396" i="27" s="1"/>
  <c r="D397" i="27" a="1"/>
  <c r="D397" i="27" s="1"/>
  <c r="E397" i="27" a="1"/>
  <c r="E397" i="27" s="1"/>
  <c r="F397" i="27" a="1"/>
  <c r="F397" i="27" s="1"/>
  <c r="G397" i="27" a="1"/>
  <c r="G397" i="27"/>
  <c r="H397" i="27" a="1"/>
  <c r="H397" i="27" s="1"/>
  <c r="I397" i="27" a="1"/>
  <c r="I397" i="27" s="1"/>
  <c r="J397" i="27" a="1"/>
  <c r="J397" i="27" s="1"/>
  <c r="K397" i="27" a="1"/>
  <c r="K397" i="27" s="1"/>
  <c r="L397" i="27" a="1"/>
  <c r="L397" i="27" s="1"/>
  <c r="M397" i="27" a="1"/>
  <c r="M397" i="27" s="1"/>
  <c r="N397" i="27" a="1"/>
  <c r="N397" i="27" s="1"/>
  <c r="C397" i="27" a="1"/>
  <c r="C397" i="27" s="1"/>
  <c r="C396" i="27" a="1"/>
  <c r="C396" i="27" s="1"/>
  <c r="C388" i="27" a="1"/>
  <c r="C388" i="27" s="1"/>
  <c r="D377" i="27" a="1"/>
  <c r="D377" i="27" s="1"/>
  <c r="E377" i="27" a="1"/>
  <c r="E377" i="27" s="1"/>
  <c r="F377" i="27" a="1"/>
  <c r="F377" i="27" s="1"/>
  <c r="G377" i="27" a="1"/>
  <c r="G377" i="27" s="1"/>
  <c r="H377" i="27" a="1"/>
  <c r="H377" i="27" s="1"/>
  <c r="I377" i="27" a="1"/>
  <c r="I377" i="27" s="1"/>
  <c r="J377" i="27" a="1"/>
  <c r="J377" i="27" s="1"/>
  <c r="K377" i="27" a="1"/>
  <c r="K377" i="27" s="1"/>
  <c r="L377" i="27" a="1"/>
  <c r="L377" i="27" s="1"/>
  <c r="M377" i="27" a="1"/>
  <c r="M377" i="27" s="1"/>
  <c r="N377" i="27" a="1"/>
  <c r="N377" i="27" s="1"/>
  <c r="D378" i="27" a="1"/>
  <c r="D378" i="27" s="1"/>
  <c r="E378" i="27" a="1"/>
  <c r="E378" i="27" s="1"/>
  <c r="F378" i="27" a="1"/>
  <c r="F378" i="27" s="1"/>
  <c r="G378" i="27" a="1"/>
  <c r="G378" i="27"/>
  <c r="H378" i="27" a="1"/>
  <c r="H378" i="27" s="1"/>
  <c r="I378" i="27" a="1"/>
  <c r="I378" i="27" s="1"/>
  <c r="J378" i="27" a="1"/>
  <c r="J378" i="27" s="1"/>
  <c r="K378" i="27" a="1"/>
  <c r="K378" i="27" s="1"/>
  <c r="L378" i="27" a="1"/>
  <c r="L378" i="27" s="1"/>
  <c r="M378" i="27" a="1"/>
  <c r="M378" i="27" s="1"/>
  <c r="N378" i="27" a="1"/>
  <c r="N378" i="27" s="1"/>
  <c r="C378" i="27" a="1"/>
  <c r="C378" i="27" s="1"/>
  <c r="C377" i="27" a="1"/>
  <c r="C377" i="27" s="1"/>
  <c r="C369" i="27" a="1"/>
  <c r="C369" i="27" s="1"/>
  <c r="D358" i="27" a="1"/>
  <c r="D358" i="27" s="1"/>
  <c r="E358" i="27" a="1"/>
  <c r="E358" i="27" s="1"/>
  <c r="F358" i="27" a="1"/>
  <c r="F358" i="27" s="1"/>
  <c r="G358" i="27" a="1"/>
  <c r="G358" i="27" s="1"/>
  <c r="H358" i="27" a="1"/>
  <c r="H358" i="27" s="1"/>
  <c r="I358" i="27" a="1"/>
  <c r="I358" i="27" s="1"/>
  <c r="J358" i="27" a="1"/>
  <c r="J358" i="27" s="1"/>
  <c r="K358" i="27" a="1"/>
  <c r="K358" i="27"/>
  <c r="L358" i="27" a="1"/>
  <c r="L358" i="27" s="1"/>
  <c r="M358" i="27" a="1"/>
  <c r="M358" i="27" s="1"/>
  <c r="N358" i="27" a="1"/>
  <c r="N358" i="27" s="1"/>
  <c r="D359" i="27" a="1"/>
  <c r="D359" i="27" s="1"/>
  <c r="E359" i="27" a="1"/>
  <c r="E359" i="27"/>
  <c r="F359" i="27" a="1"/>
  <c r="F359" i="27" s="1"/>
  <c r="G359" i="27" a="1"/>
  <c r="G359" i="27" s="1"/>
  <c r="H359" i="27" a="1"/>
  <c r="H359" i="27" s="1"/>
  <c r="I359" i="27" a="1"/>
  <c r="I359" i="27" s="1"/>
  <c r="J359" i="27" a="1"/>
  <c r="J359" i="27" s="1"/>
  <c r="K359" i="27" a="1"/>
  <c r="K359" i="27" s="1"/>
  <c r="L359" i="27" a="1"/>
  <c r="L359" i="27" s="1"/>
  <c r="M359" i="27" a="1"/>
  <c r="M359" i="27" s="1"/>
  <c r="N359" i="27" a="1"/>
  <c r="N359" i="27" s="1"/>
  <c r="C359" i="27" a="1"/>
  <c r="C359" i="27" s="1"/>
  <c r="C358" i="27" a="1"/>
  <c r="C358" i="27" s="1"/>
  <c r="C350" i="27" a="1"/>
  <c r="C350" i="27" s="1"/>
  <c r="D339" i="27" a="1"/>
  <c r="D339" i="27" s="1"/>
  <c r="E339" i="27" a="1"/>
  <c r="E339" i="27" s="1"/>
  <c r="F339" i="27" a="1"/>
  <c r="F339" i="27" s="1"/>
  <c r="G339" i="27" a="1"/>
  <c r="G339" i="27"/>
  <c r="H339" i="27" a="1"/>
  <c r="H339" i="27" s="1"/>
  <c r="I339" i="27" a="1"/>
  <c r="I339" i="27" s="1"/>
  <c r="J339" i="27" a="1"/>
  <c r="J339" i="27" s="1"/>
  <c r="K339" i="27" a="1"/>
  <c r="K339" i="27"/>
  <c r="L339" i="27" a="1"/>
  <c r="L339" i="27" s="1"/>
  <c r="M339" i="27" a="1"/>
  <c r="M339" i="27" s="1"/>
  <c r="N339" i="27" a="1"/>
  <c r="N339" i="27" s="1"/>
  <c r="D340" i="27" a="1"/>
  <c r="D340" i="27" s="1"/>
  <c r="E340" i="27" a="1"/>
  <c r="E340" i="27" s="1"/>
  <c r="F340" i="27" a="1"/>
  <c r="F340" i="27" s="1"/>
  <c r="G340" i="27" a="1"/>
  <c r="G340" i="27" s="1"/>
  <c r="H340" i="27" a="1"/>
  <c r="H340" i="27" s="1"/>
  <c r="I340" i="27" a="1"/>
  <c r="I340" i="27" s="1"/>
  <c r="J340" i="27" a="1"/>
  <c r="J340" i="27" s="1"/>
  <c r="K340" i="27" a="1"/>
  <c r="K340" i="27" s="1"/>
  <c r="L340" i="27" a="1"/>
  <c r="L340" i="27" s="1"/>
  <c r="M340" i="27" a="1"/>
  <c r="M340" i="27" s="1"/>
  <c r="N340" i="27" a="1"/>
  <c r="N340" i="27" s="1"/>
  <c r="C340" i="27" a="1"/>
  <c r="C340" i="27" s="1"/>
  <c r="C339" i="27" a="1"/>
  <c r="C339" i="27" s="1"/>
  <c r="C331" i="27" a="1"/>
  <c r="C331" i="27" s="1"/>
  <c r="D320" i="27" a="1"/>
  <c r="D320" i="27" s="1"/>
  <c r="E320" i="27" a="1"/>
  <c r="E320" i="27" s="1"/>
  <c r="F320" i="27" a="1"/>
  <c r="F320" i="27" s="1"/>
  <c r="G320" i="27" a="1"/>
  <c r="G320" i="27" s="1"/>
  <c r="H320" i="27" a="1"/>
  <c r="H320" i="27" s="1"/>
  <c r="I320" i="27" a="1"/>
  <c r="I320" i="27"/>
  <c r="J320" i="27" a="1"/>
  <c r="J320" i="27" s="1"/>
  <c r="K320" i="27" a="1"/>
  <c r="K320" i="27" s="1"/>
  <c r="L320" i="27" a="1"/>
  <c r="L320" i="27" s="1"/>
  <c r="M320" i="27" a="1"/>
  <c r="M320" i="27" s="1"/>
  <c r="N320" i="27" a="1"/>
  <c r="N320" i="27" s="1"/>
  <c r="D321" i="27" a="1"/>
  <c r="D321" i="27" s="1"/>
  <c r="E321" i="27" a="1"/>
  <c r="E321" i="27" s="1"/>
  <c r="F321" i="27" a="1"/>
  <c r="F321" i="27"/>
  <c r="G321" i="27" a="1"/>
  <c r="G321" i="27" s="1"/>
  <c r="H321" i="27" a="1"/>
  <c r="H321" i="27"/>
  <c r="I321" i="27" a="1"/>
  <c r="I321" i="27" s="1"/>
  <c r="J321" i="27" a="1"/>
  <c r="J321" i="27" s="1"/>
  <c r="K321" i="27" a="1"/>
  <c r="K321" i="27" s="1"/>
  <c r="L321" i="27" a="1"/>
  <c r="L321" i="27" s="1"/>
  <c r="M321" i="27" a="1"/>
  <c r="M321" i="27" s="1"/>
  <c r="N321" i="27" a="1"/>
  <c r="N321" i="27" s="1"/>
  <c r="C321" i="27" a="1"/>
  <c r="C321" i="27" s="1"/>
  <c r="C320" i="27" a="1"/>
  <c r="C320" i="27" s="1"/>
  <c r="C312" i="27" a="1"/>
  <c r="C312" i="27" s="1"/>
  <c r="D301" i="27" a="1"/>
  <c r="D301" i="27" s="1"/>
  <c r="E301" i="27" a="1"/>
  <c r="E301" i="27" s="1"/>
  <c r="F301" i="27" a="1"/>
  <c r="F301" i="27" s="1"/>
  <c r="G301" i="27" a="1"/>
  <c r="G301" i="27" s="1"/>
  <c r="H301" i="27" a="1"/>
  <c r="H301" i="27" s="1"/>
  <c r="I301" i="27" a="1"/>
  <c r="I301" i="27" s="1"/>
  <c r="J301" i="27" a="1"/>
  <c r="J301" i="27" s="1"/>
  <c r="K301" i="27" a="1"/>
  <c r="K301" i="27" s="1"/>
  <c r="L301" i="27" a="1"/>
  <c r="L301" i="27" s="1"/>
  <c r="M301" i="27" a="1"/>
  <c r="M301" i="27" s="1"/>
  <c r="N301" i="27" a="1"/>
  <c r="N301" i="27" s="1"/>
  <c r="D302" i="27" a="1"/>
  <c r="D302" i="27" s="1"/>
  <c r="E302" i="27" a="1"/>
  <c r="E302" i="27" s="1"/>
  <c r="F302" i="27" a="1"/>
  <c r="F302" i="27" s="1"/>
  <c r="G302" i="27" a="1"/>
  <c r="G302" i="27" s="1"/>
  <c r="H302" i="27" a="1"/>
  <c r="H302" i="27" s="1"/>
  <c r="I302" i="27" a="1"/>
  <c r="I302" i="27" s="1"/>
  <c r="J302" i="27" a="1"/>
  <c r="J302" i="27" s="1"/>
  <c r="K302" i="27" a="1"/>
  <c r="K302" i="27" s="1"/>
  <c r="L302" i="27" a="1"/>
  <c r="L302" i="27" s="1"/>
  <c r="M302" i="27" a="1"/>
  <c r="M302" i="27" s="1"/>
  <c r="N302" i="27" a="1"/>
  <c r="N302" i="27" s="1"/>
  <c r="C302" i="27" a="1"/>
  <c r="C302" i="27" s="1"/>
  <c r="C301" i="27" a="1"/>
  <c r="C301" i="27" s="1"/>
  <c r="C293" i="27" a="1"/>
  <c r="C293" i="27" s="1"/>
  <c r="D282" i="27" a="1"/>
  <c r="D282" i="27" s="1"/>
  <c r="E282" i="27" a="1"/>
  <c r="E282" i="27" s="1"/>
  <c r="F282" i="27" a="1"/>
  <c r="F282" i="27" s="1"/>
  <c r="G282" i="27" a="1"/>
  <c r="G282" i="27"/>
  <c r="H282" i="27" a="1"/>
  <c r="H282" i="27" s="1"/>
  <c r="I282" i="27" a="1"/>
  <c r="I282" i="27" s="1"/>
  <c r="J282" i="27" a="1"/>
  <c r="J282" i="27" s="1"/>
  <c r="K282" i="27" a="1"/>
  <c r="K282" i="27"/>
  <c r="L282" i="27" a="1"/>
  <c r="L282" i="27" s="1"/>
  <c r="M282" i="27" a="1"/>
  <c r="M282" i="27" s="1"/>
  <c r="N282" i="27" a="1"/>
  <c r="N282" i="27" s="1"/>
  <c r="D283" i="27" a="1"/>
  <c r="D283" i="27" s="1"/>
  <c r="E283" i="27" a="1"/>
  <c r="E283" i="27" s="1"/>
  <c r="F283" i="27" a="1"/>
  <c r="F283" i="27" s="1"/>
  <c r="G283" i="27" a="1"/>
  <c r="G283" i="27" s="1"/>
  <c r="H283" i="27" a="1"/>
  <c r="H283" i="27" s="1"/>
  <c r="I283" i="27" a="1"/>
  <c r="I283" i="27" s="1"/>
  <c r="J283" i="27" a="1"/>
  <c r="J283" i="27" s="1"/>
  <c r="K283" i="27" a="1"/>
  <c r="K283" i="27" s="1"/>
  <c r="L283" i="27" a="1"/>
  <c r="L283" i="27" s="1"/>
  <c r="M283" i="27" a="1"/>
  <c r="M283" i="27" s="1"/>
  <c r="N283" i="27" a="1"/>
  <c r="N283" i="27" s="1"/>
  <c r="C283" i="27" a="1"/>
  <c r="C283" i="27" s="1"/>
  <c r="C282" i="27" a="1"/>
  <c r="C282" i="27" s="1"/>
  <c r="C274" i="27" a="1"/>
  <c r="C274" i="27" s="1"/>
  <c r="D263" i="27" a="1"/>
  <c r="D263" i="27" s="1"/>
  <c r="E263" i="27" a="1"/>
  <c r="E263" i="27" s="1"/>
  <c r="F263" i="27" a="1"/>
  <c r="F263" i="27" s="1"/>
  <c r="G263" i="27" a="1"/>
  <c r="G263" i="27"/>
  <c r="H263" i="27" a="1"/>
  <c r="H263" i="27" s="1"/>
  <c r="I263" i="27" a="1"/>
  <c r="I263" i="27" s="1"/>
  <c r="J263" i="27" a="1"/>
  <c r="J263" i="27"/>
  <c r="K263" i="27" a="1"/>
  <c r="K263" i="27" s="1"/>
  <c r="L263" i="27" a="1"/>
  <c r="L263" i="27" s="1"/>
  <c r="M263" i="27" a="1"/>
  <c r="M263" i="27" s="1"/>
  <c r="N263" i="27" a="1"/>
  <c r="N263" i="27" s="1"/>
  <c r="D264" i="27" a="1"/>
  <c r="D264" i="27" s="1"/>
  <c r="E264" i="27" a="1"/>
  <c r="E264" i="27" s="1"/>
  <c r="F264" i="27" a="1"/>
  <c r="F264" i="27" s="1"/>
  <c r="G264" i="27" a="1"/>
  <c r="G264" i="27" s="1"/>
  <c r="H264" i="27" a="1"/>
  <c r="H264" i="27" s="1"/>
  <c r="I264" i="27" a="1"/>
  <c r="I264" i="27" s="1"/>
  <c r="J264" i="27" a="1"/>
  <c r="J264" i="27" s="1"/>
  <c r="K264" i="27" a="1"/>
  <c r="K264" i="27" s="1"/>
  <c r="L264" i="27" a="1"/>
  <c r="L264" i="27" s="1"/>
  <c r="M264" i="27" a="1"/>
  <c r="M264" i="27" s="1"/>
  <c r="N264" i="27" a="1"/>
  <c r="N264" i="27" s="1"/>
  <c r="C264" i="27" a="1"/>
  <c r="C264" i="27" s="1"/>
  <c r="C263" i="27" a="1"/>
  <c r="C263" i="27" s="1"/>
  <c r="C255" i="27" a="1"/>
  <c r="C255" i="27" s="1"/>
  <c r="D244" i="27" a="1"/>
  <c r="D244" i="27" s="1"/>
  <c r="E244" i="27" a="1"/>
  <c r="E244" i="27" s="1"/>
  <c r="F244" i="27" a="1"/>
  <c r="F244" i="27" s="1"/>
  <c r="G244" i="27" a="1"/>
  <c r="G244" i="27" s="1"/>
  <c r="H244" i="27" a="1"/>
  <c r="H244" i="27"/>
  <c r="I244" i="27" a="1"/>
  <c r="I244" i="27" s="1"/>
  <c r="J244" i="27" a="1"/>
  <c r="J244" i="27" s="1"/>
  <c r="K244" i="27" a="1"/>
  <c r="K244" i="27" s="1"/>
  <c r="L244" i="27" a="1"/>
  <c r="L244" i="27" s="1"/>
  <c r="M244" i="27" a="1"/>
  <c r="M244" i="27" s="1"/>
  <c r="N244" i="27" a="1"/>
  <c r="N244" i="27" s="1"/>
  <c r="D245" i="27" a="1"/>
  <c r="D245" i="27" s="1"/>
  <c r="E245" i="27" a="1"/>
  <c r="E245" i="27" s="1"/>
  <c r="F245" i="27" a="1"/>
  <c r="F245" i="27" s="1"/>
  <c r="G245" i="27" a="1"/>
  <c r="G245" i="27" s="1"/>
  <c r="H245" i="27" a="1"/>
  <c r="H245" i="27" s="1"/>
  <c r="I245" i="27" a="1"/>
  <c r="I245" i="27" s="1"/>
  <c r="J245" i="27" a="1"/>
  <c r="J245" i="27" s="1"/>
  <c r="K245" i="27" a="1"/>
  <c r="K245" i="27" s="1"/>
  <c r="L245" i="27" a="1"/>
  <c r="L245" i="27" s="1"/>
  <c r="M245" i="27" a="1"/>
  <c r="M245" i="27" s="1"/>
  <c r="N245" i="27" a="1"/>
  <c r="N245" i="27" s="1"/>
  <c r="C245" i="27" a="1"/>
  <c r="C245" i="27" s="1"/>
  <c r="C244" i="27" a="1"/>
  <c r="C244" i="27" s="1"/>
  <c r="C236" i="27" a="1"/>
  <c r="C236" i="27" s="1"/>
  <c r="D225" i="27" a="1"/>
  <c r="D225" i="27" s="1"/>
  <c r="E225" i="27" a="1"/>
  <c r="E225" i="27" s="1"/>
  <c r="F225" i="27" a="1"/>
  <c r="F225" i="27" s="1"/>
  <c r="G225" i="27" a="1"/>
  <c r="G225" i="27"/>
  <c r="H225" i="27" a="1"/>
  <c r="H225" i="27" s="1"/>
  <c r="I225" i="27" a="1"/>
  <c r="I225" i="27" s="1"/>
  <c r="J225" i="27" a="1"/>
  <c r="J225" i="27"/>
  <c r="K225" i="27" a="1"/>
  <c r="K225" i="27" s="1"/>
  <c r="L225" i="27" a="1"/>
  <c r="L225" i="27" s="1"/>
  <c r="M225" i="27" a="1"/>
  <c r="M225" i="27" s="1"/>
  <c r="N225" i="27" a="1"/>
  <c r="N225" i="27" s="1"/>
  <c r="D226" i="27" a="1"/>
  <c r="D226" i="27" s="1"/>
  <c r="E226" i="27" a="1"/>
  <c r="E226" i="27" s="1"/>
  <c r="F226" i="27" a="1"/>
  <c r="F226" i="27" s="1"/>
  <c r="G226" i="27" a="1"/>
  <c r="G226" i="27" s="1"/>
  <c r="H226" i="27" a="1"/>
  <c r="H226" i="27" s="1"/>
  <c r="I226" i="27" a="1"/>
  <c r="I226" i="27" s="1"/>
  <c r="J226" i="27" a="1"/>
  <c r="J226" i="27" s="1"/>
  <c r="K226" i="27" a="1"/>
  <c r="K226" i="27" s="1"/>
  <c r="L226" i="27" a="1"/>
  <c r="L226" i="27" s="1"/>
  <c r="M226" i="27" a="1"/>
  <c r="M226" i="27" s="1"/>
  <c r="N226" i="27" a="1"/>
  <c r="N226" i="27" s="1"/>
  <c r="C226" i="27" a="1"/>
  <c r="C226" i="27" s="1"/>
  <c r="C225" i="27" a="1"/>
  <c r="C225" i="27" s="1"/>
  <c r="C217" i="27" a="1"/>
  <c r="C217" i="27" s="1"/>
  <c r="D206" i="27" a="1"/>
  <c r="D206" i="27" s="1"/>
  <c r="E206" i="27" a="1"/>
  <c r="E206" i="27" s="1"/>
  <c r="F206" i="27" a="1"/>
  <c r="F206" i="27"/>
  <c r="G206" i="27" a="1"/>
  <c r="G206" i="27" s="1"/>
  <c r="H206" i="27" a="1"/>
  <c r="H206" i="27" s="1"/>
  <c r="I206" i="27" a="1"/>
  <c r="I206" i="27" s="1"/>
  <c r="J206" i="27" a="1"/>
  <c r="J206" i="27" s="1"/>
  <c r="K206" i="27" a="1"/>
  <c r="K206" i="27" s="1"/>
  <c r="L206" i="27" a="1"/>
  <c r="L206" i="27" s="1"/>
  <c r="M206" i="27" a="1"/>
  <c r="M206" i="27" s="1"/>
  <c r="N206" i="27" a="1"/>
  <c r="N206" i="27" s="1"/>
  <c r="D207" i="27" a="1"/>
  <c r="D207" i="27" s="1"/>
  <c r="E207" i="27" a="1"/>
  <c r="E207" i="27" s="1"/>
  <c r="F207" i="27" a="1"/>
  <c r="F207" i="27" s="1"/>
  <c r="G207" i="27" a="1"/>
  <c r="G207" i="27" s="1"/>
  <c r="H207" i="27" a="1"/>
  <c r="H207" i="27"/>
  <c r="I207" i="27" a="1"/>
  <c r="I207" i="27" s="1"/>
  <c r="J207" i="27" a="1"/>
  <c r="J207" i="27" s="1"/>
  <c r="K207" i="27" a="1"/>
  <c r="K207" i="27" s="1"/>
  <c r="L207" i="27" a="1"/>
  <c r="L207" i="27" s="1"/>
  <c r="M207" i="27" a="1"/>
  <c r="M207" i="27" s="1"/>
  <c r="N207" i="27" a="1"/>
  <c r="N207" i="27" s="1"/>
  <c r="C207" i="27" a="1"/>
  <c r="C207" i="27" s="1"/>
  <c r="C206" i="27" a="1"/>
  <c r="C206" i="27" s="1"/>
  <c r="C198" i="27" a="1"/>
  <c r="C198" i="27" s="1"/>
  <c r="D187" i="27" a="1"/>
  <c r="D187" i="27" s="1"/>
  <c r="E187" i="27" a="1"/>
  <c r="E187" i="27" s="1"/>
  <c r="F187" i="27" a="1"/>
  <c r="F187" i="27" s="1"/>
  <c r="G187" i="27" a="1"/>
  <c r="G187" i="27" s="1"/>
  <c r="H187" i="27" a="1"/>
  <c r="H187" i="27" s="1"/>
  <c r="I187" i="27" a="1"/>
  <c r="I187" i="27" s="1"/>
  <c r="J187" i="27" a="1"/>
  <c r="J187" i="27" s="1"/>
  <c r="K187" i="27" a="1"/>
  <c r="K187" i="27"/>
  <c r="L187" i="27" a="1"/>
  <c r="L187" i="27" s="1"/>
  <c r="M187" i="27" a="1"/>
  <c r="M187" i="27" s="1"/>
  <c r="N187" i="27" a="1"/>
  <c r="N187" i="27" s="1"/>
  <c r="D188" i="27" a="1"/>
  <c r="D188" i="27" s="1"/>
  <c r="E188" i="27" a="1"/>
  <c r="E188" i="27" s="1"/>
  <c r="F188" i="27" a="1"/>
  <c r="F188" i="27" s="1"/>
  <c r="G188" i="27" a="1"/>
  <c r="G188" i="27" s="1"/>
  <c r="H188" i="27" a="1"/>
  <c r="H188" i="27"/>
  <c r="I188" i="27" a="1"/>
  <c r="I188" i="27" s="1"/>
  <c r="J188" i="27" a="1"/>
  <c r="J188" i="27" s="1"/>
  <c r="K188" i="27" a="1"/>
  <c r="K188" i="27" s="1"/>
  <c r="L188" i="27" a="1"/>
  <c r="L188" i="27" s="1"/>
  <c r="M188" i="27" a="1"/>
  <c r="M188" i="27" s="1"/>
  <c r="N188" i="27" a="1"/>
  <c r="N188" i="27" s="1"/>
  <c r="C188" i="27" a="1"/>
  <c r="C188" i="27" s="1"/>
  <c r="C187" i="27" a="1"/>
  <c r="C187" i="27" s="1"/>
  <c r="C179" i="27" a="1"/>
  <c r="C179" i="27" s="1"/>
  <c r="D168" i="27" a="1"/>
  <c r="D168" i="27" s="1"/>
  <c r="E168" i="27" a="1"/>
  <c r="E168" i="27" s="1"/>
  <c r="F168" i="27" a="1"/>
  <c r="F168" i="27"/>
  <c r="G168" i="27" a="1"/>
  <c r="G168" i="27" s="1"/>
  <c r="H168" i="27" a="1"/>
  <c r="H168" i="27" s="1"/>
  <c r="I168" i="27" a="1"/>
  <c r="I168" i="27"/>
  <c r="J168" i="27" a="1"/>
  <c r="J168" i="27" s="1"/>
  <c r="K168" i="27" a="1"/>
  <c r="K168" i="27"/>
  <c r="L168" i="27" a="1"/>
  <c r="L168" i="27" s="1"/>
  <c r="M168" i="27" a="1"/>
  <c r="M168" i="27" s="1"/>
  <c r="N168" i="27" a="1"/>
  <c r="N168" i="27"/>
  <c r="D169" i="27" a="1"/>
  <c r="D169" i="27" s="1"/>
  <c r="E169" i="27" a="1"/>
  <c r="E169" i="27" s="1"/>
  <c r="F169" i="27" a="1"/>
  <c r="F169" i="27" s="1"/>
  <c r="G169" i="27" a="1"/>
  <c r="G169" i="27" s="1"/>
  <c r="H169" i="27" a="1"/>
  <c r="H169" i="27" s="1"/>
  <c r="I169" i="27" a="1"/>
  <c r="I169" i="27" s="1"/>
  <c r="J169" i="27" a="1"/>
  <c r="J169" i="27" s="1"/>
  <c r="K169" i="27" a="1"/>
  <c r="K169" i="27" s="1"/>
  <c r="L169" i="27" a="1"/>
  <c r="L169" i="27" s="1"/>
  <c r="M169" i="27" a="1"/>
  <c r="M169" i="27" s="1"/>
  <c r="N169" i="27" a="1"/>
  <c r="N169" i="27" s="1"/>
  <c r="C169" i="27" a="1"/>
  <c r="C169" i="27" s="1"/>
  <c r="C168" i="27" a="1"/>
  <c r="C168" i="27" s="1"/>
  <c r="C160" i="27" a="1"/>
  <c r="C160" i="27" s="1"/>
  <c r="D149" i="27" a="1"/>
  <c r="D149" i="27" s="1"/>
  <c r="E149" i="27" a="1"/>
  <c r="E149" i="27" s="1"/>
  <c r="F149" i="27" a="1"/>
  <c r="F149" i="27" s="1"/>
  <c r="G149" i="27" a="1"/>
  <c r="G149" i="27"/>
  <c r="H149" i="27" a="1"/>
  <c r="H149" i="27" s="1"/>
  <c r="I149" i="27" a="1"/>
  <c r="I149" i="27" s="1"/>
  <c r="J149" i="27" a="1"/>
  <c r="J149" i="27"/>
  <c r="K149" i="27" a="1"/>
  <c r="K149" i="27" s="1"/>
  <c r="L149" i="27" a="1"/>
  <c r="L149" i="27" s="1"/>
  <c r="M149" i="27" a="1"/>
  <c r="M149" i="27" s="1"/>
  <c r="N149" i="27" a="1"/>
  <c r="N149" i="27" s="1"/>
  <c r="D150" i="27" a="1"/>
  <c r="D150" i="27" s="1"/>
  <c r="E150" i="27" a="1"/>
  <c r="E150" i="27" s="1"/>
  <c r="F150" i="27" a="1"/>
  <c r="F150" i="27" s="1"/>
  <c r="G150" i="27" a="1"/>
  <c r="G150" i="27" s="1"/>
  <c r="H150" i="27" a="1"/>
  <c r="H150" i="27" s="1"/>
  <c r="I150" i="27" a="1"/>
  <c r="I150" i="27" s="1"/>
  <c r="J150" i="27" a="1"/>
  <c r="J150" i="27" s="1"/>
  <c r="K150" i="27" a="1"/>
  <c r="K150" i="27" s="1"/>
  <c r="L150" i="27" a="1"/>
  <c r="L150" i="27" s="1"/>
  <c r="M150" i="27" a="1"/>
  <c r="M150" i="27" s="1"/>
  <c r="N150" i="27" a="1"/>
  <c r="N150" i="27" s="1"/>
  <c r="C150" i="27" a="1"/>
  <c r="C150" i="27" s="1"/>
  <c r="C149" i="27" a="1"/>
  <c r="C149" i="27" s="1"/>
  <c r="C141" i="27" a="1"/>
  <c r="C141" i="27" s="1"/>
  <c r="D130" i="27" a="1"/>
  <c r="D130" i="27" s="1"/>
  <c r="E130" i="27" a="1"/>
  <c r="E130" i="27" s="1"/>
  <c r="F130" i="27" a="1"/>
  <c r="F130" i="27"/>
  <c r="G130" i="27" a="1"/>
  <c r="G130" i="27" s="1"/>
  <c r="H130" i="27" a="1"/>
  <c r="H130" i="27"/>
  <c r="I130" i="27" a="1"/>
  <c r="I130" i="27" s="1"/>
  <c r="J130" i="27" a="1"/>
  <c r="J130" i="27" s="1"/>
  <c r="K130" i="27" a="1"/>
  <c r="K130" i="27" s="1"/>
  <c r="L130" i="27" a="1"/>
  <c r="L130" i="27" s="1"/>
  <c r="M130" i="27" a="1"/>
  <c r="M130" i="27" s="1"/>
  <c r="N130" i="27" a="1"/>
  <c r="N130" i="27"/>
  <c r="D131" i="27" a="1"/>
  <c r="D131" i="27" s="1"/>
  <c r="E131" i="27" a="1"/>
  <c r="E131" i="27" s="1"/>
  <c r="F131" i="27" a="1"/>
  <c r="F131" i="27" s="1"/>
  <c r="G131" i="27" a="1"/>
  <c r="G131" i="27"/>
  <c r="H131" i="27" a="1"/>
  <c r="H131" i="27" s="1"/>
  <c r="I131" i="27" a="1"/>
  <c r="I131" i="27" s="1"/>
  <c r="J131" i="27" a="1"/>
  <c r="J131" i="27" s="1"/>
  <c r="K131" i="27" a="1"/>
  <c r="K131" i="27" s="1"/>
  <c r="L131" i="27" a="1"/>
  <c r="L131" i="27" s="1"/>
  <c r="M131" i="27" a="1"/>
  <c r="M131" i="27" s="1"/>
  <c r="N131" i="27" a="1"/>
  <c r="N131" i="27" s="1"/>
  <c r="C131" i="27" a="1"/>
  <c r="C131" i="27" s="1"/>
  <c r="C130" i="27" a="1"/>
  <c r="C130" i="27" s="1"/>
  <c r="C122" i="27" a="1"/>
  <c r="C122" i="27" s="1"/>
  <c r="D111" i="27" a="1"/>
  <c r="D111" i="27" s="1"/>
  <c r="E111" i="27" a="1"/>
  <c r="E111" i="27" s="1"/>
  <c r="F111" i="27" a="1"/>
  <c r="F111" i="27" s="1"/>
  <c r="G111" i="27" a="1"/>
  <c r="G111" i="27"/>
  <c r="H111" i="27" a="1"/>
  <c r="H111" i="27" s="1"/>
  <c r="I111" i="27" a="1"/>
  <c r="I111" i="27" s="1"/>
  <c r="J111" i="27" a="1"/>
  <c r="J111" i="27" s="1"/>
  <c r="K111" i="27" a="1"/>
  <c r="K111" i="27"/>
  <c r="L111" i="27" a="1"/>
  <c r="L111" i="27" s="1"/>
  <c r="M111" i="27" a="1"/>
  <c r="M111" i="27" s="1"/>
  <c r="N111" i="27" a="1"/>
  <c r="N111" i="27" s="1"/>
  <c r="D112" i="27" a="1"/>
  <c r="D112" i="27" s="1"/>
  <c r="E112" i="27" a="1"/>
  <c r="E112" i="27" s="1"/>
  <c r="F112" i="27" a="1"/>
  <c r="F112" i="27" s="1"/>
  <c r="G112" i="27" a="1"/>
  <c r="G112" i="27" s="1"/>
  <c r="H112" i="27" a="1"/>
  <c r="H112" i="27" s="1"/>
  <c r="I112" i="27" a="1"/>
  <c r="I112" i="27" s="1"/>
  <c r="J112" i="27" a="1"/>
  <c r="J112" i="27" s="1"/>
  <c r="K112" i="27" a="1"/>
  <c r="K112" i="27" s="1"/>
  <c r="L112" i="27" a="1"/>
  <c r="L112" i="27" s="1"/>
  <c r="M112" i="27" a="1"/>
  <c r="M112" i="27" s="1"/>
  <c r="N112" i="27" a="1"/>
  <c r="N112" i="27" s="1"/>
  <c r="C112" i="27" a="1"/>
  <c r="C112" i="27" s="1"/>
  <c r="C111" i="27" a="1"/>
  <c r="C111" i="27" s="1"/>
  <c r="C103" i="27" a="1"/>
  <c r="C103" i="27" s="1"/>
  <c r="D92" i="27" a="1"/>
  <c r="D92" i="27" s="1"/>
  <c r="E92" i="27" a="1"/>
  <c r="E92" i="27" s="1"/>
  <c r="F92" i="27" a="1"/>
  <c r="F92" i="27" s="1"/>
  <c r="G92" i="27" a="1"/>
  <c r="G92" i="27"/>
  <c r="H92" i="27" a="1"/>
  <c r="H92" i="27" s="1"/>
  <c r="I92" i="27" a="1"/>
  <c r="I92" i="27" s="1"/>
  <c r="J92" i="27" a="1"/>
  <c r="J92" i="27" s="1"/>
  <c r="K92" i="27" a="1"/>
  <c r="K92" i="27"/>
  <c r="L92" i="27" a="1"/>
  <c r="L92" i="27" s="1"/>
  <c r="M92" i="27" a="1"/>
  <c r="M92" i="27" s="1"/>
  <c r="N92" i="27" a="1"/>
  <c r="N92" i="27" s="1"/>
  <c r="D93" i="27" a="1"/>
  <c r="D93" i="27" s="1"/>
  <c r="E93" i="27" a="1"/>
  <c r="E93" i="27" s="1"/>
  <c r="F93" i="27" a="1"/>
  <c r="F93" i="27" s="1"/>
  <c r="G93" i="27" a="1"/>
  <c r="G93" i="27" s="1"/>
  <c r="H93" i="27" a="1"/>
  <c r="H93" i="27" s="1"/>
  <c r="I93" i="27" a="1"/>
  <c r="I93" i="27" s="1"/>
  <c r="J93" i="27" a="1"/>
  <c r="J93" i="27" s="1"/>
  <c r="K93" i="27" a="1"/>
  <c r="K93" i="27" s="1"/>
  <c r="L93" i="27" a="1"/>
  <c r="L93" i="27" s="1"/>
  <c r="M93" i="27" a="1"/>
  <c r="M93" i="27" s="1"/>
  <c r="N93" i="27" a="1"/>
  <c r="N93" i="27" s="1"/>
  <c r="C93" i="27" a="1"/>
  <c r="C93" i="27" s="1"/>
  <c r="C92" i="27" a="1"/>
  <c r="C92" i="27" s="1"/>
  <c r="C84" i="27" a="1"/>
  <c r="C84" i="27" s="1"/>
  <c r="D74" i="27" a="1"/>
  <c r="D74" i="27" s="1"/>
  <c r="E74" i="27" a="1"/>
  <c r="E74" i="27" s="1"/>
  <c r="F74" i="27" a="1"/>
  <c r="F74" i="27" s="1"/>
  <c r="G74" i="27" a="1"/>
  <c r="G74" i="27" s="1"/>
  <c r="H74" i="27" a="1"/>
  <c r="H74" i="27" s="1"/>
  <c r="I74" i="27" a="1"/>
  <c r="I74" i="27"/>
  <c r="J74" i="27" a="1"/>
  <c r="J74" i="27" s="1"/>
  <c r="K74" i="27" a="1"/>
  <c r="K74" i="27" s="1"/>
  <c r="L74" i="27" a="1"/>
  <c r="L74" i="27" s="1"/>
  <c r="M74" i="27" a="1"/>
  <c r="M74" i="27" s="1"/>
  <c r="N74" i="27" a="1"/>
  <c r="N74" i="27" s="1"/>
  <c r="C74" i="27" a="1"/>
  <c r="C74" i="27" s="1"/>
  <c r="D55" i="27" a="1"/>
  <c r="D55" i="27" s="1"/>
  <c r="E55" i="27" a="1"/>
  <c r="E55" i="27" s="1"/>
  <c r="F55" i="27" a="1"/>
  <c r="F55" i="27" s="1"/>
  <c r="G55" i="27" a="1"/>
  <c r="G55" i="27" s="1"/>
  <c r="H55" i="27" a="1"/>
  <c r="H55" i="27" s="1"/>
  <c r="I55" i="27" a="1"/>
  <c r="I55" i="27" s="1"/>
  <c r="J55" i="27" a="1"/>
  <c r="J55" i="27" s="1"/>
  <c r="K55" i="27" a="1"/>
  <c r="K55" i="27" s="1"/>
  <c r="L55" i="27" a="1"/>
  <c r="L55" i="27" s="1"/>
  <c r="M55" i="27" a="1"/>
  <c r="M55" i="27" s="1"/>
  <c r="N55" i="27" a="1"/>
  <c r="N55" i="27" s="1"/>
  <c r="C55" i="27" a="1"/>
  <c r="C55" i="27" s="1"/>
  <c r="D36" i="27" a="1"/>
  <c r="D36" i="27" s="1"/>
  <c r="E36" i="27" a="1"/>
  <c r="E36" i="27" s="1"/>
  <c r="F36" i="27" a="1"/>
  <c r="F36" i="27" s="1"/>
  <c r="G36" i="27" a="1"/>
  <c r="G36" i="27" s="1"/>
  <c r="H36" i="27" a="1"/>
  <c r="H36" i="27" s="1"/>
  <c r="I36" i="27" a="1"/>
  <c r="I36" i="27" s="1"/>
  <c r="J36" i="27" a="1"/>
  <c r="J36" i="27" s="1"/>
  <c r="K36" i="27" a="1"/>
  <c r="K36" i="27" s="1"/>
  <c r="L36" i="27" a="1"/>
  <c r="L36" i="27" s="1"/>
  <c r="M36" i="27" a="1"/>
  <c r="M36" i="27" s="1"/>
  <c r="N36" i="27" a="1"/>
  <c r="N36" i="27" s="1"/>
  <c r="C36" i="27" a="1"/>
  <c r="C36" i="27" s="1"/>
  <c r="D19" i="27" a="1"/>
  <c r="D19" i="27" s="1"/>
  <c r="E19" i="27" a="1"/>
  <c r="E19" i="27" s="1"/>
  <c r="F19" i="27" a="1"/>
  <c r="F19" i="27" s="1"/>
  <c r="G19" i="27" a="1"/>
  <c r="G19" i="27" s="1"/>
  <c r="H19" i="27" a="1"/>
  <c r="H19" i="27" s="1"/>
  <c r="I19" i="27" a="1"/>
  <c r="I19" i="27" s="1"/>
  <c r="J19" i="27" a="1"/>
  <c r="J19" i="27" s="1"/>
  <c r="K19" i="27" a="1"/>
  <c r="K19" i="27"/>
  <c r="L19" i="27" a="1"/>
  <c r="L19" i="27" s="1"/>
  <c r="M19" i="27" a="1"/>
  <c r="M19" i="27" s="1"/>
  <c r="N19" i="27" a="1"/>
  <c r="N19" i="27" s="1"/>
  <c r="C19" i="27" a="1"/>
  <c r="C19" i="27" s="1"/>
  <c r="C18" i="27" a="1"/>
  <c r="C18" i="27" s="1"/>
  <c r="D73" i="27" a="1"/>
  <c r="D73" i="27" s="1"/>
  <c r="E73" i="27" a="1"/>
  <c r="E73" i="27" s="1"/>
  <c r="F73" i="27" a="1"/>
  <c r="F73" i="27" s="1"/>
  <c r="G73" i="27" a="1"/>
  <c r="G73" i="27" s="1"/>
  <c r="H73" i="27" a="1"/>
  <c r="H73" i="27" s="1"/>
  <c r="I73" i="27" a="1"/>
  <c r="I73" i="27" s="1"/>
  <c r="J73" i="27" a="1"/>
  <c r="J73" i="27" s="1"/>
  <c r="K73" i="27" a="1"/>
  <c r="K73" i="27" s="1"/>
  <c r="L73" i="27" a="1"/>
  <c r="L73" i="27" s="1"/>
  <c r="M73" i="27" a="1"/>
  <c r="M73" i="27" s="1"/>
  <c r="N73" i="27" a="1"/>
  <c r="N73" i="27" s="1"/>
  <c r="C73" i="27" a="1"/>
  <c r="C73" i="27" s="1"/>
  <c r="D54" i="27" a="1"/>
  <c r="D54" i="27" s="1"/>
  <c r="E54" i="27" a="1"/>
  <c r="E54" i="27" s="1"/>
  <c r="F54" i="27" a="1"/>
  <c r="F54" i="27" s="1"/>
  <c r="G54" i="27" a="1"/>
  <c r="G54" i="27" s="1"/>
  <c r="H54" i="27" a="1"/>
  <c r="H54" i="27" s="1"/>
  <c r="I54" i="27" a="1"/>
  <c r="I54" i="27" s="1"/>
  <c r="J54" i="27" a="1"/>
  <c r="J54" i="27" s="1"/>
  <c r="K54" i="27" a="1"/>
  <c r="K54" i="27" s="1"/>
  <c r="L54" i="27" a="1"/>
  <c r="L54" i="27" s="1"/>
  <c r="M54" i="27" a="1"/>
  <c r="M54" i="27" s="1"/>
  <c r="N54" i="27" a="1"/>
  <c r="N54" i="27" s="1"/>
  <c r="C54" i="27" a="1"/>
  <c r="C54" i="27" s="1"/>
  <c r="D35" i="27" a="1"/>
  <c r="D35" i="27" s="1"/>
  <c r="E35" i="27" a="1"/>
  <c r="E35" i="27" s="1"/>
  <c r="F35" i="27" a="1"/>
  <c r="F35" i="27" s="1"/>
  <c r="G35" i="27" a="1"/>
  <c r="G35" i="27" s="1"/>
  <c r="H35" i="27" a="1"/>
  <c r="H35" i="27" s="1"/>
  <c r="I35" i="27" a="1"/>
  <c r="I35" i="27" s="1"/>
  <c r="J35" i="27" a="1"/>
  <c r="J35" i="27" s="1"/>
  <c r="K35" i="27" a="1"/>
  <c r="K35" i="27" s="1"/>
  <c r="L35" i="27" a="1"/>
  <c r="L35" i="27" s="1"/>
  <c r="M35" i="27" a="1"/>
  <c r="M35" i="27" s="1"/>
  <c r="N35" i="27" a="1"/>
  <c r="N35" i="27" s="1"/>
  <c r="C35" i="27" a="1"/>
  <c r="C35" i="27" s="1"/>
  <c r="N18" i="27" a="1"/>
  <c r="N18" i="27" s="1"/>
  <c r="D18" i="27" a="1"/>
  <c r="D18" i="27" s="1"/>
  <c r="E18" i="27" a="1"/>
  <c r="E18" i="27" s="1"/>
  <c r="F18" i="27" a="1"/>
  <c r="F18" i="27" s="1"/>
  <c r="G18" i="27" a="1"/>
  <c r="G18" i="27" s="1"/>
  <c r="H18" i="27" a="1"/>
  <c r="H18" i="27" s="1"/>
  <c r="I18" i="27" a="1"/>
  <c r="I18" i="27" s="1"/>
  <c r="J18" i="27" a="1"/>
  <c r="J18" i="27" s="1"/>
  <c r="K18" i="27" a="1"/>
  <c r="K18" i="27" s="1"/>
  <c r="L18" i="27" a="1"/>
  <c r="L18" i="27" s="1"/>
  <c r="M18" i="27" a="1"/>
  <c r="M18" i="27" s="1"/>
  <c r="T12" i="27"/>
  <c r="U12" i="27"/>
  <c r="V12" i="27"/>
  <c r="W12" i="27"/>
  <c r="X12" i="27"/>
  <c r="Y12" i="27"/>
  <c r="Z12" i="27"/>
  <c r="AA12" i="27"/>
  <c r="AB12" i="27"/>
  <c r="AC12" i="27"/>
  <c r="AD12" i="27"/>
  <c r="T32" i="27"/>
  <c r="U32" i="27"/>
  <c r="V32" i="27"/>
  <c r="W32" i="27"/>
  <c r="X32" i="27"/>
  <c r="Y32" i="27"/>
  <c r="Z32" i="27"/>
  <c r="AA32" i="27"/>
  <c r="AB32" i="27"/>
  <c r="AC32" i="27"/>
  <c r="AD32" i="27"/>
  <c r="T51" i="27"/>
  <c r="U51" i="27"/>
  <c r="V51" i="27"/>
  <c r="W51" i="27"/>
  <c r="X51" i="27"/>
  <c r="Y51" i="27"/>
  <c r="Z51" i="27"/>
  <c r="AA51" i="27"/>
  <c r="AB51" i="27"/>
  <c r="AC51" i="27"/>
  <c r="AD51" i="27"/>
  <c r="T70" i="27"/>
  <c r="U70" i="27"/>
  <c r="V70" i="27"/>
  <c r="W70" i="27"/>
  <c r="X70" i="27"/>
  <c r="Y70" i="27"/>
  <c r="Z70" i="27"/>
  <c r="AA70" i="27"/>
  <c r="AB70" i="27"/>
  <c r="AC70" i="27"/>
  <c r="AD70" i="27"/>
  <c r="T89" i="27"/>
  <c r="U89" i="27"/>
  <c r="V89" i="27"/>
  <c r="W89" i="27"/>
  <c r="X89" i="27"/>
  <c r="Y89" i="27"/>
  <c r="Z89" i="27"/>
  <c r="AA89" i="27"/>
  <c r="AB89" i="27"/>
  <c r="AC89" i="27"/>
  <c r="AD89" i="27"/>
  <c r="T108" i="27"/>
  <c r="U108" i="27"/>
  <c r="V108" i="27"/>
  <c r="W108" i="27"/>
  <c r="X108" i="27"/>
  <c r="Y108" i="27"/>
  <c r="Z108" i="27"/>
  <c r="AA108" i="27"/>
  <c r="AB108" i="27"/>
  <c r="AC108" i="27"/>
  <c r="AD108" i="27"/>
  <c r="T127" i="27"/>
  <c r="U127" i="27"/>
  <c r="V127" i="27"/>
  <c r="W127" i="27"/>
  <c r="X127" i="27"/>
  <c r="Y127" i="27"/>
  <c r="Z127" i="27"/>
  <c r="AA127" i="27"/>
  <c r="AB127" i="27"/>
  <c r="AC127" i="27"/>
  <c r="AD127" i="27"/>
  <c r="T146" i="27"/>
  <c r="U146" i="27"/>
  <c r="V146" i="27"/>
  <c r="W146" i="27"/>
  <c r="X146" i="27"/>
  <c r="Y146" i="27"/>
  <c r="Z146" i="27"/>
  <c r="AA146" i="27"/>
  <c r="AB146" i="27"/>
  <c r="AC146" i="27"/>
  <c r="AD146" i="27"/>
  <c r="T165" i="27"/>
  <c r="U165" i="27"/>
  <c r="V165" i="27"/>
  <c r="W165" i="27"/>
  <c r="X165" i="27"/>
  <c r="Y165" i="27"/>
  <c r="Z165" i="27"/>
  <c r="AA165" i="27"/>
  <c r="AB165" i="27"/>
  <c r="AC165" i="27"/>
  <c r="AD165" i="27"/>
  <c r="T184" i="27"/>
  <c r="U184" i="27"/>
  <c r="V184" i="27"/>
  <c r="W184" i="27"/>
  <c r="X184" i="27"/>
  <c r="Y184" i="27"/>
  <c r="Z184" i="27"/>
  <c r="AA184" i="27"/>
  <c r="AB184" i="27"/>
  <c r="AC184" i="27"/>
  <c r="AD184" i="27"/>
  <c r="T203" i="27"/>
  <c r="U203" i="27"/>
  <c r="V203" i="27"/>
  <c r="W203" i="27"/>
  <c r="X203" i="27"/>
  <c r="Y203" i="27"/>
  <c r="Z203" i="27"/>
  <c r="AA203" i="27"/>
  <c r="AB203" i="27"/>
  <c r="AC203" i="27"/>
  <c r="AD203" i="27"/>
  <c r="T222" i="27"/>
  <c r="U222" i="27"/>
  <c r="V222" i="27"/>
  <c r="W222" i="27"/>
  <c r="X222" i="27"/>
  <c r="Y222" i="27"/>
  <c r="Z222" i="27"/>
  <c r="AA222" i="27"/>
  <c r="AB222" i="27"/>
  <c r="AC222" i="27"/>
  <c r="AD222" i="27"/>
  <c r="T241" i="27"/>
  <c r="U241" i="27"/>
  <c r="V241" i="27"/>
  <c r="W241" i="27"/>
  <c r="X241" i="27"/>
  <c r="Y241" i="27"/>
  <c r="Z241" i="27"/>
  <c r="AA241" i="27"/>
  <c r="AB241" i="27"/>
  <c r="AC241" i="27"/>
  <c r="AD241" i="27"/>
  <c r="T260" i="27"/>
  <c r="U260" i="27"/>
  <c r="V260" i="27"/>
  <c r="W260" i="27"/>
  <c r="X260" i="27"/>
  <c r="Y260" i="27"/>
  <c r="Z260" i="27"/>
  <c r="AA260" i="27"/>
  <c r="AB260" i="27"/>
  <c r="AC260" i="27"/>
  <c r="AD260" i="27"/>
  <c r="T279" i="27"/>
  <c r="U279" i="27"/>
  <c r="V279" i="27"/>
  <c r="W279" i="27"/>
  <c r="X279" i="27"/>
  <c r="Y279" i="27"/>
  <c r="Z279" i="27"/>
  <c r="AA279" i="27"/>
  <c r="AB279" i="27"/>
  <c r="AC279" i="27"/>
  <c r="AD279" i="27"/>
  <c r="T298" i="27"/>
  <c r="U298" i="27"/>
  <c r="V298" i="27"/>
  <c r="W298" i="27"/>
  <c r="X298" i="27"/>
  <c r="Y298" i="27"/>
  <c r="Z298" i="27"/>
  <c r="AA298" i="27"/>
  <c r="AB298" i="27"/>
  <c r="AC298" i="27"/>
  <c r="AD298" i="27"/>
  <c r="T317" i="27"/>
  <c r="U317" i="27"/>
  <c r="V317" i="27"/>
  <c r="W317" i="27"/>
  <c r="X317" i="27"/>
  <c r="Y317" i="27"/>
  <c r="Z317" i="27"/>
  <c r="AA317" i="27"/>
  <c r="AB317" i="27"/>
  <c r="AC317" i="27"/>
  <c r="AD317" i="27"/>
  <c r="T336" i="27"/>
  <c r="U336" i="27"/>
  <c r="V336" i="27"/>
  <c r="W336" i="27"/>
  <c r="X336" i="27"/>
  <c r="Y336" i="27"/>
  <c r="Z336" i="27"/>
  <c r="AA336" i="27"/>
  <c r="AB336" i="27"/>
  <c r="AC336" i="27"/>
  <c r="AD336" i="27"/>
  <c r="T355" i="27"/>
  <c r="U355" i="27"/>
  <c r="V355" i="27"/>
  <c r="W355" i="27"/>
  <c r="X355" i="27"/>
  <c r="Y355" i="27"/>
  <c r="Z355" i="27"/>
  <c r="AA355" i="27"/>
  <c r="AB355" i="27"/>
  <c r="AC355" i="27"/>
  <c r="AD355" i="27"/>
  <c r="T374" i="27"/>
  <c r="U374" i="27"/>
  <c r="V374" i="27"/>
  <c r="W374" i="27"/>
  <c r="X374" i="27"/>
  <c r="Y374" i="27"/>
  <c r="Z374" i="27"/>
  <c r="AA374" i="27"/>
  <c r="AB374" i="27"/>
  <c r="AC374" i="27"/>
  <c r="AD374" i="27"/>
  <c r="T393" i="27"/>
  <c r="U393" i="27"/>
  <c r="V393" i="27"/>
  <c r="W393" i="27"/>
  <c r="X393" i="27"/>
  <c r="Y393" i="27"/>
  <c r="Z393" i="27"/>
  <c r="AA393" i="27"/>
  <c r="AB393" i="27"/>
  <c r="AC393" i="27"/>
  <c r="AD393" i="27"/>
  <c r="T412" i="27"/>
  <c r="U412" i="27"/>
  <c r="V412" i="27"/>
  <c r="W412" i="27"/>
  <c r="X412" i="27"/>
  <c r="Y412" i="27"/>
  <c r="Z412" i="27"/>
  <c r="AA412" i="27"/>
  <c r="AB412" i="27"/>
  <c r="AC412" i="27"/>
  <c r="AD412" i="27"/>
  <c r="T431" i="27"/>
  <c r="U431" i="27"/>
  <c r="V431" i="27"/>
  <c r="W431" i="27"/>
  <c r="X431" i="27"/>
  <c r="Y431" i="27"/>
  <c r="Z431" i="27"/>
  <c r="AA431" i="27"/>
  <c r="AB431" i="27"/>
  <c r="AC431" i="27"/>
  <c r="AD431" i="27"/>
  <c r="T450" i="27"/>
  <c r="U450" i="27"/>
  <c r="V450" i="27"/>
  <c r="W450" i="27"/>
  <c r="X450" i="27"/>
  <c r="Y450" i="27"/>
  <c r="Z450" i="27"/>
  <c r="AA450" i="27"/>
  <c r="AB450" i="27"/>
  <c r="AC450" i="27"/>
  <c r="AD450" i="27"/>
  <c r="S450" i="27"/>
  <c r="S431" i="27"/>
  <c r="S412" i="27"/>
  <c r="S393" i="27"/>
  <c r="S374" i="27"/>
  <c r="S355" i="27"/>
  <c r="S336" i="27"/>
  <c r="S317" i="27"/>
  <c r="S298" i="27"/>
  <c r="S279" i="27"/>
  <c r="S260" i="27"/>
  <c r="S241" i="27"/>
  <c r="S222" i="27"/>
  <c r="S203" i="27"/>
  <c r="S184" i="27"/>
  <c r="S165" i="27"/>
  <c r="S146" i="27"/>
  <c r="S127" i="27"/>
  <c r="S108" i="27"/>
  <c r="S89" i="27"/>
  <c r="S70" i="27"/>
  <c r="S51" i="27"/>
  <c r="S32" i="27"/>
  <c r="S12" i="27"/>
  <c r="N2" i="34" l="1" a="1"/>
  <c r="N2" i="34" s="1"/>
  <c r="M2" i="34" a="1"/>
  <c r="M2" i="34" s="1"/>
  <c r="L2" i="34" a="1"/>
  <c r="L2" i="34" s="1"/>
  <c r="D2" i="34" a="1"/>
  <c r="D2" i="34" s="1"/>
  <c r="F2" i="34" s="1" a="1"/>
  <c r="F2" i="34" s="1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" i="17"/>
  <c r="E2" i="34" a="1"/>
  <c r="E2" i="34" s="1"/>
  <c r="F2" i="33" a="1"/>
  <c r="F2" i="33" s="1"/>
  <c r="C452" i="27" l="1" a="1"/>
  <c r="C452" i="27" s="1"/>
  <c r="C451" i="27"/>
  <c r="C450" i="27"/>
  <c r="C433" i="27" a="1"/>
  <c r="C433" i="27" s="1"/>
  <c r="C432" i="27"/>
  <c r="C431" i="27"/>
  <c r="C414" i="27" a="1"/>
  <c r="C414" i="27" s="1"/>
  <c r="C413" i="27"/>
  <c r="C412" i="27"/>
  <c r="C395" i="27" a="1"/>
  <c r="C395" i="27" s="1"/>
  <c r="C394" i="27"/>
  <c r="C393" i="27"/>
  <c r="C376" i="27" a="1"/>
  <c r="C376" i="27" s="1"/>
  <c r="C375" i="27"/>
  <c r="C374" i="27"/>
  <c r="C357" i="27" a="1"/>
  <c r="C357" i="27" s="1"/>
  <c r="C356" i="27"/>
  <c r="C355" i="27"/>
  <c r="C338" i="27" a="1"/>
  <c r="C338" i="27" s="1"/>
  <c r="C337" i="27"/>
  <c r="C336" i="27"/>
  <c r="C319" i="27" a="1"/>
  <c r="C319" i="27" s="1"/>
  <c r="C318" i="27"/>
  <c r="C317" i="27"/>
  <c r="C300" i="27" a="1"/>
  <c r="C300" i="27" s="1"/>
  <c r="C299" i="27"/>
  <c r="C298" i="27"/>
  <c r="C281" i="27" a="1"/>
  <c r="C281" i="27" s="1"/>
  <c r="C280" i="27"/>
  <c r="C279" i="27"/>
  <c r="C262" i="27" a="1"/>
  <c r="C262" i="27" s="1"/>
  <c r="C261" i="27"/>
  <c r="C260" i="27"/>
  <c r="C243" i="27" a="1"/>
  <c r="C243" i="27" s="1"/>
  <c r="C242" i="27"/>
  <c r="C241" i="27"/>
  <c r="C224" i="27" a="1"/>
  <c r="C224" i="27" s="1"/>
  <c r="C223" i="27"/>
  <c r="C222" i="27"/>
  <c r="C205" i="27" a="1"/>
  <c r="C205" i="27" s="1"/>
  <c r="C204" i="27"/>
  <c r="C203" i="27"/>
  <c r="C186" i="27" a="1"/>
  <c r="C186" i="27" s="1"/>
  <c r="C185" i="27"/>
  <c r="C184" i="27"/>
  <c r="C167" i="27" a="1"/>
  <c r="C167" i="27" s="1"/>
  <c r="C166" i="27"/>
  <c r="C165" i="27"/>
  <c r="C148" i="27" a="1"/>
  <c r="C148" i="27" s="1"/>
  <c r="C147" i="27"/>
  <c r="C146" i="27"/>
  <c r="C129" i="27" a="1"/>
  <c r="C129" i="27" s="1"/>
  <c r="C128" i="27"/>
  <c r="C127" i="27"/>
  <c r="C110" i="27" a="1"/>
  <c r="C110" i="27" s="1"/>
  <c r="C109" i="27"/>
  <c r="C108" i="27"/>
  <c r="C91" i="27" a="1"/>
  <c r="C91" i="27" s="1"/>
  <c r="C90" i="27"/>
  <c r="C89" i="27"/>
  <c r="C72" i="27" a="1"/>
  <c r="C72" i="27" s="1"/>
  <c r="C71" i="27"/>
  <c r="C70" i="27"/>
  <c r="C53" i="27" a="1"/>
  <c r="C53" i="27" s="1"/>
  <c r="C52" i="27"/>
  <c r="C51" i="27"/>
  <c r="C34" i="27" a="1"/>
  <c r="C34" i="27" s="1"/>
  <c r="C33" i="27"/>
  <c r="C32" i="27"/>
  <c r="C17" i="27" a="1"/>
  <c r="C17" i="27" s="1"/>
  <c r="C15" i="27"/>
  <c r="C16" i="27"/>
  <c r="C449" i="27"/>
  <c r="C11" i="27"/>
  <c r="C12" i="27"/>
  <c r="C448" i="27"/>
  <c r="C447" i="27"/>
  <c r="C446" i="27"/>
  <c r="C430" i="27"/>
  <c r="C429" i="27"/>
  <c r="C428" i="27"/>
  <c r="C427" i="27"/>
  <c r="C411" i="27"/>
  <c r="C410" i="27"/>
  <c r="C409" i="27"/>
  <c r="C408" i="27"/>
  <c r="C392" i="27"/>
  <c r="C391" i="27"/>
  <c r="C390" i="27"/>
  <c r="C389" i="27"/>
  <c r="C373" i="27"/>
  <c r="C372" i="27"/>
  <c r="C371" i="27"/>
  <c r="C370" i="27"/>
  <c r="C354" i="27"/>
  <c r="C353" i="27"/>
  <c r="C352" i="27"/>
  <c r="C351" i="27"/>
  <c r="C335" i="27"/>
  <c r="C334" i="27"/>
  <c r="C333" i="27"/>
  <c r="C332" i="27"/>
  <c r="C316" i="27"/>
  <c r="C315" i="27"/>
  <c r="C314" i="27"/>
  <c r="C313" i="27"/>
  <c r="C297" i="27"/>
  <c r="C296" i="27"/>
  <c r="C295" i="27"/>
  <c r="C294" i="27"/>
  <c r="C278" i="27"/>
  <c r="C277" i="27"/>
  <c r="C276" i="27"/>
  <c r="C275" i="27"/>
  <c r="C259" i="27"/>
  <c r="C258" i="27"/>
  <c r="C257" i="27"/>
  <c r="C256" i="27"/>
  <c r="C240" i="27"/>
  <c r="C239" i="27"/>
  <c r="C238" i="27"/>
  <c r="C237" i="27"/>
  <c r="C221" i="27"/>
  <c r="C220" i="27"/>
  <c r="C219" i="27"/>
  <c r="C218" i="27"/>
  <c r="C202" i="27"/>
  <c r="C201" i="27"/>
  <c r="C200" i="27"/>
  <c r="C199" i="27"/>
  <c r="C183" i="27"/>
  <c r="C182" i="27"/>
  <c r="C181" i="27"/>
  <c r="C180" i="27"/>
  <c r="C164" i="27"/>
  <c r="C163" i="27"/>
  <c r="C162" i="27"/>
  <c r="C161" i="27"/>
  <c r="C145" i="27"/>
  <c r="C144" i="27"/>
  <c r="C143" i="27"/>
  <c r="C142" i="27"/>
  <c r="C126" i="27"/>
  <c r="C125" i="27"/>
  <c r="C124" i="27"/>
  <c r="C123" i="27"/>
  <c r="C107" i="27"/>
  <c r="C106" i="27"/>
  <c r="C105" i="27"/>
  <c r="C104" i="27"/>
  <c r="C88" i="27"/>
  <c r="C87" i="27"/>
  <c r="C86" i="27"/>
  <c r="C85" i="27"/>
  <c r="C49" i="27"/>
  <c r="C48" i="27"/>
  <c r="C47" i="27"/>
  <c r="C69" i="27"/>
  <c r="C68" i="27"/>
  <c r="C67" i="27"/>
  <c r="C66" i="27"/>
  <c r="C50" i="27"/>
  <c r="C31" i="27"/>
  <c r="C30" i="27"/>
  <c r="C29" i="27"/>
  <c r="C28" i="27"/>
  <c r="C14" i="27"/>
  <c r="C13" i="27"/>
  <c r="V50" i="27" l="1"/>
  <c r="Y50" i="27"/>
  <c r="AB50" i="27"/>
  <c r="W50" i="27"/>
  <c r="X50" i="27"/>
  <c r="Z50" i="27"/>
  <c r="S50" i="27"/>
  <c r="AC50" i="27"/>
  <c r="T50" i="27"/>
  <c r="U50" i="27"/>
  <c r="AA50" i="27"/>
  <c r="AD50" i="27"/>
  <c r="U373" i="27"/>
  <c r="V373" i="27"/>
  <c r="Y373" i="27"/>
  <c r="Z373" i="27"/>
  <c r="S373" i="27"/>
  <c r="AA373" i="27"/>
  <c r="X373" i="27"/>
  <c r="AB373" i="27"/>
  <c r="W373" i="27"/>
  <c r="AC373" i="27"/>
  <c r="T373" i="27"/>
  <c r="AD373" i="27"/>
  <c r="U278" i="27"/>
  <c r="W278" i="27"/>
  <c r="Y278" i="27"/>
  <c r="Z278" i="27"/>
  <c r="T278" i="27"/>
  <c r="AC278" i="27"/>
  <c r="AD278" i="27"/>
  <c r="S278" i="27"/>
  <c r="AA278" i="27"/>
  <c r="V278" i="27"/>
  <c r="AB278" i="27"/>
  <c r="X278" i="27"/>
  <c r="U183" i="27"/>
  <c r="X183" i="27"/>
  <c r="AA183" i="27"/>
  <c r="AC183" i="27"/>
  <c r="V183" i="27"/>
  <c r="W183" i="27"/>
  <c r="Z183" i="27"/>
  <c r="AD183" i="27"/>
  <c r="AB183" i="27"/>
  <c r="T183" i="27"/>
  <c r="Y183" i="27"/>
  <c r="S183" i="27"/>
  <c r="X88" i="27"/>
  <c r="Z88" i="27"/>
  <c r="AB88" i="27"/>
  <c r="Y88" i="27"/>
  <c r="S88" i="27"/>
  <c r="AA88" i="27"/>
  <c r="T88" i="27"/>
  <c r="U88" i="27"/>
  <c r="V88" i="27"/>
  <c r="W88" i="27"/>
  <c r="AC88" i="27"/>
  <c r="AD88" i="27"/>
  <c r="X392" i="27"/>
  <c r="Y392" i="27"/>
  <c r="S392" i="27"/>
  <c r="Z392" i="27"/>
  <c r="AC392" i="27"/>
  <c r="T392" i="27"/>
  <c r="U392" i="27"/>
  <c r="AD392" i="27"/>
  <c r="V392" i="27"/>
  <c r="AA392" i="27"/>
  <c r="W392" i="27"/>
  <c r="AB392" i="27"/>
  <c r="AA297" i="27"/>
  <c r="AC297" i="27"/>
  <c r="AB297" i="27"/>
  <c r="U297" i="27"/>
  <c r="V297" i="27"/>
  <c r="W297" i="27"/>
  <c r="X297" i="27"/>
  <c r="Y297" i="27"/>
  <c r="Z297" i="27"/>
  <c r="S297" i="27"/>
  <c r="AD297" i="27"/>
  <c r="T297" i="27"/>
  <c r="AD202" i="27"/>
  <c r="U202" i="27"/>
  <c r="Y202" i="27"/>
  <c r="Z202" i="27"/>
  <c r="S202" i="27"/>
  <c r="AA202" i="27"/>
  <c r="T202" i="27"/>
  <c r="X202" i="27"/>
  <c r="AB202" i="27"/>
  <c r="W202" i="27"/>
  <c r="AC202" i="27"/>
  <c r="V202" i="27"/>
  <c r="T107" i="27"/>
  <c r="U107" i="27"/>
  <c r="W107" i="27"/>
  <c r="AB107" i="27"/>
  <c r="Y107" i="27"/>
  <c r="AC107" i="27"/>
  <c r="AD107" i="27"/>
  <c r="S107" i="27"/>
  <c r="AA107" i="27"/>
  <c r="V107" i="27"/>
  <c r="X107" i="27"/>
  <c r="Z107" i="27"/>
  <c r="U411" i="27"/>
  <c r="Z411" i="27"/>
  <c r="S411" i="27"/>
  <c r="AB411" i="27"/>
  <c r="AC411" i="27"/>
  <c r="AA411" i="27"/>
  <c r="X411" i="27"/>
  <c r="AD411" i="27"/>
  <c r="Y411" i="27"/>
  <c r="T411" i="27"/>
  <c r="V411" i="27"/>
  <c r="W411" i="27"/>
  <c r="T316" i="27"/>
  <c r="U316" i="27"/>
  <c r="W316" i="27"/>
  <c r="X316" i="27"/>
  <c r="AC316" i="27"/>
  <c r="V316" i="27"/>
  <c r="AD316" i="27"/>
  <c r="S316" i="27"/>
  <c r="Y316" i="27"/>
  <c r="Z316" i="27"/>
  <c r="AB316" i="27"/>
  <c r="AA316" i="27"/>
  <c r="X69" i="27"/>
  <c r="T69" i="27"/>
  <c r="Z69" i="27"/>
  <c r="S69" i="27"/>
  <c r="Y69" i="27"/>
  <c r="AA69" i="27"/>
  <c r="AB69" i="27"/>
  <c r="U69" i="27"/>
  <c r="V69" i="27"/>
  <c r="W69" i="27"/>
  <c r="AC69" i="27"/>
  <c r="AD69" i="27"/>
  <c r="T11" i="27"/>
  <c r="W11" i="27"/>
  <c r="X11" i="27"/>
  <c r="Y11" i="27"/>
  <c r="U11" i="27"/>
  <c r="V11" i="27"/>
  <c r="Z11" i="27"/>
  <c r="AB11" i="27"/>
  <c r="AC11" i="27"/>
  <c r="S11" i="27"/>
  <c r="AD11" i="27"/>
  <c r="AA11" i="27"/>
  <c r="W221" i="27"/>
  <c r="X221" i="27"/>
  <c r="Y221" i="27"/>
  <c r="AB221" i="27"/>
  <c r="AD221" i="27"/>
  <c r="Z221" i="27"/>
  <c r="AC221" i="27"/>
  <c r="T221" i="27"/>
  <c r="U221" i="27"/>
  <c r="AA221" i="27"/>
  <c r="V221" i="27"/>
  <c r="S221" i="27"/>
  <c r="Z430" i="27"/>
  <c r="S430" i="27"/>
  <c r="AB430" i="27"/>
  <c r="AC430" i="27"/>
  <c r="T430" i="27"/>
  <c r="AA430" i="27"/>
  <c r="U430" i="27"/>
  <c r="V430" i="27"/>
  <c r="W430" i="27"/>
  <c r="X430" i="27"/>
  <c r="AD430" i="27"/>
  <c r="Y430" i="27"/>
  <c r="AC335" i="27"/>
  <c r="AD335" i="27"/>
  <c r="X335" i="27"/>
  <c r="U335" i="27"/>
  <c r="Y335" i="27"/>
  <c r="T335" i="27"/>
  <c r="W335" i="27"/>
  <c r="Z335" i="27"/>
  <c r="S335" i="27"/>
  <c r="V335" i="27"/>
  <c r="AA335" i="27"/>
  <c r="AB335" i="27"/>
  <c r="V240" i="27"/>
  <c r="Y240" i="27"/>
  <c r="U240" i="27"/>
  <c r="W240" i="27"/>
  <c r="AA240" i="27"/>
  <c r="AB240" i="27"/>
  <c r="Z240" i="27"/>
  <c r="AC240" i="27"/>
  <c r="X240" i="27"/>
  <c r="AD240" i="27"/>
  <c r="T240" i="27"/>
  <c r="S240" i="27"/>
  <c r="AB164" i="27"/>
  <c r="AD164" i="27"/>
  <c r="AC164" i="27"/>
  <c r="W164" i="27"/>
  <c r="U164" i="27"/>
  <c r="X164" i="27"/>
  <c r="V164" i="27"/>
  <c r="Y164" i="27"/>
  <c r="Z164" i="27"/>
  <c r="S164" i="27"/>
  <c r="T164" i="27"/>
  <c r="AA164" i="27"/>
  <c r="Z126" i="27"/>
  <c r="S126" i="27"/>
  <c r="AC126" i="27"/>
  <c r="AA126" i="27"/>
  <c r="AB126" i="27"/>
  <c r="U126" i="27"/>
  <c r="T126" i="27"/>
  <c r="V126" i="27"/>
  <c r="W126" i="27"/>
  <c r="X126" i="27"/>
  <c r="AD126" i="27"/>
  <c r="Y126" i="27"/>
  <c r="AC31" i="27"/>
  <c r="T31" i="27"/>
  <c r="W31" i="27"/>
  <c r="AD31" i="27"/>
  <c r="X31" i="27"/>
  <c r="V31" i="27"/>
  <c r="Y31" i="27"/>
  <c r="U31" i="27"/>
  <c r="Z31" i="27"/>
  <c r="S31" i="27"/>
  <c r="AA31" i="27"/>
  <c r="AB31" i="27"/>
  <c r="U145" i="27"/>
  <c r="W145" i="27"/>
  <c r="T145" i="27"/>
  <c r="V145" i="27"/>
  <c r="S145" i="27"/>
  <c r="AB145" i="27"/>
  <c r="AD145" i="27"/>
  <c r="AA145" i="27"/>
  <c r="X145" i="27"/>
  <c r="Y145" i="27"/>
  <c r="Z145" i="27"/>
  <c r="AC145" i="27"/>
  <c r="T449" i="27"/>
  <c r="Z449" i="27"/>
  <c r="U449" i="27"/>
  <c r="S449" i="27"/>
  <c r="AA449" i="27"/>
  <c r="AD449" i="27"/>
  <c r="AB449" i="27"/>
  <c r="AC449" i="27"/>
  <c r="V449" i="27"/>
  <c r="W449" i="27"/>
  <c r="X449" i="27"/>
  <c r="Y449" i="27"/>
  <c r="V354" i="27"/>
  <c r="X354" i="27"/>
  <c r="S354" i="27"/>
  <c r="AD354" i="27"/>
  <c r="W354" i="27"/>
  <c r="Z354" i="27"/>
  <c r="AB354" i="27"/>
  <c r="AC354" i="27"/>
  <c r="T354" i="27"/>
  <c r="U354" i="27"/>
  <c r="Y354" i="27"/>
  <c r="AA354" i="27"/>
  <c r="Y259" i="27"/>
  <c r="Z259" i="27"/>
  <c r="AA259" i="27"/>
  <c r="AC259" i="27"/>
  <c r="S259" i="27"/>
  <c r="AB259" i="27"/>
  <c r="T259" i="27"/>
  <c r="U259" i="27"/>
  <c r="V259" i="27"/>
  <c r="W259" i="27"/>
  <c r="AD259" i="27"/>
  <c r="X259" i="27"/>
  <c r="U204" i="27"/>
  <c r="S204" i="27"/>
  <c r="AA204" i="27"/>
  <c r="Z204" i="27"/>
  <c r="Y204" i="27"/>
  <c r="V204" i="27"/>
  <c r="AC204" i="27"/>
  <c r="W204" i="27"/>
  <c r="X204" i="27"/>
  <c r="T204" i="27"/>
  <c r="AD204" i="27"/>
  <c r="AB204" i="27"/>
  <c r="W52" i="27"/>
  <c r="S52" i="27"/>
  <c r="AC52" i="27"/>
  <c r="T52" i="27"/>
  <c r="X52" i="27"/>
  <c r="Y52" i="27"/>
  <c r="AA52" i="27"/>
  <c r="Z52" i="27"/>
  <c r="AD52" i="27"/>
  <c r="AB52" i="27"/>
  <c r="U52" i="27"/>
  <c r="V52" i="27"/>
  <c r="W261" i="27"/>
  <c r="X261" i="27"/>
  <c r="V261" i="27"/>
  <c r="AB261" i="27"/>
  <c r="Y261" i="27"/>
  <c r="AC261" i="27"/>
  <c r="AD261" i="27"/>
  <c r="AA261" i="27"/>
  <c r="S261" i="27"/>
  <c r="T261" i="27"/>
  <c r="Z261" i="27"/>
  <c r="U261" i="27"/>
  <c r="S166" i="27"/>
  <c r="AC166" i="27"/>
  <c r="V166" i="27"/>
  <c r="AD166" i="27"/>
  <c r="U166" i="27"/>
  <c r="X166" i="27"/>
  <c r="Z166" i="27"/>
  <c r="AB166" i="27"/>
  <c r="Y166" i="27"/>
  <c r="W166" i="27"/>
  <c r="T166" i="27"/>
  <c r="AA166" i="27"/>
  <c r="U375" i="27"/>
  <c r="V375" i="27"/>
  <c r="X375" i="27"/>
  <c r="W375" i="27"/>
  <c r="S375" i="27"/>
  <c r="AC375" i="27"/>
  <c r="Y375" i="27"/>
  <c r="AB375" i="27"/>
  <c r="AD375" i="27"/>
  <c r="Z375" i="27"/>
  <c r="AA375" i="27"/>
  <c r="T375" i="27"/>
  <c r="W71" i="27"/>
  <c r="AC71" i="27"/>
  <c r="AA71" i="27"/>
  <c r="S71" i="27"/>
  <c r="AD71" i="27"/>
  <c r="Z71" i="27"/>
  <c r="T71" i="27"/>
  <c r="V71" i="27"/>
  <c r="AB71" i="27"/>
  <c r="X71" i="27"/>
  <c r="Y71" i="27"/>
  <c r="U71" i="27"/>
  <c r="S280" i="27"/>
  <c r="V280" i="27"/>
  <c r="Z280" i="27"/>
  <c r="AD280" i="27"/>
  <c r="AC280" i="27"/>
  <c r="W280" i="27"/>
  <c r="X280" i="27"/>
  <c r="T280" i="27"/>
  <c r="AA280" i="27"/>
  <c r="Y280" i="27"/>
  <c r="U280" i="27"/>
  <c r="AB280" i="27"/>
  <c r="S13" i="27"/>
  <c r="X13" i="27"/>
  <c r="Z13" i="27"/>
  <c r="AC13" i="27"/>
  <c r="AA13" i="27"/>
  <c r="T13" i="27"/>
  <c r="Y13" i="27"/>
  <c r="AD13" i="27"/>
  <c r="AB13" i="27"/>
  <c r="U13" i="27"/>
  <c r="V13" i="27"/>
  <c r="W13" i="27"/>
  <c r="X185" i="27"/>
  <c r="T185" i="27"/>
  <c r="AB185" i="27"/>
  <c r="Y185" i="27"/>
  <c r="AC185" i="27"/>
  <c r="AD185" i="27"/>
  <c r="AA185" i="27"/>
  <c r="W185" i="27"/>
  <c r="Z185" i="27"/>
  <c r="V185" i="27"/>
  <c r="U185" i="27"/>
  <c r="S185" i="27"/>
  <c r="Y394" i="27"/>
  <c r="Z394" i="27"/>
  <c r="AB394" i="27"/>
  <c r="U394" i="27"/>
  <c r="AA394" i="27"/>
  <c r="AC394" i="27"/>
  <c r="V394" i="27"/>
  <c r="W394" i="27"/>
  <c r="AD394" i="27"/>
  <c r="S394" i="27"/>
  <c r="T394" i="27"/>
  <c r="X394" i="27"/>
  <c r="W90" i="27"/>
  <c r="U90" i="27"/>
  <c r="AC90" i="27"/>
  <c r="Z90" i="27"/>
  <c r="Y90" i="27"/>
  <c r="X90" i="27"/>
  <c r="AD90" i="27"/>
  <c r="V90" i="27"/>
  <c r="S90" i="27"/>
  <c r="AA90" i="27"/>
  <c r="T90" i="27"/>
  <c r="AB90" i="27"/>
  <c r="Z299" i="27"/>
  <c r="AD299" i="27"/>
  <c r="T299" i="27"/>
  <c r="U299" i="27"/>
  <c r="V299" i="27"/>
  <c r="X299" i="27"/>
  <c r="W299" i="27"/>
  <c r="AB299" i="27"/>
  <c r="Y299" i="27"/>
  <c r="AC299" i="27"/>
  <c r="S299" i="27"/>
  <c r="AA299" i="27"/>
  <c r="X413" i="27"/>
  <c r="Y413" i="27"/>
  <c r="S413" i="27"/>
  <c r="T413" i="27"/>
  <c r="V413" i="27"/>
  <c r="AA413" i="27"/>
  <c r="W413" i="27"/>
  <c r="Z413" i="27"/>
  <c r="U413" i="27"/>
  <c r="AB413" i="27"/>
  <c r="AC413" i="27"/>
  <c r="AD413" i="27"/>
  <c r="Z432" i="27"/>
  <c r="T432" i="27"/>
  <c r="AC432" i="27"/>
  <c r="X432" i="27"/>
  <c r="AA432" i="27"/>
  <c r="U432" i="27"/>
  <c r="S432" i="27"/>
  <c r="AD432" i="27"/>
  <c r="AB432" i="27"/>
  <c r="V432" i="27"/>
  <c r="W432" i="27"/>
  <c r="Y432" i="27"/>
  <c r="X318" i="27"/>
  <c r="Y318" i="27"/>
  <c r="Z318" i="27"/>
  <c r="U318" i="27"/>
  <c r="AB318" i="27"/>
  <c r="S318" i="27"/>
  <c r="AA318" i="27"/>
  <c r="V318" i="27"/>
  <c r="AC318" i="27"/>
  <c r="AD318" i="27"/>
  <c r="W318" i="27"/>
  <c r="T318" i="27"/>
  <c r="T33" i="27"/>
  <c r="U33" i="27"/>
  <c r="AA33" i="27"/>
  <c r="AD33" i="27"/>
  <c r="AC33" i="27"/>
  <c r="V33" i="27"/>
  <c r="S33" i="27"/>
  <c r="AB33" i="27"/>
  <c r="W33" i="27"/>
  <c r="Z33" i="27"/>
  <c r="X33" i="27"/>
  <c r="Y33" i="27"/>
  <c r="W337" i="27"/>
  <c r="AB337" i="27"/>
  <c r="X337" i="27"/>
  <c r="V337" i="27"/>
  <c r="AC337" i="27"/>
  <c r="AD337" i="27"/>
  <c r="T337" i="27"/>
  <c r="Y337" i="27"/>
  <c r="S337" i="27"/>
  <c r="AA337" i="27"/>
  <c r="U337" i="27"/>
  <c r="Z337" i="27"/>
  <c r="AA128" i="27"/>
  <c r="AD128" i="27"/>
  <c r="U128" i="27"/>
  <c r="S128" i="27"/>
  <c r="X128" i="27"/>
  <c r="Z128" i="27"/>
  <c r="V128" i="27"/>
  <c r="W128" i="27"/>
  <c r="AB128" i="27"/>
  <c r="Y128" i="27"/>
  <c r="T128" i="27"/>
  <c r="AC128" i="27"/>
  <c r="X109" i="27"/>
  <c r="S109" i="27"/>
  <c r="Y109" i="27"/>
  <c r="T109" i="27"/>
  <c r="W109" i="27"/>
  <c r="AB109" i="27"/>
  <c r="AD109" i="27"/>
  <c r="AA109" i="27"/>
  <c r="AC109" i="27"/>
  <c r="Z109" i="27"/>
  <c r="V109" i="27"/>
  <c r="U109" i="27"/>
  <c r="Y223" i="27"/>
  <c r="AA223" i="27"/>
  <c r="Z223" i="27"/>
  <c r="AB223" i="27"/>
  <c r="T223" i="27"/>
  <c r="U223" i="27"/>
  <c r="V223" i="27"/>
  <c r="AD223" i="27"/>
  <c r="X223" i="27"/>
  <c r="AC223" i="27"/>
  <c r="W223" i="27"/>
  <c r="S223" i="27"/>
  <c r="S242" i="27"/>
  <c r="AD242" i="27"/>
  <c r="X242" i="27"/>
  <c r="U242" i="27"/>
  <c r="Y242" i="27"/>
  <c r="Z242" i="27"/>
  <c r="AB242" i="27"/>
  <c r="V242" i="27"/>
  <c r="W242" i="27"/>
  <c r="AA242" i="27"/>
  <c r="T242" i="27"/>
  <c r="AC242" i="27"/>
  <c r="V147" i="27"/>
  <c r="Z147" i="27"/>
  <c r="X147" i="27"/>
  <c r="AC147" i="27"/>
  <c r="Y147" i="27"/>
  <c r="S147" i="27"/>
  <c r="U147" i="27"/>
  <c r="AB147" i="27"/>
  <c r="W147" i="27"/>
  <c r="T147" i="27"/>
  <c r="AA147" i="27"/>
  <c r="AD147" i="27"/>
  <c r="X451" i="27"/>
  <c r="S451" i="27"/>
  <c r="W451" i="27"/>
  <c r="Y451" i="27"/>
  <c r="AB451" i="27"/>
  <c r="AC451" i="27"/>
  <c r="Z451" i="27"/>
  <c r="AA451" i="27"/>
  <c r="AD451" i="27"/>
  <c r="T451" i="27"/>
  <c r="U451" i="27"/>
  <c r="V451" i="27"/>
  <c r="AC356" i="27"/>
  <c r="T356" i="27"/>
  <c r="X356" i="27"/>
  <c r="AA356" i="27"/>
  <c r="Z356" i="27"/>
  <c r="U356" i="27"/>
  <c r="S356" i="27"/>
  <c r="AB356" i="27"/>
  <c r="AD356" i="27"/>
  <c r="Y356" i="27"/>
  <c r="V356" i="27"/>
  <c r="W356" i="27"/>
  <c r="T14" i="27"/>
  <c r="U14" i="27"/>
  <c r="V14" i="27"/>
  <c r="W14" i="27"/>
  <c r="X14" i="27"/>
  <c r="Y14" i="27"/>
  <c r="Z14" i="27"/>
  <c r="AA14" i="27"/>
  <c r="AB14" i="27"/>
  <c r="AC14" i="27"/>
  <c r="AD14" i="27"/>
  <c r="S14" i="27"/>
  <c r="AB34" i="27"/>
  <c r="AC34" i="27"/>
  <c r="AD34" i="27"/>
  <c r="S34" i="27"/>
  <c r="T34" i="27"/>
  <c r="U34" i="27"/>
  <c r="V34" i="27"/>
  <c r="W34" i="27"/>
  <c r="X34" i="27"/>
  <c r="Y34" i="27"/>
  <c r="Z34" i="27"/>
  <c r="AA34" i="27"/>
  <c r="X53" i="27"/>
  <c r="Y53" i="27"/>
  <c r="Z53" i="27"/>
  <c r="AA53" i="27"/>
  <c r="AB53" i="27"/>
  <c r="AC53" i="27"/>
  <c r="AD53" i="27"/>
  <c r="S53" i="27"/>
  <c r="T53" i="27"/>
  <c r="U53" i="27"/>
  <c r="V53" i="27"/>
  <c r="W53" i="27"/>
  <c r="T72" i="27"/>
  <c r="U72" i="27"/>
  <c r="V72" i="27"/>
  <c r="W72" i="27"/>
  <c r="X72" i="27"/>
  <c r="Y72" i="27"/>
  <c r="Z72" i="27"/>
  <c r="AA72" i="27"/>
  <c r="AB72" i="27"/>
  <c r="AC72" i="27"/>
  <c r="AD72" i="27"/>
  <c r="S72" i="27"/>
  <c r="T91" i="27"/>
  <c r="U91" i="27"/>
  <c r="V91" i="27"/>
  <c r="W91" i="27"/>
  <c r="X91" i="27"/>
  <c r="Y91" i="27"/>
  <c r="Z91" i="27"/>
  <c r="AA91" i="27"/>
  <c r="AB91" i="27"/>
  <c r="AC91" i="27"/>
  <c r="AD91" i="27"/>
  <c r="S91" i="27"/>
  <c r="AB110" i="27"/>
  <c r="AC110" i="27"/>
  <c r="AD110" i="27"/>
  <c r="S110" i="27"/>
  <c r="T110" i="27"/>
  <c r="U110" i="27"/>
  <c r="V110" i="27"/>
  <c r="W110" i="27"/>
  <c r="X110" i="27"/>
  <c r="Y110" i="27"/>
  <c r="Z110" i="27"/>
  <c r="AA110" i="27"/>
  <c r="X129" i="27"/>
  <c r="Y129" i="27"/>
  <c r="Z129" i="27"/>
  <c r="AA129" i="27"/>
  <c r="AB129" i="27"/>
  <c r="AC129" i="27"/>
  <c r="AD129" i="27"/>
  <c r="S129" i="27"/>
  <c r="T129" i="27"/>
  <c r="U129" i="27"/>
  <c r="V129" i="27"/>
  <c r="W129" i="27"/>
  <c r="T148" i="27"/>
  <c r="U148" i="27"/>
  <c r="V148" i="27"/>
  <c r="W148" i="27"/>
  <c r="X148" i="27"/>
  <c r="Y148" i="27"/>
  <c r="Z148" i="27"/>
  <c r="AA148" i="27"/>
  <c r="AB148" i="27"/>
  <c r="AC148" i="27"/>
  <c r="AD148" i="27"/>
  <c r="S148" i="27"/>
  <c r="T167" i="27"/>
  <c r="U167" i="27"/>
  <c r="V167" i="27"/>
  <c r="W167" i="27"/>
  <c r="X167" i="27"/>
  <c r="Y167" i="27"/>
  <c r="Z167" i="27"/>
  <c r="AA167" i="27"/>
  <c r="AB167" i="27"/>
  <c r="AC167" i="27"/>
  <c r="AD167" i="27"/>
  <c r="S167" i="27"/>
  <c r="AB186" i="27"/>
  <c r="AC186" i="27"/>
  <c r="AD186" i="27"/>
  <c r="S186" i="27"/>
  <c r="T186" i="27"/>
  <c r="U186" i="27"/>
  <c r="V186" i="27"/>
  <c r="W186" i="27"/>
  <c r="X186" i="27"/>
  <c r="Y186" i="27"/>
  <c r="Z186" i="27"/>
  <c r="AA186" i="27"/>
  <c r="X205" i="27"/>
  <c r="Y205" i="27"/>
  <c r="Z205" i="27"/>
  <c r="AA205" i="27"/>
  <c r="AB205" i="27"/>
  <c r="AC205" i="27"/>
  <c r="AD205" i="27"/>
  <c r="S205" i="27"/>
  <c r="T205" i="27"/>
  <c r="U205" i="27"/>
  <c r="V205" i="27"/>
  <c r="W205" i="27"/>
  <c r="T224" i="27"/>
  <c r="U224" i="27"/>
  <c r="V224" i="27"/>
  <c r="W224" i="27"/>
  <c r="X224" i="27"/>
  <c r="Y224" i="27"/>
  <c r="Z224" i="27"/>
  <c r="AA224" i="27"/>
  <c r="AB224" i="27"/>
  <c r="AC224" i="27"/>
  <c r="AD224" i="27"/>
  <c r="S224" i="27"/>
  <c r="T243" i="27"/>
  <c r="U243" i="27"/>
  <c r="V243" i="27"/>
  <c r="W243" i="27"/>
  <c r="X243" i="27"/>
  <c r="Y243" i="27"/>
  <c r="Z243" i="27"/>
  <c r="AA243" i="27"/>
  <c r="AB243" i="27"/>
  <c r="AC243" i="27"/>
  <c r="AD243" i="27"/>
  <c r="S243" i="27"/>
  <c r="AB262" i="27"/>
  <c r="AC262" i="27"/>
  <c r="AD262" i="27"/>
  <c r="S262" i="27"/>
  <c r="T262" i="27"/>
  <c r="U262" i="27"/>
  <c r="V262" i="27"/>
  <c r="W262" i="27"/>
  <c r="X262" i="27"/>
  <c r="Y262" i="27"/>
  <c r="Z262" i="27"/>
  <c r="AA262" i="27"/>
  <c r="X281" i="27"/>
  <c r="Y281" i="27"/>
  <c r="Z281" i="27"/>
  <c r="AA281" i="27"/>
  <c r="AB281" i="27"/>
  <c r="AC281" i="27"/>
  <c r="AD281" i="27"/>
  <c r="S281" i="27"/>
  <c r="T281" i="27"/>
  <c r="U281" i="27"/>
  <c r="V281" i="27"/>
  <c r="W281" i="27"/>
  <c r="T300" i="27"/>
  <c r="U300" i="27"/>
  <c r="V300" i="27"/>
  <c r="W300" i="27"/>
  <c r="X300" i="27"/>
  <c r="Y300" i="27"/>
  <c r="Z300" i="27"/>
  <c r="AA300" i="27"/>
  <c r="AB300" i="27"/>
  <c r="AC300" i="27"/>
  <c r="AD300" i="27"/>
  <c r="S300" i="27"/>
  <c r="T319" i="27"/>
  <c r="U319" i="27"/>
  <c r="V319" i="27"/>
  <c r="W319" i="27"/>
  <c r="X319" i="27"/>
  <c r="Y319" i="27"/>
  <c r="Z319" i="27"/>
  <c r="AA319" i="27"/>
  <c r="AB319" i="27"/>
  <c r="AC319" i="27"/>
  <c r="AD319" i="27"/>
  <c r="S319" i="27"/>
  <c r="AB338" i="27"/>
  <c r="AC338" i="27"/>
  <c r="AD338" i="27"/>
  <c r="S338" i="27"/>
  <c r="T338" i="27"/>
  <c r="U338" i="27"/>
  <c r="V338" i="27"/>
  <c r="W338" i="27"/>
  <c r="X338" i="27"/>
  <c r="Y338" i="27"/>
  <c r="Z338" i="27"/>
  <c r="AA338" i="27"/>
  <c r="X357" i="27"/>
  <c r="Y357" i="27"/>
  <c r="Z357" i="27"/>
  <c r="AA357" i="27"/>
  <c r="AB357" i="27"/>
  <c r="AC357" i="27"/>
  <c r="AD357" i="27"/>
  <c r="S357" i="27"/>
  <c r="T357" i="27"/>
  <c r="U357" i="27"/>
  <c r="V357" i="27"/>
  <c r="W357" i="27"/>
  <c r="T376" i="27"/>
  <c r="U376" i="27"/>
  <c r="V376" i="27"/>
  <c r="W376" i="27"/>
  <c r="X376" i="27"/>
  <c r="Y376" i="27"/>
  <c r="Z376" i="27"/>
  <c r="AA376" i="27"/>
  <c r="AB376" i="27"/>
  <c r="AC376" i="27"/>
  <c r="AD376" i="27"/>
  <c r="S376" i="27"/>
  <c r="T395" i="27"/>
  <c r="U395" i="27"/>
  <c r="V395" i="27"/>
  <c r="W395" i="27"/>
  <c r="X395" i="27"/>
  <c r="Y395" i="27"/>
  <c r="Z395" i="27"/>
  <c r="AA395" i="27"/>
  <c r="AB395" i="27"/>
  <c r="AC395" i="27"/>
  <c r="AD395" i="27"/>
  <c r="S395" i="27"/>
  <c r="AB414" i="27"/>
  <c r="AC414" i="27"/>
  <c r="AD414" i="27"/>
  <c r="S414" i="27"/>
  <c r="T414" i="27"/>
  <c r="U414" i="27"/>
  <c r="V414" i="27"/>
  <c r="W414" i="27"/>
  <c r="X414" i="27"/>
  <c r="Y414" i="27"/>
  <c r="Z414" i="27"/>
  <c r="AA414" i="27"/>
  <c r="X433" i="27"/>
  <c r="Y433" i="27"/>
  <c r="Z433" i="27"/>
  <c r="AA433" i="27"/>
  <c r="AB433" i="27"/>
  <c r="AC433" i="27"/>
  <c r="AD433" i="27"/>
  <c r="S433" i="27"/>
  <c r="T433" i="27"/>
  <c r="U433" i="27"/>
  <c r="V433" i="27"/>
  <c r="W433" i="27"/>
  <c r="T452" i="27"/>
  <c r="U452" i="27"/>
  <c r="V452" i="27"/>
  <c r="W452" i="27"/>
  <c r="X452" i="27"/>
  <c r="Y452" i="27"/>
  <c r="Z452" i="27"/>
  <c r="AA452" i="27"/>
  <c r="AB452" i="27"/>
  <c r="AC452" i="27"/>
  <c r="AD452" i="27"/>
  <c r="S452" i="27"/>
  <c r="C16" i="2"/>
  <c r="C14" i="2"/>
  <c r="C13" i="2"/>
  <c r="C23" i="14"/>
  <c r="C22" i="14"/>
  <c r="C21" i="14"/>
  <c r="D12" i="10"/>
  <c r="B1" i="29"/>
  <c r="E2" i="27"/>
  <c r="E1" i="27"/>
  <c r="J445" i="27" s="1" a="1"/>
  <c r="J445" i="27" s="1"/>
  <c r="LC2" i="32" s="1" a="1"/>
  <c r="LC2" i="32" s="1"/>
  <c r="Z446" i="27" s="1"/>
  <c r="T3" i="10"/>
  <c r="T2" i="10"/>
  <c r="D11" i="10"/>
  <c r="S7" i="10"/>
  <c r="S8" i="10"/>
  <c r="S9" i="10"/>
  <c r="S3" i="10"/>
  <c r="S4" i="10"/>
  <c r="S5" i="10"/>
  <c r="S6" i="10"/>
  <c r="S2" i="10"/>
  <c r="P8" i="10"/>
  <c r="Q8" i="10" s="1"/>
  <c r="U13" i="10"/>
  <c r="U12" i="10"/>
  <c r="E13" i="10"/>
  <c r="F13" i="10"/>
  <c r="G13" i="10"/>
  <c r="H13" i="10"/>
  <c r="I13" i="10"/>
  <c r="J13" i="10"/>
  <c r="K13" i="10"/>
  <c r="L13" i="10"/>
  <c r="M13" i="10"/>
  <c r="N13" i="10"/>
  <c r="O13" i="10"/>
  <c r="D13" i="10"/>
  <c r="C10" i="14"/>
  <c r="C12" i="14"/>
  <c r="C11" i="14"/>
  <c r="C9" i="14"/>
  <c r="C8" i="14"/>
  <c r="C7" i="14"/>
  <c r="J10" i="27" l="1" a="1"/>
  <c r="J10" i="27" s="1"/>
  <c r="P2" i="32" s="1" a="1"/>
  <c r="P2" i="32" s="1"/>
  <c r="Z8" i="27" s="1"/>
  <c r="E27" i="27" a="1"/>
  <c r="E27" i="27" s="1"/>
  <c r="X2" i="32" s="1" a="1"/>
  <c r="X2" i="32" s="1"/>
  <c r="U28" i="27" s="1"/>
  <c r="K65" i="27" a="1"/>
  <c r="K65" i="27" s="1"/>
  <c r="BD2" i="32" s="1" a="1"/>
  <c r="BD2" i="32" s="1"/>
  <c r="AA66" i="27" s="1"/>
  <c r="G84" i="27" a="1"/>
  <c r="G84" i="27" s="1"/>
  <c r="BM2" i="32" s="1" a="1"/>
  <c r="BM2" i="32" s="1"/>
  <c r="W85" i="27" s="1"/>
  <c r="CI2" i="32" a="1"/>
  <c r="CI2" i="32" s="1"/>
  <c r="S123" i="27" s="1"/>
  <c r="K141" i="27" a="1"/>
  <c r="K141" i="27" s="1"/>
  <c r="DD2" i="32" s="1" a="1"/>
  <c r="DD2" i="32" s="1"/>
  <c r="AA142" i="27" s="1"/>
  <c r="G160" i="27" a="1"/>
  <c r="G160" i="27" s="1"/>
  <c r="DM2" i="32" s="1" a="1"/>
  <c r="DM2" i="32" s="1"/>
  <c r="W161" i="27" s="1"/>
  <c r="EI2" i="32" a="1"/>
  <c r="EI2" i="32" s="1"/>
  <c r="S199" i="27" s="1"/>
  <c r="K217" i="27" a="1"/>
  <c r="K217" i="27" s="1"/>
  <c r="FD2" i="32" s="1" a="1"/>
  <c r="FD2" i="32" s="1"/>
  <c r="AA218" i="27" s="1"/>
  <c r="G236" i="27" a="1"/>
  <c r="G236" i="27" s="1"/>
  <c r="FM2" i="32" s="1" a="1"/>
  <c r="FM2" i="32" s="1"/>
  <c r="W237" i="27" s="1"/>
  <c r="GI2" i="32" a="1"/>
  <c r="GI2" i="32" s="1"/>
  <c r="S275" i="27" s="1"/>
  <c r="K293" i="27" a="1"/>
  <c r="K293" i="27" s="1"/>
  <c r="HD2" i="32" s="1" a="1"/>
  <c r="HD2" i="32" s="1"/>
  <c r="AA294" i="27" s="1"/>
  <c r="G312" i="27" a="1"/>
  <c r="G312" i="27" s="1"/>
  <c r="HM2" i="32" s="1" a="1"/>
  <c r="HM2" i="32" s="1"/>
  <c r="W313" i="27" s="1"/>
  <c r="II2" i="32" a="1"/>
  <c r="II2" i="32" s="1"/>
  <c r="S351" i="27" s="1"/>
  <c r="K369" i="27" a="1"/>
  <c r="K369" i="27" s="1"/>
  <c r="JD2" i="32" s="1" a="1"/>
  <c r="JD2" i="32" s="1"/>
  <c r="AA370" i="27" s="1"/>
  <c r="G388" i="27" a="1"/>
  <c r="G388" i="27" s="1"/>
  <c r="JM2" i="32" s="1" a="1"/>
  <c r="JM2" i="32" s="1"/>
  <c r="W389" i="27" s="1"/>
  <c r="KI2" i="32" a="1"/>
  <c r="KI2" i="32" s="1"/>
  <c r="S427" i="27" s="1"/>
  <c r="C46" i="27" a="1"/>
  <c r="C46" i="27" s="1"/>
  <c r="AI2" i="32" s="1" a="1"/>
  <c r="AI2" i="32" s="1"/>
  <c r="S47" i="27" s="1"/>
  <c r="D9" i="27" a="1"/>
  <c r="D9" i="27" s="1"/>
  <c r="C27" i="27" a="1"/>
  <c r="C27" i="27" s="1"/>
  <c r="V2" i="32" s="1" a="1"/>
  <c r="V2" i="32" s="1"/>
  <c r="S28" i="27" s="1"/>
  <c r="C65" i="27" a="1"/>
  <c r="C65" i="27" s="1"/>
  <c r="AV2" i="32" s="1" a="1"/>
  <c r="AV2" i="32" s="1"/>
  <c r="S66" i="27" s="1"/>
  <c r="C10" i="27" a="1"/>
  <c r="C10" i="27" s="1"/>
  <c r="I2" i="32" s="1" a="1"/>
  <c r="I2" i="32" s="1"/>
  <c r="S8" i="27" s="1"/>
  <c r="L27" i="27" a="1"/>
  <c r="L27" i="27" s="1"/>
  <c r="AE2" i="32" s="1" a="1"/>
  <c r="AE2" i="32" s="1"/>
  <c r="AB28" i="27" s="1"/>
  <c r="G46" i="27" a="1"/>
  <c r="G46" i="27" s="1"/>
  <c r="AM2" i="32" s="1" a="1"/>
  <c r="AM2" i="32" s="1"/>
  <c r="W47" i="27" s="1"/>
  <c r="N84" i="27" a="1"/>
  <c r="N84" i="27" s="1"/>
  <c r="BT2" i="32" s="1" a="1"/>
  <c r="BT2" i="32" s="1"/>
  <c r="AD85" i="27" s="1"/>
  <c r="J103" i="27" a="1"/>
  <c r="J103" i="27" s="1"/>
  <c r="CC2" i="32" s="1" a="1"/>
  <c r="CC2" i="32" s="1"/>
  <c r="Z104" i="27" s="1"/>
  <c r="F122" i="27" a="1"/>
  <c r="F122" i="27" s="1"/>
  <c r="CL2" i="32" s="1" a="1"/>
  <c r="CL2" i="32" s="1"/>
  <c r="V123" i="27" s="1"/>
  <c r="N160" i="27" a="1"/>
  <c r="N160" i="27" s="1"/>
  <c r="DT2" i="32" s="1" a="1"/>
  <c r="DT2" i="32" s="1"/>
  <c r="AD161" i="27" s="1"/>
  <c r="J179" i="27" a="1"/>
  <c r="J179" i="27" s="1"/>
  <c r="EC2" i="32" s="1" a="1"/>
  <c r="EC2" i="32" s="1"/>
  <c r="Z180" i="27" s="1"/>
  <c r="F198" i="27" a="1"/>
  <c r="F198" i="27" s="1"/>
  <c r="EL2" i="32" s="1" a="1"/>
  <c r="EL2" i="32" s="1"/>
  <c r="V199" i="27" s="1"/>
  <c r="N236" i="27" a="1"/>
  <c r="N236" i="27" s="1"/>
  <c r="FT2" i="32" s="1" a="1"/>
  <c r="FT2" i="32" s="1"/>
  <c r="AD237" i="27" s="1"/>
  <c r="J255" i="27" a="1"/>
  <c r="J255" i="27" s="1"/>
  <c r="GC2" i="32" s="1" a="1"/>
  <c r="GC2" i="32" s="1"/>
  <c r="Z256" i="27" s="1"/>
  <c r="F274" i="27" a="1"/>
  <c r="F274" i="27" s="1"/>
  <c r="GL2" i="32" s="1" a="1"/>
  <c r="GL2" i="32" s="1"/>
  <c r="V275" i="27" s="1"/>
  <c r="N312" i="27" a="1"/>
  <c r="N312" i="27" s="1"/>
  <c r="HT2" i="32" s="1" a="1"/>
  <c r="HT2" i="32" s="1"/>
  <c r="AD313" i="27" s="1"/>
  <c r="J331" i="27" a="1"/>
  <c r="J331" i="27" s="1"/>
  <c r="IC2" i="32" s="1" a="1"/>
  <c r="IC2" i="32" s="1"/>
  <c r="Z332" i="27" s="1"/>
  <c r="F350" i="27" a="1"/>
  <c r="F350" i="27" s="1"/>
  <c r="IL2" i="32" s="1" a="1"/>
  <c r="IL2" i="32" s="1"/>
  <c r="V351" i="27" s="1"/>
  <c r="N388" i="27" a="1"/>
  <c r="N388" i="27" s="1"/>
  <c r="JT2" i="32" s="1" a="1"/>
  <c r="JT2" i="32" s="1"/>
  <c r="AD389" i="27" s="1"/>
  <c r="J407" i="27" a="1"/>
  <c r="J407" i="27" s="1"/>
  <c r="KC2" i="32" s="1" a="1"/>
  <c r="KC2" i="32" s="1"/>
  <c r="Z408" i="27" s="1"/>
  <c r="F426" i="27" a="1"/>
  <c r="F426" i="27" s="1"/>
  <c r="KL2" i="32" s="1" a="1"/>
  <c r="KL2" i="32" s="1"/>
  <c r="V427" i="27" s="1"/>
  <c r="L10" i="27" a="1"/>
  <c r="L10" i="27" s="1"/>
  <c r="R2" i="32" s="1" a="1"/>
  <c r="R2" i="32" s="1"/>
  <c r="AB8" i="27" s="1"/>
  <c r="G27" i="27" a="1"/>
  <c r="G27" i="27" s="1"/>
  <c r="Z2" i="32" s="1" a="1"/>
  <c r="Z2" i="32" s="1"/>
  <c r="W28" i="27" s="1"/>
  <c r="M65" i="27" a="1"/>
  <c r="M65" i="27" s="1"/>
  <c r="BF2" i="32" s="1" a="1"/>
  <c r="BF2" i="32" s="1"/>
  <c r="AC66" i="27" s="1"/>
  <c r="I84" i="27" a="1"/>
  <c r="I84" i="27" s="1"/>
  <c r="BO2" i="32" s="1" a="1"/>
  <c r="BO2" i="32" s="1"/>
  <c r="Y85" i="27" s="1"/>
  <c r="E103" i="27" a="1"/>
  <c r="E103" i="27" s="1"/>
  <c r="BX2" i="32" s="1" a="1"/>
  <c r="BX2" i="32" s="1"/>
  <c r="U104" i="27" s="1"/>
  <c r="M141" i="27" a="1"/>
  <c r="M141" i="27" s="1"/>
  <c r="DF2" i="32" s="1" a="1"/>
  <c r="DF2" i="32" s="1"/>
  <c r="AC142" i="27" s="1"/>
  <c r="I160" i="27" a="1"/>
  <c r="I160" i="27" s="1"/>
  <c r="DO2" i="32" s="1" a="1"/>
  <c r="DO2" i="32" s="1"/>
  <c r="Y161" i="27" s="1"/>
  <c r="E179" i="27" a="1"/>
  <c r="E179" i="27" s="1"/>
  <c r="DX2" i="32" s="1" a="1"/>
  <c r="DX2" i="32" s="1"/>
  <c r="U180" i="27" s="1"/>
  <c r="M217" i="27" a="1"/>
  <c r="M217" i="27" s="1"/>
  <c r="FF2" i="32" s="1" a="1"/>
  <c r="FF2" i="32" s="1"/>
  <c r="AC218" i="27" s="1"/>
  <c r="I236" i="27" a="1"/>
  <c r="I236" i="27" s="1"/>
  <c r="FO2" i="32" s="1" a="1"/>
  <c r="FO2" i="32" s="1"/>
  <c r="Y237" i="27" s="1"/>
  <c r="E255" i="27" a="1"/>
  <c r="E255" i="27" s="1"/>
  <c r="FX2" i="32" s="1" a="1"/>
  <c r="FX2" i="32" s="1"/>
  <c r="U256" i="27" s="1"/>
  <c r="M293" i="27" a="1"/>
  <c r="M293" i="27" s="1"/>
  <c r="HF2" i="32" s="1" a="1"/>
  <c r="HF2" i="32" s="1"/>
  <c r="AC294" i="27" s="1"/>
  <c r="I312" i="27" a="1"/>
  <c r="I312" i="27" s="1"/>
  <c r="HO2" i="32" s="1" a="1"/>
  <c r="HO2" i="32" s="1"/>
  <c r="Y313" i="27" s="1"/>
  <c r="E331" i="27" a="1"/>
  <c r="E331" i="27" s="1"/>
  <c r="HX2" i="32" s="1" a="1"/>
  <c r="HX2" i="32" s="1"/>
  <c r="U332" i="27" s="1"/>
  <c r="M369" i="27" a="1"/>
  <c r="M369" i="27" s="1"/>
  <c r="JF2" i="32" s="1" a="1"/>
  <c r="JF2" i="32" s="1"/>
  <c r="AC370" i="27" s="1"/>
  <c r="I388" i="27" a="1"/>
  <c r="I388" i="27" s="1"/>
  <c r="JO2" i="32" s="1" a="1"/>
  <c r="JO2" i="32" s="1"/>
  <c r="Y389" i="27" s="1"/>
  <c r="E407" i="27" a="1"/>
  <c r="E407" i="27" s="1"/>
  <c r="JX2" i="32" s="1" a="1"/>
  <c r="JX2" i="32" s="1"/>
  <c r="U408" i="27" s="1"/>
  <c r="L445" i="27" a="1"/>
  <c r="L445" i="27" s="1"/>
  <c r="LE2" i="32" s="1" a="1"/>
  <c r="LE2" i="32" s="1"/>
  <c r="AB446" i="27" s="1"/>
  <c r="K10" i="27" a="1"/>
  <c r="K10" i="27" s="1"/>
  <c r="Q2" i="32" s="1" a="1"/>
  <c r="Q2" i="32" s="1"/>
  <c r="AA8" i="27" s="1"/>
  <c r="F27" i="27" a="1"/>
  <c r="F27" i="27" s="1"/>
  <c r="Y2" i="32" s="1" a="1"/>
  <c r="Y2" i="32" s="1"/>
  <c r="V28" i="27" s="1"/>
  <c r="L65" i="27" a="1"/>
  <c r="L65" i="27" s="1"/>
  <c r="BE2" i="32" s="1" a="1"/>
  <c r="BE2" i="32" s="1"/>
  <c r="AB66" i="27" s="1"/>
  <c r="H84" i="27" a="1"/>
  <c r="H84" i="27" s="1"/>
  <c r="BN2" i="32" s="1" a="1"/>
  <c r="BN2" i="32" s="1"/>
  <c r="X85" i="27" s="1"/>
  <c r="D103" i="27" a="1"/>
  <c r="D103" i="27" s="1"/>
  <c r="BW2" i="32" s="1" a="1"/>
  <c r="BW2" i="32" s="1"/>
  <c r="T104" i="27" s="1"/>
  <c r="L141" i="27" a="1"/>
  <c r="L141" i="27" s="1"/>
  <c r="DE2" i="32" s="1" a="1"/>
  <c r="DE2" i="32" s="1"/>
  <c r="AB142" i="27" s="1"/>
  <c r="H160" i="27" a="1"/>
  <c r="H160" i="27" s="1"/>
  <c r="DN2" i="32" s="1" a="1"/>
  <c r="DN2" i="32" s="1"/>
  <c r="X161" i="27" s="1"/>
  <c r="D179" i="27" a="1"/>
  <c r="D179" i="27" s="1"/>
  <c r="DW2" i="32" s="1" a="1"/>
  <c r="DW2" i="32" s="1"/>
  <c r="T180" i="27" s="1"/>
  <c r="L217" i="27" a="1"/>
  <c r="L217" i="27" s="1"/>
  <c r="FE2" i="32" s="1" a="1"/>
  <c r="FE2" i="32" s="1"/>
  <c r="AB218" i="27" s="1"/>
  <c r="H236" i="27" a="1"/>
  <c r="H236" i="27" s="1"/>
  <c r="FN2" i="32" s="1" a="1"/>
  <c r="FN2" i="32" s="1"/>
  <c r="X237" i="27" s="1"/>
  <c r="D255" i="27" a="1"/>
  <c r="D255" i="27" s="1"/>
  <c r="FW2" i="32" s="1" a="1"/>
  <c r="FW2" i="32" s="1"/>
  <c r="T256" i="27" s="1"/>
  <c r="L293" i="27" a="1"/>
  <c r="L293" i="27" s="1"/>
  <c r="HE2" i="32" s="1" a="1"/>
  <c r="HE2" i="32" s="1"/>
  <c r="AB294" i="27" s="1"/>
  <c r="H312" i="27" a="1"/>
  <c r="H312" i="27" s="1"/>
  <c r="HN2" i="32" s="1" a="1"/>
  <c r="HN2" i="32" s="1"/>
  <c r="X313" i="27" s="1"/>
  <c r="D331" i="27" a="1"/>
  <c r="D331" i="27" s="1"/>
  <c r="HW2" i="32" s="1" a="1"/>
  <c r="HW2" i="32" s="1"/>
  <c r="T332" i="27" s="1"/>
  <c r="L369" i="27" a="1"/>
  <c r="L369" i="27" s="1"/>
  <c r="JE2" i="32" s="1" a="1"/>
  <c r="JE2" i="32" s="1"/>
  <c r="AB370" i="27" s="1"/>
  <c r="H388" i="27" a="1"/>
  <c r="H388" i="27" s="1"/>
  <c r="JN2" i="32" s="1" a="1"/>
  <c r="JN2" i="32" s="1"/>
  <c r="X389" i="27" s="1"/>
  <c r="D407" i="27" a="1"/>
  <c r="D407" i="27" s="1"/>
  <c r="JW2" i="32" s="1" a="1"/>
  <c r="JW2" i="32" s="1"/>
  <c r="T408" i="27" s="1"/>
  <c r="K445" i="27" a="1"/>
  <c r="K445" i="27" s="1"/>
  <c r="LD2" i="32" s="1" a="1"/>
  <c r="LD2" i="32" s="1"/>
  <c r="AA446" i="27" s="1"/>
  <c r="G10" i="27" a="1"/>
  <c r="G10" i="27" s="1"/>
  <c r="M2" i="32" s="1" a="1"/>
  <c r="M2" i="32" s="1"/>
  <c r="W8" i="27" s="1"/>
  <c r="M46" i="27" a="1"/>
  <c r="M46" i="27" s="1"/>
  <c r="AS2" i="32" s="1" a="1"/>
  <c r="AS2" i="32" s="1"/>
  <c r="AC47" i="27" s="1"/>
  <c r="H65" i="27" a="1"/>
  <c r="H65" i="27" s="1"/>
  <c r="BA2" i="32" s="1" a="1"/>
  <c r="BA2" i="32" s="1"/>
  <c r="X66" i="27" s="1"/>
  <c r="D84" i="27" a="1"/>
  <c r="D84" i="27" s="1"/>
  <c r="BJ2" i="32" s="1" a="1"/>
  <c r="BJ2" i="32" s="1"/>
  <c r="T85" i="27" s="1"/>
  <c r="L122" i="27" a="1"/>
  <c r="L122" i="27" s="1"/>
  <c r="CR2" i="32" s="1" a="1"/>
  <c r="CR2" i="32" s="1"/>
  <c r="AB123" i="27" s="1"/>
  <c r="H141" i="27" a="1"/>
  <c r="H141" i="27" s="1"/>
  <c r="DA2" i="32" s="1" a="1"/>
  <c r="DA2" i="32" s="1"/>
  <c r="X142" i="27" s="1"/>
  <c r="D160" i="27" a="1"/>
  <c r="D160" i="27" s="1"/>
  <c r="DJ2" i="32" s="1" a="1"/>
  <c r="DJ2" i="32" s="1"/>
  <c r="T161" i="27" s="1"/>
  <c r="L198" i="27" a="1"/>
  <c r="L198" i="27" s="1"/>
  <c r="ER2" i="32" s="1" a="1"/>
  <c r="ER2" i="32" s="1"/>
  <c r="AB199" i="27" s="1"/>
  <c r="H217" i="27" a="1"/>
  <c r="H217" i="27" s="1"/>
  <c r="FA2" i="32" s="1" a="1"/>
  <c r="FA2" i="32" s="1"/>
  <c r="X218" i="27" s="1"/>
  <c r="D236" i="27" a="1"/>
  <c r="D236" i="27" s="1"/>
  <c r="FJ2" i="32" s="1" a="1"/>
  <c r="FJ2" i="32" s="1"/>
  <c r="T237" i="27" s="1"/>
  <c r="L274" i="27" a="1"/>
  <c r="L274" i="27" s="1"/>
  <c r="GR2" i="32" s="1" a="1"/>
  <c r="GR2" i="32" s="1"/>
  <c r="AB275" i="27" s="1"/>
  <c r="H293" i="27" a="1"/>
  <c r="H293" i="27" s="1"/>
  <c r="HA2" i="32" s="1" a="1"/>
  <c r="HA2" i="32" s="1"/>
  <c r="X294" i="27" s="1"/>
  <c r="D312" i="27" a="1"/>
  <c r="D312" i="27" s="1"/>
  <c r="HJ2" i="32" s="1" a="1"/>
  <c r="HJ2" i="32" s="1"/>
  <c r="T313" i="27" s="1"/>
  <c r="L350" i="27" a="1"/>
  <c r="L350" i="27" s="1"/>
  <c r="IR2" i="32" s="1" a="1"/>
  <c r="IR2" i="32" s="1"/>
  <c r="AB351" i="27" s="1"/>
  <c r="H369" i="27" a="1"/>
  <c r="H369" i="27" s="1"/>
  <c r="JA2" i="32" s="1" a="1"/>
  <c r="JA2" i="32" s="1"/>
  <c r="X370" i="27" s="1"/>
  <c r="D388" i="27" a="1"/>
  <c r="D388" i="27" s="1"/>
  <c r="JJ2" i="32" s="1" a="1"/>
  <c r="JJ2" i="32" s="1"/>
  <c r="T389" i="27" s="1"/>
  <c r="L426" i="27" a="1"/>
  <c r="L426" i="27" s="1"/>
  <c r="KR2" i="32" s="1" a="1"/>
  <c r="KR2" i="32" s="1"/>
  <c r="AB427" i="27" s="1"/>
  <c r="G445" i="27" a="1"/>
  <c r="G445" i="27" s="1"/>
  <c r="KZ2" i="32" s="1" a="1"/>
  <c r="KZ2" i="32" s="1"/>
  <c r="W446" i="27" s="1"/>
  <c r="H10" i="27" a="1"/>
  <c r="H10" i="27" s="1"/>
  <c r="N2" i="32" s="1" a="1"/>
  <c r="N2" i="32" s="1"/>
  <c r="X8" i="27" s="1"/>
  <c r="N46" i="27" a="1"/>
  <c r="N46" i="27" s="1"/>
  <c r="AT2" i="32" s="1" a="1"/>
  <c r="AT2" i="32" s="1"/>
  <c r="AD47" i="27" s="1"/>
  <c r="I65" i="27" a="1"/>
  <c r="I65" i="27" s="1"/>
  <c r="BB2" i="32" s="1" a="1"/>
  <c r="BB2" i="32" s="1"/>
  <c r="Y66" i="27" s="1"/>
  <c r="E84" i="27" a="1"/>
  <c r="E84" i="27" s="1"/>
  <c r="BK2" i="32" s="1" a="1"/>
  <c r="BK2" i="32" s="1"/>
  <c r="U85" i="27" s="1"/>
  <c r="M122" i="27" a="1"/>
  <c r="M122" i="27" s="1"/>
  <c r="CS2" i="32" s="1" a="1"/>
  <c r="CS2" i="32" s="1"/>
  <c r="AC123" i="27" s="1"/>
  <c r="I141" i="27" a="1"/>
  <c r="I141" i="27" s="1"/>
  <c r="DB2" i="32" s="1" a="1"/>
  <c r="DB2" i="32" s="1"/>
  <c r="Y142" i="27" s="1"/>
  <c r="E160" i="27" a="1"/>
  <c r="E160" i="27" s="1"/>
  <c r="DK2" i="32" s="1" a="1"/>
  <c r="DK2" i="32" s="1"/>
  <c r="U161" i="27" s="1"/>
  <c r="M198" i="27" a="1"/>
  <c r="M198" i="27" s="1"/>
  <c r="ES2" i="32" s="1" a="1"/>
  <c r="ES2" i="32" s="1"/>
  <c r="AC199" i="27" s="1"/>
  <c r="I217" i="27" a="1"/>
  <c r="I217" i="27" s="1"/>
  <c r="FB2" i="32" s="1" a="1"/>
  <c r="FB2" i="32" s="1"/>
  <c r="Y218" i="27" s="1"/>
  <c r="E236" i="27" a="1"/>
  <c r="E236" i="27" s="1"/>
  <c r="FK2" i="32" s="1" a="1"/>
  <c r="FK2" i="32" s="1"/>
  <c r="U237" i="27" s="1"/>
  <c r="M274" i="27" a="1"/>
  <c r="M274" i="27" s="1"/>
  <c r="GS2" i="32" s="1" a="1"/>
  <c r="GS2" i="32" s="1"/>
  <c r="AC275" i="27" s="1"/>
  <c r="I293" i="27" a="1"/>
  <c r="I293" i="27" s="1"/>
  <c r="HB2" i="32" s="1" a="1"/>
  <c r="HB2" i="32" s="1"/>
  <c r="Y294" i="27" s="1"/>
  <c r="E312" i="27" a="1"/>
  <c r="E312" i="27" s="1"/>
  <c r="HK2" i="32" s="1" a="1"/>
  <c r="HK2" i="32" s="1"/>
  <c r="U313" i="27" s="1"/>
  <c r="M350" i="27" a="1"/>
  <c r="M350" i="27" s="1"/>
  <c r="IS2" i="32" s="1" a="1"/>
  <c r="IS2" i="32" s="1"/>
  <c r="AC351" i="27" s="1"/>
  <c r="I369" i="27" a="1"/>
  <c r="I369" i="27" s="1"/>
  <c r="JB2" i="32" s="1" a="1"/>
  <c r="JB2" i="32" s="1"/>
  <c r="Y370" i="27" s="1"/>
  <c r="E388" i="27" a="1"/>
  <c r="E388" i="27" s="1"/>
  <c r="JK2" i="32" s="1" a="1"/>
  <c r="JK2" i="32" s="1"/>
  <c r="U389" i="27" s="1"/>
  <c r="M426" i="27" a="1"/>
  <c r="M426" i="27" s="1"/>
  <c r="KS2" i="32" s="1" a="1"/>
  <c r="KS2" i="32" s="1"/>
  <c r="AC427" i="27" s="1"/>
  <c r="H445" i="27" a="1"/>
  <c r="H445" i="27" s="1"/>
  <c r="LA2" i="32" s="1" a="1"/>
  <c r="LA2" i="32" s="1"/>
  <c r="X446" i="27" s="1"/>
  <c r="I10" i="27" a="1"/>
  <c r="I10" i="27" s="1"/>
  <c r="O2" i="32" s="1" a="1"/>
  <c r="O2" i="32" s="1"/>
  <c r="Y8" i="27" s="1"/>
  <c r="D27" i="27" a="1"/>
  <c r="D27" i="27" s="1"/>
  <c r="W2" i="32" s="1" a="1"/>
  <c r="W2" i="32" s="1"/>
  <c r="T28" i="27" s="1"/>
  <c r="J65" i="27" a="1"/>
  <c r="J65" i="27" s="1"/>
  <c r="BC2" i="32" s="1" a="1"/>
  <c r="BC2" i="32" s="1"/>
  <c r="Z66" i="27" s="1"/>
  <c r="F84" i="27" a="1"/>
  <c r="F84" i="27" s="1"/>
  <c r="BL2" i="32" s="1" a="1"/>
  <c r="BL2" i="32" s="1"/>
  <c r="V85" i="27" s="1"/>
  <c r="N122" i="27" a="1"/>
  <c r="N122" i="27" s="1"/>
  <c r="CT2" i="32" s="1" a="1"/>
  <c r="CT2" i="32" s="1"/>
  <c r="AD123" i="27" s="1"/>
  <c r="J141" i="27" a="1"/>
  <c r="J141" i="27" s="1"/>
  <c r="DC2" i="32" s="1" a="1"/>
  <c r="DC2" i="32" s="1"/>
  <c r="Z142" i="27" s="1"/>
  <c r="F160" i="27" a="1"/>
  <c r="F160" i="27" s="1"/>
  <c r="DL2" i="32" s="1" a="1"/>
  <c r="DL2" i="32" s="1"/>
  <c r="V161" i="27" s="1"/>
  <c r="N198" i="27" a="1"/>
  <c r="N198" i="27" s="1"/>
  <c r="ET2" i="32" s="1" a="1"/>
  <c r="ET2" i="32" s="1"/>
  <c r="AD199" i="27" s="1"/>
  <c r="J217" i="27" a="1"/>
  <c r="J217" i="27" s="1"/>
  <c r="FC2" i="32" s="1" a="1"/>
  <c r="FC2" i="32" s="1"/>
  <c r="Z218" i="27" s="1"/>
  <c r="F236" i="27" a="1"/>
  <c r="F236" i="27" s="1"/>
  <c r="FL2" i="32" s="1" a="1"/>
  <c r="FL2" i="32" s="1"/>
  <c r="V237" i="27" s="1"/>
  <c r="N274" i="27" a="1"/>
  <c r="N274" i="27" s="1"/>
  <c r="GT2" i="32" s="1" a="1"/>
  <c r="GT2" i="32" s="1"/>
  <c r="AD275" i="27" s="1"/>
  <c r="J293" i="27" a="1"/>
  <c r="J293" i="27" s="1"/>
  <c r="HC2" i="32" s="1" a="1"/>
  <c r="HC2" i="32" s="1"/>
  <c r="Z294" i="27" s="1"/>
  <c r="F312" i="27" a="1"/>
  <c r="F312" i="27" s="1"/>
  <c r="HL2" i="32" s="1" a="1"/>
  <c r="HL2" i="32" s="1"/>
  <c r="V313" i="27" s="1"/>
  <c r="N350" i="27" a="1"/>
  <c r="N350" i="27" s="1"/>
  <c r="IT2" i="32" s="1" a="1"/>
  <c r="IT2" i="32" s="1"/>
  <c r="AD351" i="27" s="1"/>
  <c r="J369" i="27" a="1"/>
  <c r="J369" i="27" s="1"/>
  <c r="JC2" i="32" s="1" a="1"/>
  <c r="JC2" i="32" s="1"/>
  <c r="Z370" i="27" s="1"/>
  <c r="F388" i="27" a="1"/>
  <c r="F388" i="27" s="1"/>
  <c r="JL2" i="32" s="1" a="1"/>
  <c r="JL2" i="32" s="1"/>
  <c r="V389" i="27" s="1"/>
  <c r="N426" i="27" a="1"/>
  <c r="N426" i="27" s="1"/>
  <c r="KT2" i="32" s="1" a="1"/>
  <c r="KT2" i="32" s="1"/>
  <c r="AD427" i="27" s="1"/>
  <c r="I445" i="27" a="1"/>
  <c r="I445" i="27" s="1"/>
  <c r="LB2" i="32" s="1" a="1"/>
  <c r="LB2" i="32" s="1"/>
  <c r="Y446" i="27" s="1"/>
  <c r="N27" i="27" a="1"/>
  <c r="N27" i="27" s="1"/>
  <c r="AG2" i="32" s="1" a="1"/>
  <c r="AG2" i="32" s="1"/>
  <c r="AD28" i="27" s="1"/>
  <c r="I46" i="27" a="1"/>
  <c r="I46" i="27" s="1"/>
  <c r="AO2" i="32" s="1" a="1"/>
  <c r="AO2" i="32" s="1"/>
  <c r="Y47" i="27" s="1"/>
  <c r="D65" i="27" a="1"/>
  <c r="D65" i="27" s="1"/>
  <c r="AW2" i="32" s="1" a="1"/>
  <c r="AW2" i="32" s="1"/>
  <c r="T66" i="27" s="1"/>
  <c r="L103" i="27" a="1"/>
  <c r="L103" i="27" s="1"/>
  <c r="CE2" i="32" s="1" a="1"/>
  <c r="CE2" i="32" s="1"/>
  <c r="AB104" i="27" s="1"/>
  <c r="H122" i="27" a="1"/>
  <c r="H122" i="27" s="1"/>
  <c r="CN2" i="32" s="1" a="1"/>
  <c r="CN2" i="32" s="1"/>
  <c r="X123" i="27" s="1"/>
  <c r="D141" i="27" a="1"/>
  <c r="D141" i="27" s="1"/>
  <c r="CW2" i="32" s="1" a="1"/>
  <c r="CW2" i="32" s="1"/>
  <c r="T142" i="27" s="1"/>
  <c r="L179" i="27" a="1"/>
  <c r="L179" i="27" s="1"/>
  <c r="EE2" i="32" s="1" a="1"/>
  <c r="EE2" i="32" s="1"/>
  <c r="AB180" i="27" s="1"/>
  <c r="H198" i="27" a="1"/>
  <c r="H198" i="27" s="1"/>
  <c r="EN2" i="32" s="1" a="1"/>
  <c r="EN2" i="32" s="1"/>
  <c r="X199" i="27" s="1"/>
  <c r="D217" i="27" a="1"/>
  <c r="D217" i="27" s="1"/>
  <c r="EW2" i="32" s="1" a="1"/>
  <c r="EW2" i="32" s="1"/>
  <c r="T218" i="27" s="1"/>
  <c r="L255" i="27" a="1"/>
  <c r="L255" i="27" s="1"/>
  <c r="GE2" i="32" s="1" a="1"/>
  <c r="GE2" i="32" s="1"/>
  <c r="AB256" i="27" s="1"/>
  <c r="H274" i="27" a="1"/>
  <c r="H274" i="27" s="1"/>
  <c r="GN2" i="32" s="1" a="1"/>
  <c r="GN2" i="32" s="1"/>
  <c r="X275" i="27" s="1"/>
  <c r="D293" i="27" a="1"/>
  <c r="D293" i="27" s="1"/>
  <c r="GW2" i="32" s="1" a="1"/>
  <c r="GW2" i="32" s="1"/>
  <c r="T294" i="27" s="1"/>
  <c r="L331" i="27" a="1"/>
  <c r="L331" i="27" s="1"/>
  <c r="IE2" i="32" s="1" a="1"/>
  <c r="IE2" i="32" s="1"/>
  <c r="AB332" i="27" s="1"/>
  <c r="H350" i="27" a="1"/>
  <c r="H350" i="27" s="1"/>
  <c r="IN2" i="32" s="1" a="1"/>
  <c r="IN2" i="32" s="1"/>
  <c r="X351" i="27" s="1"/>
  <c r="D369" i="27" a="1"/>
  <c r="D369" i="27" s="1"/>
  <c r="IW2" i="32" s="1" a="1"/>
  <c r="IW2" i="32" s="1"/>
  <c r="T370" i="27" s="1"/>
  <c r="L407" i="27" a="1"/>
  <c r="L407" i="27" s="1"/>
  <c r="KE2" i="32" s="1" a="1"/>
  <c r="KE2" i="32" s="1"/>
  <c r="AB408" i="27" s="1"/>
  <c r="H426" i="27" a="1"/>
  <c r="H426" i="27" s="1"/>
  <c r="KN2" i="32" s="1" a="1"/>
  <c r="KN2" i="32" s="1"/>
  <c r="X427" i="27" s="1"/>
  <c r="N445" i="27" a="1"/>
  <c r="N445" i="27" s="1"/>
  <c r="LG2" i="32" s="1" a="1"/>
  <c r="LG2" i="32" s="1"/>
  <c r="AD446" i="27" s="1"/>
  <c r="F10" i="27" a="1"/>
  <c r="F10" i="27" s="1"/>
  <c r="L2" i="32" s="1" a="1"/>
  <c r="L2" i="32" s="1"/>
  <c r="V8" i="27" s="1"/>
  <c r="L46" i="27" a="1"/>
  <c r="L46" i="27" s="1"/>
  <c r="AR2" i="32" s="1" a="1"/>
  <c r="AR2" i="32" s="1"/>
  <c r="AB47" i="27" s="1"/>
  <c r="G65" i="27" a="1"/>
  <c r="G65" i="27" s="1"/>
  <c r="AZ2" i="32" s="1" a="1"/>
  <c r="AZ2" i="32" s="1"/>
  <c r="W66" i="27" s="1"/>
  <c r="BV2" i="32" a="1"/>
  <c r="BV2" i="32" s="1"/>
  <c r="S104" i="27" s="1"/>
  <c r="K122" i="27" a="1"/>
  <c r="K122" i="27" s="1"/>
  <c r="CQ2" i="32" s="1" a="1"/>
  <c r="CQ2" i="32" s="1"/>
  <c r="AA123" i="27" s="1"/>
  <c r="G141" i="27" a="1"/>
  <c r="G141" i="27" s="1"/>
  <c r="CZ2" i="32" s="1" a="1"/>
  <c r="CZ2" i="32" s="1"/>
  <c r="W142" i="27" s="1"/>
  <c r="DV2" i="32" a="1"/>
  <c r="DV2" i="32" s="1"/>
  <c r="S180" i="27" s="1"/>
  <c r="K198" i="27" a="1"/>
  <c r="K198" i="27" s="1"/>
  <c r="EQ2" i="32" s="1" a="1"/>
  <c r="EQ2" i="32" s="1"/>
  <c r="AA199" i="27" s="1"/>
  <c r="G217" i="27" a="1"/>
  <c r="G217" i="27" s="1"/>
  <c r="EZ2" i="32" s="1" a="1"/>
  <c r="EZ2" i="32" s="1"/>
  <c r="W218" i="27" s="1"/>
  <c r="FV2" i="32" a="1"/>
  <c r="FV2" i="32" s="1"/>
  <c r="S256" i="27" s="1"/>
  <c r="K274" i="27" a="1"/>
  <c r="K274" i="27" s="1"/>
  <c r="GQ2" i="32" s="1" a="1"/>
  <c r="GQ2" i="32" s="1"/>
  <c r="AA275" i="27" s="1"/>
  <c r="G293" i="27" a="1"/>
  <c r="G293" i="27" s="1"/>
  <c r="GZ2" i="32" s="1" a="1"/>
  <c r="GZ2" i="32" s="1"/>
  <c r="W294" i="27" s="1"/>
  <c r="HV2" i="32" a="1"/>
  <c r="HV2" i="32" s="1"/>
  <c r="S332" i="27" s="1"/>
  <c r="K350" i="27" a="1"/>
  <c r="K350" i="27" s="1"/>
  <c r="IQ2" i="32" s="1" a="1"/>
  <c r="IQ2" i="32" s="1"/>
  <c r="AA351" i="27" s="1"/>
  <c r="G369" i="27" a="1"/>
  <c r="G369" i="27" s="1"/>
  <c r="IZ2" i="32" s="1" a="1"/>
  <c r="IZ2" i="32" s="1"/>
  <c r="W370" i="27" s="1"/>
  <c r="JV2" i="32" a="1"/>
  <c r="JV2" i="32" s="1"/>
  <c r="S408" i="27" s="1"/>
  <c r="K426" i="27" a="1"/>
  <c r="K426" i="27" s="1"/>
  <c r="KQ2" i="32" s="1" a="1"/>
  <c r="KQ2" i="32" s="1"/>
  <c r="AA427" i="27" s="1"/>
  <c r="F445" i="27" a="1"/>
  <c r="F445" i="27" s="1"/>
  <c r="KY2" i="32" s="1" a="1"/>
  <c r="KY2" i="32" s="1"/>
  <c r="V446" i="27" s="1"/>
  <c r="E10" i="27" a="1"/>
  <c r="E10" i="27" s="1"/>
  <c r="K2" i="32" s="1" a="1"/>
  <c r="K2" i="32" s="1"/>
  <c r="U8" i="27" s="1"/>
  <c r="K46" i="27" a="1"/>
  <c r="K46" i="27" s="1"/>
  <c r="AQ2" i="32" s="1" a="1"/>
  <c r="AQ2" i="32" s="1"/>
  <c r="AA47" i="27" s="1"/>
  <c r="F65" i="27" a="1"/>
  <c r="F65" i="27" s="1"/>
  <c r="AY2" i="32" s="1" a="1"/>
  <c r="AY2" i="32" s="1"/>
  <c r="V66" i="27" s="1"/>
  <c r="N103" i="27" a="1"/>
  <c r="N103" i="27" s="1"/>
  <c r="CG2" i="32" s="1" a="1"/>
  <c r="CG2" i="32" s="1"/>
  <c r="AD104" i="27" s="1"/>
  <c r="J122" i="27" a="1"/>
  <c r="J122" i="27" s="1"/>
  <c r="CP2" i="32" s="1" a="1"/>
  <c r="CP2" i="32" s="1"/>
  <c r="Z123" i="27" s="1"/>
  <c r="F141" i="27" a="1"/>
  <c r="F141" i="27" s="1"/>
  <c r="CY2" i="32" s="1" a="1"/>
  <c r="CY2" i="32" s="1"/>
  <c r="V142" i="27" s="1"/>
  <c r="N179" i="27" a="1"/>
  <c r="N179" i="27" s="1"/>
  <c r="EG2" i="32" s="1" a="1"/>
  <c r="EG2" i="32" s="1"/>
  <c r="AD180" i="27" s="1"/>
  <c r="J198" i="27" a="1"/>
  <c r="J198" i="27" s="1"/>
  <c r="EP2" i="32" s="1" a="1"/>
  <c r="EP2" i="32" s="1"/>
  <c r="Z199" i="27" s="1"/>
  <c r="F217" i="27" a="1"/>
  <c r="F217" i="27" s="1"/>
  <c r="EY2" i="32" s="1" a="1"/>
  <c r="EY2" i="32" s="1"/>
  <c r="V218" i="27" s="1"/>
  <c r="N255" i="27" a="1"/>
  <c r="N255" i="27" s="1"/>
  <c r="GG2" i="32" s="1" a="1"/>
  <c r="GG2" i="32" s="1"/>
  <c r="AD256" i="27" s="1"/>
  <c r="J274" i="27" a="1"/>
  <c r="J274" i="27" s="1"/>
  <c r="GP2" i="32" s="1" a="1"/>
  <c r="GP2" i="32" s="1"/>
  <c r="Z275" i="27" s="1"/>
  <c r="F293" i="27" a="1"/>
  <c r="F293" i="27" s="1"/>
  <c r="GY2" i="32" s="1" a="1"/>
  <c r="GY2" i="32" s="1"/>
  <c r="V294" i="27" s="1"/>
  <c r="N331" i="27" a="1"/>
  <c r="N331" i="27" s="1"/>
  <c r="IG2" i="32" s="1" a="1"/>
  <c r="IG2" i="32" s="1"/>
  <c r="AD332" i="27" s="1"/>
  <c r="J350" i="27" a="1"/>
  <c r="J350" i="27" s="1"/>
  <c r="IP2" i="32" s="1" a="1"/>
  <c r="IP2" i="32" s="1"/>
  <c r="Z351" i="27" s="1"/>
  <c r="F369" i="27" a="1"/>
  <c r="F369" i="27" s="1"/>
  <c r="IY2" i="32" s="1" a="1"/>
  <c r="IY2" i="32" s="1"/>
  <c r="V370" i="27" s="1"/>
  <c r="N407" i="27" a="1"/>
  <c r="N407" i="27" s="1"/>
  <c r="KG2" i="32" s="1" a="1"/>
  <c r="KG2" i="32" s="1"/>
  <c r="AD408" i="27" s="1"/>
  <c r="J426" i="27" a="1"/>
  <c r="J426" i="27" s="1"/>
  <c r="KP2" i="32" s="1" a="1"/>
  <c r="KP2" i="32" s="1"/>
  <c r="Z427" i="27" s="1"/>
  <c r="E445" i="27" a="1"/>
  <c r="E445" i="27" s="1"/>
  <c r="KX2" i="32" s="1" a="1"/>
  <c r="KX2" i="32" s="1"/>
  <c r="U446" i="27" s="1"/>
  <c r="D10" i="27" a="1"/>
  <c r="D10" i="27" s="1"/>
  <c r="J2" i="32" s="1" a="1"/>
  <c r="J2" i="32" s="1"/>
  <c r="T8" i="27" s="1"/>
  <c r="J46" i="27" a="1"/>
  <c r="J46" i="27" s="1"/>
  <c r="AP2" i="32" s="1" a="1"/>
  <c r="AP2" i="32" s="1"/>
  <c r="Z47" i="27" s="1"/>
  <c r="E65" i="27" a="1"/>
  <c r="E65" i="27" s="1"/>
  <c r="AX2" i="32" s="1" a="1"/>
  <c r="AX2" i="32" s="1"/>
  <c r="U66" i="27" s="1"/>
  <c r="M103" i="27" a="1"/>
  <c r="M103" i="27" s="1"/>
  <c r="CF2" i="32" s="1" a="1"/>
  <c r="CF2" i="32" s="1"/>
  <c r="AC104" i="27" s="1"/>
  <c r="I122" i="27" a="1"/>
  <c r="I122" i="27" s="1"/>
  <c r="CO2" i="32" s="1" a="1"/>
  <c r="CO2" i="32" s="1"/>
  <c r="Y123" i="27" s="1"/>
  <c r="E141" i="27" a="1"/>
  <c r="E141" i="27" s="1"/>
  <c r="CX2" i="32" s="1" a="1"/>
  <c r="CX2" i="32" s="1"/>
  <c r="U142" i="27" s="1"/>
  <c r="M179" i="27" a="1"/>
  <c r="M179" i="27" s="1"/>
  <c r="EF2" i="32" s="1" a="1"/>
  <c r="EF2" i="32" s="1"/>
  <c r="AC180" i="27" s="1"/>
  <c r="I198" i="27" a="1"/>
  <c r="I198" i="27" s="1"/>
  <c r="EO2" i="32" s="1" a="1"/>
  <c r="EO2" i="32" s="1"/>
  <c r="Y199" i="27" s="1"/>
  <c r="E217" i="27" a="1"/>
  <c r="E217" i="27" s="1"/>
  <c r="EX2" i="32" s="1" a="1"/>
  <c r="EX2" i="32" s="1"/>
  <c r="U218" i="27" s="1"/>
  <c r="M255" i="27" a="1"/>
  <c r="M255" i="27" s="1"/>
  <c r="GF2" i="32" s="1" a="1"/>
  <c r="GF2" i="32" s="1"/>
  <c r="AC256" i="27" s="1"/>
  <c r="I274" i="27" a="1"/>
  <c r="I274" i="27" s="1"/>
  <c r="GO2" i="32" s="1" a="1"/>
  <c r="GO2" i="32" s="1"/>
  <c r="Y275" i="27" s="1"/>
  <c r="E293" i="27" a="1"/>
  <c r="E293" i="27" s="1"/>
  <c r="GX2" i="32" s="1" a="1"/>
  <c r="GX2" i="32" s="1"/>
  <c r="U294" i="27" s="1"/>
  <c r="M331" i="27" a="1"/>
  <c r="M331" i="27" s="1"/>
  <c r="IF2" i="32" s="1" a="1"/>
  <c r="IF2" i="32" s="1"/>
  <c r="AC332" i="27" s="1"/>
  <c r="I350" i="27" a="1"/>
  <c r="I350" i="27" s="1"/>
  <c r="IO2" i="32" s="1" a="1"/>
  <c r="IO2" i="32" s="1"/>
  <c r="Y351" i="27" s="1"/>
  <c r="E369" i="27" a="1"/>
  <c r="E369" i="27" s="1"/>
  <c r="IX2" i="32" s="1" a="1"/>
  <c r="IX2" i="32" s="1"/>
  <c r="U370" i="27" s="1"/>
  <c r="M407" i="27" a="1"/>
  <c r="M407" i="27" s="1"/>
  <c r="KF2" i="32" s="1" a="1"/>
  <c r="KF2" i="32" s="1"/>
  <c r="AC408" i="27" s="1"/>
  <c r="I426" i="27" a="1"/>
  <c r="I426" i="27" s="1"/>
  <c r="KO2" i="32" s="1" a="1"/>
  <c r="KO2" i="32" s="1"/>
  <c r="Y427" i="27" s="1"/>
  <c r="D445" i="27" a="1"/>
  <c r="D445" i="27" s="1"/>
  <c r="KW2" i="32" s="1" a="1"/>
  <c r="KW2" i="32" s="1"/>
  <c r="T446" i="27" s="1"/>
  <c r="M27" i="27" a="1"/>
  <c r="M27" i="27" s="1"/>
  <c r="AF2" i="32" s="1" a="1"/>
  <c r="AF2" i="32" s="1"/>
  <c r="AC28" i="27" s="1"/>
  <c r="H46" i="27" a="1"/>
  <c r="H46" i="27" s="1"/>
  <c r="AN2" i="32" s="1" a="1"/>
  <c r="AN2" i="32" s="1"/>
  <c r="X47" i="27" s="1"/>
  <c r="BI2" i="32" a="1"/>
  <c r="BI2" i="32" s="1"/>
  <c r="S85" i="27" s="1"/>
  <c r="K103" i="27" a="1"/>
  <c r="K103" i="27" s="1"/>
  <c r="CD2" i="32" s="1" a="1"/>
  <c r="CD2" i="32" s="1"/>
  <c r="AA104" i="27" s="1"/>
  <c r="G122" i="27" a="1"/>
  <c r="G122" i="27" s="1"/>
  <c r="CM2" i="32" s="1" a="1"/>
  <c r="CM2" i="32" s="1"/>
  <c r="W123" i="27" s="1"/>
  <c r="DI2" i="32" a="1"/>
  <c r="DI2" i="32" s="1"/>
  <c r="S161" i="27" s="1"/>
  <c r="K179" i="27" a="1"/>
  <c r="K179" i="27" s="1"/>
  <c r="ED2" i="32" s="1" a="1"/>
  <c r="ED2" i="32" s="1"/>
  <c r="AA180" i="27" s="1"/>
  <c r="G198" i="27" a="1"/>
  <c r="G198" i="27" s="1"/>
  <c r="EM2" i="32" s="1" a="1"/>
  <c r="EM2" i="32" s="1"/>
  <c r="W199" i="27" s="1"/>
  <c r="FI2" i="32" a="1"/>
  <c r="FI2" i="32" s="1"/>
  <c r="S237" i="27" s="1"/>
  <c r="K255" i="27" a="1"/>
  <c r="K255" i="27" s="1"/>
  <c r="GD2" i="32" s="1" a="1"/>
  <c r="GD2" i="32" s="1"/>
  <c r="AA256" i="27" s="1"/>
  <c r="G274" i="27" a="1"/>
  <c r="G274" i="27" s="1"/>
  <c r="GM2" i="32" s="1" a="1"/>
  <c r="GM2" i="32" s="1"/>
  <c r="W275" i="27" s="1"/>
  <c r="HI2" i="32" a="1"/>
  <c r="HI2" i="32" s="1"/>
  <c r="S313" i="27" s="1"/>
  <c r="K331" i="27" a="1"/>
  <c r="K331" i="27" s="1"/>
  <c r="ID2" i="32" s="1" a="1"/>
  <c r="ID2" i="32" s="1"/>
  <c r="AA332" i="27" s="1"/>
  <c r="G350" i="27" a="1"/>
  <c r="G350" i="27" s="1"/>
  <c r="IM2" i="32" s="1" a="1"/>
  <c r="IM2" i="32" s="1"/>
  <c r="W351" i="27" s="1"/>
  <c r="JI2" i="32" a="1"/>
  <c r="JI2" i="32" s="1"/>
  <c r="S389" i="27" s="1"/>
  <c r="K407" i="27" a="1"/>
  <c r="K407" i="27" s="1"/>
  <c r="KD2" i="32" s="1" a="1"/>
  <c r="KD2" i="32" s="1"/>
  <c r="AA408" i="27" s="1"/>
  <c r="G426" i="27" a="1"/>
  <c r="G426" i="27" s="1"/>
  <c r="KM2" i="32" s="1" a="1"/>
  <c r="KM2" i="32" s="1"/>
  <c r="W427" i="27" s="1"/>
  <c r="K27" i="27" a="1"/>
  <c r="K27" i="27" s="1"/>
  <c r="AD2" i="32" s="1" a="1"/>
  <c r="AD2" i="32" s="1"/>
  <c r="AA28" i="27" s="1"/>
  <c r="F46" i="27" a="1"/>
  <c r="F46" i="27" s="1"/>
  <c r="AL2" i="32" s="1" a="1"/>
  <c r="AL2" i="32" s="1"/>
  <c r="V47" i="27" s="1"/>
  <c r="M84" i="27" a="1"/>
  <c r="M84" i="27" s="1"/>
  <c r="BS2" i="32" s="1" a="1"/>
  <c r="BS2" i="32" s="1"/>
  <c r="AC85" i="27" s="1"/>
  <c r="I103" i="27" a="1"/>
  <c r="I103" i="27" s="1"/>
  <c r="CB2" i="32" s="1" a="1"/>
  <c r="CB2" i="32" s="1"/>
  <c r="Y104" i="27" s="1"/>
  <c r="E122" i="27" a="1"/>
  <c r="E122" i="27" s="1"/>
  <c r="CK2" i="32" s="1" a="1"/>
  <c r="CK2" i="32" s="1"/>
  <c r="U123" i="27" s="1"/>
  <c r="M160" i="27" a="1"/>
  <c r="M160" i="27" s="1"/>
  <c r="DS2" i="32" s="1" a="1"/>
  <c r="DS2" i="32" s="1"/>
  <c r="AC161" i="27" s="1"/>
  <c r="I179" i="27" a="1"/>
  <c r="I179" i="27" s="1"/>
  <c r="EB2" i="32" s="1" a="1"/>
  <c r="EB2" i="32" s="1"/>
  <c r="Y180" i="27" s="1"/>
  <c r="E198" i="27" a="1"/>
  <c r="E198" i="27" s="1"/>
  <c r="EK2" i="32" s="1" a="1"/>
  <c r="EK2" i="32" s="1"/>
  <c r="U199" i="27" s="1"/>
  <c r="M236" i="27" a="1"/>
  <c r="M236" i="27" s="1"/>
  <c r="FS2" i="32" s="1" a="1"/>
  <c r="FS2" i="32" s="1"/>
  <c r="AC237" i="27" s="1"/>
  <c r="I255" i="27" a="1"/>
  <c r="I255" i="27" s="1"/>
  <c r="GB2" i="32" s="1" a="1"/>
  <c r="GB2" i="32" s="1"/>
  <c r="Y256" i="27" s="1"/>
  <c r="E274" i="27" a="1"/>
  <c r="E274" i="27" s="1"/>
  <c r="GK2" i="32" s="1" a="1"/>
  <c r="GK2" i="32" s="1"/>
  <c r="U275" i="27" s="1"/>
  <c r="M312" i="27" a="1"/>
  <c r="M312" i="27" s="1"/>
  <c r="HS2" i="32" s="1" a="1"/>
  <c r="HS2" i="32" s="1"/>
  <c r="AC313" i="27" s="1"/>
  <c r="I331" i="27" a="1"/>
  <c r="I331" i="27" s="1"/>
  <c r="IB2" i="32" s="1" a="1"/>
  <c r="IB2" i="32" s="1"/>
  <c r="Y332" i="27" s="1"/>
  <c r="E350" i="27" a="1"/>
  <c r="E350" i="27" s="1"/>
  <c r="IK2" i="32" s="1" a="1"/>
  <c r="IK2" i="32" s="1"/>
  <c r="U351" i="27" s="1"/>
  <c r="M388" i="27" a="1"/>
  <c r="M388" i="27" s="1"/>
  <c r="JS2" i="32" s="1" a="1"/>
  <c r="JS2" i="32" s="1"/>
  <c r="AC389" i="27" s="1"/>
  <c r="I407" i="27" a="1"/>
  <c r="I407" i="27" s="1"/>
  <c r="KB2" i="32" s="1" a="1"/>
  <c r="KB2" i="32" s="1"/>
  <c r="Y408" i="27" s="1"/>
  <c r="E426" i="27" a="1"/>
  <c r="E426" i="27" s="1"/>
  <c r="KK2" i="32" s="1" a="1"/>
  <c r="KK2" i="32" s="1"/>
  <c r="U427" i="27" s="1"/>
  <c r="J27" i="27" a="1"/>
  <c r="J27" i="27" s="1"/>
  <c r="AC2" i="32" s="1" a="1"/>
  <c r="AC2" i="32" s="1"/>
  <c r="Z28" i="27" s="1"/>
  <c r="E46" i="27" a="1"/>
  <c r="E46" i="27" s="1"/>
  <c r="AK2" i="32" s="1" a="1"/>
  <c r="AK2" i="32" s="1"/>
  <c r="U47" i="27" s="1"/>
  <c r="L84" i="27" a="1"/>
  <c r="L84" i="27" s="1"/>
  <c r="BR2" i="32" s="1" a="1"/>
  <c r="BR2" i="32" s="1"/>
  <c r="AB85" i="27" s="1"/>
  <c r="H103" i="27" a="1"/>
  <c r="H103" i="27" s="1"/>
  <c r="CA2" i="32" s="1" a="1"/>
  <c r="CA2" i="32" s="1"/>
  <c r="X104" i="27" s="1"/>
  <c r="D122" i="27" a="1"/>
  <c r="D122" i="27" s="1"/>
  <c r="CJ2" i="32" s="1" a="1"/>
  <c r="CJ2" i="32" s="1"/>
  <c r="T123" i="27" s="1"/>
  <c r="L160" i="27" a="1"/>
  <c r="L160" i="27" s="1"/>
  <c r="DR2" i="32" s="1" a="1"/>
  <c r="DR2" i="32" s="1"/>
  <c r="AB161" i="27" s="1"/>
  <c r="H179" i="27" a="1"/>
  <c r="H179" i="27" s="1"/>
  <c r="EA2" i="32" s="1" a="1"/>
  <c r="EA2" i="32" s="1"/>
  <c r="X180" i="27" s="1"/>
  <c r="D198" i="27" a="1"/>
  <c r="D198" i="27" s="1"/>
  <c r="EJ2" i="32" s="1" a="1"/>
  <c r="EJ2" i="32" s="1"/>
  <c r="T199" i="27" s="1"/>
  <c r="L236" i="27" a="1"/>
  <c r="L236" i="27" s="1"/>
  <c r="FR2" i="32" s="1" a="1"/>
  <c r="FR2" i="32" s="1"/>
  <c r="AB237" i="27" s="1"/>
  <c r="H255" i="27" a="1"/>
  <c r="H255" i="27" s="1"/>
  <c r="GA2" i="32" s="1" a="1"/>
  <c r="GA2" i="32" s="1"/>
  <c r="X256" i="27" s="1"/>
  <c r="D274" i="27" a="1"/>
  <c r="D274" i="27" s="1"/>
  <c r="GJ2" i="32" s="1" a="1"/>
  <c r="GJ2" i="32" s="1"/>
  <c r="T275" i="27" s="1"/>
  <c r="L312" i="27" a="1"/>
  <c r="L312" i="27" s="1"/>
  <c r="HR2" i="32" s="1" a="1"/>
  <c r="HR2" i="32" s="1"/>
  <c r="AB313" i="27" s="1"/>
  <c r="H331" i="27" a="1"/>
  <c r="H331" i="27" s="1"/>
  <c r="IA2" i="32" s="1" a="1"/>
  <c r="IA2" i="32" s="1"/>
  <c r="X332" i="27" s="1"/>
  <c r="D350" i="27" a="1"/>
  <c r="D350" i="27" s="1"/>
  <c r="IJ2" i="32" s="1" a="1"/>
  <c r="IJ2" i="32" s="1"/>
  <c r="T351" i="27" s="1"/>
  <c r="L388" i="27" a="1"/>
  <c r="L388" i="27" s="1"/>
  <c r="JR2" i="32" s="1" a="1"/>
  <c r="JR2" i="32" s="1"/>
  <c r="AB389" i="27" s="1"/>
  <c r="H407" i="27" a="1"/>
  <c r="H407" i="27" s="1"/>
  <c r="KA2" i="32" s="1" a="1"/>
  <c r="KA2" i="32" s="1"/>
  <c r="X408" i="27" s="1"/>
  <c r="D426" i="27" a="1"/>
  <c r="D426" i="27" s="1"/>
  <c r="KJ2" i="32" s="1" a="1"/>
  <c r="KJ2" i="32" s="1"/>
  <c r="T427" i="27" s="1"/>
  <c r="N10" i="27" a="1"/>
  <c r="N10" i="27" s="1"/>
  <c r="T2" i="32" s="1" a="1"/>
  <c r="T2" i="32" s="1"/>
  <c r="AD8" i="27" s="1"/>
  <c r="I27" i="27" a="1"/>
  <c r="I27" i="27" s="1"/>
  <c r="AB2" i="32" s="1" a="1"/>
  <c r="AB2" i="32" s="1"/>
  <c r="Y28" i="27" s="1"/>
  <c r="D46" i="27" a="1"/>
  <c r="D46" i="27" s="1"/>
  <c r="AJ2" i="32" s="1" a="1"/>
  <c r="AJ2" i="32" s="1"/>
  <c r="T47" i="27" s="1"/>
  <c r="K84" i="27" a="1"/>
  <c r="K84" i="27" s="1"/>
  <c r="BQ2" i="32" s="1" a="1"/>
  <c r="BQ2" i="32" s="1"/>
  <c r="AA85" i="27" s="1"/>
  <c r="G103" i="27" a="1"/>
  <c r="G103" i="27" s="1"/>
  <c r="BZ2" i="32" s="1" a="1"/>
  <c r="BZ2" i="32" s="1"/>
  <c r="W104" i="27" s="1"/>
  <c r="CV2" i="32" a="1"/>
  <c r="CV2" i="32" s="1"/>
  <c r="S142" i="27" s="1"/>
  <c r="K160" i="27" a="1"/>
  <c r="K160" i="27" s="1"/>
  <c r="DQ2" i="32" s="1" a="1"/>
  <c r="DQ2" i="32" s="1"/>
  <c r="AA161" i="27" s="1"/>
  <c r="G179" i="27" a="1"/>
  <c r="G179" i="27" s="1"/>
  <c r="DZ2" i="32" s="1" a="1"/>
  <c r="DZ2" i="32" s="1"/>
  <c r="W180" i="27" s="1"/>
  <c r="EV2" i="32" a="1"/>
  <c r="EV2" i="32" s="1"/>
  <c r="S218" i="27" s="1"/>
  <c r="K236" i="27" a="1"/>
  <c r="K236" i="27" s="1"/>
  <c r="FQ2" i="32" s="1" a="1"/>
  <c r="FQ2" i="32" s="1"/>
  <c r="AA237" i="27" s="1"/>
  <c r="G255" i="27" a="1"/>
  <c r="G255" i="27" s="1"/>
  <c r="FZ2" i="32" s="1" a="1"/>
  <c r="FZ2" i="32" s="1"/>
  <c r="W256" i="27" s="1"/>
  <c r="GV2" i="32" a="1"/>
  <c r="GV2" i="32" s="1"/>
  <c r="S294" i="27" s="1"/>
  <c r="K312" i="27" a="1"/>
  <c r="K312" i="27" s="1"/>
  <c r="HQ2" i="32" s="1" a="1"/>
  <c r="HQ2" i="32" s="1"/>
  <c r="AA313" i="27" s="1"/>
  <c r="G331" i="27" a="1"/>
  <c r="G331" i="27" s="1"/>
  <c r="HZ2" i="32" s="1" a="1"/>
  <c r="HZ2" i="32" s="1"/>
  <c r="W332" i="27" s="1"/>
  <c r="IV2" i="32" a="1"/>
  <c r="IV2" i="32" s="1"/>
  <c r="S370" i="27" s="1"/>
  <c r="K388" i="27" a="1"/>
  <c r="K388" i="27" s="1"/>
  <c r="JQ2" i="32" s="1" a="1"/>
  <c r="JQ2" i="32" s="1"/>
  <c r="AA389" i="27" s="1"/>
  <c r="G407" i="27" a="1"/>
  <c r="G407" i="27" s="1"/>
  <c r="JZ2" i="32" s="1" a="1"/>
  <c r="JZ2" i="32" s="1"/>
  <c r="W408" i="27" s="1"/>
  <c r="KV2" i="32" a="1"/>
  <c r="KV2" i="32" s="1"/>
  <c r="S446" i="27" s="1"/>
  <c r="M10" i="27" a="1"/>
  <c r="M10" i="27" s="1"/>
  <c r="S2" i="32" s="1" a="1"/>
  <c r="S2" i="32" s="1"/>
  <c r="AC8" i="27" s="1"/>
  <c r="H27" i="27" a="1"/>
  <c r="H27" i="27" s="1"/>
  <c r="AA2" i="32" s="1" a="1"/>
  <c r="AA2" i="32" s="1"/>
  <c r="X28" i="27" s="1"/>
  <c r="N65" i="27" a="1"/>
  <c r="N65" i="27" s="1"/>
  <c r="BG2" i="32" s="1" a="1"/>
  <c r="BG2" i="32" s="1"/>
  <c r="AD66" i="27" s="1"/>
  <c r="J84" i="27" a="1"/>
  <c r="J84" i="27" s="1"/>
  <c r="BP2" i="32" s="1" a="1"/>
  <c r="BP2" i="32" s="1"/>
  <c r="Z85" i="27" s="1"/>
  <c r="F103" i="27" a="1"/>
  <c r="F103" i="27" s="1"/>
  <c r="BY2" i="32" s="1" a="1"/>
  <c r="BY2" i="32" s="1"/>
  <c r="V104" i="27" s="1"/>
  <c r="N141" i="27" a="1"/>
  <c r="N141" i="27" s="1"/>
  <c r="DG2" i="32" s="1" a="1"/>
  <c r="DG2" i="32" s="1"/>
  <c r="AD142" i="27" s="1"/>
  <c r="J160" i="27" a="1"/>
  <c r="J160" i="27" s="1"/>
  <c r="DP2" i="32" s="1" a="1"/>
  <c r="DP2" i="32" s="1"/>
  <c r="Z161" i="27" s="1"/>
  <c r="F179" i="27" a="1"/>
  <c r="F179" i="27" s="1"/>
  <c r="DY2" i="32" s="1" a="1"/>
  <c r="DY2" i="32" s="1"/>
  <c r="V180" i="27" s="1"/>
  <c r="N217" i="27" a="1"/>
  <c r="N217" i="27" s="1"/>
  <c r="FG2" i="32" s="1" a="1"/>
  <c r="FG2" i="32" s="1"/>
  <c r="AD218" i="27" s="1"/>
  <c r="J236" i="27" a="1"/>
  <c r="J236" i="27" s="1"/>
  <c r="FP2" i="32" s="1" a="1"/>
  <c r="FP2" i="32" s="1"/>
  <c r="Z237" i="27" s="1"/>
  <c r="F255" i="27" a="1"/>
  <c r="F255" i="27" s="1"/>
  <c r="FY2" i="32" s="1" a="1"/>
  <c r="FY2" i="32" s="1"/>
  <c r="V256" i="27" s="1"/>
  <c r="N293" i="27" a="1"/>
  <c r="N293" i="27" s="1"/>
  <c r="HG2" i="32" s="1" a="1"/>
  <c r="HG2" i="32" s="1"/>
  <c r="AD294" i="27" s="1"/>
  <c r="J312" i="27" a="1"/>
  <c r="J312" i="27" s="1"/>
  <c r="HP2" i="32" s="1" a="1"/>
  <c r="HP2" i="32" s="1"/>
  <c r="Z313" i="27" s="1"/>
  <c r="F331" i="27" a="1"/>
  <c r="F331" i="27" s="1"/>
  <c r="HY2" i="32" s="1" a="1"/>
  <c r="HY2" i="32" s="1"/>
  <c r="V332" i="27" s="1"/>
  <c r="N369" i="27" a="1"/>
  <c r="N369" i="27" s="1"/>
  <c r="JG2" i="32" s="1" a="1"/>
  <c r="JG2" i="32" s="1"/>
  <c r="AD370" i="27" s="1"/>
  <c r="J388" i="27" a="1"/>
  <c r="J388" i="27" s="1"/>
  <c r="JP2" i="32" s="1" a="1"/>
  <c r="JP2" i="32" s="1"/>
  <c r="Z389" i="27" s="1"/>
  <c r="F407" i="27" a="1"/>
  <c r="F407" i="27" s="1"/>
  <c r="JY2" i="32" s="1" a="1"/>
  <c r="JY2" i="32" s="1"/>
  <c r="V408" i="27" s="1"/>
  <c r="M445" i="27" a="1"/>
  <c r="M445" i="27" s="1"/>
  <c r="LF2" i="32" s="1" a="1"/>
  <c r="LF2" i="32" s="1"/>
  <c r="AC446" i="27" s="1"/>
  <c r="D9" i="10"/>
  <c r="G176" i="27" a="1"/>
  <c r="G176" i="27" s="1"/>
  <c r="C6" i="27" a="1"/>
  <c r="C6" i="27" s="1"/>
  <c r="C444" i="27" a="1"/>
  <c r="C444" i="27" s="1"/>
  <c r="C140" i="27" a="1"/>
  <c r="C140" i="27" s="1"/>
  <c r="C159" i="27" a="1"/>
  <c r="C159" i="27" s="1"/>
  <c r="C178" i="27" a="1"/>
  <c r="C178" i="27" s="1"/>
  <c r="C197" i="27" a="1"/>
  <c r="C197" i="27" s="1"/>
  <c r="C216" i="27" a="1"/>
  <c r="C216" i="27" s="1"/>
  <c r="C235" i="27" a="1"/>
  <c r="C235" i="27" s="1"/>
  <c r="C273" i="27" a="1"/>
  <c r="C273" i="27" s="1"/>
  <c r="C311" i="27" a="1"/>
  <c r="C311" i="27" s="1"/>
  <c r="C254" i="27" a="1"/>
  <c r="C254" i="27" s="1"/>
  <c r="C292" i="27" a="1"/>
  <c r="C292" i="27" s="1"/>
  <c r="C330" i="27" a="1"/>
  <c r="C330" i="27" s="1"/>
  <c r="C403" i="27" a="1"/>
  <c r="C403" i="27" s="1"/>
  <c r="C26" i="27" a="1"/>
  <c r="C26" i="27" s="1"/>
  <c r="C45" i="27" a="1"/>
  <c r="C45" i="27" s="1"/>
  <c r="C349" i="27" a="1"/>
  <c r="C349" i="27" s="1"/>
  <c r="C64" i="27" a="1"/>
  <c r="C64" i="27" s="1"/>
  <c r="C368" i="27" a="1"/>
  <c r="C368" i="27" s="1"/>
  <c r="C9" i="27" a="1"/>
  <c r="C9" i="27" s="1"/>
  <c r="C102" i="27" a="1"/>
  <c r="C102" i="27" s="1"/>
  <c r="C406" i="27" a="1"/>
  <c r="C406" i="27" s="1"/>
  <c r="C83" i="27" a="1"/>
  <c r="C83" i="27" s="1"/>
  <c r="C387" i="27" a="1"/>
  <c r="C387" i="27" s="1"/>
  <c r="C121" i="27" a="1"/>
  <c r="C121" i="27" s="1"/>
  <c r="C425" i="27" a="1"/>
  <c r="C425" i="27" s="1"/>
  <c r="N118" i="27" a="1"/>
  <c r="N118" i="27" s="1"/>
  <c r="G119" i="27" a="1"/>
  <c r="G119" i="27" s="1"/>
  <c r="D177" i="27" a="1"/>
  <c r="D177" i="27" s="1"/>
  <c r="G423" i="27" a="1"/>
  <c r="G423" i="27" s="1"/>
  <c r="K444" i="27" a="1"/>
  <c r="K444" i="27" s="1"/>
  <c r="F365" i="27" a="1"/>
  <c r="F365" i="27" s="1"/>
  <c r="K330" i="27" a="1"/>
  <c r="K330" i="27" s="1"/>
  <c r="M272" i="27" a="1"/>
  <c r="M272" i="27" s="1"/>
  <c r="H235" i="27" a="1"/>
  <c r="H235" i="27" s="1"/>
  <c r="L119" i="27" a="1"/>
  <c r="L119" i="27" s="1"/>
  <c r="C81" i="27" a="1"/>
  <c r="C81" i="27" s="1"/>
  <c r="F24" i="27" a="1"/>
  <c r="F24" i="27" s="1"/>
  <c r="L8" i="27" a="1"/>
  <c r="L8" i="27" s="1"/>
  <c r="K309" i="27" a="1"/>
  <c r="K309" i="27" s="1"/>
  <c r="L121" i="27" a="1"/>
  <c r="L121" i="27" s="1"/>
  <c r="G424" i="27" a="1"/>
  <c r="G424" i="27" s="1"/>
  <c r="N309" i="27" a="1"/>
  <c r="N309" i="27" s="1"/>
  <c r="L215" i="27" a="1"/>
  <c r="L215" i="27" s="1"/>
  <c r="E101" i="27" a="1"/>
  <c r="E101" i="27" s="1"/>
  <c r="J25" i="27" a="1"/>
  <c r="J25" i="27" s="1"/>
  <c r="H424" i="27" a="1"/>
  <c r="H424" i="27" s="1"/>
  <c r="D346" i="27" a="1"/>
  <c r="D346" i="27" s="1"/>
  <c r="D310" i="27" a="1"/>
  <c r="D310" i="27" s="1"/>
  <c r="E252" i="27" a="1"/>
  <c r="E252" i="27" s="1"/>
  <c r="E194" i="27" a="1"/>
  <c r="E194" i="27" s="1"/>
  <c r="L158" i="27" a="1"/>
  <c r="L158" i="27" s="1"/>
  <c r="H101" i="27" a="1"/>
  <c r="H101" i="27" s="1"/>
  <c r="M63" i="27" a="1"/>
  <c r="M63" i="27" s="1"/>
  <c r="M26" i="27" a="1"/>
  <c r="M26" i="27" s="1"/>
  <c r="K425" i="27" a="1"/>
  <c r="K425" i="27" s="1"/>
  <c r="N252" i="27" a="1"/>
  <c r="N252" i="27" s="1"/>
  <c r="F159" i="27" a="1"/>
  <c r="F159" i="27" s="1"/>
  <c r="H43" i="27" a="1"/>
  <c r="H43" i="27" s="1"/>
  <c r="E348" i="27" a="1"/>
  <c r="E348" i="27" s="1"/>
  <c r="I137" i="27" a="1"/>
  <c r="I137" i="27" s="1"/>
  <c r="C24" i="27" a="1"/>
  <c r="C24" i="27" s="1"/>
  <c r="D290" i="27" a="1"/>
  <c r="D290" i="27" s="1"/>
  <c r="L194" i="27" a="1"/>
  <c r="L194" i="27" s="1"/>
  <c r="D102" i="27" a="1"/>
  <c r="D102" i="27" s="1"/>
  <c r="J406" i="27" a="1"/>
  <c r="J406" i="27" s="1"/>
  <c r="L290" i="27" a="1"/>
  <c r="L290" i="27" s="1"/>
  <c r="L232" i="27" a="1"/>
  <c r="L232" i="27" s="1"/>
  <c r="G45" i="27" a="1"/>
  <c r="G45" i="27" s="1"/>
  <c r="I327" i="27" a="1"/>
  <c r="I327" i="27" s="1"/>
  <c r="M140" i="27" a="1"/>
  <c r="M140" i="27" s="1"/>
  <c r="G7" i="27" a="1"/>
  <c r="G7" i="27" s="1"/>
  <c r="L444" i="27" a="1"/>
  <c r="L444" i="27" s="1"/>
  <c r="E366" i="27" a="1"/>
  <c r="E366" i="27" s="1"/>
  <c r="L330" i="27" a="1"/>
  <c r="L330" i="27" s="1"/>
  <c r="N272" i="27" a="1"/>
  <c r="N272" i="27" s="1"/>
  <c r="I235" i="27" a="1"/>
  <c r="I235" i="27" s="1"/>
  <c r="I178" i="27" a="1"/>
  <c r="I178" i="27" s="1"/>
  <c r="D120" i="27" a="1"/>
  <c r="D120" i="27" s="1"/>
  <c r="C80" i="27" a="1"/>
  <c r="C80" i="27" s="1"/>
  <c r="K9" i="27" a="1"/>
  <c r="K9" i="27" s="1"/>
  <c r="E368" i="27" a="1"/>
  <c r="E368" i="27" s="1"/>
  <c r="C23" i="27" a="1"/>
  <c r="C23" i="27" s="1"/>
  <c r="I80" i="27" a="1"/>
  <c r="I80" i="27" s="1"/>
  <c r="F422" i="27" a="1"/>
  <c r="F422" i="27" s="1"/>
  <c r="H308" i="27" a="1"/>
  <c r="H308" i="27" s="1"/>
  <c r="E273" i="27" a="1"/>
  <c r="E273" i="27" s="1"/>
  <c r="E214" i="27" a="1"/>
  <c r="E214" i="27" s="1"/>
  <c r="J178" i="27" a="1"/>
  <c r="J178" i="27" s="1"/>
  <c r="J121" i="27" a="1"/>
  <c r="J121" i="27" s="1"/>
  <c r="G62" i="27" a="1"/>
  <c r="G62" i="27" s="1"/>
  <c r="E25" i="27" a="1"/>
  <c r="E25" i="27" s="1"/>
  <c r="L9" i="27" a="1"/>
  <c r="L9" i="27" s="1"/>
  <c r="L349" i="27" a="1"/>
  <c r="L349" i="27" s="1"/>
  <c r="C196" i="27" a="1"/>
  <c r="C196" i="27" s="1"/>
  <c r="D367" i="27" a="1"/>
  <c r="D367" i="27" s="1"/>
  <c r="F251" i="27" a="1"/>
  <c r="F251" i="27" s="1"/>
  <c r="G215" i="27" a="1"/>
  <c r="G215" i="27" s="1"/>
  <c r="L157" i="27" a="1"/>
  <c r="L157" i="27" s="1"/>
  <c r="K121" i="27" a="1"/>
  <c r="K121" i="27" s="1"/>
  <c r="E63" i="27" a="1"/>
  <c r="E63" i="27" s="1"/>
  <c r="F25" i="27" a="1"/>
  <c r="F25" i="27" s="1"/>
  <c r="G422" i="27" a="1"/>
  <c r="G422" i="27" s="1"/>
  <c r="G158" i="27" a="1"/>
  <c r="G158" i="27" s="1"/>
  <c r="K63" i="27" a="1"/>
  <c r="K63" i="27" s="1"/>
  <c r="F368" i="27" a="1"/>
  <c r="F368" i="27" s="1"/>
  <c r="L251" i="27" a="1"/>
  <c r="L251" i="27" s="1"/>
  <c r="K158" i="27" a="1"/>
  <c r="K158" i="27" s="1"/>
  <c r="L63" i="27" a="1"/>
  <c r="L63" i="27" s="1"/>
  <c r="D348" i="27" a="1"/>
  <c r="D348" i="27" s="1"/>
  <c r="E310" i="27" a="1"/>
  <c r="E310" i="27" s="1"/>
  <c r="F194" i="27" a="1"/>
  <c r="F194" i="27" s="1"/>
  <c r="L101" i="27" a="1"/>
  <c r="L101" i="27" s="1"/>
  <c r="C25" i="27" a="1"/>
  <c r="C25" i="27" s="1"/>
  <c r="N404" i="27" a="1"/>
  <c r="N404" i="27" s="1"/>
  <c r="H289" i="27" a="1"/>
  <c r="H289" i="27" s="1"/>
  <c r="H194" i="27" a="1"/>
  <c r="H194" i="27" s="1"/>
  <c r="N101" i="27" a="1"/>
  <c r="N101" i="27" s="1"/>
  <c r="F232" i="27" a="1"/>
  <c r="F232" i="27" s="1"/>
  <c r="N137" i="27" a="1"/>
  <c r="N137" i="27" s="1"/>
  <c r="J43" i="27" a="1"/>
  <c r="J43" i="27" s="1"/>
  <c r="N6" i="27" a="1"/>
  <c r="N6" i="27" s="1"/>
  <c r="C404" i="27" a="1"/>
  <c r="C404" i="27" s="1"/>
  <c r="N232" i="27" a="1"/>
  <c r="N232" i="27" s="1"/>
  <c r="H81" i="27" a="1"/>
  <c r="H81" i="27" s="1"/>
  <c r="H45" i="27" a="1"/>
  <c r="H45" i="27" s="1"/>
  <c r="D405" i="27" a="1"/>
  <c r="D405" i="27" s="1"/>
  <c r="K349" i="27" a="1"/>
  <c r="K349" i="27" s="1"/>
  <c r="J290" i="27" a="1"/>
  <c r="J290" i="27" s="1"/>
  <c r="N197" i="27" a="1"/>
  <c r="N197" i="27" s="1"/>
  <c r="D138" i="27" a="1"/>
  <c r="D138" i="27" s="1"/>
  <c r="H80" i="27" a="1"/>
  <c r="H80" i="27" s="1"/>
  <c r="H44" i="27" a="1"/>
  <c r="H44" i="27" s="1"/>
  <c r="D6" i="27" a="1"/>
  <c r="D6" i="27" s="1"/>
  <c r="K138" i="27" a="1"/>
  <c r="K138" i="27" s="1"/>
  <c r="L175" i="27" a="1"/>
  <c r="L175" i="27" s="1"/>
  <c r="G235" i="27" a="1"/>
  <c r="G235" i="27" s="1"/>
  <c r="F234" i="27" a="1"/>
  <c r="F234" i="27" s="1"/>
  <c r="G270" i="27" a="1"/>
  <c r="G270" i="27" s="1"/>
  <c r="D24" i="27" a="1"/>
  <c r="D24" i="27" s="1"/>
  <c r="N23" i="27" a="1"/>
  <c r="N23" i="27" s="1"/>
  <c r="K328" i="27" a="1"/>
  <c r="K328" i="27" s="1"/>
  <c r="M83" i="27" a="1"/>
  <c r="M83" i="27" s="1"/>
  <c r="K8" i="27" a="1"/>
  <c r="K8" i="27" s="1"/>
  <c r="H7" i="27" a="1"/>
  <c r="H7" i="27" s="1"/>
  <c r="D270" i="27" a="1"/>
  <c r="D270" i="27" s="1"/>
  <c r="C291" i="27" a="1"/>
  <c r="C291" i="27" s="1"/>
  <c r="J328" i="27" a="1"/>
  <c r="J328" i="27" s="1"/>
  <c r="H119" i="27" a="1"/>
  <c r="H119" i="27" s="1"/>
  <c r="N387" i="27" a="1"/>
  <c r="N387" i="27" s="1"/>
  <c r="M6" i="27" a="1"/>
  <c r="M6" i="27" s="1"/>
  <c r="J62" i="27" a="1"/>
  <c r="J62" i="27" s="1"/>
  <c r="G80" i="27" a="1"/>
  <c r="G80" i="27" s="1"/>
  <c r="N119" i="27" a="1"/>
  <c r="N119" i="27" s="1"/>
  <c r="H137" i="27" a="1"/>
  <c r="H137" i="27" s="1"/>
  <c r="J176" i="27" a="1"/>
  <c r="J176" i="27" s="1"/>
  <c r="E216" i="27" a="1"/>
  <c r="E216" i="27" s="1"/>
  <c r="E234" i="27" a="1"/>
  <c r="E234" i="27" s="1"/>
  <c r="J291" i="27" a="1"/>
  <c r="J291" i="27" s="1"/>
  <c r="H327" i="27" a="1"/>
  <c r="H327" i="27" s="1"/>
  <c r="I366" i="27" a="1"/>
  <c r="I366" i="27" s="1"/>
  <c r="H423" i="27" a="1"/>
  <c r="H423" i="27" s="1"/>
  <c r="M9" i="27" a="1"/>
  <c r="M9" i="27" s="1"/>
  <c r="L6" i="27" a="1"/>
  <c r="L6" i="27" s="1"/>
  <c r="G24" i="27" a="1"/>
  <c r="G24" i="27" s="1"/>
  <c r="I62" i="27" a="1"/>
  <c r="I62" i="27" s="1"/>
  <c r="E102" i="27" a="1"/>
  <c r="E102" i="27" s="1"/>
  <c r="M119" i="27" a="1"/>
  <c r="M119" i="27" s="1"/>
  <c r="G137" i="27" a="1"/>
  <c r="G137" i="27" s="1"/>
  <c r="D234" i="27" a="1"/>
  <c r="D234" i="27" s="1"/>
  <c r="G251" i="27" a="1"/>
  <c r="G251" i="27" s="1"/>
  <c r="E291" i="27" a="1"/>
  <c r="E291" i="27" s="1"/>
  <c r="M349" i="27" a="1"/>
  <c r="M349" i="27" s="1"/>
  <c r="K406" i="27" a="1"/>
  <c r="K406" i="27" s="1"/>
  <c r="D441" i="27" a="1"/>
  <c r="D441" i="27" s="1"/>
  <c r="N441" i="27" a="1"/>
  <c r="N441" i="27" s="1"/>
  <c r="L442" i="27" a="1"/>
  <c r="L442" i="27" s="1"/>
  <c r="L443" i="27" a="1"/>
  <c r="L443" i="27" s="1"/>
  <c r="C442" i="27" a="1"/>
  <c r="C442" i="27" s="1"/>
  <c r="L422" i="27" a="1"/>
  <c r="L422" i="27" s="1"/>
  <c r="L424" i="27" a="1"/>
  <c r="L424" i="27" s="1"/>
  <c r="N425" i="27" a="1"/>
  <c r="N425" i="27" s="1"/>
  <c r="J403" i="27" a="1"/>
  <c r="J403" i="27" s="1"/>
  <c r="H404" i="27" a="1"/>
  <c r="H404" i="27" s="1"/>
  <c r="F405" i="27" a="1"/>
  <c r="F405" i="27" s="1"/>
  <c r="G406" i="27" a="1"/>
  <c r="G406" i="27" s="1"/>
  <c r="F384" i="27" a="1"/>
  <c r="F384" i="27" s="1"/>
  <c r="D385" i="27" a="1"/>
  <c r="D385" i="27" s="1"/>
  <c r="M385" i="27" a="1"/>
  <c r="M385" i="27" s="1"/>
  <c r="N386" i="27" a="1"/>
  <c r="N386" i="27" s="1"/>
  <c r="C385" i="27" a="1"/>
  <c r="C385" i="27" s="1"/>
  <c r="L365" i="27" a="1"/>
  <c r="L365" i="27" s="1"/>
  <c r="K366" i="27" a="1"/>
  <c r="K366" i="27" s="1"/>
  <c r="J367" i="27" a="1"/>
  <c r="J367" i="27" s="1"/>
  <c r="K346" i="27" a="1"/>
  <c r="K346" i="27" s="1"/>
  <c r="L347" i="27" a="1"/>
  <c r="L347" i="27" s="1"/>
  <c r="N348" i="27" a="1"/>
  <c r="N348" i="27" s="1"/>
  <c r="C346" i="27" a="1"/>
  <c r="C346" i="27" s="1"/>
  <c r="N327" i="27" a="1"/>
  <c r="N327" i="27" s="1"/>
  <c r="N330" i="27" a="1"/>
  <c r="N330" i="27" s="1"/>
  <c r="J308" i="27" a="1"/>
  <c r="J308" i="27" s="1"/>
  <c r="H309" i="27" a="1"/>
  <c r="H309" i="27" s="1"/>
  <c r="G310" i="27" a="1"/>
  <c r="G310" i="27" s="1"/>
  <c r="D289" i="27" a="1"/>
  <c r="D289" i="27" s="1"/>
  <c r="F291" i="27" a="1"/>
  <c r="F291" i="27" s="1"/>
  <c r="J292" i="27" a="1"/>
  <c r="J292" i="27" s="1"/>
  <c r="I270" i="27" a="1"/>
  <c r="I270" i="27" s="1"/>
  <c r="J271" i="27" a="1"/>
  <c r="J271" i="27" s="1"/>
  <c r="J272" i="27" a="1"/>
  <c r="J272" i="27" s="1"/>
  <c r="L273" i="27" a="1"/>
  <c r="L273" i="27" s="1"/>
  <c r="H252" i="27" a="1"/>
  <c r="H252" i="27" s="1"/>
  <c r="H234" i="27" a="1"/>
  <c r="H234" i="27" s="1"/>
  <c r="L235" i="27" a="1"/>
  <c r="L235" i="27" s="1"/>
  <c r="I213" i="27" a="1"/>
  <c r="I213" i="27" s="1"/>
  <c r="D215" i="27" a="1"/>
  <c r="D215" i="27" s="1"/>
  <c r="M215" i="27" a="1"/>
  <c r="M215" i="27" s="1"/>
  <c r="N216" i="27" a="1"/>
  <c r="N216" i="27" s="1"/>
  <c r="N194" i="27" a="1"/>
  <c r="N194" i="27" s="1"/>
  <c r="F196" i="27" a="1"/>
  <c r="F196" i="27" s="1"/>
  <c r="J197" i="27" a="1"/>
  <c r="J197" i="27" s="1"/>
  <c r="L176" i="27" a="1"/>
  <c r="L176" i="27" s="1"/>
  <c r="E178" i="27" a="1"/>
  <c r="E178" i="27" s="1"/>
  <c r="F156" i="27" a="1"/>
  <c r="F156" i="27" s="1"/>
  <c r="I157" i="27" a="1"/>
  <c r="I157" i="27" s="1"/>
  <c r="N158" i="27" a="1"/>
  <c r="N158" i="27" s="1"/>
  <c r="D137" i="27" a="1"/>
  <c r="D137" i="27" s="1"/>
  <c r="K139" i="27" a="1"/>
  <c r="K139" i="27" s="1"/>
  <c r="D119" i="27" a="1"/>
  <c r="D119" i="27" s="1"/>
  <c r="H120" i="27" a="1"/>
  <c r="H120" i="27" s="1"/>
  <c r="M121" i="27" a="1"/>
  <c r="M121" i="27" s="1"/>
  <c r="M99" i="27" a="1"/>
  <c r="M99" i="27" s="1"/>
  <c r="J102" i="27" a="1"/>
  <c r="J102" i="27" s="1"/>
  <c r="K80" i="27" a="1"/>
  <c r="K80" i="27" s="1"/>
  <c r="N81" i="27" a="1"/>
  <c r="N81" i="27" s="1"/>
  <c r="H83" i="27" a="1"/>
  <c r="H83" i="27" s="1"/>
  <c r="I61" i="27" a="1"/>
  <c r="I61" i="27" s="1"/>
  <c r="M62" i="27" a="1"/>
  <c r="M62" i="27" s="1"/>
  <c r="G64" i="27" a="1"/>
  <c r="G64" i="27" s="1"/>
  <c r="F42" i="27" a="1"/>
  <c r="F42" i="27" s="1"/>
  <c r="L43" i="27" a="1"/>
  <c r="L43" i="27" s="1"/>
  <c r="M44" i="27" a="1"/>
  <c r="M44" i="27" s="1"/>
  <c r="C43" i="27" a="1"/>
  <c r="C43" i="27" s="1"/>
  <c r="E441" i="27" a="1"/>
  <c r="E441" i="27" s="1"/>
  <c r="M443" i="27" a="1"/>
  <c r="M443" i="27" s="1"/>
  <c r="C441" i="27" a="1"/>
  <c r="C441" i="27" s="1"/>
  <c r="M422" i="27" a="1"/>
  <c r="M422" i="27" s="1"/>
  <c r="L423" i="27" a="1"/>
  <c r="L423" i="27" s="1"/>
  <c r="M424" i="27" a="1"/>
  <c r="M424" i="27" s="1"/>
  <c r="G405" i="27" a="1"/>
  <c r="G405" i="27" s="1"/>
  <c r="H406" i="27" a="1"/>
  <c r="H406" i="27" s="1"/>
  <c r="D387" i="27" a="1"/>
  <c r="D387" i="27" s="1"/>
  <c r="C384" i="27" a="1"/>
  <c r="C384" i="27" s="1"/>
  <c r="M365" i="27" a="1"/>
  <c r="M365" i="27" s="1"/>
  <c r="K367" i="27" a="1"/>
  <c r="K367" i="27" s="1"/>
  <c r="C367" i="27" a="1"/>
  <c r="C367" i="27" s="1"/>
  <c r="M347" i="27" a="1"/>
  <c r="M347" i="27" s="1"/>
  <c r="D349" i="27" a="1"/>
  <c r="D349" i="27" s="1"/>
  <c r="D327" i="27" a="1"/>
  <c r="D327" i="27" s="1"/>
  <c r="M328" i="27" a="1"/>
  <c r="M328" i="27" s="1"/>
  <c r="L329" i="27" a="1"/>
  <c r="L329" i="27" s="1"/>
  <c r="G311" i="27" a="1"/>
  <c r="G311" i="27" s="1"/>
  <c r="E289" i="27" a="1"/>
  <c r="E289" i="27" s="1"/>
  <c r="F290" i="27" a="1"/>
  <c r="F290" i="27" s="1"/>
  <c r="G291" i="27" a="1"/>
  <c r="G291" i="27" s="1"/>
  <c r="K292" i="27" a="1"/>
  <c r="K292" i="27" s="1"/>
  <c r="J270" i="27" a="1"/>
  <c r="J270" i="27" s="1"/>
  <c r="K271" i="27" a="1"/>
  <c r="K271" i="27" s="1"/>
  <c r="K272" i="27" a="1"/>
  <c r="K272" i="27" s="1"/>
  <c r="M273" i="27" a="1"/>
  <c r="M273" i="27" s="1"/>
  <c r="J251" i="27" a="1"/>
  <c r="J251" i="27" s="1"/>
  <c r="I252" i="27" a="1"/>
  <c r="I252" i="27" s="1"/>
  <c r="I253" i="27" a="1"/>
  <c r="I253" i="27" s="1"/>
  <c r="I254" i="27" a="1"/>
  <c r="I254" i="27" s="1"/>
  <c r="H232" i="27" a="1"/>
  <c r="H232" i="27" s="1"/>
  <c r="G233" i="27" a="1"/>
  <c r="G233" i="27" s="1"/>
  <c r="M235" i="27" a="1"/>
  <c r="M235" i="27" s="1"/>
  <c r="G214" i="27" a="1"/>
  <c r="G214" i="27" s="1"/>
  <c r="N215" i="27" a="1"/>
  <c r="N215" i="27" s="1"/>
  <c r="D195" i="27" a="1"/>
  <c r="D195" i="27" s="1"/>
  <c r="G196" i="27" a="1"/>
  <c r="G196" i="27" s="1"/>
  <c r="K197" i="27" a="1"/>
  <c r="K197" i="27" s="1"/>
  <c r="K175" i="27" a="1"/>
  <c r="K175" i="27" s="1"/>
  <c r="M176" i="27" a="1"/>
  <c r="M176" i="27" s="1"/>
  <c r="F178" i="27" a="1"/>
  <c r="F178" i="27" s="1"/>
  <c r="G156" i="27" a="1"/>
  <c r="G156" i="27" s="1"/>
  <c r="J157" i="27" a="1"/>
  <c r="J157" i="27" s="1"/>
  <c r="D159" i="27" a="1"/>
  <c r="D159" i="27" s="1"/>
  <c r="E137" i="27" a="1"/>
  <c r="E137" i="27" s="1"/>
  <c r="H138" i="27" a="1"/>
  <c r="H138" i="27" s="1"/>
  <c r="L139" i="27" a="1"/>
  <c r="L139" i="27" s="1"/>
  <c r="C139" i="27" a="1"/>
  <c r="C139" i="27" s="1"/>
  <c r="E119" i="27" a="1"/>
  <c r="E119" i="27" s="1"/>
  <c r="I120" i="27" a="1"/>
  <c r="I120" i="27" s="1"/>
  <c r="N121" i="27" a="1"/>
  <c r="N121" i="27" s="1"/>
  <c r="N99" i="27" a="1"/>
  <c r="N99" i="27" s="1"/>
  <c r="F101" i="27" a="1"/>
  <c r="F101" i="27" s="1"/>
  <c r="K102" i="27" a="1"/>
  <c r="K102" i="27" s="1"/>
  <c r="D82" i="27" a="1"/>
  <c r="D82" i="27" s="1"/>
  <c r="I83" i="27" a="1"/>
  <c r="I83" i="27" s="1"/>
  <c r="J61" i="27" a="1"/>
  <c r="J61" i="27" s="1"/>
  <c r="N62" i="27" a="1"/>
  <c r="N62" i="27" s="1"/>
  <c r="H64" i="27" a="1"/>
  <c r="H64" i="27" s="1"/>
  <c r="D43" i="27" a="1"/>
  <c r="D43" i="27" s="1"/>
  <c r="N44" i="27" a="1"/>
  <c r="N44" i="27" s="1"/>
  <c r="C42" i="27" a="1"/>
  <c r="C42" i="27" s="1"/>
  <c r="F441" i="27" a="1"/>
  <c r="F441" i="27" s="1"/>
  <c r="D442" i="27" a="1"/>
  <c r="D442" i="27" s="1"/>
  <c r="M442" i="27" a="1"/>
  <c r="M442" i="27" s="1"/>
  <c r="N443" i="27" a="1"/>
  <c r="N443" i="27" s="1"/>
  <c r="D422" i="27" a="1"/>
  <c r="D422" i="27" s="1"/>
  <c r="N422" i="27" a="1"/>
  <c r="N422" i="27" s="1"/>
  <c r="M423" i="27" a="1"/>
  <c r="M423" i="27" s="1"/>
  <c r="C424" i="27" a="1"/>
  <c r="C424" i="27" s="1"/>
  <c r="K403" i="27" a="1"/>
  <c r="K403" i="27" s="1"/>
  <c r="I404" i="27" a="1"/>
  <c r="I404" i="27" s="1"/>
  <c r="I406" i="27" a="1"/>
  <c r="I406" i="27" s="1"/>
  <c r="G384" i="27" a="1"/>
  <c r="G384" i="27" s="1"/>
  <c r="E385" i="27" a="1"/>
  <c r="E385" i="27" s="1"/>
  <c r="N385" i="27" a="1"/>
  <c r="N385" i="27" s="1"/>
  <c r="E387" i="27" a="1"/>
  <c r="E387" i="27" s="1"/>
  <c r="D365" i="27" a="1"/>
  <c r="D365" i="27" s="1"/>
  <c r="N365" i="27" a="1"/>
  <c r="N365" i="27" s="1"/>
  <c r="L366" i="27" a="1"/>
  <c r="L366" i="27" s="1"/>
  <c r="L367" i="27" a="1"/>
  <c r="L367" i="27" s="1"/>
  <c r="C366" i="27" a="1"/>
  <c r="C366" i="27" s="1"/>
  <c r="L346" i="27" a="1"/>
  <c r="L346" i="27" s="1"/>
  <c r="E327" i="27" a="1"/>
  <c r="E327" i="27" s="1"/>
  <c r="D328" i="27" a="1"/>
  <c r="D328" i="27" s="1"/>
  <c r="C329" i="27" a="1"/>
  <c r="C329" i="27" s="1"/>
  <c r="K308" i="27" a="1"/>
  <c r="K308" i="27" s="1"/>
  <c r="I309" i="27" a="1"/>
  <c r="I309" i="27" s="1"/>
  <c r="H310" i="27" a="1"/>
  <c r="H310" i="27" s="1"/>
  <c r="F289" i="27" a="1"/>
  <c r="F289" i="27" s="1"/>
  <c r="H291" i="27" a="1"/>
  <c r="H291" i="27" s="1"/>
  <c r="L292" i="27" a="1"/>
  <c r="L292" i="27" s="1"/>
  <c r="K270" i="27" a="1"/>
  <c r="K270" i="27" s="1"/>
  <c r="N273" i="27" a="1"/>
  <c r="N273" i="27" s="1"/>
  <c r="J252" i="27" a="1"/>
  <c r="J252" i="27" s="1"/>
  <c r="J254" i="27" a="1"/>
  <c r="J254" i="27" s="1"/>
  <c r="H233" i="27" a="1"/>
  <c r="H233" i="27" s="1"/>
  <c r="I234" i="27" a="1"/>
  <c r="I234" i="27" s="1"/>
  <c r="N235" i="27" a="1"/>
  <c r="N235" i="27" s="1"/>
  <c r="J213" i="27" a="1"/>
  <c r="J213" i="27" s="1"/>
  <c r="E215" i="27" a="1"/>
  <c r="E215" i="27" s="1"/>
  <c r="D216" i="27" a="1"/>
  <c r="D216" i="27" s="1"/>
  <c r="C215" i="27" a="1"/>
  <c r="C215" i="27" s="1"/>
  <c r="E195" i="27" a="1"/>
  <c r="E195" i="27" s="1"/>
  <c r="H196" i="27" a="1"/>
  <c r="H196" i="27" s="1"/>
  <c r="L197" i="27" a="1"/>
  <c r="L197" i="27" s="1"/>
  <c r="N176" i="27" a="1"/>
  <c r="N176" i="27" s="1"/>
  <c r="G178" i="27" a="1"/>
  <c r="G178" i="27" s="1"/>
  <c r="H156" i="27" a="1"/>
  <c r="H156" i="27" s="1"/>
  <c r="K157" i="27" a="1"/>
  <c r="K157" i="27" s="1"/>
  <c r="E159" i="27" a="1"/>
  <c r="E159" i="27" s="1"/>
  <c r="F137" i="27" a="1"/>
  <c r="F137" i="27" s="1"/>
  <c r="I138" i="27" a="1"/>
  <c r="I138" i="27" s="1"/>
  <c r="C138" i="27" a="1"/>
  <c r="C138" i="27" s="1"/>
  <c r="F119" i="27" a="1"/>
  <c r="F119" i="27" s="1"/>
  <c r="J120" i="27" a="1"/>
  <c r="J120" i="27" s="1"/>
  <c r="D100" i="27" a="1"/>
  <c r="D100" i="27" s="1"/>
  <c r="G101" i="27" a="1"/>
  <c r="G101" i="27" s="1"/>
  <c r="L102" i="27" a="1"/>
  <c r="L102" i="27" s="1"/>
  <c r="L80" i="27" a="1"/>
  <c r="L80" i="27" s="1"/>
  <c r="E82" i="27" a="1"/>
  <c r="E82" i="27" s="1"/>
  <c r="J83" i="27" a="1"/>
  <c r="J83" i="27" s="1"/>
  <c r="K61" i="27" a="1"/>
  <c r="K61" i="27" s="1"/>
  <c r="D63" i="27" a="1"/>
  <c r="D63" i="27" s="1"/>
  <c r="I64" i="27" a="1"/>
  <c r="I64" i="27" s="1"/>
  <c r="G42" i="27" a="1"/>
  <c r="G42" i="27" s="1"/>
  <c r="M43" i="27" a="1"/>
  <c r="M43" i="27" s="1"/>
  <c r="D45" i="27" a="1"/>
  <c r="D45" i="27" s="1"/>
  <c r="D23" i="27" a="1"/>
  <c r="D23" i="27" s="1"/>
  <c r="D444" i="27" a="1"/>
  <c r="D444" i="27" s="1"/>
  <c r="E422" i="27" a="1"/>
  <c r="E422" i="27" s="1"/>
  <c r="N423" i="27" a="1"/>
  <c r="N423" i="27" s="1"/>
  <c r="N424" i="27" a="1"/>
  <c r="N424" i="27" s="1"/>
  <c r="C423" i="27" a="1"/>
  <c r="C423" i="27" s="1"/>
  <c r="J404" i="27" a="1"/>
  <c r="J404" i="27" s="1"/>
  <c r="H405" i="27" a="1"/>
  <c r="H405" i="27" s="1"/>
  <c r="D386" i="27" a="1"/>
  <c r="D386" i="27" s="1"/>
  <c r="E365" i="27" a="1"/>
  <c r="E365" i="27" s="1"/>
  <c r="M367" i="27" a="1"/>
  <c r="M367" i="27" s="1"/>
  <c r="C365" i="27" a="1"/>
  <c r="C365" i="27" s="1"/>
  <c r="M346" i="27" a="1"/>
  <c r="M346" i="27" s="1"/>
  <c r="N347" i="27" a="1"/>
  <c r="N347" i="27" s="1"/>
  <c r="E349" i="27" a="1"/>
  <c r="E349" i="27" s="1"/>
  <c r="F327" i="27" a="1"/>
  <c r="F327" i="27" s="1"/>
  <c r="N328" i="27" a="1"/>
  <c r="N328" i="27" s="1"/>
  <c r="M329" i="27" a="1"/>
  <c r="M329" i="27" s="1"/>
  <c r="C328" i="27" a="1"/>
  <c r="C328" i="27" s="1"/>
  <c r="L308" i="27" a="1"/>
  <c r="L308" i="27" s="1"/>
  <c r="J309" i="27" a="1"/>
  <c r="J309" i="27" s="1"/>
  <c r="H311" i="27" a="1"/>
  <c r="H311" i="27" s="1"/>
  <c r="G289" i="27" a="1"/>
  <c r="G289" i="27" s="1"/>
  <c r="G290" i="27" a="1"/>
  <c r="G290" i="27" s="1"/>
  <c r="I291" i="27" a="1"/>
  <c r="I291" i="27" s="1"/>
  <c r="M292" i="27" a="1"/>
  <c r="M292" i="27" s="1"/>
  <c r="L270" i="27" a="1"/>
  <c r="L270" i="27" s="1"/>
  <c r="L271" i="27" a="1"/>
  <c r="L271" i="27" s="1"/>
  <c r="L272" i="27" a="1"/>
  <c r="L272" i="27" s="1"/>
  <c r="K251" i="27" a="1"/>
  <c r="K251" i="27" s="1"/>
  <c r="K252" i="27" a="1"/>
  <c r="K252" i="27" s="1"/>
  <c r="J253" i="27" a="1"/>
  <c r="J253" i="27" s="1"/>
  <c r="K254" i="27" a="1"/>
  <c r="K254" i="27" s="1"/>
  <c r="I232" i="27" a="1"/>
  <c r="I232" i="27" s="1"/>
  <c r="I233" i="27" a="1"/>
  <c r="I233" i="27" s="1"/>
  <c r="J234" i="27" a="1"/>
  <c r="J234" i="27" s="1"/>
  <c r="H214" i="27" a="1"/>
  <c r="H214" i="27" s="1"/>
  <c r="F215" i="27" a="1"/>
  <c r="F215" i="27" s="1"/>
  <c r="C214" i="27" a="1"/>
  <c r="C214" i="27" s="1"/>
  <c r="F195" i="27" a="1"/>
  <c r="F195" i="27" s="1"/>
  <c r="I196" i="27" a="1"/>
  <c r="I196" i="27" s="1"/>
  <c r="I441" i="27" a="1"/>
  <c r="I441" i="27" s="1"/>
  <c r="G442" i="27" a="1"/>
  <c r="G442" i="27" s="1"/>
  <c r="F443" i="27" a="1"/>
  <c r="F443" i="27" s="1"/>
  <c r="I444" i="27" a="1"/>
  <c r="I444" i="27" s="1"/>
  <c r="H422" i="27" a="1"/>
  <c r="H422" i="27" s="1"/>
  <c r="F423" i="27" a="1"/>
  <c r="F423" i="27" s="1"/>
  <c r="F424" i="27" a="1"/>
  <c r="F424" i="27" s="1"/>
  <c r="H425" i="27" a="1"/>
  <c r="H425" i="27" s="1"/>
  <c r="F403" i="27" a="1"/>
  <c r="F403" i="27" s="1"/>
  <c r="K405" i="27" a="1"/>
  <c r="K405" i="27" s="1"/>
  <c r="J384" i="27" a="1"/>
  <c r="J384" i="27" s="1"/>
  <c r="H385" i="27" a="1"/>
  <c r="H385" i="27" s="1"/>
  <c r="H386" i="27" a="1"/>
  <c r="H386" i="27" s="1"/>
  <c r="I387" i="27" a="1"/>
  <c r="I387" i="27" s="1"/>
  <c r="H365" i="27" a="1"/>
  <c r="H365" i="27" s="1"/>
  <c r="F366" i="27" a="1"/>
  <c r="F366" i="27" s="1"/>
  <c r="G368" i="27" a="1"/>
  <c r="G368" i="27" s="1"/>
  <c r="G346" i="27" a="1"/>
  <c r="G346" i="27" s="1"/>
  <c r="E347" i="27" a="1"/>
  <c r="E347" i="27" s="1"/>
  <c r="G348" i="27" a="1"/>
  <c r="G348" i="27" s="1"/>
  <c r="J349" i="27" a="1"/>
  <c r="J349" i="27" s="1"/>
  <c r="G328" i="27" a="1"/>
  <c r="G328" i="27" s="1"/>
  <c r="F329" i="27" a="1"/>
  <c r="F329" i="27" s="1"/>
  <c r="F330" i="27" a="1"/>
  <c r="F330" i="27" s="1"/>
  <c r="F308" i="27" a="1"/>
  <c r="F308" i="27" s="1"/>
  <c r="D309" i="27" a="1"/>
  <c r="D309" i="27" s="1"/>
  <c r="L310" i="27" a="1"/>
  <c r="L310" i="27" s="1"/>
  <c r="J289" i="27" a="1"/>
  <c r="J289" i="27" s="1"/>
  <c r="K290" i="27" a="1"/>
  <c r="K290" i="27" s="1"/>
  <c r="M291" i="27" a="1"/>
  <c r="M291" i="27" s="1"/>
  <c r="C289" i="27" a="1"/>
  <c r="C289" i="27" s="1"/>
  <c r="D272" i="27" a="1"/>
  <c r="D272" i="27" s="1"/>
  <c r="E251" i="27" a="1"/>
  <c r="E251" i="27" s="1"/>
  <c r="N253" i="27" a="1"/>
  <c r="N253" i="27" s="1"/>
  <c r="C253" i="27" a="1"/>
  <c r="C253" i="27" s="1"/>
  <c r="M232" i="27" a="1"/>
  <c r="M232" i="27" s="1"/>
  <c r="D235" i="27" a="1"/>
  <c r="D235" i="27" s="1"/>
  <c r="E213" i="27" a="1"/>
  <c r="E213" i="27" s="1"/>
  <c r="K214" i="27" a="1"/>
  <c r="K214" i="27" s="1"/>
  <c r="I215" i="27" a="1"/>
  <c r="I215" i="27" s="1"/>
  <c r="H216" i="27" a="1"/>
  <c r="H216" i="27" s="1"/>
  <c r="G194" i="27" a="1"/>
  <c r="G194" i="27" s="1"/>
  <c r="J195" i="27" a="1"/>
  <c r="J195" i="27" s="1"/>
  <c r="M196" i="27" a="1"/>
  <c r="M196" i="27" s="1"/>
  <c r="C194" i="27" a="1"/>
  <c r="C194" i="27" s="1"/>
  <c r="F176" i="27" a="1"/>
  <c r="F176" i="27" s="1"/>
  <c r="H177" i="27" a="1"/>
  <c r="H177" i="27" s="1"/>
  <c r="M178" i="27" a="1"/>
  <c r="M178" i="27" s="1"/>
  <c r="M156" i="27" a="1"/>
  <c r="M156" i="27" s="1"/>
  <c r="F158" i="27" a="1"/>
  <c r="F158" i="27" s="1"/>
  <c r="K159" i="27" a="1"/>
  <c r="K159" i="27" s="1"/>
  <c r="K137" i="27" a="1"/>
  <c r="K137" i="27" s="1"/>
  <c r="D139" i="27" a="1"/>
  <c r="D139" i="27" s="1"/>
  <c r="G140" i="27" a="1"/>
  <c r="G140" i="27" s="1"/>
  <c r="H118" i="27" a="1"/>
  <c r="H118" i="27" s="1"/>
  <c r="K119" i="27" a="1"/>
  <c r="K119" i="27" s="1"/>
  <c r="E121" i="27" a="1"/>
  <c r="E121" i="27" s="1"/>
  <c r="F99" i="27" a="1"/>
  <c r="F99" i="27" s="1"/>
  <c r="I100" i="27" a="1"/>
  <c r="I100" i="27" s="1"/>
  <c r="M101" i="27" a="1"/>
  <c r="M101" i="27" s="1"/>
  <c r="C99" i="27" a="1"/>
  <c r="C99" i="27" s="1"/>
  <c r="G81" i="27" a="1"/>
  <c r="G81" i="27" s="1"/>
  <c r="K82" i="27" a="1"/>
  <c r="K82" i="27" s="1"/>
  <c r="C82" i="27" a="1"/>
  <c r="C82" i="27" s="1"/>
  <c r="E62" i="27" a="1"/>
  <c r="E62" i="27" s="1"/>
  <c r="J63" i="27" a="1"/>
  <c r="J63" i="27" s="1"/>
  <c r="J42" i="27" a="1"/>
  <c r="J42" i="27" s="1"/>
  <c r="G44" i="27" a="1"/>
  <c r="G44" i="27" s="1"/>
  <c r="I45" i="27" a="1"/>
  <c r="I45" i="27" s="1"/>
  <c r="G23" i="27" a="1"/>
  <c r="G23" i="27" s="1"/>
  <c r="G441" i="27" a="1"/>
  <c r="G441" i="27" s="1"/>
  <c r="H442" i="27" a="1"/>
  <c r="H442" i="27" s="1"/>
  <c r="K443" i="27" a="1"/>
  <c r="K443" i="27" s="1"/>
  <c r="J423" i="27" a="1"/>
  <c r="J423" i="27" s="1"/>
  <c r="G425" i="27" a="1"/>
  <c r="G425" i="27" s="1"/>
  <c r="D406" i="27" a="1"/>
  <c r="D406" i="27" s="1"/>
  <c r="J385" i="27" a="1"/>
  <c r="J385" i="27" s="1"/>
  <c r="F387" i="27" a="1"/>
  <c r="F387" i="27" s="1"/>
  <c r="I365" i="27" a="1"/>
  <c r="I365" i="27" s="1"/>
  <c r="J366" i="27" a="1"/>
  <c r="J366" i="27" s="1"/>
  <c r="H368" i="27" a="1"/>
  <c r="H368" i="27" s="1"/>
  <c r="J346" i="27" a="1"/>
  <c r="J346" i="27" s="1"/>
  <c r="F348" i="27" a="1"/>
  <c r="F348" i="27" s="1"/>
  <c r="F328" i="27" a="1"/>
  <c r="F328" i="27" s="1"/>
  <c r="I329" i="27" a="1"/>
  <c r="I329" i="27" s="1"/>
  <c r="D308" i="27" a="1"/>
  <c r="D308" i="27" s="1"/>
  <c r="I310" i="27" a="1"/>
  <c r="I310" i="27" s="1"/>
  <c r="E290" i="27" a="1"/>
  <c r="E290" i="27" s="1"/>
  <c r="N291" i="27" a="1"/>
  <c r="N291" i="27" s="1"/>
  <c r="H270" i="27" a="1"/>
  <c r="H270" i="27" s="1"/>
  <c r="M251" i="27" a="1"/>
  <c r="M251" i="27" s="1"/>
  <c r="E253" i="27" a="1"/>
  <c r="E253" i="27" s="1"/>
  <c r="M254" i="27" a="1"/>
  <c r="M254" i="27" s="1"/>
  <c r="D233" i="27" a="1"/>
  <c r="D233" i="27" s="1"/>
  <c r="K234" i="27" a="1"/>
  <c r="K234" i="27" s="1"/>
  <c r="F213" i="27" a="1"/>
  <c r="F213" i="27" s="1"/>
  <c r="F214" i="27" a="1"/>
  <c r="F214" i="27" s="1"/>
  <c r="I195" i="27" a="1"/>
  <c r="I195" i="27" s="1"/>
  <c r="G197" i="27" a="1"/>
  <c r="G197" i="27" s="1"/>
  <c r="M175" i="27" a="1"/>
  <c r="M175" i="27" s="1"/>
  <c r="I177" i="27" a="1"/>
  <c r="I177" i="27" s="1"/>
  <c r="C175" i="27" a="1"/>
  <c r="C175" i="27" s="1"/>
  <c r="M157" i="27" a="1"/>
  <c r="M157" i="27" s="1"/>
  <c r="L159" i="27" a="1"/>
  <c r="L159" i="27" s="1"/>
  <c r="E138" i="27" a="1"/>
  <c r="E138" i="27" s="1"/>
  <c r="N139" i="27" a="1"/>
  <c r="N139" i="27" s="1"/>
  <c r="I118" i="27" a="1"/>
  <c r="I118" i="27" s="1"/>
  <c r="E120" i="27" a="1"/>
  <c r="E120" i="27" s="1"/>
  <c r="C119" i="27" a="1"/>
  <c r="C119" i="27" s="1"/>
  <c r="J100" i="27" a="1"/>
  <c r="J100" i="27" s="1"/>
  <c r="G102" i="27" a="1"/>
  <c r="G102" i="27" s="1"/>
  <c r="N80" i="27" a="1"/>
  <c r="N80" i="27" s="1"/>
  <c r="L82" i="27" a="1"/>
  <c r="L82" i="27" s="1"/>
  <c r="F61" i="27" a="1"/>
  <c r="F61" i="27" s="1"/>
  <c r="F63" i="27" a="1"/>
  <c r="F63" i="27" s="1"/>
  <c r="C63" i="27" a="1"/>
  <c r="C63" i="27" s="1"/>
  <c r="M42" i="27" a="1"/>
  <c r="M42" i="27" s="1"/>
  <c r="N43" i="27" a="1"/>
  <c r="N43" i="27" s="1"/>
  <c r="J45" i="27" a="1"/>
  <c r="J45" i="27" s="1"/>
  <c r="J23" i="27" a="1"/>
  <c r="J23" i="27" s="1"/>
  <c r="H24" i="27" a="1"/>
  <c r="H24" i="27" s="1"/>
  <c r="G25" i="27" a="1"/>
  <c r="G25" i="27" s="1"/>
  <c r="G26" i="27" a="1"/>
  <c r="G26" i="27" s="1"/>
  <c r="E6" i="27" a="1"/>
  <c r="E6" i="27" s="1"/>
  <c r="D7" i="27" a="1"/>
  <c r="D7" i="27" s="1"/>
  <c r="N8" i="27" a="1"/>
  <c r="N8" i="27" s="1"/>
  <c r="C8" i="27" a="1"/>
  <c r="C8" i="27" s="1"/>
  <c r="E444" i="27" a="1"/>
  <c r="E444" i="27" s="1"/>
  <c r="I422" i="27" a="1"/>
  <c r="I422" i="27" s="1"/>
  <c r="K423" i="27" a="1"/>
  <c r="K423" i="27" s="1"/>
  <c r="I403" i="27" a="1"/>
  <c r="I403" i="27" s="1"/>
  <c r="L404" i="27" a="1"/>
  <c r="L404" i="27" s="1"/>
  <c r="I384" i="27" a="1"/>
  <c r="I384" i="27" s="1"/>
  <c r="K385" i="27" a="1"/>
  <c r="K385" i="27" s="1"/>
  <c r="G387" i="27" a="1"/>
  <c r="G387" i="27" s="1"/>
  <c r="M366" i="27" a="1"/>
  <c r="M366" i="27" s="1"/>
  <c r="I368" i="27" a="1"/>
  <c r="I368" i="27" s="1"/>
  <c r="C348" i="27" a="1"/>
  <c r="C348" i="27" s="1"/>
  <c r="J329" i="27" a="1"/>
  <c r="J329" i="27" s="1"/>
  <c r="E308" i="27" a="1"/>
  <c r="E308" i="27" s="1"/>
  <c r="F309" i="27" a="1"/>
  <c r="F309" i="27" s="1"/>
  <c r="J310" i="27" a="1"/>
  <c r="J310" i="27" s="1"/>
  <c r="N311" i="27" a="1"/>
  <c r="N311" i="27" s="1"/>
  <c r="D292" i="27" a="1"/>
  <c r="D292" i="27" s="1"/>
  <c r="E272" i="27" a="1"/>
  <c r="E272" i="27" s="1"/>
  <c r="J273" i="27" a="1"/>
  <c r="J273" i="27" s="1"/>
  <c r="N251" i="27" a="1"/>
  <c r="N251" i="27" s="1"/>
  <c r="F253" i="27" a="1"/>
  <c r="F253" i="27" s="1"/>
  <c r="N254" i="27" a="1"/>
  <c r="N254" i="27" s="1"/>
  <c r="L234" i="27" a="1"/>
  <c r="L234" i="27" s="1"/>
  <c r="J215" i="27" a="1"/>
  <c r="J215" i="27" s="1"/>
  <c r="M216" i="27" a="1"/>
  <c r="M216" i="27" s="1"/>
  <c r="K195" i="27" a="1"/>
  <c r="K195" i="27" s="1"/>
  <c r="H197" i="27" a="1"/>
  <c r="H197" i="27" s="1"/>
  <c r="N175" i="27" a="1"/>
  <c r="N175" i="27" s="1"/>
  <c r="J177" i="27" a="1"/>
  <c r="J177" i="27" s="1"/>
  <c r="D156" i="27" a="1"/>
  <c r="D156" i="27" s="1"/>
  <c r="N157" i="27" a="1"/>
  <c r="N157" i="27" s="1"/>
  <c r="M159" i="27" a="1"/>
  <c r="M159" i="27" s="1"/>
  <c r="F138" i="27" a="1"/>
  <c r="F138" i="27" s="1"/>
  <c r="D140" i="27" a="1"/>
  <c r="D140" i="27" s="1"/>
  <c r="J118" i="27" a="1"/>
  <c r="J118" i="27" s="1"/>
  <c r="F120" i="27" a="1"/>
  <c r="F120" i="27" s="1"/>
  <c r="C118" i="27" a="1"/>
  <c r="C118" i="27" s="1"/>
  <c r="K100" i="27" a="1"/>
  <c r="K100" i="27" s="1"/>
  <c r="H102" i="27" a="1"/>
  <c r="H102" i="27" s="1"/>
  <c r="D81" i="27" a="1"/>
  <c r="D81" i="27" s="1"/>
  <c r="M82" i="27" a="1"/>
  <c r="M82" i="27" s="1"/>
  <c r="G61" i="27" a="1"/>
  <c r="G61" i="27" s="1"/>
  <c r="G63" i="27" a="1"/>
  <c r="G63" i="27" s="1"/>
  <c r="C62" i="27" a="1"/>
  <c r="C62" i="27" s="1"/>
  <c r="D44" i="27" a="1"/>
  <c r="D44" i="27" s="1"/>
  <c r="K45" i="27" a="1"/>
  <c r="K45" i="27" s="1"/>
  <c r="I24" i="27" a="1"/>
  <c r="I24" i="27" s="1"/>
  <c r="H26" i="27" a="1"/>
  <c r="H26" i="27" s="1"/>
  <c r="F6" i="27" a="1"/>
  <c r="F6" i="27" s="1"/>
  <c r="N7" i="27" a="1"/>
  <c r="N7" i="27" s="1"/>
  <c r="C7" i="27" a="1"/>
  <c r="C7" i="27" s="1"/>
  <c r="H441" i="27" a="1"/>
  <c r="H441" i="27" s="1"/>
  <c r="I442" i="27" a="1"/>
  <c r="I442" i="27" s="1"/>
  <c r="F444" i="27" a="1"/>
  <c r="F444" i="27" s="1"/>
  <c r="I425" i="27" a="1"/>
  <c r="I425" i="27" s="1"/>
  <c r="M404" i="27" a="1"/>
  <c r="M404" i="27" s="1"/>
  <c r="E406" i="27" a="1"/>
  <c r="E406" i="27" s="1"/>
  <c r="J365" i="27" a="1"/>
  <c r="J365" i="27" s="1"/>
  <c r="J368" i="27" a="1"/>
  <c r="J368" i="27" s="1"/>
  <c r="H348" i="27" a="1"/>
  <c r="H348" i="27" s="1"/>
  <c r="C347" i="27" a="1"/>
  <c r="C347" i="27" s="1"/>
  <c r="K310" i="27" a="1"/>
  <c r="K310" i="27" s="1"/>
  <c r="H290" i="27" a="1"/>
  <c r="H290" i="27" s="1"/>
  <c r="E292" i="27" a="1"/>
  <c r="E292" i="27" s="1"/>
  <c r="M270" i="27" a="1"/>
  <c r="M270" i="27" s="1"/>
  <c r="F272" i="27" a="1"/>
  <c r="F272" i="27" s="1"/>
  <c r="K273" i="27" a="1"/>
  <c r="K273" i="27" s="1"/>
  <c r="D252" i="27" a="1"/>
  <c r="D252" i="27" s="1"/>
  <c r="G253" i="27" a="1"/>
  <c r="G253" i="27" s="1"/>
  <c r="E233" i="27" a="1"/>
  <c r="E233" i="27" s="1"/>
  <c r="M234" i="27" a="1"/>
  <c r="M234" i="27" s="1"/>
  <c r="G213" i="27" a="1"/>
  <c r="G213" i="27" s="1"/>
  <c r="I214" i="27" a="1"/>
  <c r="I214" i="27" s="1"/>
  <c r="C213" i="27" a="1"/>
  <c r="C213" i="27" s="1"/>
  <c r="L195" i="27" a="1"/>
  <c r="L195" i="27" s="1"/>
  <c r="I197" i="27" a="1"/>
  <c r="I197" i="27" s="1"/>
  <c r="D176" i="27" a="1"/>
  <c r="D176" i="27" s="1"/>
  <c r="K177" i="27" a="1"/>
  <c r="K177" i="27" s="1"/>
  <c r="ED2" i="33" s="1" a="1"/>
  <c r="ED2" i="33" s="1"/>
  <c r="AA181" i="27" s="1"/>
  <c r="E156" i="27" a="1"/>
  <c r="E156" i="27" s="1"/>
  <c r="D158" i="27" a="1"/>
  <c r="D158" i="27" s="1"/>
  <c r="N159" i="27" a="1"/>
  <c r="N159" i="27" s="1"/>
  <c r="G138" i="27" a="1"/>
  <c r="G138" i="27" s="1"/>
  <c r="E140" i="27" a="1"/>
  <c r="E140" i="27" s="1"/>
  <c r="K118" i="27" a="1"/>
  <c r="K118" i="27" s="1"/>
  <c r="G120" i="27" a="1"/>
  <c r="G120" i="27" s="1"/>
  <c r="D99" i="27" a="1"/>
  <c r="D99" i="27" s="1"/>
  <c r="L100" i="27" a="1"/>
  <c r="L100" i="27" s="1"/>
  <c r="I102" i="27" a="1"/>
  <c r="I102" i="27" s="1"/>
  <c r="E81" i="27" a="1"/>
  <c r="E81" i="27" s="1"/>
  <c r="N82" i="27" a="1"/>
  <c r="N82" i="27" s="1"/>
  <c r="H61" i="27" a="1"/>
  <c r="H61" i="27" s="1"/>
  <c r="H63" i="27" a="1"/>
  <c r="H63" i="27" s="1"/>
  <c r="C61" i="27" a="1"/>
  <c r="C61" i="27" s="1"/>
  <c r="N42" i="27" a="1"/>
  <c r="N42" i="27" s="1"/>
  <c r="E44" i="27" a="1"/>
  <c r="E44" i="27" s="1"/>
  <c r="L45" i="27" a="1"/>
  <c r="L45" i="27" s="1"/>
  <c r="K23" i="27" a="1"/>
  <c r="K23" i="27" s="1"/>
  <c r="H25" i="27" a="1"/>
  <c r="H25" i="27" s="1"/>
  <c r="I26" i="27" a="1"/>
  <c r="I26" i="27" s="1"/>
  <c r="E7" i="27" a="1"/>
  <c r="E7" i="27" s="1"/>
  <c r="E9" i="27" a="1"/>
  <c r="E9" i="27" s="1"/>
  <c r="J442" i="27" a="1"/>
  <c r="J442" i="27" s="1"/>
  <c r="G444" i="27" a="1"/>
  <c r="G444" i="27" s="1"/>
  <c r="J422" i="27" a="1"/>
  <c r="J422" i="27" s="1"/>
  <c r="D424" i="27" a="1"/>
  <c r="D424" i="27" s="1"/>
  <c r="J425" i="27" a="1"/>
  <c r="J425" i="27" s="1"/>
  <c r="L403" i="27" a="1"/>
  <c r="L403" i="27" s="1"/>
  <c r="F406" i="27" a="1"/>
  <c r="F406" i="27" s="1"/>
  <c r="L385" i="27" a="1"/>
  <c r="L385" i="27" s="1"/>
  <c r="H387" i="27" a="1"/>
  <c r="H387" i="27" s="1"/>
  <c r="N366" i="27" a="1"/>
  <c r="N366" i="27" s="1"/>
  <c r="K368" i="27" a="1"/>
  <c r="K368" i="27" s="1"/>
  <c r="N346" i="27" a="1"/>
  <c r="N346" i="27" s="1"/>
  <c r="I348" i="27" a="1"/>
  <c r="I348" i="27" s="1"/>
  <c r="H328" i="27" a="1"/>
  <c r="H328" i="27" s="1"/>
  <c r="K329" i="27" a="1"/>
  <c r="K329" i="27" s="1"/>
  <c r="G309" i="27" a="1"/>
  <c r="G309" i="27" s="1"/>
  <c r="C310" i="27" a="1"/>
  <c r="C310" i="27" s="1"/>
  <c r="I290" i="27" a="1"/>
  <c r="I290" i="27" s="1"/>
  <c r="F292" i="27" a="1"/>
  <c r="F292" i="27" s="1"/>
  <c r="N270" i="27" a="1"/>
  <c r="N270" i="27" s="1"/>
  <c r="G272" i="27" a="1"/>
  <c r="G272" i="27" s="1"/>
  <c r="C272" i="27" a="1"/>
  <c r="C272" i="27" s="1"/>
  <c r="H253" i="27" a="1"/>
  <c r="H253" i="27" s="1"/>
  <c r="C252" i="27" a="1"/>
  <c r="C252" i="27" s="1"/>
  <c r="N234" i="27" a="1"/>
  <c r="N234" i="27" s="1"/>
  <c r="J214" i="27" a="1"/>
  <c r="J214" i="27" s="1"/>
  <c r="K215" i="27" a="1"/>
  <c r="K215" i="27" s="1"/>
  <c r="D194" i="27" a="1"/>
  <c r="D194" i="27" s="1"/>
  <c r="M195" i="27" a="1"/>
  <c r="M195" i="27" s="1"/>
  <c r="M197" i="27" a="1"/>
  <c r="M197" i="27" s="1"/>
  <c r="E176" i="27" a="1"/>
  <c r="E176" i="27" s="1"/>
  <c r="L177" i="27" a="1"/>
  <c r="L177" i="27" s="1"/>
  <c r="I156" i="27" a="1"/>
  <c r="I156" i="27" s="1"/>
  <c r="E158" i="27" a="1"/>
  <c r="E158" i="27" s="1"/>
  <c r="J138" i="27" a="1"/>
  <c r="J138" i="27" s="1"/>
  <c r="F140" i="27" a="1"/>
  <c r="F140" i="27" s="1"/>
  <c r="K120" i="27" a="1"/>
  <c r="K120" i="27" s="1"/>
  <c r="E99" i="27" a="1"/>
  <c r="E99" i="27" s="1"/>
  <c r="M100" i="27" a="1"/>
  <c r="M100" i="27" s="1"/>
  <c r="M102" i="27" a="1"/>
  <c r="M102" i="27" s="1"/>
  <c r="F81" i="27" a="1"/>
  <c r="F81" i="27" s="1"/>
  <c r="D83" i="27" a="1"/>
  <c r="D83" i="27" s="1"/>
  <c r="I63" i="27" a="1"/>
  <c r="I63" i="27" s="1"/>
  <c r="BB2" i="33" s="1" a="1"/>
  <c r="BB2" i="33" s="1"/>
  <c r="Y67" i="27" s="1"/>
  <c r="E43" i="27" a="1"/>
  <c r="E43" i="27" s="1"/>
  <c r="F44" i="27" a="1"/>
  <c r="F44" i="27" s="1"/>
  <c r="M45" i="27" a="1"/>
  <c r="M45" i="27" s="1"/>
  <c r="L23" i="27" a="1"/>
  <c r="L23" i="27" s="1"/>
  <c r="J24" i="27" a="1"/>
  <c r="J24" i="27" s="1"/>
  <c r="J26" i="27" a="1"/>
  <c r="J26" i="27" s="1"/>
  <c r="G6" i="27" a="1"/>
  <c r="G6" i="27" s="1"/>
  <c r="D8" i="27" a="1"/>
  <c r="D8" i="27" s="1"/>
  <c r="M441" i="27" a="1"/>
  <c r="M441" i="27" s="1"/>
  <c r="G443" i="27" a="1"/>
  <c r="G443" i="27" s="1"/>
  <c r="J424" i="27" a="1"/>
  <c r="J424" i="27" s="1"/>
  <c r="E403" i="27" a="1"/>
  <c r="E403" i="27" s="1"/>
  <c r="C405" i="27" a="1"/>
  <c r="C405" i="27" s="1"/>
  <c r="F385" i="27" a="1"/>
  <c r="F385" i="27" s="1"/>
  <c r="I386" i="27" a="1"/>
  <c r="I386" i="27" s="1"/>
  <c r="C386" i="27" a="1"/>
  <c r="C386" i="27" s="1"/>
  <c r="I367" i="27" a="1"/>
  <c r="I367" i="27" s="1"/>
  <c r="F346" i="27" a="1"/>
  <c r="F346" i="27" s="1"/>
  <c r="J347" i="27" a="1"/>
  <c r="J347" i="27" s="1"/>
  <c r="H349" i="27" a="1"/>
  <c r="H349" i="27" s="1"/>
  <c r="D329" i="27" a="1"/>
  <c r="D329" i="27" s="1"/>
  <c r="I330" i="27" a="1"/>
  <c r="I330" i="27" s="1"/>
  <c r="M308" i="27" a="1"/>
  <c r="M308" i="27" s="1"/>
  <c r="F311" i="27" a="1"/>
  <c r="F311" i="27" s="1"/>
  <c r="D291" i="27" a="1"/>
  <c r="D291" i="27" s="1"/>
  <c r="C290" i="27" a="1"/>
  <c r="C290" i="27" s="1"/>
  <c r="G271" i="27" a="1"/>
  <c r="G271" i="27" s="1"/>
  <c r="D273" i="27" a="1"/>
  <c r="D273" i="27" s="1"/>
  <c r="L252" i="27" a="1"/>
  <c r="L252" i="27" s="1"/>
  <c r="N233" i="27" a="1"/>
  <c r="N233" i="27" s="1"/>
  <c r="K235" i="27" a="1"/>
  <c r="K235" i="27" s="1"/>
  <c r="N213" i="27" a="1"/>
  <c r="N213" i="27" s="1"/>
  <c r="N214" i="27" a="1"/>
  <c r="N214" i="27" s="1"/>
  <c r="G216" i="27" a="1"/>
  <c r="G216" i="27" s="1"/>
  <c r="K194" i="27" a="1"/>
  <c r="K194" i="27" s="1"/>
  <c r="L196" i="27" a="1"/>
  <c r="L196" i="27" s="1"/>
  <c r="F175" i="27" a="1"/>
  <c r="F175" i="27" s="1"/>
  <c r="K176" i="27" a="1"/>
  <c r="K176" i="27" s="1"/>
  <c r="K178" i="27" a="1"/>
  <c r="K178" i="27" s="1"/>
  <c r="E157" i="27" a="1"/>
  <c r="E157" i="27" s="1"/>
  <c r="M158" i="27" a="1"/>
  <c r="M158" i="27" s="1"/>
  <c r="J137" i="27" a="1"/>
  <c r="J137" i="27" s="1"/>
  <c r="F139" i="27" a="1"/>
  <c r="F139" i="27" s="1"/>
  <c r="N140" i="27" a="1"/>
  <c r="N140" i="27" s="1"/>
  <c r="I119" i="27" a="1"/>
  <c r="I119" i="27" s="1"/>
  <c r="H121" i="27" a="1"/>
  <c r="H121" i="27" s="1"/>
  <c r="L99" i="27" a="1"/>
  <c r="L99" i="27" s="1"/>
  <c r="K101" i="27" a="1"/>
  <c r="K101" i="27" s="1"/>
  <c r="F80" i="27" a="1"/>
  <c r="F80" i="27" s="1"/>
  <c r="M81" i="27" a="1"/>
  <c r="M81" i="27" s="1"/>
  <c r="N83" i="27" a="1"/>
  <c r="N83" i="27" s="1"/>
  <c r="H62" i="27" a="1"/>
  <c r="H62" i="27" s="1"/>
  <c r="F64" i="27" a="1"/>
  <c r="F64" i="27" s="1"/>
  <c r="I42" i="27" a="1"/>
  <c r="I42" i="27" s="1"/>
  <c r="I43" i="27" a="1"/>
  <c r="I43" i="27" s="1"/>
  <c r="L44" i="27" a="1"/>
  <c r="L44" i="27" s="1"/>
  <c r="F23" i="27" a="1"/>
  <c r="F23" i="27" s="1"/>
  <c r="N25" i="27" a="1"/>
  <c r="N25" i="27" s="1"/>
  <c r="N26" i="27" a="1"/>
  <c r="N26" i="27" s="1"/>
  <c r="K6" i="27" a="1"/>
  <c r="K6" i="27" s="1"/>
  <c r="J7" i="27" a="1"/>
  <c r="J7" i="27" s="1"/>
  <c r="I8" i="27" a="1"/>
  <c r="I8" i="27" s="1"/>
  <c r="J9" i="27" a="1"/>
  <c r="J9" i="27" s="1"/>
  <c r="E405" i="27" a="1"/>
  <c r="E405" i="27" s="1"/>
  <c r="D384" i="27" a="1"/>
  <c r="D384" i="27" s="1"/>
  <c r="E367" i="27" a="1"/>
  <c r="E367" i="27" s="1"/>
  <c r="IX2" i="33" s="1" a="1"/>
  <c r="IX2" i="33" s="1"/>
  <c r="U371" i="27" s="1"/>
  <c r="J348" i="27" a="1"/>
  <c r="J348" i="27" s="1"/>
  <c r="IP2" i="33" s="1" a="1"/>
  <c r="IP2" i="33" s="1"/>
  <c r="Z352" i="27" s="1"/>
  <c r="J327" i="27" a="1"/>
  <c r="J327" i="27" s="1"/>
  <c r="I308" i="27" a="1"/>
  <c r="I308" i="27" s="1"/>
  <c r="E271" i="27" a="1"/>
  <c r="E271" i="27" s="1"/>
  <c r="F273" i="27" a="1"/>
  <c r="F273" i="27" s="1"/>
  <c r="F254" i="27" a="1"/>
  <c r="F254" i="27" s="1"/>
  <c r="F233" i="27" a="1"/>
  <c r="F233" i="27" s="1"/>
  <c r="J235" i="27" a="1"/>
  <c r="J235" i="27" s="1"/>
  <c r="C195" i="27" a="1"/>
  <c r="C195" i="27" s="1"/>
  <c r="E177" i="27" a="1"/>
  <c r="E177" i="27" s="1"/>
  <c r="G159" i="27" a="1"/>
  <c r="G159" i="27" s="1"/>
  <c r="L138" i="27" a="1"/>
  <c r="L138" i="27" s="1"/>
  <c r="C137" i="27" a="1"/>
  <c r="C137" i="27" s="1"/>
  <c r="L120" i="27" a="1"/>
  <c r="L120" i="27" s="1"/>
  <c r="F102" i="27" a="1"/>
  <c r="F102" i="27" s="1"/>
  <c r="K81" i="27" a="1"/>
  <c r="K81" i="27" s="1"/>
  <c r="D61" i="27" a="1"/>
  <c r="D61" i="27" s="1"/>
  <c r="N63" i="27" a="1"/>
  <c r="N63" i="27" s="1"/>
  <c r="K42" i="27" a="1"/>
  <c r="K42" i="27" s="1"/>
  <c r="K24" i="27" a="1"/>
  <c r="K24" i="27" s="1"/>
  <c r="I7" i="27" a="1"/>
  <c r="I7" i="27" s="1"/>
  <c r="M8" i="27" a="1"/>
  <c r="M8" i="27" s="1"/>
  <c r="N403" i="27" a="1"/>
  <c r="N403" i="27" s="1"/>
  <c r="H292" i="27" a="1"/>
  <c r="H292" i="27" s="1"/>
  <c r="L254" i="27" a="1"/>
  <c r="L254" i="27" s="1"/>
  <c r="H175" i="27" a="1"/>
  <c r="H175" i="27" s="1"/>
  <c r="F121" i="27" a="1"/>
  <c r="F121" i="27" s="1"/>
  <c r="F43" i="27" a="1"/>
  <c r="F43" i="27" s="1"/>
  <c r="I292" i="27" a="1"/>
  <c r="I292" i="27" s="1"/>
  <c r="C270" i="27" a="1"/>
  <c r="C270" i="27" s="1"/>
  <c r="K216" i="27" a="1"/>
  <c r="K216" i="27" s="1"/>
  <c r="D178" i="27" a="1"/>
  <c r="D178" i="27" s="1"/>
  <c r="C157" i="27" a="1"/>
  <c r="C157" i="27" s="1"/>
  <c r="L64" i="27" a="1"/>
  <c r="L64" i="27" s="1"/>
  <c r="J6" i="27" a="1"/>
  <c r="J6" i="27" s="1"/>
  <c r="M252" i="27" a="1"/>
  <c r="M252" i="27" s="1"/>
  <c r="J444" i="27" a="1"/>
  <c r="J444" i="27" s="1"/>
  <c r="J441" i="27" a="1"/>
  <c r="J441" i="27" s="1"/>
  <c r="H443" i="27" a="1"/>
  <c r="H443" i="27" s="1"/>
  <c r="I424" i="27" a="1"/>
  <c r="I424" i="27" s="1"/>
  <c r="H403" i="27" a="1"/>
  <c r="H403" i="27" s="1"/>
  <c r="E384" i="27" a="1"/>
  <c r="E384" i="27" s="1"/>
  <c r="F386" i="27" a="1"/>
  <c r="F386" i="27" s="1"/>
  <c r="G365" i="27" a="1"/>
  <c r="G365" i="27" s="1"/>
  <c r="F367" i="27" a="1"/>
  <c r="F367" i="27" s="1"/>
  <c r="H346" i="27" a="1"/>
  <c r="H346" i="27" s="1"/>
  <c r="K348" i="27" a="1"/>
  <c r="K348" i="27" s="1"/>
  <c r="K327" i="27" a="1"/>
  <c r="K327" i="27" s="1"/>
  <c r="N329" i="27" a="1"/>
  <c r="N329" i="27" s="1"/>
  <c r="IG2" i="33" s="1" a="1"/>
  <c r="IG2" i="33" s="1"/>
  <c r="AD333" i="27" s="1"/>
  <c r="F310" i="27" a="1"/>
  <c r="F310" i="27" s="1"/>
  <c r="I289" i="27" a="1"/>
  <c r="I289" i="27" s="1"/>
  <c r="K291" i="27" a="1"/>
  <c r="K291" i="27" s="1"/>
  <c r="G273" i="27" a="1"/>
  <c r="G273" i="27" s="1"/>
  <c r="F252" i="27" a="1"/>
  <c r="F252" i="27" s="1"/>
  <c r="G254" i="27" a="1"/>
  <c r="G254" i="27" s="1"/>
  <c r="J233" i="27" a="1"/>
  <c r="J233" i="27" s="1"/>
  <c r="C234" i="27" a="1"/>
  <c r="C234" i="27" s="1"/>
  <c r="F216" i="27" a="1"/>
  <c r="F216" i="27" s="1"/>
  <c r="H195" i="27" a="1"/>
  <c r="H195" i="27" s="1"/>
  <c r="D175" i="27" a="1"/>
  <c r="D175" i="27" s="1"/>
  <c r="F177" i="27" a="1"/>
  <c r="F177" i="27" s="1"/>
  <c r="L156" i="27" a="1"/>
  <c r="L156" i="27" s="1"/>
  <c r="H159" i="27" a="1"/>
  <c r="H159" i="27" s="1"/>
  <c r="M138" i="27" a="1"/>
  <c r="M138" i="27" s="1"/>
  <c r="D118" i="27" a="1"/>
  <c r="D118" i="27" s="1"/>
  <c r="M120" i="27" a="1"/>
  <c r="M120" i="27" s="1"/>
  <c r="E100" i="27" a="1"/>
  <c r="E100" i="27" s="1"/>
  <c r="N102" i="27" a="1"/>
  <c r="N102" i="27" s="1"/>
  <c r="L81" i="27" a="1"/>
  <c r="L81" i="27" s="1"/>
  <c r="E61" i="27" a="1"/>
  <c r="E61" i="27" s="1"/>
  <c r="D64" i="27" a="1"/>
  <c r="D64" i="27" s="1"/>
  <c r="I44" i="27" a="1"/>
  <c r="I44" i="27" s="1"/>
  <c r="AO2" i="33" s="1" a="1"/>
  <c r="AO2" i="33" s="1"/>
  <c r="Y48" i="27" s="1"/>
  <c r="H23" i="27" a="1"/>
  <c r="H23" i="27" s="1"/>
  <c r="L24" i="27" a="1"/>
  <c r="L24" i="27" s="1"/>
  <c r="D26" i="27" a="1"/>
  <c r="D26" i="27" s="1"/>
  <c r="H6" i="27" a="1"/>
  <c r="H6" i="27" s="1"/>
  <c r="K7" i="27" a="1"/>
  <c r="K7" i="27" s="1"/>
  <c r="F9" i="27" a="1"/>
  <c r="F9" i="27" s="1"/>
  <c r="D423" i="27" a="1"/>
  <c r="D423" i="27" s="1"/>
  <c r="J386" i="27" a="1"/>
  <c r="J386" i="27" s="1"/>
  <c r="E328" i="27" a="1"/>
  <c r="E328" i="27" s="1"/>
  <c r="D311" i="27" a="1"/>
  <c r="D311" i="27" s="1"/>
  <c r="C271" i="27" a="1"/>
  <c r="C271" i="27" s="1"/>
  <c r="D213" i="27" a="1"/>
  <c r="D213" i="27" s="1"/>
  <c r="J216" i="27" a="1"/>
  <c r="J216" i="27" s="1"/>
  <c r="C158" i="27" a="1"/>
  <c r="C158" i="27" s="1"/>
  <c r="G118" i="27" a="1"/>
  <c r="G118" i="27" s="1"/>
  <c r="C100" i="27" a="1"/>
  <c r="C100" i="27" s="1"/>
  <c r="K64" i="27" a="1"/>
  <c r="K64" i="27" s="1"/>
  <c r="F26" i="27" a="1"/>
  <c r="F26" i="27" s="1"/>
  <c r="H9" i="27" a="1"/>
  <c r="H9" i="27" s="1"/>
  <c r="E425" i="27" a="1"/>
  <c r="E425" i="27" s="1"/>
  <c r="C251" i="27" a="1"/>
  <c r="C251" i="27" s="1"/>
  <c r="G157" i="27" a="1"/>
  <c r="G157" i="27" s="1"/>
  <c r="G121" i="27" a="1"/>
  <c r="G121" i="27" s="1"/>
  <c r="D62" i="27" a="1"/>
  <c r="D62" i="27" s="1"/>
  <c r="K26" i="27" a="1"/>
  <c r="K26" i="27" s="1"/>
  <c r="E442" i="27" a="1"/>
  <c r="E442" i="27" s="1"/>
  <c r="F425" i="27" a="1"/>
  <c r="F425" i="27" s="1"/>
  <c r="M405" i="27" a="1"/>
  <c r="M405" i="27" s="1"/>
  <c r="M384" i="27" a="1"/>
  <c r="M384" i="27" s="1"/>
  <c r="D366" i="27" a="1"/>
  <c r="D366" i="27" s="1"/>
  <c r="I349" i="27" a="1"/>
  <c r="I349" i="27" s="1"/>
  <c r="E309" i="27" a="1"/>
  <c r="E309" i="27" s="1"/>
  <c r="N289" i="27" a="1"/>
  <c r="N289" i="27" s="1"/>
  <c r="D251" i="27" a="1"/>
  <c r="D251" i="27" s="1"/>
  <c r="H213" i="27" a="1"/>
  <c r="H213" i="27" s="1"/>
  <c r="L216" i="27" a="1"/>
  <c r="L216" i="27" s="1"/>
  <c r="J175" i="27" a="1"/>
  <c r="J175" i="27" s="1"/>
  <c r="C156" i="27" a="1"/>
  <c r="C156" i="27" s="1"/>
  <c r="M118" i="27" a="1"/>
  <c r="M118" i="27" s="1"/>
  <c r="N100" i="27" a="1"/>
  <c r="N100" i="27" s="1"/>
  <c r="J82" i="27" a="1"/>
  <c r="J82" i="27" s="1"/>
  <c r="G43" i="27" a="1"/>
  <c r="G43" i="27" s="1"/>
  <c r="I9" i="27" a="1"/>
  <c r="I9" i="27" s="1"/>
  <c r="K422" i="27" a="1"/>
  <c r="K422" i="27" s="1"/>
  <c r="K424" i="27" a="1"/>
  <c r="K424" i="27" s="1"/>
  <c r="M403" i="27" a="1"/>
  <c r="M403" i="27" s="1"/>
  <c r="I405" i="27" a="1"/>
  <c r="I405" i="27" s="1"/>
  <c r="H384" i="27" a="1"/>
  <c r="H384" i="27" s="1"/>
  <c r="G386" i="27" a="1"/>
  <c r="G386" i="27" s="1"/>
  <c r="G367" i="27" a="1"/>
  <c r="G367" i="27" s="1"/>
  <c r="L348" i="27" a="1"/>
  <c r="L348" i="27" s="1"/>
  <c r="L327" i="27" a="1"/>
  <c r="L327" i="27" s="1"/>
  <c r="D330" i="27" a="1"/>
  <c r="D330" i="27" s="1"/>
  <c r="M310" i="27" a="1"/>
  <c r="M310" i="27" s="1"/>
  <c r="L291" i="27" a="1"/>
  <c r="L291" i="27" s="1"/>
  <c r="F271" i="27" a="1"/>
  <c r="F271" i="27" s="1"/>
  <c r="H273" i="27" a="1"/>
  <c r="H273" i="27" s="1"/>
  <c r="K233" i="27" a="1"/>
  <c r="K233" i="27" s="1"/>
  <c r="C233" i="27" a="1"/>
  <c r="C233" i="27" s="1"/>
  <c r="N195" i="27" a="1"/>
  <c r="N195" i="27" s="1"/>
  <c r="E175" i="27" a="1"/>
  <c r="E175" i="27" s="1"/>
  <c r="G177" i="27" a="1"/>
  <c r="G177" i="27" s="1"/>
  <c r="N156" i="27" a="1"/>
  <c r="N156" i="27" s="1"/>
  <c r="I159" i="27" a="1"/>
  <c r="I159" i="27" s="1"/>
  <c r="N138" i="27" a="1"/>
  <c r="N138" i="27" s="1"/>
  <c r="E118" i="27" a="1"/>
  <c r="E118" i="27" s="1"/>
  <c r="N120" i="27" a="1"/>
  <c r="N120" i="27" s="1"/>
  <c r="F100" i="27" a="1"/>
  <c r="F100" i="27" s="1"/>
  <c r="F82" i="27" a="1"/>
  <c r="F82" i="27" s="1"/>
  <c r="L61" i="27" a="1"/>
  <c r="L61" i="27" s="1"/>
  <c r="E64" i="27" a="1"/>
  <c r="E64" i="27" s="1"/>
  <c r="L42" i="27" a="1"/>
  <c r="L42" i="27" s="1"/>
  <c r="J44" i="27" a="1"/>
  <c r="J44" i="27" s="1"/>
  <c r="AP2" i="33" s="1" a="1"/>
  <c r="AP2" i="33" s="1"/>
  <c r="Z48" i="27" s="1"/>
  <c r="D425" i="27" a="1"/>
  <c r="D425" i="27" s="1"/>
  <c r="L289" i="27" a="1"/>
  <c r="L289" i="27" s="1"/>
  <c r="N177" i="27" a="1"/>
  <c r="N177" i="27" s="1"/>
  <c r="H82" i="27" a="1"/>
  <c r="H82" i="27" s="1"/>
  <c r="N24" i="27" a="1"/>
  <c r="N24" i="27" s="1"/>
  <c r="J443" i="27" a="1"/>
  <c r="J443" i="27" s="1"/>
  <c r="D404" i="27" a="1"/>
  <c r="D404" i="27" s="1"/>
  <c r="L384" i="27" a="1"/>
  <c r="L384" i="27" s="1"/>
  <c r="D347" i="27" a="1"/>
  <c r="D347" i="27" s="1"/>
  <c r="G330" i="27" a="1"/>
  <c r="G330" i="27" s="1"/>
  <c r="M289" i="27" a="1"/>
  <c r="M289" i="27" s="1"/>
  <c r="I271" i="27" a="1"/>
  <c r="I271" i="27" s="1"/>
  <c r="M233" i="27" a="1"/>
  <c r="M233" i="27" s="1"/>
  <c r="M214" i="27" a="1"/>
  <c r="M214" i="27" s="1"/>
  <c r="I175" i="27" a="1"/>
  <c r="I175" i="27" s="1"/>
  <c r="G139" i="27" a="1"/>
  <c r="G139" i="27" s="1"/>
  <c r="CZ2" i="33" s="1" a="1"/>
  <c r="CZ2" i="33" s="1"/>
  <c r="W143" i="27" s="1"/>
  <c r="D80" i="27" a="1"/>
  <c r="D80" i="27" s="1"/>
  <c r="M23" i="27" a="1"/>
  <c r="M23" i="27" s="1"/>
  <c r="H444" i="27" a="1"/>
  <c r="H444" i="27" s="1"/>
  <c r="H178" i="27" a="1"/>
  <c r="H178" i="27" s="1"/>
  <c r="F62" i="27" a="1"/>
  <c r="F62" i="27" s="1"/>
  <c r="E404" i="27" a="1"/>
  <c r="E404" i="27" s="1"/>
  <c r="N405" i="27" a="1"/>
  <c r="N405" i="27" s="1"/>
  <c r="N384" i="27" a="1"/>
  <c r="N384" i="27" s="1"/>
  <c r="L386" i="27" a="1"/>
  <c r="L386" i="27" s="1"/>
  <c r="D368" i="27" a="1"/>
  <c r="D368" i="27" s="1"/>
  <c r="K441" i="27" a="1"/>
  <c r="K441" i="27" s="1"/>
  <c r="I443" i="27" a="1"/>
  <c r="I443" i="27" s="1"/>
  <c r="J405" i="27" a="1"/>
  <c r="J405" i="27" s="1"/>
  <c r="KC2" i="33" s="1" a="1"/>
  <c r="KC2" i="33" s="1"/>
  <c r="Z409" i="27" s="1"/>
  <c r="K384" i="27" a="1"/>
  <c r="K384" i="27" s="1"/>
  <c r="H367" i="27" a="1"/>
  <c r="H367" i="27" s="1"/>
  <c r="JA2" i="33" s="1" a="1"/>
  <c r="JA2" i="33" s="1"/>
  <c r="X371" i="27" s="1"/>
  <c r="I346" i="27" a="1"/>
  <c r="I346" i="27" s="1"/>
  <c r="M348" i="27" a="1"/>
  <c r="M348" i="27" s="1"/>
  <c r="M327" i="27" a="1"/>
  <c r="M327" i="27" s="1"/>
  <c r="E330" i="27" a="1"/>
  <c r="E330" i="27" s="1"/>
  <c r="N308" i="27" a="1"/>
  <c r="N308" i="27" s="1"/>
  <c r="N310" i="27" a="1"/>
  <c r="N310" i="27" s="1"/>
  <c r="K289" i="27" a="1"/>
  <c r="K289" i="27" s="1"/>
  <c r="G292" i="27" a="1"/>
  <c r="G292" i="27" s="1"/>
  <c r="I273" i="27" a="1"/>
  <c r="I273" i="27" s="1"/>
  <c r="G252" i="27" a="1"/>
  <c r="G252" i="27" s="1"/>
  <c r="H254" i="27" a="1"/>
  <c r="H254" i="27" s="1"/>
  <c r="C232" i="27" a="1"/>
  <c r="C232" i="27" s="1"/>
  <c r="L214" i="27" a="1"/>
  <c r="L214" i="27" s="1"/>
  <c r="I216" i="27" a="1"/>
  <c r="I216" i="27" s="1"/>
  <c r="D196" i="27" a="1"/>
  <c r="D196" i="27" s="1"/>
  <c r="G175" i="27" a="1"/>
  <c r="G175" i="27" s="1"/>
  <c r="M177" i="27" a="1"/>
  <c r="M177" i="27" s="1"/>
  <c r="D157" i="27" a="1"/>
  <c r="D157" i="27" s="1"/>
  <c r="J159" i="27" a="1"/>
  <c r="J159" i="27" s="1"/>
  <c r="F118" i="27" a="1"/>
  <c r="F118" i="27" s="1"/>
  <c r="D121" i="27" a="1"/>
  <c r="D121" i="27" s="1"/>
  <c r="G100" i="27" a="1"/>
  <c r="G100" i="27" s="1"/>
  <c r="C101" i="27" a="1"/>
  <c r="C101" i="27" s="1"/>
  <c r="G82" i="27" a="1"/>
  <c r="G82" i="27" s="1"/>
  <c r="M61" i="27" a="1"/>
  <c r="M61" i="27" s="1"/>
  <c r="J64" i="27" a="1"/>
  <c r="J64" i="27" s="1"/>
  <c r="K44" i="27" a="1"/>
  <c r="K44" i="27" s="1"/>
  <c r="I23" i="27" a="1"/>
  <c r="I23" i="27" s="1"/>
  <c r="M24" i="27" a="1"/>
  <c r="M24" i="27" s="1"/>
  <c r="E26" i="27" a="1"/>
  <c r="E26" i="27" s="1"/>
  <c r="I6" i="27" a="1"/>
  <c r="I6" i="27" s="1"/>
  <c r="L7" i="27" a="1"/>
  <c r="L7" i="27" s="1"/>
  <c r="G9" i="27" a="1"/>
  <c r="G9" i="27" s="1"/>
  <c r="K365" i="27" a="1"/>
  <c r="K365" i="27" s="1"/>
  <c r="F349" i="27" a="1"/>
  <c r="F349" i="27" s="1"/>
  <c r="H271" i="27" a="1"/>
  <c r="H271" i="27" s="1"/>
  <c r="L233" i="27" a="1"/>
  <c r="L233" i="27" s="1"/>
  <c r="F157" i="27" a="1"/>
  <c r="F157" i="27" s="1"/>
  <c r="E139" i="27" a="1"/>
  <c r="E139" i="27" s="1"/>
  <c r="H100" i="27" a="1"/>
  <c r="H100" i="27" s="1"/>
  <c r="N61" i="27" a="1"/>
  <c r="N61" i="27" s="1"/>
  <c r="E45" i="27" a="1"/>
  <c r="E45" i="27" s="1"/>
  <c r="L441" i="27" a="1"/>
  <c r="L441" i="27" s="1"/>
  <c r="L405" i="27" a="1"/>
  <c r="L405" i="27" s="1"/>
  <c r="G349" i="27" a="1"/>
  <c r="G349" i="27" s="1"/>
  <c r="E196" i="27" a="1"/>
  <c r="E196" i="27" s="1"/>
  <c r="L118" i="27" a="1"/>
  <c r="L118" i="27" s="1"/>
  <c r="I82" i="27" a="1"/>
  <c r="I82" i="27" s="1"/>
  <c r="D25" i="27" a="1"/>
  <c r="D25" i="27" s="1"/>
  <c r="W2" i="33" s="1" a="1"/>
  <c r="W2" i="33" s="1"/>
  <c r="T29" i="27" s="1"/>
  <c r="M7" i="27" a="1"/>
  <c r="M7" i="27" s="1"/>
  <c r="E423" i="27" a="1"/>
  <c r="E423" i="27" s="1"/>
  <c r="K386" i="27" a="1"/>
  <c r="K386" i="27" s="1"/>
  <c r="N367" i="27" a="1"/>
  <c r="N367" i="27" s="1"/>
  <c r="I328" i="27" a="1"/>
  <c r="I328" i="27" s="1"/>
  <c r="H330" i="27" a="1"/>
  <c r="H330" i="27" s="1"/>
  <c r="E311" i="27" a="1"/>
  <c r="E311" i="27" s="1"/>
  <c r="N292" i="27" a="1"/>
  <c r="N292" i="27" s="1"/>
  <c r="D232" i="27" a="1"/>
  <c r="D232" i="27" s="1"/>
  <c r="J196" i="27" a="1"/>
  <c r="J196" i="27" s="1"/>
  <c r="H157" i="27" a="1"/>
  <c r="H157" i="27" s="1"/>
  <c r="H139" i="27" a="1"/>
  <c r="H139" i="27" s="1"/>
  <c r="I121" i="27" a="1"/>
  <c r="I121" i="27" s="1"/>
  <c r="E80" i="27" a="1"/>
  <c r="E80" i="27" s="1"/>
  <c r="M64" i="27" a="1"/>
  <c r="M64" i="27" s="1"/>
  <c r="F45" i="27" a="1"/>
  <c r="F45" i="27" s="1"/>
  <c r="E8" i="27" a="1"/>
  <c r="E8" i="27" s="1"/>
  <c r="M444" i="27" a="1"/>
  <c r="M444" i="27" s="1"/>
  <c r="M425" i="27" a="1"/>
  <c r="M425" i="27" s="1"/>
  <c r="G404" i="27" a="1"/>
  <c r="G404" i="27" s="1"/>
  <c r="L406" i="27" a="1"/>
  <c r="L406" i="27" s="1"/>
  <c r="G385" i="27" a="1"/>
  <c r="G385" i="27" s="1"/>
  <c r="K387" i="27" a="1"/>
  <c r="K387" i="27" s="1"/>
  <c r="G366" i="27" a="1"/>
  <c r="G366" i="27" s="1"/>
  <c r="L368" i="27" a="1"/>
  <c r="L368" i="27" s="1"/>
  <c r="I347" i="27" a="1"/>
  <c r="I347" i="27" s="1"/>
  <c r="N349" i="27" a="1"/>
  <c r="N349" i="27" s="1"/>
  <c r="L328" i="27" a="1"/>
  <c r="L328" i="27" s="1"/>
  <c r="M330" i="27" a="1"/>
  <c r="M330" i="27" s="1"/>
  <c r="K311" i="27" a="1"/>
  <c r="K311" i="27" s="1"/>
  <c r="M290" i="27" a="1"/>
  <c r="M290" i="27" s="1"/>
  <c r="E270" i="27" a="1"/>
  <c r="E270" i="27" s="1"/>
  <c r="H251" i="27" a="1"/>
  <c r="H251" i="27" s="1"/>
  <c r="K253" i="27" a="1"/>
  <c r="K253" i="27" s="1"/>
  <c r="GD2" i="33" s="1" a="1"/>
  <c r="GD2" i="33" s="1"/>
  <c r="AA257" i="27" s="1"/>
  <c r="G232" i="27" a="1"/>
  <c r="G232" i="27" s="1"/>
  <c r="G234" i="27" a="1"/>
  <c r="G234" i="27" s="1"/>
  <c r="L213" i="27" a="1"/>
  <c r="L213" i="27" s="1"/>
  <c r="H215" i="27" a="1"/>
  <c r="H215" i="27" s="1"/>
  <c r="I194" i="27" a="1"/>
  <c r="I194" i="27" s="1"/>
  <c r="D197" i="27" a="1"/>
  <c r="D197" i="27" s="1"/>
  <c r="H176" i="27" a="1"/>
  <c r="H176" i="27" s="1"/>
  <c r="N178" i="27" a="1"/>
  <c r="N178" i="27" s="1"/>
  <c r="H158" i="27" a="1"/>
  <c r="H158" i="27" s="1"/>
  <c r="H140" i="27" a="1"/>
  <c r="H140" i="27" s="1"/>
  <c r="C120" i="27" a="1"/>
  <c r="C120" i="27" s="1"/>
  <c r="I101" i="27" a="1"/>
  <c r="I101" i="27" s="1"/>
  <c r="J80" i="27" a="1"/>
  <c r="J80" i="27" s="1"/>
  <c r="K83" i="27" a="1"/>
  <c r="K83" i="27" s="1"/>
  <c r="K62" i="27" a="1"/>
  <c r="K62" i="27" s="1"/>
  <c r="E24" i="27" a="1"/>
  <c r="E24" i="27" s="1"/>
  <c r="I25" i="27" a="1"/>
  <c r="I25" i="27" s="1"/>
  <c r="H8" i="27" a="1"/>
  <c r="H8" i="27" s="1"/>
  <c r="N9" i="27" a="1"/>
  <c r="N9" i="27" s="1"/>
  <c r="K442" i="27" a="1"/>
  <c r="K442" i="27" s="1"/>
  <c r="N444" i="27" a="1"/>
  <c r="N444" i="27" s="1"/>
  <c r="I423" i="27" a="1"/>
  <c r="I423" i="27" s="1"/>
  <c r="C422" i="27" a="1"/>
  <c r="C422" i="27" s="1"/>
  <c r="M406" i="27" a="1"/>
  <c r="M406" i="27" s="1"/>
  <c r="L387" i="27" a="1"/>
  <c r="L387" i="27" s="1"/>
  <c r="M368" i="27" a="1"/>
  <c r="M368" i="27" s="1"/>
  <c r="G327" i="27" a="1"/>
  <c r="G327" i="27" s="1"/>
  <c r="C327" i="27" a="1"/>
  <c r="C327" i="27" s="1"/>
  <c r="L309" i="27" a="1"/>
  <c r="L309" i="27" s="1"/>
  <c r="L311" i="27" a="1"/>
  <c r="L311" i="27" s="1"/>
  <c r="F270" i="27" a="1"/>
  <c r="F270" i="27" s="1"/>
  <c r="I272" i="27" a="1"/>
  <c r="I272" i="27" s="1"/>
  <c r="GO2" i="33" s="1" a="1"/>
  <c r="GO2" i="33" s="1"/>
  <c r="Y276" i="27" s="1"/>
  <c r="J232" i="27" a="1"/>
  <c r="J232" i="27" s="1"/>
  <c r="E235" i="27" a="1"/>
  <c r="E235" i="27" s="1"/>
  <c r="M213" i="27" a="1"/>
  <c r="M213" i="27" s="1"/>
  <c r="J194" i="27" a="1"/>
  <c r="J194" i="27" s="1"/>
  <c r="E197" i="27" a="1"/>
  <c r="E197" i="27" s="1"/>
  <c r="I158" i="27" a="1"/>
  <c r="I158" i="27" s="1"/>
  <c r="L137" i="27" a="1"/>
  <c r="L137" i="27" s="1"/>
  <c r="I140" i="27" a="1"/>
  <c r="I140" i="27" s="1"/>
  <c r="J119" i="27" a="1"/>
  <c r="J119" i="27" s="1"/>
  <c r="G99" i="27" a="1"/>
  <c r="G99" i="27" s="1"/>
  <c r="J101" i="27" a="1"/>
  <c r="J101" i="27" s="1"/>
  <c r="M80" i="27" a="1"/>
  <c r="M80" i="27" s="1"/>
  <c r="L83" i="27" a="1"/>
  <c r="L83" i="27" s="1"/>
  <c r="L62" i="27" a="1"/>
  <c r="L62" i="27" s="1"/>
  <c r="K43" i="27" a="1"/>
  <c r="K43" i="27" s="1"/>
  <c r="C44" i="27" a="1"/>
  <c r="C44" i="27" s="1"/>
  <c r="AI2" i="33" s="1" a="1"/>
  <c r="AI2" i="33" s="1"/>
  <c r="S48" i="27" s="1"/>
  <c r="F7" i="27" a="1"/>
  <c r="F7" i="27" s="1"/>
  <c r="C443" i="27" a="1"/>
  <c r="C443" i="27" s="1"/>
  <c r="E424" i="27" a="1"/>
  <c r="E424" i="27" s="1"/>
  <c r="D403" i="27" a="1"/>
  <c r="D403" i="27" s="1"/>
  <c r="K404" i="27" a="1"/>
  <c r="K404" i="27" s="1"/>
  <c r="N406" i="27" a="1"/>
  <c r="N406" i="27" s="1"/>
  <c r="M387" i="27" a="1"/>
  <c r="M387" i="27" s="1"/>
  <c r="H366" i="27" a="1"/>
  <c r="H366" i="27" s="1"/>
  <c r="N368" i="27" a="1"/>
  <c r="N368" i="27" s="1"/>
  <c r="K347" i="27" a="1"/>
  <c r="K347" i="27" s="1"/>
  <c r="G308" i="27" a="1"/>
  <c r="G308" i="27" s="1"/>
  <c r="M309" i="27" a="1"/>
  <c r="M309" i="27" s="1"/>
  <c r="M311" i="27" a="1"/>
  <c r="M311" i="27" s="1"/>
  <c r="N290" i="27" a="1"/>
  <c r="N290" i="27" s="1"/>
  <c r="I251" i="27" a="1"/>
  <c r="I251" i="27" s="1"/>
  <c r="L253" i="27" a="1"/>
  <c r="L253" i="27" s="1"/>
  <c r="GE2" i="33" s="1" a="1"/>
  <c r="GE2" i="33" s="1"/>
  <c r="AB257" i="27" s="1"/>
  <c r="K232" i="27" a="1"/>
  <c r="K232" i="27" s="1"/>
  <c r="F235" i="27" a="1"/>
  <c r="F235" i="27" s="1"/>
  <c r="F197" i="27" a="1"/>
  <c r="F197" i="27" s="1"/>
  <c r="I176" i="27" a="1"/>
  <c r="I176" i="27" s="1"/>
  <c r="C177" i="27" a="1"/>
  <c r="C177" i="27" s="1"/>
  <c r="J158" i="27" a="1"/>
  <c r="J158" i="27" s="1"/>
  <c r="M137" i="27" a="1"/>
  <c r="M137" i="27" s="1"/>
  <c r="J140" i="27" a="1"/>
  <c r="J140" i="27" s="1"/>
  <c r="J8" i="27" a="1"/>
  <c r="J8" i="27" s="1"/>
  <c r="G83" i="27" a="1"/>
  <c r="G83" i="27" s="1"/>
  <c r="D101" i="27" a="1"/>
  <c r="D101" i="27" s="1"/>
  <c r="BW2" i="33" s="1" a="1"/>
  <c r="BW2" i="33" s="1"/>
  <c r="T105" i="27" s="1"/>
  <c r="L140" i="27" a="1"/>
  <c r="L140" i="27" s="1"/>
  <c r="N196" i="27" a="1"/>
  <c r="N196" i="27" s="1"/>
  <c r="ET2" i="33" s="1" a="1"/>
  <c r="ET2" i="33" s="1"/>
  <c r="AD200" i="27" s="1"/>
  <c r="E232" i="27" a="1"/>
  <c r="E232" i="27" s="1"/>
  <c r="H272" i="27" a="1"/>
  <c r="H272" i="27" s="1"/>
  <c r="C308" i="27" a="1"/>
  <c r="C308" i="27" s="1"/>
  <c r="J330" i="27" a="1"/>
  <c r="J330" i="27" s="1"/>
  <c r="H347" i="27" a="1"/>
  <c r="H347" i="27" s="1"/>
  <c r="J387" i="27" a="1"/>
  <c r="J387" i="27" s="1"/>
  <c r="F404" i="27" a="1"/>
  <c r="F404" i="27" s="1"/>
  <c r="E443" i="27" a="1"/>
  <c r="E443" i="27" s="1"/>
  <c r="G8" i="27" a="1"/>
  <c r="G8" i="27" s="1"/>
  <c r="L26" i="27" a="1"/>
  <c r="L26" i="27" s="1"/>
  <c r="H42" i="27" a="1"/>
  <c r="H42" i="27" s="1"/>
  <c r="F83" i="27" a="1"/>
  <c r="F83" i="27" s="1"/>
  <c r="K99" i="27" a="1"/>
  <c r="K99" i="27" s="1"/>
  <c r="K140" i="27" a="1"/>
  <c r="K140" i="27" s="1"/>
  <c r="K156" i="27" a="1"/>
  <c r="K156" i="27" s="1"/>
  <c r="D214" i="27" a="1"/>
  <c r="D214" i="27" s="1"/>
  <c r="E254" i="27" a="1"/>
  <c r="E254" i="27" s="1"/>
  <c r="N271" i="27" a="1"/>
  <c r="N271" i="27" s="1"/>
  <c r="C309" i="27" a="1"/>
  <c r="C309" i="27" s="1"/>
  <c r="H329" i="27" a="1"/>
  <c r="H329" i="27" s="1"/>
  <c r="G347" i="27" a="1"/>
  <c r="G347" i="27" s="1"/>
  <c r="M386" i="27" a="1"/>
  <c r="M386" i="27" s="1"/>
  <c r="G403" i="27" a="1"/>
  <c r="G403" i="27" s="1"/>
  <c r="D443" i="27" a="1"/>
  <c r="D443" i="27" s="1"/>
  <c r="KW2" i="33" s="1" a="1"/>
  <c r="KW2" i="33" s="1"/>
  <c r="T447" i="27" s="1"/>
  <c r="F8" i="27" a="1"/>
  <c r="F8" i="27" s="1"/>
  <c r="M25" i="27" a="1"/>
  <c r="M25" i="27" s="1"/>
  <c r="E23" i="27" a="1"/>
  <c r="E23" i="27" s="1"/>
  <c r="E42" i="27" a="1"/>
  <c r="E42" i="27" s="1"/>
  <c r="E83" i="27" a="1"/>
  <c r="E83" i="27" s="1"/>
  <c r="J99" i="27" a="1"/>
  <c r="J99" i="27" s="1"/>
  <c r="M139" i="27" a="1"/>
  <c r="M139" i="27" s="1"/>
  <c r="J156" i="27" a="1"/>
  <c r="J156" i="27" s="1"/>
  <c r="K196" i="27" a="1"/>
  <c r="K196" i="27" s="1"/>
  <c r="EQ2" i="33" s="1" a="1"/>
  <c r="EQ2" i="33" s="1"/>
  <c r="AA200" i="27" s="1"/>
  <c r="D254" i="27" a="1"/>
  <c r="D254" i="27" s="1"/>
  <c r="M271" i="27" a="1"/>
  <c r="M271" i="27" s="1"/>
  <c r="J311" i="27" a="1"/>
  <c r="J311" i="27" s="1"/>
  <c r="G329" i="27" a="1"/>
  <c r="G329" i="27" s="1"/>
  <c r="F347" i="27" a="1"/>
  <c r="F347" i="27" s="1"/>
  <c r="E386" i="27" a="1"/>
  <c r="E386" i="27" s="1"/>
  <c r="N442" i="27" a="1"/>
  <c r="N442" i="27" s="1"/>
  <c r="L25" i="27" a="1"/>
  <c r="L25" i="27" s="1"/>
  <c r="D42" i="27" a="1"/>
  <c r="D42" i="27" s="1"/>
  <c r="J81" i="27" a="1"/>
  <c r="J81" i="27" s="1"/>
  <c r="I99" i="27" a="1"/>
  <c r="I99" i="27" s="1"/>
  <c r="J139" i="27" a="1"/>
  <c r="J139" i="27" s="1"/>
  <c r="C176" i="27" a="1"/>
  <c r="C176" i="27" s="1"/>
  <c r="G195" i="27" a="1"/>
  <c r="G195" i="27" s="1"/>
  <c r="K213" i="27" a="1"/>
  <c r="K213" i="27" s="1"/>
  <c r="M253" i="27" a="1"/>
  <c r="M253" i="27" s="1"/>
  <c r="GF2" i="33" s="1" a="1"/>
  <c r="GF2" i="33" s="1"/>
  <c r="AC257" i="27" s="1"/>
  <c r="D271" i="27" a="1"/>
  <c r="D271" i="27" s="1"/>
  <c r="I311" i="27" a="1"/>
  <c r="I311" i="27" s="1"/>
  <c r="E329" i="27" a="1"/>
  <c r="E329" i="27" s="1"/>
  <c r="K25" i="27" a="1"/>
  <c r="K25" i="27" s="1"/>
  <c r="N45" i="27" a="1"/>
  <c r="N45" i="27" s="1"/>
  <c r="N64" i="27" a="1"/>
  <c r="N64" i="27" s="1"/>
  <c r="I81" i="27" a="1"/>
  <c r="I81" i="27" s="1"/>
  <c r="H99" i="27" a="1"/>
  <c r="H99" i="27" s="1"/>
  <c r="I139" i="27" a="1"/>
  <c r="I139" i="27" s="1"/>
  <c r="L178" i="27" a="1"/>
  <c r="L178" i="27" s="1"/>
  <c r="M194" i="27" a="1"/>
  <c r="M194" i="27" s="1"/>
  <c r="D253" i="27" a="1"/>
  <c r="D253" i="27" s="1"/>
  <c r="E346" i="27" a="1"/>
  <c r="E346" i="27" s="1"/>
  <c r="I385" i="27" a="1"/>
  <c r="I385" i="27" s="1"/>
  <c r="L425" i="27" a="1"/>
  <c r="L425" i="27" s="1"/>
  <c r="F442" i="27" a="1"/>
  <c r="F442" i="27" s="1"/>
  <c r="E12" i="10"/>
  <c r="F12" i="10"/>
  <c r="G12" i="10"/>
  <c r="H12" i="10"/>
  <c r="I12" i="10"/>
  <c r="J12" i="10"/>
  <c r="K12" i="10"/>
  <c r="L12" i="10"/>
  <c r="M12" i="10"/>
  <c r="N12" i="10"/>
  <c r="O12" i="10"/>
  <c r="G11" i="2"/>
  <c r="B12" i="2"/>
  <c r="B15" i="2"/>
  <c r="B11" i="2"/>
  <c r="C11" i="2" s="1"/>
  <c r="D5" i="2"/>
  <c r="E5" i="2" s="1"/>
  <c r="E4" i="2"/>
  <c r="DJ2" i="33" l="1" a="1"/>
  <c r="DJ2" i="33" s="1"/>
  <c r="T162" i="27" s="1"/>
  <c r="EA2" i="33" a="1"/>
  <c r="EA2" i="33" s="1"/>
  <c r="X181" i="27" s="1"/>
  <c r="CD2" i="33" a="1"/>
  <c r="CD2" i="33" s="1"/>
  <c r="AA105" i="27" s="1"/>
  <c r="JI2" i="33" a="1"/>
  <c r="JI2" i="33" s="1"/>
  <c r="S390" i="27" s="1"/>
  <c r="I2" i="33" a="1"/>
  <c r="I2" i="33" s="1"/>
  <c r="S9" i="27" s="1"/>
  <c r="FQ2" i="33" a="1"/>
  <c r="FQ2" i="33" s="1"/>
  <c r="AA238" i="27" s="1"/>
  <c r="KA2" i="33" a="1"/>
  <c r="KA2" i="33" s="1"/>
  <c r="X409" i="27" s="1"/>
  <c r="IR2" i="33" a="1"/>
  <c r="IR2" i="33" s="1"/>
  <c r="AB352" i="27" s="1"/>
  <c r="KG2" i="33" a="1"/>
  <c r="KG2" i="33" s="1"/>
  <c r="AD409" i="27" s="1"/>
  <c r="KX2" i="33" a="1"/>
  <c r="KX2" i="33" s="1"/>
  <c r="U447" i="27" s="1"/>
  <c r="BM2" i="33" a="1"/>
  <c r="BM2" i="33" s="1"/>
  <c r="W86" i="27" s="1"/>
  <c r="KO2" i="33" a="1"/>
  <c r="KO2" i="33" s="1"/>
  <c r="Y428" i="27" s="1"/>
  <c r="KZ2" i="33" a="1"/>
  <c r="KZ2" i="33" s="1"/>
  <c r="W447" i="27" s="1"/>
  <c r="CQ2" i="33" a="1"/>
  <c r="CQ2" i="33" s="1"/>
  <c r="AA124" i="27" s="1"/>
  <c r="LA2" i="33" a="1"/>
  <c r="LA2" i="33" s="1"/>
  <c r="X447" i="27" s="1"/>
  <c r="HW2" i="33" a="1"/>
  <c r="HW2" i="33" s="1"/>
  <c r="T333" i="27" s="1"/>
  <c r="EE2" i="33" a="1"/>
  <c r="EE2" i="33" s="1"/>
  <c r="AB181" i="27" s="1"/>
  <c r="CM2" i="33" a="1"/>
  <c r="CM2" i="33" s="1"/>
  <c r="W124" i="27" s="1"/>
  <c r="FZ2" i="33" a="1"/>
  <c r="FZ2" i="33" s="1"/>
  <c r="W257" i="27" s="1"/>
  <c r="FY2" i="33" a="1"/>
  <c r="FY2" i="33" s="1"/>
  <c r="V257" i="27" s="1"/>
  <c r="AV2" i="33" a="1"/>
  <c r="AV2" i="33" s="1"/>
  <c r="S67" i="27" s="1"/>
  <c r="AM2" i="33" a="1"/>
  <c r="AM2" i="33" s="1"/>
  <c r="W48" i="27" s="1"/>
  <c r="IM2" i="33" a="1"/>
  <c r="IM2" i="33" s="1"/>
  <c r="W352" i="27" s="1"/>
  <c r="GR2" i="33" a="1"/>
  <c r="GR2" i="33" s="1"/>
  <c r="AB276" i="27" s="1"/>
  <c r="GB2" i="33" a="1"/>
  <c r="GB2" i="33" s="1"/>
  <c r="Y257" i="27" s="1"/>
  <c r="DF2" i="33" a="1"/>
  <c r="DF2" i="33" s="1"/>
  <c r="AC143" i="27" s="1"/>
  <c r="CB2" i="33" a="1"/>
  <c r="CB2" i="33" s="1"/>
  <c r="Y105" i="27" s="1"/>
  <c r="EJ2" i="33" a="1"/>
  <c r="EJ2" i="33" s="1"/>
  <c r="T200" i="27" s="1"/>
  <c r="IQ2" i="33" a="1"/>
  <c r="IQ2" i="33" s="1"/>
  <c r="AA352" i="27" s="1"/>
  <c r="JB2" i="33" a="1"/>
  <c r="JB2" i="33" s="1"/>
  <c r="Y371" i="27" s="1"/>
  <c r="BI2" i="33" a="1"/>
  <c r="BI2" i="33" s="1"/>
  <c r="S86" i="27" s="1"/>
  <c r="GJ2" i="33" a="1"/>
  <c r="GJ2" i="33" s="1"/>
  <c r="T276" i="27" s="1"/>
  <c r="JV2" i="33" a="1"/>
  <c r="JV2" i="33" s="1"/>
  <c r="S409" i="27" s="1"/>
  <c r="EC2" i="33" a="1"/>
  <c r="EC2" i="33" s="1"/>
  <c r="Z181" i="27" s="1"/>
  <c r="KT2" i="33" a="1"/>
  <c r="KT2" i="33" s="1"/>
  <c r="AD428" i="27" s="1"/>
  <c r="CT2" i="33" a="1"/>
  <c r="CT2" i="33" s="1"/>
  <c r="AD124" i="27" s="1"/>
  <c r="DV2" i="33" a="1"/>
  <c r="DV2" i="33" s="1"/>
  <c r="S181" i="27" s="1"/>
  <c r="GM2" i="33" a="1"/>
  <c r="GM2" i="33" s="1"/>
  <c r="W276" i="27" s="1"/>
  <c r="FA2" i="33" a="1"/>
  <c r="FA2" i="33" s="1"/>
  <c r="X219" i="27" s="1"/>
  <c r="EF2" i="33" a="1"/>
  <c r="EF2" i="33" s="1"/>
  <c r="AC181" i="27" s="1"/>
  <c r="JS2" i="33" a="1"/>
  <c r="JS2" i="33" s="1"/>
  <c r="AC390" i="27" s="1"/>
  <c r="JK2" i="33" a="1"/>
  <c r="JK2" i="33" s="1"/>
  <c r="U390" i="27" s="1"/>
  <c r="CX2" i="33" a="1"/>
  <c r="CX2" i="33" s="1"/>
  <c r="U143" i="27" s="1"/>
  <c r="KB2" i="33" a="1"/>
  <c r="KB2" i="33" s="1"/>
  <c r="Y409" i="27" s="1"/>
  <c r="HT2" i="33" a="1"/>
  <c r="HT2" i="33" s="1"/>
  <c r="AD314" i="27" s="1"/>
  <c r="DZ2" i="33" a="1"/>
  <c r="DZ2" i="33" s="1"/>
  <c r="W181" i="27" s="1"/>
  <c r="DI2" i="33" a="1"/>
  <c r="DI2" i="33" s="1"/>
  <c r="S162" i="27" s="1"/>
  <c r="S2" i="33" a="1"/>
  <c r="S2" i="33" s="1"/>
  <c r="AC9" i="27" s="1"/>
  <c r="AR2" i="33" a="1"/>
  <c r="AR2" i="33" s="1"/>
  <c r="AB48" i="27" s="1"/>
  <c r="J2" i="33" a="1"/>
  <c r="J2" i="33" s="1"/>
  <c r="T9" i="27" s="1"/>
  <c r="FC2" i="33" a="1"/>
  <c r="FC2" i="33" s="1"/>
  <c r="Z219" i="27" s="1"/>
  <c r="GC2" i="33" a="1"/>
  <c r="GC2" i="33" s="1"/>
  <c r="Z257" i="27" s="1"/>
  <c r="CV2" i="33" a="1"/>
  <c r="CV2" i="33" s="1"/>
  <c r="S143" i="27" s="1"/>
  <c r="KQ2" i="33" a="1"/>
  <c r="KQ2" i="33" s="1"/>
  <c r="AA428" i="27" s="1"/>
  <c r="Q2" i="33" a="1"/>
  <c r="Q2" i="33" s="1"/>
  <c r="AA9" i="27" s="1"/>
  <c r="BP2" i="33" a="1"/>
  <c r="BP2" i="33" s="1"/>
  <c r="Z86" i="27" s="1"/>
  <c r="BC2" i="33" a="1"/>
  <c r="BC2" i="33" s="1"/>
  <c r="Z67" i="27" s="1"/>
  <c r="DL2" i="33" a="1"/>
  <c r="DL2" i="33" s="1"/>
  <c r="V162" i="27" s="1"/>
  <c r="GG2" i="33" a="1"/>
  <c r="GG2" i="33" s="1"/>
  <c r="AD257" i="27" s="1"/>
  <c r="JF2" i="33" a="1"/>
  <c r="JF2" i="33" s="1"/>
  <c r="AC371" i="27" s="1"/>
  <c r="HA2" i="33" a="1"/>
  <c r="HA2" i="33" s="1"/>
  <c r="X295" i="27" s="1"/>
  <c r="JD2" i="33" a="1"/>
  <c r="JD2" i="33" s="1"/>
  <c r="AA371" i="27" s="1"/>
  <c r="JT2" i="33" a="1"/>
  <c r="JT2" i="33" s="1"/>
  <c r="AD390" i="27" s="1"/>
  <c r="FK2" i="33" a="1"/>
  <c r="FK2" i="33" s="1"/>
  <c r="U238" i="27" s="1"/>
  <c r="IJ2" i="33" a="1"/>
  <c r="IJ2" i="33" s="1"/>
  <c r="T352" i="27" s="1"/>
  <c r="AC2" i="33" a="1"/>
  <c r="AC2" i="33" s="1"/>
  <c r="Z29" i="27" s="1"/>
  <c r="BO2" i="33" a="1"/>
  <c r="BO2" i="33" s="1"/>
  <c r="Y86" i="27" s="1"/>
  <c r="JP2" i="33" a="1"/>
  <c r="JP2" i="33" s="1"/>
  <c r="Z390" i="27" s="1"/>
  <c r="AL2" i="33" a="1"/>
  <c r="AL2" i="33" s="1"/>
  <c r="V48" i="27" s="1"/>
  <c r="IO2" i="33" a="1"/>
  <c r="IO2" i="33" s="1"/>
  <c r="Y352" i="27" s="1"/>
  <c r="AA2" i="33" a="1"/>
  <c r="AA2" i="33" s="1"/>
  <c r="X29" i="27" s="1"/>
  <c r="GL2" i="33" a="1"/>
  <c r="GL2" i="33" s="1"/>
  <c r="V276" i="27" s="1"/>
  <c r="GK2" i="33" a="1"/>
  <c r="GK2" i="33" s="1"/>
  <c r="U276" i="27" s="1"/>
  <c r="BR2" i="33" a="1"/>
  <c r="BR2" i="33" s="1"/>
  <c r="AB86" i="27" s="1"/>
  <c r="GY2" i="33" a="1"/>
  <c r="GY2" i="33" s="1"/>
  <c r="V295" i="27" s="1"/>
  <c r="BE2" i="33" a="1"/>
  <c r="BE2" i="33" s="1"/>
  <c r="AB67" i="27" s="1"/>
  <c r="BX2" i="33" a="1"/>
  <c r="BX2" i="33" s="1"/>
  <c r="U105" i="27" s="1"/>
  <c r="DW2" i="33" a="1"/>
  <c r="DW2" i="33" s="1"/>
  <c r="T181" i="27" s="1"/>
  <c r="EO2" i="33" a="1"/>
  <c r="EO2" i="33" s="1"/>
  <c r="Y200" i="27" s="1"/>
  <c r="HB2" i="33" a="1"/>
  <c r="HB2" i="33" s="1"/>
  <c r="Y295" i="27" s="1"/>
  <c r="JJ2" i="33" a="1"/>
  <c r="JJ2" i="33" s="1"/>
  <c r="T390" i="27" s="1"/>
  <c r="BK2" i="33" a="1"/>
  <c r="BK2" i="33" s="1"/>
  <c r="U86" i="27" s="1"/>
  <c r="EN2" i="33" a="1"/>
  <c r="EN2" i="33" s="1"/>
  <c r="X200" i="27" s="1"/>
  <c r="HN2" i="33" a="1"/>
  <c r="HN2" i="33" s="1"/>
  <c r="X314" i="27" s="1"/>
  <c r="GQ2" i="33" a="1"/>
  <c r="GQ2" i="33" s="1"/>
  <c r="AA276" i="27" s="1"/>
  <c r="GX2" i="33" a="1"/>
  <c r="GX2" i="33" s="1"/>
  <c r="U295" i="27" s="1"/>
  <c r="DQ2" i="33" a="1"/>
  <c r="DQ2" i="33" s="1"/>
  <c r="AA162" i="27" s="1"/>
  <c r="X2" i="33" a="1"/>
  <c r="X2" i="33" s="1"/>
  <c r="U29" i="27" s="1"/>
  <c r="GT2" i="33" a="1"/>
  <c r="GT2" i="33" s="1"/>
  <c r="AD276" i="27" s="1"/>
  <c r="IK2" i="33" a="1"/>
  <c r="IK2" i="33" s="1"/>
  <c r="U352" i="27" s="1"/>
  <c r="FE2" i="33" a="1"/>
  <c r="FE2" i="33" s="1"/>
  <c r="AB219" i="27" s="1"/>
  <c r="HE2" i="33" a="1"/>
  <c r="HE2" i="33" s="1"/>
  <c r="AB295" i="27" s="1"/>
  <c r="FD2" i="33" a="1"/>
  <c r="FD2" i="33" s="1"/>
  <c r="AA219" i="27" s="1"/>
  <c r="CC2" i="33" a="1"/>
  <c r="CC2" i="33" s="1"/>
  <c r="Z105" i="27" s="1"/>
  <c r="CI2" i="33" a="1"/>
  <c r="CI2" i="33" s="1"/>
  <c r="S124" i="27" s="1"/>
  <c r="EK2" i="33" a="1"/>
  <c r="EK2" i="33" s="1"/>
  <c r="U200" i="27" s="1"/>
  <c r="HS2" i="33" a="1"/>
  <c r="HS2" i="33" s="1"/>
  <c r="AC314" i="27" s="1"/>
  <c r="CR2" i="33" a="1"/>
  <c r="CR2" i="33" s="1"/>
  <c r="AB124" i="27" s="1"/>
  <c r="JX2" i="33" a="1"/>
  <c r="JX2" i="33" s="1"/>
  <c r="U409" i="27" s="1"/>
  <c r="BQ2" i="33" a="1"/>
  <c r="BQ2" i="33" s="1"/>
  <c r="AA86" i="27" s="1"/>
  <c r="EL2" i="33" a="1"/>
  <c r="EL2" i="33" s="1"/>
  <c r="V200" i="27" s="1"/>
  <c r="HM2" i="33" a="1"/>
  <c r="HM2" i="33" s="1"/>
  <c r="W314" i="27" s="1"/>
  <c r="FW2" i="33" a="1"/>
  <c r="FW2" i="33" s="1"/>
  <c r="T257" i="27" s="1"/>
  <c r="DC2" i="33" a="1"/>
  <c r="DC2" i="33" s="1"/>
  <c r="Z143" i="27" s="1"/>
  <c r="DA2" i="33" a="1"/>
  <c r="DA2" i="33" s="1"/>
  <c r="X143" i="27" s="1"/>
  <c r="LB2" i="33" a="1"/>
  <c r="LB2" i="33" s="1"/>
  <c r="Y447" i="27" s="1"/>
  <c r="BL2" i="33" a="1"/>
  <c r="BL2" i="33" s="1"/>
  <c r="V86" i="27" s="1"/>
  <c r="DY2" i="33" a="1"/>
  <c r="DY2" i="33" s="1"/>
  <c r="V181" i="27" s="1"/>
  <c r="IY2" i="33" a="1"/>
  <c r="IY2" i="33" s="1"/>
  <c r="V371" i="27" s="1"/>
  <c r="JO2" i="33" a="1"/>
  <c r="JO2" i="33" s="1"/>
  <c r="Y390" i="27" s="1"/>
  <c r="AK2" i="33" a="1"/>
  <c r="AK2" i="33" s="1"/>
  <c r="U48" i="27" s="1"/>
  <c r="HP2" i="33" a="1"/>
  <c r="HP2" i="33" s="1"/>
  <c r="Z314" i="27" s="1"/>
  <c r="T2" i="33" a="1"/>
  <c r="T2" i="33" s="1"/>
  <c r="AD9" i="27" s="1"/>
  <c r="HF2" i="33" a="1"/>
  <c r="HF2" i="33" s="1"/>
  <c r="AC295" i="27" s="1"/>
  <c r="EV2" i="33" a="1"/>
  <c r="EV2" i="33" s="1"/>
  <c r="S219" i="27" s="1"/>
  <c r="BJ2" i="33" a="1"/>
  <c r="BJ2" i="33" s="1"/>
  <c r="T86" i="27" s="1"/>
  <c r="FJ2" i="33" a="1"/>
  <c r="FJ2" i="33" s="1"/>
  <c r="T238" i="27" s="1"/>
  <c r="FL2" i="33" a="1"/>
  <c r="FL2" i="33" s="1"/>
  <c r="V238" i="27" s="1"/>
  <c r="KM2" i="33" a="1"/>
  <c r="KM2" i="33" s="1"/>
  <c r="W428" i="27" s="1"/>
  <c r="KE2" i="33" a="1"/>
  <c r="KE2" i="33" s="1"/>
  <c r="AB409" i="27" s="1"/>
  <c r="O2" i="33" a="1"/>
  <c r="O2" i="33" s="1"/>
  <c r="Y9" i="27" s="1"/>
  <c r="FT2" i="33" a="1"/>
  <c r="FT2" i="33" s="1"/>
  <c r="AD238" i="27" s="1"/>
  <c r="HQ2" i="33" a="1"/>
  <c r="HQ2" i="33" s="1"/>
  <c r="AA314" i="27" s="1"/>
  <c r="JN2" i="33" a="1"/>
  <c r="JN2" i="33" s="1"/>
  <c r="X390" i="27" s="1"/>
  <c r="EY2" i="33" a="1"/>
  <c r="EY2" i="33" s="1"/>
  <c r="V219" i="27" s="1"/>
  <c r="BZ2" i="33" a="1"/>
  <c r="BZ2" i="33" s="1"/>
  <c r="W105" i="27" s="1"/>
  <c r="HV2" i="33" a="1"/>
  <c r="HV2" i="33" s="1"/>
  <c r="S333" i="27" s="1"/>
  <c r="KI2" i="33" a="1"/>
  <c r="KI2" i="33" s="1"/>
  <c r="S428" i="27" s="1"/>
  <c r="JZ2" i="33" a="1"/>
  <c r="JZ2" i="33" s="1"/>
  <c r="W409" i="27" s="1"/>
  <c r="JY2" i="33" a="1"/>
  <c r="JY2" i="33" s="1"/>
  <c r="V409" i="27" s="1"/>
  <c r="BD2" i="33" a="1"/>
  <c r="BD2" i="33" s="1"/>
  <c r="AA67" i="27" s="1"/>
  <c r="JL2" i="33" a="1"/>
  <c r="JL2" i="33" s="1"/>
  <c r="V390" i="27" s="1"/>
  <c r="EX2" i="33" a="1"/>
  <c r="EX2" i="33" s="1"/>
  <c r="U219" i="27" s="1"/>
  <c r="BY2" i="33" a="1"/>
  <c r="BY2" i="33" s="1"/>
  <c r="V105" i="27" s="1"/>
  <c r="EM2" i="33" a="1"/>
  <c r="EM2" i="33" s="1"/>
  <c r="W200" i="27" s="1"/>
  <c r="GZ2" i="33" a="1"/>
  <c r="GZ2" i="33" s="1"/>
  <c r="W295" i="27" s="1"/>
  <c r="KS2" i="33" a="1"/>
  <c r="KS2" i="33" s="1"/>
  <c r="AC428" i="27" s="1"/>
  <c r="FF2" i="33" a="1"/>
  <c r="FF2" i="33" s="1"/>
  <c r="AC219" i="27" s="1"/>
  <c r="DM2" i="33" a="1"/>
  <c r="DM2" i="33" s="1"/>
  <c r="W162" i="27" s="1"/>
  <c r="P2" i="33" a="1"/>
  <c r="P2" i="33" s="1"/>
  <c r="Z9" i="27" s="1"/>
  <c r="DN2" i="33" a="1"/>
  <c r="DN2" i="33" s="1"/>
  <c r="X162" i="27" s="1"/>
  <c r="EP2" i="33" a="1"/>
  <c r="EP2" i="33" s="1"/>
  <c r="Z200" i="27" s="1"/>
  <c r="AQ2" i="33" a="1"/>
  <c r="AQ2" i="33" s="1"/>
  <c r="AA48" i="27" s="1"/>
  <c r="AJ2" i="33" a="1"/>
  <c r="AJ2" i="33" s="1"/>
  <c r="T48" i="27" s="1"/>
  <c r="CK2" i="33" a="1"/>
  <c r="CK2" i="33" s="1"/>
  <c r="U124" i="27" s="1"/>
  <c r="ES2" i="33" a="1"/>
  <c r="ES2" i="33" s="1"/>
  <c r="AC200" i="27" s="1"/>
  <c r="IZ2" i="33" a="1"/>
  <c r="IZ2" i="33" s="1"/>
  <c r="W371" i="27" s="1"/>
  <c r="DX2" i="33" a="1"/>
  <c r="DX2" i="33" s="1"/>
  <c r="U181" i="27" s="1"/>
  <c r="GA2" i="33" a="1"/>
  <c r="GA2" i="33" s="1"/>
  <c r="X257" i="27" s="1"/>
  <c r="BA2" i="33" a="1"/>
  <c r="BA2" i="33" s="1"/>
  <c r="X67" i="27" s="1"/>
  <c r="IN2" i="33" a="1"/>
  <c r="IN2" i="33" s="1"/>
  <c r="X352" i="27" s="1"/>
  <c r="IC2" i="33" a="1"/>
  <c r="IC2" i="33" s="1"/>
  <c r="Z333" i="27" s="1"/>
  <c r="HR2" i="33" a="1"/>
  <c r="HR2" i="33" s="1"/>
  <c r="AB314" i="27" s="1"/>
  <c r="FP2" i="33" a="1"/>
  <c r="FP2" i="33" s="1"/>
  <c r="Z238" i="27" s="1"/>
  <c r="CP2" i="33" a="1"/>
  <c r="CP2" i="33" s="1"/>
  <c r="Z124" i="27" s="1"/>
  <c r="EW2" i="33" a="1"/>
  <c r="EW2" i="33" s="1"/>
  <c r="T219" i="27" s="1"/>
  <c r="R2" i="33" a="1"/>
  <c r="R2" i="33" s="1"/>
  <c r="AB9" i="27" s="1"/>
  <c r="FX2" i="33" a="1"/>
  <c r="FX2" i="33" s="1"/>
  <c r="U257" i="27" s="1"/>
  <c r="CF2" i="33" a="1"/>
  <c r="CF2" i="33" s="1"/>
  <c r="AC105" i="27" s="1"/>
  <c r="DB2" i="33" a="1"/>
  <c r="DB2" i="33" s="1"/>
  <c r="Y143" i="27" s="1"/>
  <c r="AF2" i="33" a="1"/>
  <c r="AF2" i="33" s="1"/>
  <c r="AC29" i="27" s="1"/>
  <c r="JR2" i="33" a="1"/>
  <c r="JR2" i="33" s="1"/>
  <c r="AB390" i="27" s="1"/>
  <c r="AE2" i="33" a="1"/>
  <c r="AE2" i="33" s="1"/>
  <c r="AB29" i="27" s="1"/>
  <c r="L2" i="33" a="1"/>
  <c r="L2" i="33" s="1"/>
  <c r="V9" i="27" s="1"/>
  <c r="M2" i="33" a="1"/>
  <c r="M2" i="33" s="1"/>
  <c r="W9" i="27" s="1"/>
  <c r="DP2" i="33" a="1"/>
  <c r="DP2" i="33" s="1"/>
  <c r="Z162" i="27" s="1"/>
  <c r="DO2" i="33" a="1"/>
  <c r="DO2" i="33" s="1"/>
  <c r="Y162" i="27" s="1"/>
  <c r="JM2" i="33" a="1"/>
  <c r="JM2" i="33" s="1"/>
  <c r="W390" i="27" s="1"/>
  <c r="FI2" i="33" a="1"/>
  <c r="FI2" i="33" s="1"/>
  <c r="S238" i="27" s="1"/>
  <c r="CY2" i="33" a="1"/>
  <c r="CY2" i="33" s="1"/>
  <c r="V143" i="27" s="1"/>
  <c r="KP2" i="33" a="1"/>
  <c r="KP2" i="33" s="1"/>
  <c r="Z428" i="27" s="1"/>
  <c r="GI2" i="33" a="1"/>
  <c r="GI2" i="33" s="1"/>
  <c r="S276" i="27" s="1"/>
  <c r="AZ2" i="33" a="1"/>
  <c r="AZ2" i="33" s="1"/>
  <c r="W67" i="27" s="1"/>
  <c r="II2" i="33" a="1"/>
  <c r="II2" i="33" s="1"/>
  <c r="S352" i="27" s="1"/>
  <c r="Z2" i="33" a="1"/>
  <c r="Z2" i="33" s="1"/>
  <c r="W29" i="27" s="1"/>
  <c r="DG2" i="33" a="1"/>
  <c r="DG2" i="33" s="1"/>
  <c r="AD143" i="27" s="1"/>
  <c r="KD2" i="33" a="1"/>
  <c r="KD2" i="33" s="1"/>
  <c r="AA409" i="27" s="1"/>
  <c r="FG2" i="33" a="1"/>
  <c r="FG2" i="33" s="1"/>
  <c r="AD219" i="27" s="1"/>
  <c r="CG2" i="33" a="1"/>
  <c r="CG2" i="33" s="1"/>
  <c r="AD105" i="27" s="1"/>
  <c r="Y2" i="33" a="1"/>
  <c r="Y2" i="33" s="1"/>
  <c r="V29" i="27" s="1"/>
  <c r="BF2" i="33" a="1"/>
  <c r="BF2" i="33" s="1"/>
  <c r="AC67" i="27" s="1"/>
  <c r="AG2" i="33" a="1"/>
  <c r="AG2" i="33" s="1"/>
  <c r="AD29" i="27" s="1"/>
  <c r="BT2" i="33" a="1"/>
  <c r="BT2" i="33" s="1"/>
  <c r="AD86" i="27" s="1"/>
  <c r="HG2" i="33" a="1"/>
  <c r="HG2" i="33" s="1"/>
  <c r="AD295" i="27" s="1"/>
  <c r="LD2" i="33" a="1"/>
  <c r="LD2" i="33" s="1"/>
  <c r="AA447" i="27" s="1"/>
  <c r="IF2" i="33" a="1"/>
  <c r="IF2" i="33" s="1"/>
  <c r="AC333" i="27" s="1"/>
  <c r="FO2" i="33" a="1"/>
  <c r="FO2" i="33" s="1"/>
  <c r="Y238" i="27" s="1"/>
  <c r="LG2" i="33" a="1"/>
  <c r="LG2" i="33" s="1"/>
  <c r="AD447" i="27" s="1"/>
  <c r="CO2" i="33" a="1"/>
  <c r="CO2" i="33" s="1"/>
  <c r="Y124" i="27" s="1"/>
  <c r="CN2" i="33" a="1"/>
  <c r="CN2" i="33" s="1"/>
  <c r="X124" i="27" s="1"/>
  <c r="IT2" i="33" a="1"/>
  <c r="IT2" i="33" s="1"/>
  <c r="AD352" i="27" s="1"/>
  <c r="KR2" i="33" a="1"/>
  <c r="KR2" i="33" s="1"/>
  <c r="AB428" i="27" s="1"/>
  <c r="AN2" i="33" a="1"/>
  <c r="AN2" i="33" s="1"/>
  <c r="X48" i="27" s="1"/>
  <c r="AX2" i="33" a="1"/>
  <c r="AX2" i="33" s="1"/>
  <c r="U67" i="27" s="1"/>
  <c r="CA2" i="33" a="1"/>
  <c r="CA2" i="33" s="1"/>
  <c r="X105" i="27" s="1"/>
  <c r="BV2" i="33" a="1"/>
  <c r="BV2" i="33" s="1"/>
  <c r="S105" i="27" s="1"/>
  <c r="LC2" i="33" a="1"/>
  <c r="LC2" i="33" s="1"/>
  <c r="Z447" i="27" s="1"/>
  <c r="DS2" i="33" a="1"/>
  <c r="DS2" i="33" s="1"/>
  <c r="AC162" i="27" s="1"/>
  <c r="GW2" i="33" a="1"/>
  <c r="GW2" i="33" s="1"/>
  <c r="T295" i="27" s="1"/>
  <c r="KJ2" i="33" a="1"/>
  <c r="KJ2" i="33" s="1"/>
  <c r="T428" i="27" s="1"/>
  <c r="BS2" i="33" a="1"/>
  <c r="BS2" i="33" s="1"/>
  <c r="AC86" i="27" s="1"/>
  <c r="FB2" i="33" a="1"/>
  <c r="FB2" i="33" s="1"/>
  <c r="Y219" i="27" s="1"/>
  <c r="JE2" i="33" a="1"/>
  <c r="JE2" i="33" s="1"/>
  <c r="AB371" i="27" s="1"/>
  <c r="IE2" i="33" a="1"/>
  <c r="IE2" i="33" s="1"/>
  <c r="AB333" i="27" s="1"/>
  <c r="LF2" i="33" a="1"/>
  <c r="LF2" i="33" s="1"/>
  <c r="AC447" i="27" s="1"/>
  <c r="FN2" i="33" a="1"/>
  <c r="FN2" i="33" s="1"/>
  <c r="X238" i="27" s="1"/>
  <c r="DR2" i="33" a="1"/>
  <c r="DR2" i="33" s="1"/>
  <c r="AB162" i="27" s="1"/>
  <c r="KK2" i="33" a="1"/>
  <c r="KK2" i="33" s="1"/>
  <c r="U428" i="27" s="1"/>
  <c r="DD2" i="33" a="1"/>
  <c r="DD2" i="33" s="1"/>
  <c r="AA143" i="27" s="1"/>
  <c r="GV2" i="33" a="1"/>
  <c r="GV2" i="33" s="1"/>
  <c r="S295" i="27" s="1"/>
  <c r="DK2" i="33" a="1"/>
  <c r="DK2" i="33" s="1"/>
  <c r="U162" i="27" s="1"/>
  <c r="FS2" i="33" a="1"/>
  <c r="FS2" i="33" s="1"/>
  <c r="AC238" i="27" s="1"/>
  <c r="FR2" i="33" a="1"/>
  <c r="FR2" i="33" s="1"/>
  <c r="AB238" i="27" s="1"/>
  <c r="DE2" i="33" a="1"/>
  <c r="DE2" i="33" s="1"/>
  <c r="AB143" i="27" s="1"/>
  <c r="JC2" i="33" a="1"/>
  <c r="JC2" i="33" s="1"/>
  <c r="Z371" i="27" s="1"/>
  <c r="LE2" i="33" a="1"/>
  <c r="LE2" i="33" s="1"/>
  <c r="AB447" i="27" s="1"/>
  <c r="V2" i="33" a="1"/>
  <c r="V2" i="33" s="1"/>
  <c r="S29" i="27" s="1"/>
  <c r="EZ2" i="33" a="1"/>
  <c r="EZ2" i="33" s="1"/>
  <c r="W219" i="27" s="1"/>
  <c r="GS2" i="33" a="1"/>
  <c r="GS2" i="33" s="1"/>
  <c r="AC276" i="27" s="1"/>
  <c r="HO2" i="33" a="1"/>
  <c r="HO2" i="33" s="1"/>
  <c r="Y314" i="27" s="1"/>
  <c r="HY2" i="33" a="1"/>
  <c r="HY2" i="33" s="1"/>
  <c r="V333" i="27" s="1"/>
  <c r="KL2" i="33" a="1"/>
  <c r="KL2" i="33" s="1"/>
  <c r="V428" i="27" s="1"/>
  <c r="AD2" i="33" a="1"/>
  <c r="AD2" i="33" s="1"/>
  <c r="AA29" i="27" s="1"/>
  <c r="HZ2" i="33" a="1"/>
  <c r="HZ2" i="33" s="1"/>
  <c r="W333" i="27" s="1"/>
  <c r="KV2" i="33" a="1"/>
  <c r="KV2" i="33" s="1"/>
  <c r="S447" i="27" s="1"/>
  <c r="N2" i="33" a="1"/>
  <c r="N2" i="33" s="1"/>
  <c r="X9" i="27" s="1"/>
  <c r="FM2" i="33" a="1"/>
  <c r="FM2" i="33" s="1"/>
  <c r="W238" i="27" s="1"/>
  <c r="JG2" i="33" a="1"/>
  <c r="JG2" i="33" s="1"/>
  <c r="AD371" i="27" s="1"/>
  <c r="BN2" i="33" a="1"/>
  <c r="BN2" i="33" s="1"/>
  <c r="X86" i="27" s="1"/>
  <c r="HX2" i="33" a="1"/>
  <c r="HX2" i="33" s="1"/>
  <c r="U333" i="27" s="1"/>
  <c r="IA2" i="33" a="1"/>
  <c r="IA2" i="33" s="1"/>
  <c r="X333" i="27" s="1"/>
  <c r="AB2" i="33" a="1"/>
  <c r="AB2" i="33" s="1"/>
  <c r="Y29" i="27" s="1"/>
  <c r="JQ2" i="33" a="1"/>
  <c r="JQ2" i="33" s="1"/>
  <c r="AA390" i="27" s="1"/>
  <c r="EG2" i="33" a="1"/>
  <c r="EG2" i="33" s="1"/>
  <c r="AD181" i="27" s="1"/>
  <c r="KF2" i="33" a="1"/>
  <c r="KF2" i="33" s="1"/>
  <c r="AC409" i="27" s="1"/>
  <c r="HD2" i="33" a="1"/>
  <c r="HD2" i="33" s="1"/>
  <c r="AA295" i="27" s="1"/>
  <c r="HI2" i="33" a="1"/>
  <c r="HI2" i="33" s="1"/>
  <c r="S314" i="27" s="1"/>
  <c r="EB2" i="33" a="1"/>
  <c r="EB2" i="33" s="1"/>
  <c r="Y181" i="27" s="1"/>
  <c r="IB2" i="33" a="1"/>
  <c r="IB2" i="33" s="1"/>
  <c r="Y333" i="27" s="1"/>
  <c r="CW2" i="33" a="1"/>
  <c r="CW2" i="33" s="1"/>
  <c r="T143" i="27" s="1"/>
  <c r="AS2" i="33" a="1"/>
  <c r="AS2" i="33" s="1"/>
  <c r="AC48" i="27" s="1"/>
  <c r="DT2" i="33" a="1"/>
  <c r="DT2" i="33" s="1"/>
  <c r="AD162" i="27" s="1"/>
  <c r="GP2" i="33" a="1"/>
  <c r="GP2" i="33" s="1"/>
  <c r="Z276" i="27" s="1"/>
  <c r="CE2" i="33" a="1"/>
  <c r="CE2" i="33" s="1"/>
  <c r="AB105" i="27" s="1"/>
  <c r="HJ2" i="33" a="1"/>
  <c r="HJ2" i="33" s="1"/>
  <c r="T314" i="27" s="1"/>
  <c r="AT2" i="33" a="1"/>
  <c r="AT2" i="33" s="1"/>
  <c r="AD48" i="27" s="1"/>
  <c r="IW2" i="33" a="1"/>
  <c r="IW2" i="33" s="1"/>
  <c r="T371" i="27" s="1"/>
  <c r="GN2" i="33" a="1"/>
  <c r="GN2" i="33" s="1"/>
  <c r="X276" i="27" s="1"/>
  <c r="K2" i="33" a="1"/>
  <c r="K2" i="33" s="1"/>
  <c r="U9" i="27" s="1"/>
  <c r="IS2" i="33" a="1"/>
  <c r="IS2" i="33" s="1"/>
  <c r="AC352" i="27" s="1"/>
  <c r="CS2" i="33" a="1"/>
  <c r="CS2" i="33" s="1"/>
  <c r="AC124" i="27" s="1"/>
  <c r="HL2" i="33" a="1"/>
  <c r="HL2" i="33" s="1"/>
  <c r="V314" i="27" s="1"/>
  <c r="BG2" i="33" a="1"/>
  <c r="BG2" i="33" s="1"/>
  <c r="AD67" i="27" s="1"/>
  <c r="ER2" i="33" a="1"/>
  <c r="ER2" i="33" s="1"/>
  <c r="AB200" i="27" s="1"/>
  <c r="ID2" i="33" a="1"/>
  <c r="ID2" i="33" s="1"/>
  <c r="AA333" i="27" s="1"/>
  <c r="CL2" i="33" a="1"/>
  <c r="CL2" i="33" s="1"/>
  <c r="V124" i="27" s="1"/>
  <c r="AY2" i="33" a="1"/>
  <c r="AY2" i="33" s="1"/>
  <c r="V67" i="27" s="1"/>
  <c r="IL2" i="33" a="1"/>
  <c r="IL2" i="33" s="1"/>
  <c r="V352" i="27" s="1"/>
  <c r="FV2" i="33" a="1"/>
  <c r="FV2" i="33" s="1"/>
  <c r="S257" i="27" s="1"/>
  <c r="KY2" i="33" a="1"/>
  <c r="KY2" i="33" s="1"/>
  <c r="V447" i="27" s="1"/>
  <c r="AW2" i="33" a="1"/>
  <c r="AW2" i="33" s="1"/>
  <c r="T67" i="27" s="1"/>
  <c r="IV2" i="33" a="1"/>
  <c r="IV2" i="33" s="1"/>
  <c r="S371" i="27" s="1"/>
  <c r="HC2" i="33" a="1"/>
  <c r="HC2" i="33" s="1"/>
  <c r="Z295" i="27" s="1"/>
  <c r="JW2" i="33" a="1"/>
  <c r="JW2" i="33" s="1"/>
  <c r="T409" i="27" s="1"/>
  <c r="HK2" i="33" a="1"/>
  <c r="HK2" i="33" s="1"/>
  <c r="U314" i="27" s="1"/>
  <c r="EI2" i="33" a="1"/>
  <c r="EI2" i="33" s="1"/>
  <c r="S200" i="27" s="1"/>
  <c r="CJ2" i="33" a="1"/>
  <c r="CJ2" i="33" s="1"/>
  <c r="T124" i="27" s="1"/>
  <c r="KN2" i="33" a="1"/>
  <c r="KN2" i="33" s="1"/>
  <c r="X428" i="27" s="1"/>
  <c r="C15" i="2"/>
  <c r="P7" i="10" s="1"/>
  <c r="Q7" i="10" s="1"/>
  <c r="C12" i="2"/>
  <c r="B1" i="30"/>
  <c r="P9" i="10"/>
  <c r="Q9" i="10" s="1"/>
  <c r="P4" i="10"/>
  <c r="Q4" i="10" s="1"/>
  <c r="P5" i="10"/>
  <c r="Q5" i="10" s="1"/>
  <c r="P6" i="10"/>
  <c r="Q6" i="10" s="1"/>
  <c r="P3" i="10"/>
  <c r="Q3" i="10" s="1"/>
  <c r="D3" i="10"/>
  <c r="G13" i="2"/>
  <c r="D14" i="10"/>
  <c r="J3" i="10"/>
  <c r="L11" i="10"/>
  <c r="J11" i="10"/>
  <c r="I9" i="10"/>
  <c r="G12" i="2"/>
  <c r="K3" i="10"/>
  <c r="L3" i="10"/>
  <c r="I3" i="10"/>
  <c r="H3" i="10"/>
  <c r="O3" i="10"/>
  <c r="F3" i="10"/>
  <c r="G3" i="10"/>
  <c r="N3" i="10"/>
  <c r="E3" i="10"/>
  <c r="M3" i="10"/>
  <c r="J2" i="10" l="1"/>
  <c r="I2" i="10"/>
  <c r="G2" i="10"/>
  <c r="H2" i="10"/>
  <c r="F2" i="10"/>
  <c r="G14" i="2"/>
  <c r="E2" i="10"/>
  <c r="J4" i="10"/>
  <c r="D2" i="10"/>
  <c r="N2" i="10"/>
  <c r="O2" i="10"/>
  <c r="M2" i="10"/>
  <c r="L421" i="27" a="1"/>
  <c r="L421" i="27" s="1"/>
  <c r="AB421" i="27" s="1"/>
  <c r="AB437" i="27" s="1"/>
  <c r="I383" i="27" a="1"/>
  <c r="I383" i="27" s="1"/>
  <c r="Y383" i="27" s="1"/>
  <c r="Y399" i="27" s="1"/>
  <c r="L307" i="27" a="1"/>
  <c r="L307" i="27" s="1"/>
  <c r="AB307" i="27" s="1"/>
  <c r="AB323" i="27" s="1"/>
  <c r="E212" i="27" a="1"/>
  <c r="E212" i="27" s="1"/>
  <c r="U212" i="27" s="1"/>
  <c r="U228" i="27" s="1"/>
  <c r="N136" i="27" a="1"/>
  <c r="N136" i="27" s="1"/>
  <c r="AD136" i="27" s="1"/>
  <c r="AD152" i="27" s="1"/>
  <c r="J41" i="27" a="1"/>
  <c r="J41" i="27" s="1"/>
  <c r="Z41" i="27" s="1"/>
  <c r="Z57" i="27" s="1"/>
  <c r="N212" i="27" a="1"/>
  <c r="N212" i="27" s="1"/>
  <c r="AD212" i="27" s="1"/>
  <c r="AD228" i="27" s="1"/>
  <c r="C136" i="27" a="1"/>
  <c r="C136" i="27" s="1"/>
  <c r="S136" i="27" s="1"/>
  <c r="S152" i="27" s="1"/>
  <c r="G364" i="27" a="1"/>
  <c r="G364" i="27" s="1"/>
  <c r="W364" i="27" s="1"/>
  <c r="W380" i="27" s="1"/>
  <c r="K193" i="27" a="1"/>
  <c r="K193" i="27" s="1"/>
  <c r="AA193" i="27" s="1"/>
  <c r="AA209" i="27" s="1"/>
  <c r="M22" i="27" a="1"/>
  <c r="M22" i="27" s="1"/>
  <c r="AC22" i="27" s="1"/>
  <c r="AC38" i="27" s="1"/>
  <c r="D345" i="27" a="1"/>
  <c r="D345" i="27" s="1"/>
  <c r="T345" i="27" s="1"/>
  <c r="T361" i="27" s="1"/>
  <c r="L193" i="27" a="1"/>
  <c r="L193" i="27" s="1"/>
  <c r="AB193" i="27" s="1"/>
  <c r="AB209" i="27" s="1"/>
  <c r="M117" i="27" a="1"/>
  <c r="M117" i="27" s="1"/>
  <c r="AC117" i="27" s="1"/>
  <c r="AC133" i="27" s="1"/>
  <c r="I345" i="27" a="1"/>
  <c r="I345" i="27" s="1"/>
  <c r="Y345" i="27" s="1"/>
  <c r="Y361" i="27" s="1"/>
  <c r="L269" i="27" a="1"/>
  <c r="L269" i="27" s="1"/>
  <c r="AB269" i="27" s="1"/>
  <c r="AB285" i="27" s="1"/>
  <c r="N98" i="27" a="1"/>
  <c r="N98" i="27" s="1"/>
  <c r="AD98" i="27" s="1"/>
  <c r="AD114" i="27" s="1"/>
  <c r="I421" i="27" a="1"/>
  <c r="I421" i="27" s="1"/>
  <c r="Y421" i="27" s="1"/>
  <c r="Y437" i="27" s="1"/>
  <c r="N193" i="27" a="1"/>
  <c r="N193" i="27" s="1"/>
  <c r="AD193" i="27" s="1"/>
  <c r="AD209" i="27" s="1"/>
  <c r="N269" i="27" a="1"/>
  <c r="N269" i="27" s="1"/>
  <c r="AD269" i="27" s="1"/>
  <c r="AD285" i="27" s="1"/>
  <c r="C79" i="27" a="1"/>
  <c r="C79" i="27" s="1"/>
  <c r="S79" i="27" s="1"/>
  <c r="S95" i="27" s="1"/>
  <c r="K421" i="27" a="1"/>
  <c r="K421" i="27" s="1"/>
  <c r="AA421" i="27" s="1"/>
  <c r="AA437" i="27" s="1"/>
  <c r="D155" i="27" a="1"/>
  <c r="D155" i="27" s="1"/>
  <c r="T155" i="27" s="1"/>
  <c r="T171" i="27" s="1"/>
  <c r="D402" i="27" a="1"/>
  <c r="D402" i="27" s="1"/>
  <c r="T402" i="27" s="1"/>
  <c r="T418" i="27" s="1"/>
  <c r="E326" i="27" a="1"/>
  <c r="E326" i="27" s="1"/>
  <c r="U326" i="27" s="1"/>
  <c r="U342" i="27" s="1"/>
  <c r="I79" i="27" a="1"/>
  <c r="I79" i="27" s="1"/>
  <c r="Y79" i="27" s="1"/>
  <c r="Y95" i="27" s="1"/>
  <c r="E307" i="27" a="1"/>
  <c r="E307" i="27" s="1"/>
  <c r="U307" i="27" s="1"/>
  <c r="U323" i="27" s="1"/>
  <c r="L383" i="27" a="1"/>
  <c r="L383" i="27" s="1"/>
  <c r="AB383" i="27" s="1"/>
  <c r="AB399" i="27" s="1"/>
  <c r="E288" i="27" a="1"/>
  <c r="E288" i="27" s="1"/>
  <c r="U288" i="27" s="1"/>
  <c r="U304" i="27" s="1"/>
  <c r="K41" i="27" a="1"/>
  <c r="K41" i="27" s="1"/>
  <c r="AA41" i="27" s="1"/>
  <c r="AA57" i="27" s="1"/>
  <c r="F440" i="27" a="1"/>
  <c r="F440" i="27" s="1"/>
  <c r="V440" i="27" s="1"/>
  <c r="V456" i="27" s="1"/>
  <c r="I155" i="27" a="1"/>
  <c r="I155" i="27" s="1"/>
  <c r="Y155" i="27" s="1"/>
  <c r="Y171" i="27" s="1"/>
  <c r="E364" i="27" a="1"/>
  <c r="E364" i="27" s="1"/>
  <c r="U364" i="27" s="1"/>
  <c r="U380" i="27" s="1"/>
  <c r="F288" i="27" a="1"/>
  <c r="F288" i="27" s="1"/>
  <c r="V288" i="27" s="1"/>
  <c r="V304" i="27" s="1"/>
  <c r="C212" i="27" a="1"/>
  <c r="C212" i="27" s="1"/>
  <c r="S212" i="27" s="1"/>
  <c r="S228" i="27" s="1"/>
  <c r="J117" i="27" a="1"/>
  <c r="J117" i="27" s="1"/>
  <c r="Z117" i="27" s="1"/>
  <c r="Z133" i="27" s="1"/>
  <c r="L41" i="27" a="1"/>
  <c r="L41" i="27" s="1"/>
  <c r="AB41" i="27" s="1"/>
  <c r="AB57" i="27" s="1"/>
  <c r="C98" i="27" a="1"/>
  <c r="C98" i="27" s="1"/>
  <c r="S98" i="27" s="1"/>
  <c r="S114" i="27" s="1"/>
  <c r="M345" i="27" a="1"/>
  <c r="M345" i="27" s="1"/>
  <c r="AC345" i="27" s="1"/>
  <c r="AC361" i="27" s="1"/>
  <c r="D250" i="27" a="1"/>
  <c r="D250" i="27" s="1"/>
  <c r="T250" i="27" s="1"/>
  <c r="T266" i="27" s="1"/>
  <c r="E440" i="27" a="1"/>
  <c r="E440" i="27" s="1"/>
  <c r="U440" i="27" s="1"/>
  <c r="U456" i="27" s="1"/>
  <c r="F364" i="27" a="1"/>
  <c r="F364" i="27" s="1"/>
  <c r="V364" i="27" s="1"/>
  <c r="V380" i="27" s="1"/>
  <c r="C288" i="27" a="1"/>
  <c r="C288" i="27" s="1"/>
  <c r="S288" i="27" s="1"/>
  <c r="S304" i="27" s="1"/>
  <c r="D193" i="27" a="1"/>
  <c r="D193" i="27" s="1"/>
  <c r="T193" i="27" s="1"/>
  <c r="T209" i="27" s="1"/>
  <c r="K117" i="27" a="1"/>
  <c r="K117" i="27" s="1"/>
  <c r="AA117" i="27" s="1"/>
  <c r="AA133" i="27" s="1"/>
  <c r="M41" i="27" a="1"/>
  <c r="M41" i="27" s="1"/>
  <c r="AC41" i="27" s="1"/>
  <c r="AC57" i="27" s="1"/>
  <c r="D269" i="27" a="1"/>
  <c r="D269" i="27" s="1"/>
  <c r="T269" i="27" s="1"/>
  <c r="T285" i="27" s="1"/>
  <c r="L117" i="27" a="1"/>
  <c r="L117" i="27" s="1"/>
  <c r="AB117" i="27" s="1"/>
  <c r="AB133" i="27" s="1"/>
  <c r="G440" i="27" a="1"/>
  <c r="G440" i="27" s="1"/>
  <c r="W440" i="27" s="1"/>
  <c r="W456" i="27" s="1"/>
  <c r="I269" i="27" a="1"/>
  <c r="I269" i="27" s="1"/>
  <c r="Y269" i="27" s="1"/>
  <c r="Y285" i="27" s="1"/>
  <c r="N22" i="27" a="1"/>
  <c r="N22" i="27" s="1"/>
  <c r="AD22" i="27" s="1"/>
  <c r="AD38" i="27" s="1"/>
  <c r="H440" i="27" a="1"/>
  <c r="H440" i="27" s="1"/>
  <c r="X440" i="27" s="1"/>
  <c r="X456" i="27" s="1"/>
  <c r="M193" i="27" a="1"/>
  <c r="M193" i="27" s="1"/>
  <c r="AC193" i="27" s="1"/>
  <c r="AC209" i="27" s="1"/>
  <c r="C22" i="27" a="1"/>
  <c r="C22" i="27" s="1"/>
  <c r="S22" i="27" s="1"/>
  <c r="S38" i="27" s="1"/>
  <c r="J345" i="27" a="1"/>
  <c r="J345" i="27" s="1"/>
  <c r="Z345" i="27" s="1"/>
  <c r="Z361" i="27" s="1"/>
  <c r="M269" i="27" a="1"/>
  <c r="M269" i="27" s="1"/>
  <c r="AC269" i="27" s="1"/>
  <c r="AC285" i="27" s="1"/>
  <c r="F5" i="27" a="1"/>
  <c r="F5" i="27" s="1"/>
  <c r="V2" i="27" s="1"/>
  <c r="J421" i="27" a="1"/>
  <c r="J421" i="27" s="1"/>
  <c r="Z421" i="27" s="1"/>
  <c r="Z437" i="27" s="1"/>
  <c r="C174" i="27" a="1"/>
  <c r="C174" i="27" s="1"/>
  <c r="S174" i="27" s="1"/>
  <c r="S190" i="27" s="1"/>
  <c r="G5" i="27" a="1"/>
  <c r="G5" i="27" s="1"/>
  <c r="W2" i="27" s="1"/>
  <c r="N345" i="27" a="1"/>
  <c r="N345" i="27" s="1"/>
  <c r="AD345" i="27" s="1"/>
  <c r="AD361" i="27" s="1"/>
  <c r="G79" i="27" a="1"/>
  <c r="G79" i="27" s="1"/>
  <c r="W79" i="27" s="1"/>
  <c r="W95" i="27" s="1"/>
  <c r="H5" i="27" a="1"/>
  <c r="H5" i="27" s="1"/>
  <c r="X2" i="27" s="1"/>
  <c r="E231" i="27" a="1"/>
  <c r="E231" i="27" s="1"/>
  <c r="U231" i="27" s="1"/>
  <c r="U247" i="27" s="1"/>
  <c r="E402" i="27" a="1"/>
  <c r="E402" i="27" s="1"/>
  <c r="U402" i="27" s="1"/>
  <c r="U418" i="27" s="1"/>
  <c r="J155" i="27" a="1"/>
  <c r="J155" i="27" s="1"/>
  <c r="Z155" i="27" s="1"/>
  <c r="Z171" i="27" s="1"/>
  <c r="N421" i="27" a="1"/>
  <c r="N421" i="27" s="1"/>
  <c r="AD421" i="27" s="1"/>
  <c r="AD437" i="27" s="1"/>
  <c r="D326" i="27" a="1"/>
  <c r="D326" i="27" s="1"/>
  <c r="T326" i="27" s="1"/>
  <c r="T342" i="27" s="1"/>
  <c r="D231" i="27" a="1"/>
  <c r="D231" i="27" s="1"/>
  <c r="T231" i="27" s="1"/>
  <c r="T247" i="27" s="1"/>
  <c r="E155" i="27" a="1"/>
  <c r="E155" i="27" s="1"/>
  <c r="U155" i="27" s="1"/>
  <c r="U171" i="27" s="1"/>
  <c r="H79" i="27" a="1"/>
  <c r="H79" i="27" s="1"/>
  <c r="X79" i="27" s="1"/>
  <c r="X95" i="27" s="1"/>
  <c r="I5" i="27" a="1"/>
  <c r="I5" i="27" s="1"/>
  <c r="Y2" i="27" s="1"/>
  <c r="F231" i="27" a="1"/>
  <c r="F231" i="27" s="1"/>
  <c r="V231" i="27" s="1"/>
  <c r="V247" i="27" s="1"/>
  <c r="K231" i="27" a="1"/>
  <c r="K231" i="27" s="1"/>
  <c r="AA231" i="27" s="1"/>
  <c r="AA247" i="27" s="1"/>
  <c r="L231" i="27" a="1"/>
  <c r="L231" i="27" s="1"/>
  <c r="AB231" i="27" s="1"/>
  <c r="AB247" i="27" s="1"/>
  <c r="H383" i="27" a="1"/>
  <c r="H383" i="27" s="1"/>
  <c r="X383" i="27" s="1"/>
  <c r="X399" i="27" s="1"/>
  <c r="F307" i="27" a="1"/>
  <c r="F307" i="27" s="1"/>
  <c r="V307" i="27" s="1"/>
  <c r="V323" i="27" s="1"/>
  <c r="H307" i="27" a="1"/>
  <c r="H307" i="27" s="1"/>
  <c r="X307" i="27" s="1"/>
  <c r="X323" i="27" s="1"/>
  <c r="J231" i="27" a="1"/>
  <c r="J231" i="27" s="1"/>
  <c r="Z231" i="27" s="1"/>
  <c r="Z247" i="27" s="1"/>
  <c r="K155" i="27" a="1"/>
  <c r="K155" i="27" s="1"/>
  <c r="AA155" i="27" s="1"/>
  <c r="AA171" i="27" s="1"/>
  <c r="L155" i="27" a="1"/>
  <c r="L155" i="27" s="1"/>
  <c r="AB155" i="27" s="1"/>
  <c r="AB171" i="27" s="1"/>
  <c r="M136" i="27" a="1"/>
  <c r="M136" i="27" s="1"/>
  <c r="AC136" i="27" s="1"/>
  <c r="AC152" i="27" s="1"/>
  <c r="J79" i="27" a="1"/>
  <c r="J79" i="27" s="1"/>
  <c r="Z79" i="27" s="1"/>
  <c r="Z95" i="27" s="1"/>
  <c r="L60" i="27" a="1"/>
  <c r="L60" i="27" s="1"/>
  <c r="AB60" i="27" s="1"/>
  <c r="AB76" i="27" s="1"/>
  <c r="M60" i="27" a="1"/>
  <c r="M60" i="27" s="1"/>
  <c r="AC60" i="27" s="1"/>
  <c r="AC76" i="27" s="1"/>
  <c r="F402" i="27" a="1"/>
  <c r="F402" i="27" s="1"/>
  <c r="V402" i="27" s="1"/>
  <c r="V418" i="27" s="1"/>
  <c r="N60" i="27" a="1"/>
  <c r="N60" i="27" s="1"/>
  <c r="AD60" i="27" s="1"/>
  <c r="AD76" i="27" s="1"/>
  <c r="F383" i="27" a="1"/>
  <c r="F383" i="27" s="1"/>
  <c r="V383" i="27" s="1"/>
  <c r="V399" i="27" s="1"/>
  <c r="K307" i="27" a="1"/>
  <c r="K307" i="27" s="1"/>
  <c r="AA307" i="27" s="1"/>
  <c r="AA323" i="27" s="1"/>
  <c r="E79" i="27" a="1"/>
  <c r="E79" i="27" s="1"/>
  <c r="U79" i="27" s="1"/>
  <c r="U95" i="27" s="1"/>
  <c r="H231" i="27" a="1"/>
  <c r="H231" i="27" s="1"/>
  <c r="X231" i="27" s="1"/>
  <c r="X247" i="27" s="1"/>
  <c r="M155" i="27" a="1"/>
  <c r="M155" i="27" s="1"/>
  <c r="AC155" i="27" s="1"/>
  <c r="AC171" i="27" s="1"/>
  <c r="J174" i="27" a="1"/>
  <c r="J174" i="27" s="1"/>
  <c r="Z174" i="27" s="1"/>
  <c r="Z190" i="27" s="1"/>
  <c r="G193" i="27" a="1"/>
  <c r="G193" i="27" s="1"/>
  <c r="W193" i="27" s="1"/>
  <c r="W209" i="27" s="1"/>
  <c r="H269" i="27" a="1"/>
  <c r="H269" i="27" s="1"/>
  <c r="X269" i="27" s="1"/>
  <c r="X285" i="27" s="1"/>
  <c r="K288" i="27" a="1"/>
  <c r="K288" i="27" s="1"/>
  <c r="AA288" i="27" s="1"/>
  <c r="AA304" i="27" s="1"/>
  <c r="H98" i="27" a="1"/>
  <c r="H98" i="27" s="1"/>
  <c r="X98" i="27" s="1"/>
  <c r="X114" i="27" s="1"/>
  <c r="H250" i="27" a="1"/>
  <c r="H250" i="27" s="1"/>
  <c r="X250" i="27" s="1"/>
  <c r="X266" i="27" s="1"/>
  <c r="F60" i="27" a="1"/>
  <c r="F60" i="27" s="1"/>
  <c r="V60" i="27" s="1"/>
  <c r="V76" i="27" s="1"/>
  <c r="C440" i="27" a="1"/>
  <c r="C440" i="27" s="1"/>
  <c r="S440" i="27" s="1"/>
  <c r="S456" i="27" s="1"/>
  <c r="H402" i="27" a="1"/>
  <c r="H402" i="27" s="1"/>
  <c r="X402" i="27" s="1"/>
  <c r="X418" i="27" s="1"/>
  <c r="G288" i="27" a="1"/>
  <c r="G288" i="27" s="1"/>
  <c r="W288" i="27" s="1"/>
  <c r="W304" i="27" s="1"/>
  <c r="K383" i="27" a="1"/>
  <c r="K383" i="27" s="1"/>
  <c r="AA383" i="27" s="1"/>
  <c r="AA399" i="27" s="1"/>
  <c r="I326" i="27" a="1"/>
  <c r="I326" i="27" s="1"/>
  <c r="Y326" i="27" s="1"/>
  <c r="Y342" i="27" s="1"/>
  <c r="J326" i="27" a="1"/>
  <c r="J326" i="27" s="1"/>
  <c r="Z326" i="27" s="1"/>
  <c r="Z342" i="27" s="1"/>
  <c r="K326" i="27" a="1"/>
  <c r="K326" i="27" s="1"/>
  <c r="AA326" i="27" s="1"/>
  <c r="AA342" i="27" s="1"/>
  <c r="D364" i="27" a="1"/>
  <c r="D364" i="27" s="1"/>
  <c r="T364" i="27" s="1"/>
  <c r="T380" i="27" s="1"/>
  <c r="K364" i="27" a="1"/>
  <c r="K364" i="27" s="1"/>
  <c r="AA364" i="27" s="1"/>
  <c r="AA380" i="27" s="1"/>
  <c r="C364" i="27" a="1"/>
  <c r="C364" i="27" s="1"/>
  <c r="S364" i="27" s="1"/>
  <c r="S380" i="27" s="1"/>
  <c r="I212" i="27" a="1"/>
  <c r="I212" i="27" s="1"/>
  <c r="Y212" i="27" s="1"/>
  <c r="Y228" i="27" s="1"/>
  <c r="E98" i="27" a="1"/>
  <c r="E98" i="27" s="1"/>
  <c r="U98" i="27" s="1"/>
  <c r="U114" i="27" s="1"/>
  <c r="G98" i="27" a="1"/>
  <c r="G98" i="27" s="1"/>
  <c r="W98" i="27" s="1"/>
  <c r="W114" i="27" s="1"/>
  <c r="H22" i="27" a="1"/>
  <c r="H22" i="27" s="1"/>
  <c r="X22" i="27" s="1"/>
  <c r="X38" i="27" s="1"/>
  <c r="I440" i="27" a="1"/>
  <c r="I440" i="27" s="1"/>
  <c r="Y440" i="27" s="1"/>
  <c r="Y456" i="27" s="1"/>
  <c r="F155" i="27" a="1"/>
  <c r="F155" i="27" s="1"/>
  <c r="V155" i="27" s="1"/>
  <c r="V171" i="27" s="1"/>
  <c r="I174" i="27" a="1"/>
  <c r="I174" i="27" s="1"/>
  <c r="Y174" i="27" s="1"/>
  <c r="Y190" i="27" s="1"/>
  <c r="N155" i="27" a="1"/>
  <c r="N155" i="27" s="1"/>
  <c r="AD155" i="27" s="1"/>
  <c r="AD171" i="27" s="1"/>
  <c r="C155" i="27" a="1"/>
  <c r="C155" i="27" s="1"/>
  <c r="S155" i="27" s="1"/>
  <c r="S171" i="27" s="1"/>
  <c r="H193" i="27" a="1"/>
  <c r="H193" i="27" s="1"/>
  <c r="X193" i="27" s="1"/>
  <c r="X209" i="27" s="1"/>
  <c r="C193" i="27" a="1"/>
  <c r="C193" i="27" s="1"/>
  <c r="S193" i="27" s="1"/>
  <c r="S209" i="27" s="1"/>
  <c r="H60" i="27" a="1"/>
  <c r="H60" i="27" s="1"/>
  <c r="X60" i="27" s="1"/>
  <c r="X76" i="27" s="1"/>
  <c r="I22" i="27" a="1"/>
  <c r="I22" i="27" s="1"/>
  <c r="Y22" i="27" s="1"/>
  <c r="Y38" i="27" s="1"/>
  <c r="H326" i="27" a="1"/>
  <c r="H326" i="27" s="1"/>
  <c r="X326" i="27" s="1"/>
  <c r="X342" i="27" s="1"/>
  <c r="D98" i="27" a="1"/>
  <c r="D98" i="27" s="1"/>
  <c r="T98" i="27" s="1"/>
  <c r="T114" i="27" s="1"/>
  <c r="N41" i="27" a="1"/>
  <c r="N41" i="27" s="1"/>
  <c r="AD41" i="27" s="1"/>
  <c r="AD57" i="27" s="1"/>
  <c r="I117" i="27" a="1"/>
  <c r="I117" i="27" s="1"/>
  <c r="Y117" i="27" s="1"/>
  <c r="Y133" i="27" s="1"/>
  <c r="I307" i="27" a="1"/>
  <c r="I307" i="27" s="1"/>
  <c r="Y307" i="27" s="1"/>
  <c r="Y323" i="27" s="1"/>
  <c r="L79" i="27" a="1"/>
  <c r="L79" i="27" s="1"/>
  <c r="AB79" i="27" s="1"/>
  <c r="AB95" i="27" s="1"/>
  <c r="M79" i="27" a="1"/>
  <c r="M79" i="27" s="1"/>
  <c r="AC79" i="27" s="1"/>
  <c r="AC95" i="27" s="1"/>
  <c r="N79" i="27" a="1"/>
  <c r="N79" i="27" s="1"/>
  <c r="AD79" i="27" s="1"/>
  <c r="AD95" i="27" s="1"/>
  <c r="H117" i="27" a="1"/>
  <c r="H117" i="27" s="1"/>
  <c r="X117" i="27" s="1"/>
  <c r="X133" i="27" s="1"/>
  <c r="C117" i="27" a="1"/>
  <c r="C117" i="27" s="1"/>
  <c r="S117" i="27" s="1"/>
  <c r="S133" i="27" s="1"/>
  <c r="N440" i="27" a="1"/>
  <c r="N440" i="27" s="1"/>
  <c r="AD440" i="27" s="1"/>
  <c r="AD456" i="27" s="1"/>
  <c r="C5" i="27" a="1"/>
  <c r="C5" i="27" s="1"/>
  <c r="S2" i="27" s="1"/>
  <c r="L440" i="27" a="1"/>
  <c r="L440" i="27" s="1"/>
  <c r="AB440" i="27" s="1"/>
  <c r="AB456" i="27" s="1"/>
  <c r="G212" i="27" a="1"/>
  <c r="G212" i="27" s="1"/>
  <c r="W212" i="27" s="1"/>
  <c r="W228" i="27" s="1"/>
  <c r="E136" i="27" a="1"/>
  <c r="E136" i="27" s="1"/>
  <c r="U136" i="27" s="1"/>
  <c r="U152" i="27" s="1"/>
  <c r="E5" i="27" a="1"/>
  <c r="E5" i="27" s="1"/>
  <c r="U2" i="27" s="1"/>
  <c r="I193" i="27" a="1"/>
  <c r="I193" i="27" s="1"/>
  <c r="Y193" i="27" s="1"/>
  <c r="Y209" i="27" s="1"/>
  <c r="E117" i="27" a="1"/>
  <c r="E117" i="27" s="1"/>
  <c r="U117" i="27" s="1"/>
  <c r="U133" i="27" s="1"/>
  <c r="F117" i="27" a="1"/>
  <c r="F117" i="27" s="1"/>
  <c r="V117" i="27" s="1"/>
  <c r="V133" i="27" s="1"/>
  <c r="G117" i="27" a="1"/>
  <c r="G117" i="27" s="1"/>
  <c r="W117" i="27" s="1"/>
  <c r="W133" i="27" s="1"/>
  <c r="L174" i="27" a="1"/>
  <c r="L174" i="27" s="1"/>
  <c r="AB174" i="27" s="1"/>
  <c r="AB190" i="27" s="1"/>
  <c r="G155" i="27" a="1"/>
  <c r="G155" i="27" s="1"/>
  <c r="W155" i="27" s="1"/>
  <c r="W171" i="27" s="1"/>
  <c r="J212" i="27" a="1"/>
  <c r="J212" i="27" s="1"/>
  <c r="Z212" i="27" s="1"/>
  <c r="Z228" i="27" s="1"/>
  <c r="M212" i="27" a="1"/>
  <c r="M212" i="27" s="1"/>
  <c r="AC212" i="27" s="1"/>
  <c r="AC228" i="27" s="1"/>
  <c r="J364" i="27" a="1"/>
  <c r="J364" i="27" s="1"/>
  <c r="Z364" i="27" s="1"/>
  <c r="Z380" i="27" s="1"/>
  <c r="F136" i="27" a="1"/>
  <c r="F136" i="27" s="1"/>
  <c r="V136" i="27" s="1"/>
  <c r="V152" i="27" s="1"/>
  <c r="K79" i="27" a="1"/>
  <c r="K79" i="27" s="1"/>
  <c r="AA79" i="27" s="1"/>
  <c r="AA95" i="27" s="1"/>
  <c r="E41" i="27" a="1"/>
  <c r="E41" i="27" s="1"/>
  <c r="U41" i="27" s="1"/>
  <c r="U57" i="27" s="1"/>
  <c r="J269" i="27" a="1"/>
  <c r="J269" i="27" s="1"/>
  <c r="Z269" i="27" s="1"/>
  <c r="Z285" i="27" s="1"/>
  <c r="I98" i="27" a="1"/>
  <c r="I98" i="27" s="1"/>
  <c r="Y98" i="27" s="1"/>
  <c r="Y114" i="27" s="1"/>
  <c r="J98" i="27" a="1"/>
  <c r="J98" i="27" s="1"/>
  <c r="Z98" i="27" s="1"/>
  <c r="Z114" i="27" s="1"/>
  <c r="K98" i="27" a="1"/>
  <c r="K98" i="27" s="1"/>
  <c r="AA98" i="27" s="1"/>
  <c r="AA114" i="27" s="1"/>
  <c r="D136" i="27" a="1"/>
  <c r="D136" i="27" s="1"/>
  <c r="T136" i="27" s="1"/>
  <c r="T152" i="27" s="1"/>
  <c r="K136" i="27" a="1"/>
  <c r="K136" i="27" s="1"/>
  <c r="AA136" i="27" s="1"/>
  <c r="AA152" i="27" s="1"/>
  <c r="L288" i="27" a="1"/>
  <c r="L288" i="27" s="1"/>
  <c r="AB288" i="27" s="1"/>
  <c r="AB304" i="27" s="1"/>
  <c r="E383" i="27" a="1"/>
  <c r="E383" i="27" s="1"/>
  <c r="U383" i="27" s="1"/>
  <c r="U399" i="27" s="1"/>
  <c r="M402" i="27" a="1"/>
  <c r="M402" i="27" s="1"/>
  <c r="AC402" i="27" s="1"/>
  <c r="AC418" i="27" s="1"/>
  <c r="E174" i="27" a="1"/>
  <c r="E174" i="27" s="1"/>
  <c r="U174" i="27" s="1"/>
  <c r="U190" i="27" s="1"/>
  <c r="N117" i="27" a="1"/>
  <c r="N117" i="27" s="1"/>
  <c r="AD117" i="27" s="1"/>
  <c r="AD133" i="27" s="1"/>
  <c r="D5" i="27" a="1"/>
  <c r="D5" i="27" s="1"/>
  <c r="T2" i="27" s="1"/>
  <c r="J22" i="27" a="1"/>
  <c r="J22" i="27" s="1"/>
  <c r="Z22" i="27" s="1"/>
  <c r="Z38" i="27" s="1"/>
  <c r="C307" i="27" a="1"/>
  <c r="C307" i="27" s="1"/>
  <c r="S307" i="27" s="1"/>
  <c r="S323" i="27" s="1"/>
  <c r="L98" i="27" a="1"/>
  <c r="L98" i="27" s="1"/>
  <c r="AB98" i="27" s="1"/>
  <c r="AB114" i="27" s="1"/>
  <c r="N288" i="27" a="1"/>
  <c r="N288" i="27" s="1"/>
  <c r="AD288" i="27" s="1"/>
  <c r="AD304" i="27" s="1"/>
  <c r="M440" i="27" a="1"/>
  <c r="M440" i="27" s="1"/>
  <c r="AC440" i="27" s="1"/>
  <c r="AC456" i="27" s="1"/>
  <c r="M288" i="27" a="1"/>
  <c r="M288" i="27" s="1"/>
  <c r="AC288" i="27" s="1"/>
  <c r="AC304" i="27" s="1"/>
  <c r="C402" i="27" a="1"/>
  <c r="C402" i="27" s="1"/>
  <c r="S402" i="27" s="1"/>
  <c r="S418" i="27" s="1"/>
  <c r="J383" i="27" a="1"/>
  <c r="J383" i="27" s="1"/>
  <c r="Z383" i="27" s="1"/>
  <c r="Z399" i="27" s="1"/>
  <c r="N307" i="27" a="1"/>
  <c r="N307" i="27" s="1"/>
  <c r="AD307" i="27" s="1"/>
  <c r="AD323" i="27" s="1"/>
  <c r="H41" i="27" a="1"/>
  <c r="H41" i="27" s="1"/>
  <c r="X41" i="27" s="1"/>
  <c r="X57" i="27" s="1"/>
  <c r="G383" i="27" a="1"/>
  <c r="G383" i="27" s="1"/>
  <c r="W383" i="27" s="1"/>
  <c r="W399" i="27" s="1"/>
  <c r="N5" i="27" a="1"/>
  <c r="N5" i="27" s="1"/>
  <c r="AD2" i="27" s="1"/>
  <c r="L5" i="27" a="1"/>
  <c r="L5" i="27" s="1"/>
  <c r="AB2" i="27" s="1"/>
  <c r="C41" i="27" a="1"/>
  <c r="C41" i="27" s="1"/>
  <c r="S41" i="27" s="1"/>
  <c r="S57" i="27" s="1"/>
  <c r="F326" i="27" a="1"/>
  <c r="F326" i="27" s="1"/>
  <c r="V326" i="27" s="1"/>
  <c r="V342" i="27" s="1"/>
  <c r="M421" i="27" a="1"/>
  <c r="M421" i="27" s="1"/>
  <c r="AC421" i="27" s="1"/>
  <c r="AC437" i="27" s="1"/>
  <c r="F41" i="27" a="1"/>
  <c r="F41" i="27" s="1"/>
  <c r="V41" i="27" s="1"/>
  <c r="V57" i="27" s="1"/>
  <c r="G345" i="27" a="1"/>
  <c r="G345" i="27" s="1"/>
  <c r="W345" i="27" s="1"/>
  <c r="W361" i="27" s="1"/>
  <c r="D212" i="27" a="1"/>
  <c r="D212" i="27" s="1"/>
  <c r="T212" i="27" s="1"/>
  <c r="T228" i="27" s="1"/>
  <c r="N174" i="27" a="1"/>
  <c r="N174" i="27" s="1"/>
  <c r="AD174" i="27" s="1"/>
  <c r="AD190" i="27" s="1"/>
  <c r="N402" i="27" a="1"/>
  <c r="N402" i="27" s="1"/>
  <c r="AD402" i="27" s="1"/>
  <c r="AD418" i="27" s="1"/>
  <c r="D307" i="27" a="1"/>
  <c r="D307" i="27" s="1"/>
  <c r="T307" i="27" s="1"/>
  <c r="T323" i="27" s="1"/>
  <c r="I136" i="27" a="1"/>
  <c r="I136" i="27" s="1"/>
  <c r="Y136" i="27" s="1"/>
  <c r="Y152" i="27" s="1"/>
  <c r="D41" i="27" a="1"/>
  <c r="D41" i="27" s="1"/>
  <c r="T41" i="27" s="1"/>
  <c r="T57" i="27" s="1"/>
  <c r="F421" i="27" a="1"/>
  <c r="F421" i="27" s="1"/>
  <c r="V421" i="27" s="1"/>
  <c r="V437" i="27" s="1"/>
  <c r="G269" i="27" a="1"/>
  <c r="G269" i="27" s="1"/>
  <c r="W269" i="27" s="1"/>
  <c r="W285" i="27" s="1"/>
  <c r="D60" i="27" a="1"/>
  <c r="D60" i="27" s="1"/>
  <c r="T60" i="27" s="1"/>
  <c r="T76" i="27" s="1"/>
  <c r="I60" i="27" a="1"/>
  <c r="I60" i="27" s="1"/>
  <c r="Y60" i="27" s="1"/>
  <c r="Y76" i="27" s="1"/>
  <c r="J136" i="27" a="1"/>
  <c r="J136" i="27" s="1"/>
  <c r="Z136" i="27" s="1"/>
  <c r="Z152" i="27" s="1"/>
  <c r="G22" i="27" a="1"/>
  <c r="G22" i="27" s="1"/>
  <c r="W22" i="27" s="1"/>
  <c r="W38" i="27" s="1"/>
  <c r="J5" i="27" a="1"/>
  <c r="J5" i="27" s="1"/>
  <c r="Z2" i="27" s="1"/>
  <c r="I402" i="27" a="1"/>
  <c r="I402" i="27" s="1"/>
  <c r="Y402" i="27" s="1"/>
  <c r="Y418" i="27" s="1"/>
  <c r="J250" i="27" a="1"/>
  <c r="J250" i="27" s="1"/>
  <c r="Z250" i="27" s="1"/>
  <c r="Z266" i="27" s="1"/>
  <c r="C60" i="27" a="1"/>
  <c r="C60" i="27" s="1"/>
  <c r="S60" i="27" s="1"/>
  <c r="S76" i="27" s="1"/>
  <c r="G307" i="27" a="1"/>
  <c r="G307" i="27" s="1"/>
  <c r="W307" i="27" s="1"/>
  <c r="W323" i="27" s="1"/>
  <c r="F22" i="27" a="1"/>
  <c r="F22" i="27" s="1"/>
  <c r="V22" i="27" s="1"/>
  <c r="V38" i="27" s="1"/>
  <c r="G136" i="27" a="1"/>
  <c r="G136" i="27" s="1"/>
  <c r="W136" i="27" s="1"/>
  <c r="W152" i="27" s="1"/>
  <c r="F250" i="27" a="1"/>
  <c r="F250" i="27" s="1"/>
  <c r="V250" i="27" s="1"/>
  <c r="G402" i="27" a="1"/>
  <c r="G402" i="27" s="1"/>
  <c r="W402" i="27" s="1"/>
  <c r="W418" i="27" s="1"/>
  <c r="D79" i="27" a="1"/>
  <c r="D79" i="27" s="1"/>
  <c r="T79" i="27" s="1"/>
  <c r="T95" i="27" s="1"/>
  <c r="J402" i="27" a="1"/>
  <c r="J402" i="27" s="1"/>
  <c r="Z402" i="27" s="1"/>
  <c r="Z418" i="27" s="1"/>
  <c r="K250" i="27" a="1"/>
  <c r="K250" i="27" s="1"/>
  <c r="AA250" i="27" s="1"/>
  <c r="AA266" i="27" s="1"/>
  <c r="I41" i="27" a="1"/>
  <c r="I41" i="27" s="1"/>
  <c r="Y41" i="27" s="1"/>
  <c r="Y57" i="27" s="1"/>
  <c r="L212" i="27" a="1"/>
  <c r="L212" i="27" s="1"/>
  <c r="AB212" i="27" s="1"/>
  <c r="AB228" i="27" s="1"/>
  <c r="N364" i="27" a="1"/>
  <c r="N364" i="27" s="1"/>
  <c r="AD364" i="27" s="1"/>
  <c r="AD380" i="27" s="1"/>
  <c r="M250" i="27" a="1"/>
  <c r="M250" i="27" s="1"/>
  <c r="AC250" i="27" s="1"/>
  <c r="AC266" i="27" s="1"/>
  <c r="D174" i="27" a="1"/>
  <c r="D174" i="27" s="1"/>
  <c r="T174" i="27" s="1"/>
  <c r="T190" i="27" s="1"/>
  <c r="E421" i="27" a="1"/>
  <c r="E421" i="27" s="1"/>
  <c r="U421" i="27" s="1"/>
  <c r="U437" i="27" s="1"/>
  <c r="F269" i="27" a="1"/>
  <c r="F269" i="27" s="1"/>
  <c r="V269" i="27" s="1"/>
  <c r="V285" i="27" s="1"/>
  <c r="L22" i="27" a="1"/>
  <c r="L22" i="27" s="1"/>
  <c r="AB22" i="27" s="1"/>
  <c r="AB38" i="27" s="1"/>
  <c r="C345" i="27" a="1"/>
  <c r="C345" i="27" s="1"/>
  <c r="S345" i="27" s="1"/>
  <c r="S361" i="27" s="1"/>
  <c r="M5" i="27" a="1"/>
  <c r="M5" i="27" s="1"/>
  <c r="AC2" i="27" s="1"/>
  <c r="E22" i="27" a="1"/>
  <c r="E22" i="27" s="1"/>
  <c r="U22" i="27" s="1"/>
  <c r="U38" i="27" s="1"/>
  <c r="E60" i="27" a="1"/>
  <c r="E60" i="27" s="1"/>
  <c r="U60" i="27" s="1"/>
  <c r="U76" i="27" s="1"/>
  <c r="H364" i="27" a="1"/>
  <c r="H364" i="27" s="1"/>
  <c r="X364" i="27" s="1"/>
  <c r="X380" i="27" s="1"/>
  <c r="D117" i="27" a="1"/>
  <c r="D117" i="27" s="1"/>
  <c r="T117" i="27" s="1"/>
  <c r="T133" i="27" s="1"/>
  <c r="N383" i="27" a="1"/>
  <c r="N383" i="27" s="1"/>
  <c r="AD383" i="27" s="1"/>
  <c r="AD399" i="27" s="1"/>
  <c r="C231" i="27" a="1"/>
  <c r="C231" i="27" s="1"/>
  <c r="S231" i="27" s="1"/>
  <c r="S247" i="27" s="1"/>
  <c r="K440" i="27" a="1"/>
  <c r="K440" i="27" s="1"/>
  <c r="AA440" i="27" s="1"/>
  <c r="AA456" i="27" s="1"/>
  <c r="N250" i="27" a="1"/>
  <c r="N250" i="27" s="1"/>
  <c r="AD250" i="27" s="1"/>
  <c r="AD266" i="27" s="1"/>
  <c r="H174" i="27" a="1"/>
  <c r="H174" i="27" s="1"/>
  <c r="X174" i="27" s="1"/>
  <c r="X190" i="27" s="1"/>
  <c r="N326" i="27" a="1"/>
  <c r="N326" i="27" s="1"/>
  <c r="AD326" i="27" s="1"/>
  <c r="AD342" i="27" s="1"/>
  <c r="F212" i="27" a="1"/>
  <c r="F212" i="27" s="1"/>
  <c r="V212" i="27" s="1"/>
  <c r="V228" i="27" s="1"/>
  <c r="M383" i="27" a="1"/>
  <c r="M383" i="27" s="1"/>
  <c r="AC383" i="27" s="1"/>
  <c r="AC399" i="27" s="1"/>
  <c r="N231" i="27" a="1"/>
  <c r="N231" i="27" s="1"/>
  <c r="AD231" i="27" s="1"/>
  <c r="AD247" i="27" s="1"/>
  <c r="D440" i="27" a="1"/>
  <c r="D440" i="27" s="1"/>
  <c r="T440" i="27" s="1"/>
  <c r="T456" i="27" s="1"/>
  <c r="C269" i="27" a="1"/>
  <c r="C269" i="27" s="1"/>
  <c r="S269" i="27" s="1"/>
  <c r="S285" i="27" s="1"/>
  <c r="G60" i="27" a="1"/>
  <c r="G60" i="27" s="1"/>
  <c r="W60" i="27" s="1"/>
  <c r="W76" i="27" s="1"/>
  <c r="F174" i="27" a="1"/>
  <c r="F174" i="27" s="1"/>
  <c r="V174" i="27" s="1"/>
  <c r="V190" i="27" s="1"/>
  <c r="H288" i="27" a="1"/>
  <c r="H288" i="27" s="1"/>
  <c r="X288" i="27" s="1"/>
  <c r="X304" i="27" s="1"/>
  <c r="K269" i="27" a="1"/>
  <c r="K269" i="27" s="1"/>
  <c r="AA269" i="27" s="1"/>
  <c r="AA285" i="27" s="1"/>
  <c r="I250" i="27" a="1"/>
  <c r="I250" i="27" s="1"/>
  <c r="Y250" i="27" s="1"/>
  <c r="Y266" i="27" s="1"/>
  <c r="G421" i="27" a="1"/>
  <c r="G421" i="27" s="1"/>
  <c r="W421" i="27" s="1"/>
  <c r="W437" i="27" s="1"/>
  <c r="L326" i="27" a="1"/>
  <c r="L326" i="27" s="1"/>
  <c r="AB326" i="27" s="1"/>
  <c r="AB342" i="27" s="1"/>
  <c r="K60" i="27" a="1"/>
  <c r="K60" i="27" s="1"/>
  <c r="AA60" i="27" s="1"/>
  <c r="AA76" i="27" s="1"/>
  <c r="J288" i="27" a="1"/>
  <c r="J288" i="27" s="1"/>
  <c r="Z288" i="27" s="1"/>
  <c r="Z304" i="27" s="1"/>
  <c r="J60" i="27" a="1"/>
  <c r="J60" i="27" s="1"/>
  <c r="Z60" i="27" s="1"/>
  <c r="Z76" i="27" s="1"/>
  <c r="D421" i="27" a="1"/>
  <c r="D421" i="27" s="1"/>
  <c r="T421" i="27" s="1"/>
  <c r="T437" i="27" s="1"/>
  <c r="M98" i="27" a="1"/>
  <c r="M98" i="27" s="1"/>
  <c r="AC98" i="27" s="1"/>
  <c r="AC114" i="27" s="1"/>
  <c r="C250" i="27" a="1"/>
  <c r="C250" i="27" s="1"/>
  <c r="S250" i="27" s="1"/>
  <c r="S266" i="27" s="1"/>
  <c r="H155" i="27" a="1"/>
  <c r="H155" i="27" s="1"/>
  <c r="X155" i="27" s="1"/>
  <c r="X171" i="27" s="1"/>
  <c r="E345" i="27" a="1"/>
  <c r="E345" i="27" s="1"/>
  <c r="U345" i="27" s="1"/>
  <c r="U361" i="27" s="1"/>
  <c r="F193" i="27" a="1"/>
  <c r="F193" i="27" s="1"/>
  <c r="V193" i="27" s="1"/>
  <c r="V209" i="27" s="1"/>
  <c r="H421" i="27" a="1"/>
  <c r="H421" i="27" s="1"/>
  <c r="X421" i="27" s="1"/>
  <c r="X437" i="27" s="1"/>
  <c r="G231" i="27" a="1"/>
  <c r="G231" i="27" s="1"/>
  <c r="W231" i="27" s="1"/>
  <c r="W247" i="27" s="1"/>
  <c r="F98" i="27" a="1"/>
  <c r="F98" i="27" s="1"/>
  <c r="V98" i="27" s="1"/>
  <c r="V114" i="27" s="1"/>
  <c r="H212" i="27" a="1"/>
  <c r="H212" i="27" s="1"/>
  <c r="X212" i="27" s="1"/>
  <c r="X228" i="27" s="1"/>
  <c r="G326" i="27" a="1"/>
  <c r="G326" i="27" s="1"/>
  <c r="W326" i="27" s="1"/>
  <c r="W342" i="27" s="1"/>
  <c r="J193" i="27" a="1"/>
  <c r="J193" i="27" s="1"/>
  <c r="Z193" i="27" s="1"/>
  <c r="Z209" i="27" s="1"/>
  <c r="M307" i="27" a="1"/>
  <c r="M307" i="27" s="1"/>
  <c r="AC307" i="27" s="1"/>
  <c r="AC323" i="27" s="1"/>
  <c r="G41" i="27" a="1"/>
  <c r="G41" i="27" s="1"/>
  <c r="W41" i="27" s="1"/>
  <c r="W57" i="27" s="1"/>
  <c r="L402" i="27" a="1"/>
  <c r="L402" i="27" s="1"/>
  <c r="AB402" i="27" s="1"/>
  <c r="AB418" i="27" s="1"/>
  <c r="K212" i="27" a="1"/>
  <c r="K212" i="27" s="1"/>
  <c r="AA212" i="27" s="1"/>
  <c r="AA228" i="27" s="1"/>
  <c r="H136" i="27" a="1"/>
  <c r="H136" i="27" s="1"/>
  <c r="X136" i="27" s="1"/>
  <c r="X152" i="27" s="1"/>
  <c r="G250" i="27" a="1"/>
  <c r="G250" i="27" s="1"/>
  <c r="W250" i="27" s="1"/>
  <c r="W266" i="27" s="1"/>
  <c r="I364" i="27" a="1"/>
  <c r="I364" i="27" s="1"/>
  <c r="Y364" i="27" s="1"/>
  <c r="Y380" i="27" s="1"/>
  <c r="I231" i="27" a="1"/>
  <c r="I231" i="27" s="1"/>
  <c r="Y231" i="27" s="1"/>
  <c r="Y247" i="27" s="1"/>
  <c r="E269" i="27" a="1"/>
  <c r="E269" i="27" s="1"/>
  <c r="U269" i="27" s="1"/>
  <c r="U285" i="27" s="1"/>
  <c r="K22" i="27" a="1"/>
  <c r="K22" i="27" s="1"/>
  <c r="AA22" i="27" s="1"/>
  <c r="AA38" i="27" s="1"/>
  <c r="H345" i="27" a="1"/>
  <c r="H345" i="27" s="1"/>
  <c r="X345" i="27" s="1"/>
  <c r="X361" i="27" s="1"/>
  <c r="F79" i="27" a="1"/>
  <c r="F79" i="27" s="1"/>
  <c r="V79" i="27" s="1"/>
  <c r="V95" i="27" s="1"/>
  <c r="G174" i="27" a="1"/>
  <c r="G174" i="27" s="1"/>
  <c r="W174" i="27" s="1"/>
  <c r="W190" i="27" s="1"/>
  <c r="I288" i="27" a="1"/>
  <c r="I288" i="27" s="1"/>
  <c r="Y288" i="27" s="1"/>
  <c r="Y304" i="27" s="1"/>
  <c r="J440" i="27" a="1"/>
  <c r="J440" i="27" s="1"/>
  <c r="Z440" i="27" s="1"/>
  <c r="Z456" i="27" s="1"/>
  <c r="K345" i="27" a="1"/>
  <c r="K345" i="27" s="1"/>
  <c r="AA345" i="27" s="1"/>
  <c r="AA361" i="27" s="1"/>
  <c r="K174" i="27" a="1"/>
  <c r="K174" i="27" s="1"/>
  <c r="AA174" i="27" s="1"/>
  <c r="AA190" i="27" s="1"/>
  <c r="C421" i="27" a="1"/>
  <c r="C421" i="27" s="1"/>
  <c r="S421" i="27" s="1"/>
  <c r="S437" i="27" s="1"/>
  <c r="D383" i="27" a="1"/>
  <c r="D383" i="27" s="1"/>
  <c r="T383" i="27" s="1"/>
  <c r="T399" i="27" s="1"/>
  <c r="M364" i="27" a="1"/>
  <c r="M364" i="27" s="1"/>
  <c r="AC364" i="27" s="1"/>
  <c r="AC380" i="27" s="1"/>
  <c r="E250" i="27" a="1"/>
  <c r="E250" i="27" s="1"/>
  <c r="U250" i="27" s="1"/>
  <c r="U266" i="27" s="1"/>
  <c r="J307" i="27" a="1"/>
  <c r="J307" i="27" s="1"/>
  <c r="Z307" i="27" s="1"/>
  <c r="Z323" i="27" s="1"/>
  <c r="M231" i="27" a="1"/>
  <c r="M231" i="27" s="1"/>
  <c r="AC231" i="27" s="1"/>
  <c r="AC247" i="27" s="1"/>
  <c r="K402" i="27" a="1"/>
  <c r="K402" i="27" s="1"/>
  <c r="AA402" i="27" s="1"/>
  <c r="AA418" i="27" s="1"/>
  <c r="D288" i="27" a="1"/>
  <c r="D288" i="27" s="1"/>
  <c r="T288" i="27" s="1"/>
  <c r="T304" i="27" s="1"/>
  <c r="D22" i="27" a="1"/>
  <c r="D22" i="27" s="1"/>
  <c r="T22" i="27" s="1"/>
  <c r="T38" i="27" s="1"/>
  <c r="M326" i="27" a="1"/>
  <c r="M326" i="27" s="1"/>
  <c r="AC326" i="27" s="1"/>
  <c r="AC342" i="27" s="1"/>
  <c r="L136" i="27" a="1"/>
  <c r="L136" i="27" s="1"/>
  <c r="AB136" i="27" s="1"/>
  <c r="AB152" i="27" s="1"/>
  <c r="M174" i="27" a="1"/>
  <c r="M174" i="27" s="1"/>
  <c r="AC174" i="27" s="1"/>
  <c r="AC190" i="27" s="1"/>
  <c r="L345" i="27" a="1"/>
  <c r="L345" i="27" s="1"/>
  <c r="AB345" i="27" s="1"/>
  <c r="AB361" i="27" s="1"/>
  <c r="E193" i="27" a="1"/>
  <c r="E193" i="27" s="1"/>
  <c r="U193" i="27" s="1"/>
  <c r="U209" i="27" s="1"/>
  <c r="C383" i="27" a="1"/>
  <c r="C383" i="27" s="1"/>
  <c r="S383" i="27" s="1"/>
  <c r="S399" i="27" s="1"/>
  <c r="L250" i="27" a="1"/>
  <c r="L250" i="27" s="1"/>
  <c r="AB250" i="27" s="1"/>
  <c r="AB266" i="27" s="1"/>
  <c r="L364" i="27" a="1"/>
  <c r="L364" i="27" s="1"/>
  <c r="AB364" i="27" s="1"/>
  <c r="AB380" i="27" s="1"/>
  <c r="C326" i="27" a="1"/>
  <c r="C326" i="27" s="1"/>
  <c r="S326" i="27" s="1"/>
  <c r="S342" i="27" s="1"/>
  <c r="F345" i="27" a="1"/>
  <c r="F345" i="27" s="1"/>
  <c r="V345" i="27" s="1"/>
  <c r="V361" i="27" s="1"/>
  <c r="K5" i="27" a="1"/>
  <c r="K5" i="27" s="1"/>
  <c r="AA2" i="27" s="1"/>
  <c r="V266" i="27"/>
  <c r="L2" i="10"/>
  <c r="K2" i="10"/>
  <c r="P2" i="10"/>
  <c r="Q2" i="10" s="1"/>
  <c r="M6" i="10"/>
  <c r="F6" i="10"/>
  <c r="L6" i="10"/>
  <c r="L5" i="10"/>
  <c r="G5" i="10"/>
  <c r="N6" i="10"/>
  <c r="J5" i="10"/>
  <c r="J6" i="10"/>
  <c r="E5" i="10"/>
  <c r="I6" i="10"/>
  <c r="I5" i="10"/>
  <c r="H5" i="10"/>
  <c r="G6" i="10"/>
  <c r="K6" i="10"/>
  <c r="F5" i="10"/>
  <c r="O6" i="10"/>
  <c r="D6" i="10"/>
  <c r="M5" i="10"/>
  <c r="N5" i="10"/>
  <c r="E6" i="10"/>
  <c r="K5" i="10"/>
  <c r="D5" i="10"/>
  <c r="O5" i="10"/>
  <c r="F11" i="10"/>
  <c r="G11" i="10"/>
  <c r="K11" i="10"/>
  <c r="E11" i="10"/>
  <c r="O11" i="10"/>
  <c r="I11" i="10"/>
  <c r="M11" i="10"/>
  <c r="H11" i="10"/>
  <c r="N11" i="10"/>
  <c r="D8" i="10"/>
  <c r="E14" i="10"/>
  <c r="F14" i="10"/>
  <c r="G14" i="10"/>
  <c r="H14" i="10"/>
  <c r="I14" i="10"/>
  <c r="J14" i="10"/>
  <c r="K14" i="10"/>
  <c r="L14" i="10"/>
  <c r="M14" i="10"/>
  <c r="N14" i="10"/>
  <c r="O14" i="10"/>
  <c r="F9" i="10"/>
  <c r="G9" i="10"/>
  <c r="H9" i="10"/>
  <c r="L9" i="10"/>
  <c r="N9" i="10"/>
  <c r="J9" i="10"/>
  <c r="O9" i="10"/>
  <c r="K9" i="10"/>
  <c r="M9" i="10"/>
  <c r="E9" i="10"/>
  <c r="O4" i="10"/>
  <c r="L4" i="10"/>
  <c r="I4" i="10"/>
  <c r="D4" i="10"/>
  <c r="E4" i="10"/>
  <c r="H4" i="10"/>
  <c r="G4" i="10"/>
  <c r="M4" i="10"/>
  <c r="F4" i="10"/>
  <c r="N4" i="10"/>
  <c r="K4" i="10"/>
  <c r="H6" i="10" l="1"/>
  <c r="AA18" i="27"/>
  <c r="AB18" i="27"/>
  <c r="U18" i="27"/>
  <c r="V18" i="27"/>
  <c r="AC18" i="27"/>
  <c r="S18" i="27"/>
  <c r="AD18" i="27"/>
  <c r="W18" i="27"/>
  <c r="T18" i="27"/>
  <c r="Z18" i="27"/>
  <c r="X18" i="27"/>
  <c r="Y18" i="27"/>
  <c r="D18" i="10"/>
  <c r="F8" i="10"/>
  <c r="F18" i="10" s="1"/>
  <c r="L8" i="10"/>
  <c r="L18" i="10" s="1"/>
  <c r="N8" i="10"/>
  <c r="N18" i="10" s="1"/>
  <c r="K8" i="10"/>
  <c r="K18" i="10" s="1"/>
  <c r="H8" i="10"/>
  <c r="J8" i="10"/>
  <c r="J18" i="10" s="1"/>
  <c r="M8" i="10"/>
  <c r="M18" i="10" s="1"/>
  <c r="G8" i="10"/>
  <c r="G18" i="10" s="1"/>
  <c r="I8" i="10"/>
  <c r="I18" i="10" s="1"/>
  <c r="O8" i="10"/>
  <c r="O18" i="10" s="1"/>
  <c r="E8" i="10"/>
  <c r="E18" i="10" s="1"/>
  <c r="H18" i="10" l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<sst xmlns="http://purl.oclc.org/ooxml/spreadsheetml/main" count="4269" uniqueCount="227">
  <si>
    <t>Hour</t>
  </si>
  <si>
    <t>Midnight</t>
  </si>
  <si>
    <t>6 a.m.</t>
  </si>
  <si>
    <t>7 a.m.</t>
  </si>
  <si>
    <t>8 a.m.</t>
  </si>
  <si>
    <t>5 p.m.</t>
  </si>
  <si>
    <t>6 p.m.</t>
  </si>
  <si>
    <t>7 p.m.</t>
  </si>
  <si>
    <t>START</t>
  </si>
  <si>
    <t>END</t>
  </si>
  <si>
    <t>PERCENTAGE</t>
  </si>
  <si>
    <t>OFFICE</t>
  </si>
  <si>
    <t>10 a.m.</t>
  </si>
  <si>
    <t>Noon</t>
  </si>
  <si>
    <t>2 p.m.</t>
  </si>
  <si>
    <t>8 p.m.</t>
  </si>
  <si>
    <t>WORSHIP</t>
  </si>
  <si>
    <t>WAREHOUSE</t>
  </si>
  <si>
    <t>Panjang</t>
  </si>
  <si>
    <t>Lebar</t>
  </si>
  <si>
    <t>Tinggi</t>
  </si>
  <si>
    <t>Jendela</t>
  </si>
  <si>
    <t>Pintu</t>
  </si>
  <si>
    <t>Jumlah</t>
  </si>
  <si>
    <t>Material</t>
  </si>
  <si>
    <t>Atap</t>
  </si>
  <si>
    <t>Dinding</t>
  </si>
  <si>
    <t>Lantai</t>
  </si>
  <si>
    <t>Langit-langit</t>
  </si>
  <si>
    <t>Jenis Ruangan</t>
  </si>
  <si>
    <t>Jumlah Penghuni</t>
  </si>
  <si>
    <t>Lampu</t>
  </si>
  <si>
    <t>Peralatan</t>
  </si>
  <si>
    <t>1a</t>
  </si>
  <si>
    <t>1c</t>
  </si>
  <si>
    <t>1b</t>
  </si>
  <si>
    <t>Kaca (Jendela)</t>
  </si>
  <si>
    <t>2a</t>
  </si>
  <si>
    <t>Manusia (Laten)</t>
  </si>
  <si>
    <t>Manusia (Sensibel)</t>
  </si>
  <si>
    <t>2b</t>
  </si>
  <si>
    <t>2c/d</t>
  </si>
  <si>
    <t>Ventilasi dan Infiltrasi</t>
  </si>
  <si>
    <t>Roof</t>
  </si>
  <si>
    <t>Asbes Papan</t>
  </si>
  <si>
    <t>Aspal Roll</t>
  </si>
  <si>
    <t>Aspal Papan</t>
  </si>
  <si>
    <t>Batu Tulis</t>
  </si>
  <si>
    <t>Kayu</t>
  </si>
  <si>
    <t>R &lt;m2K/W&gt;</t>
  </si>
  <si>
    <t>Tanah Liat</t>
  </si>
  <si>
    <t>Wall</t>
  </si>
  <si>
    <t>Bata Merah</t>
  </si>
  <si>
    <t>Semen</t>
  </si>
  <si>
    <t>Gipsum</t>
  </si>
  <si>
    <t>Floor</t>
  </si>
  <si>
    <t>Bata Ringan</t>
  </si>
  <si>
    <t>Batako</t>
  </si>
  <si>
    <t>Keramik</t>
  </si>
  <si>
    <t>Karpet</t>
  </si>
  <si>
    <t>Karet</t>
  </si>
  <si>
    <t>Glass</t>
  </si>
  <si>
    <t>Kaca</t>
  </si>
  <si>
    <t>Corr. CLTD = CLTD + (25.5 − tr) + (tm − 29.4)</t>
  </si>
  <si>
    <t>Wall 5</t>
  </si>
  <si>
    <t>W</t>
  </si>
  <si>
    <t>Wall 4</t>
  </si>
  <si>
    <t>ZONE TYPE A</t>
  </si>
  <si>
    <t>Houston, Miami</t>
  </si>
  <si>
    <t>~25–30° N</t>
  </si>
  <si>
    <t>Indonesia</t>
  </si>
  <si>
    <t>6° LU – 11° LS</t>
  </si>
  <si>
    <t>Arah</t>
  </si>
  <si>
    <t>S</t>
  </si>
  <si>
    <t>Hor</t>
  </si>
  <si>
    <t>SCL</t>
  </si>
  <si>
    <t>CLF</t>
  </si>
  <si>
    <t>for people and unhooded equipment</t>
  </si>
  <si>
    <t>Hours in Space</t>
  </si>
  <si>
    <t>Lights on for</t>
  </si>
  <si>
    <t>lights</t>
  </si>
  <si>
    <t>hooded equipment</t>
  </si>
  <si>
    <t>Hours in Operation</t>
  </si>
  <si>
    <t>Hadap</t>
  </si>
  <si>
    <t>Plester</t>
  </si>
  <si>
    <t>Dek Besi</t>
  </si>
  <si>
    <t>Roofing</t>
  </si>
  <si>
    <t>PVC</t>
  </si>
  <si>
    <t>Triplek</t>
  </si>
  <si>
    <t>Struktur Atap</t>
  </si>
  <si>
    <t>Jan</t>
  </si>
  <si>
    <t>Feb</t>
  </si>
  <si>
    <t>Mar</t>
  </si>
  <si>
    <t>Apr</t>
  </si>
  <si>
    <t>Mei</t>
  </si>
  <si>
    <t>Jun</t>
  </si>
  <si>
    <t>Jul</t>
  </si>
  <si>
    <t>Agus</t>
  </si>
  <si>
    <t>Sept</t>
  </si>
  <si>
    <t>Okt</t>
  </si>
  <si>
    <t>Nov</t>
  </si>
  <si>
    <t>Des</t>
  </si>
  <si>
    <t>Bulan</t>
  </si>
  <si>
    <t>Jam</t>
  </si>
  <si>
    <t>U</t>
  </si>
  <si>
    <t>B</t>
  </si>
  <si>
    <t>T</t>
  </si>
  <si>
    <t>CLTD roof</t>
  </si>
  <si>
    <t>CLTD wall</t>
  </si>
  <si>
    <t>CLTD glass</t>
  </si>
  <si>
    <t>Type</t>
  </si>
  <si>
    <t>Wall 1</t>
  </si>
  <si>
    <t>Wall 2</t>
  </si>
  <si>
    <t>Wall 3</t>
  </si>
  <si>
    <t>UT</t>
  </si>
  <si>
    <t>ST</t>
  </si>
  <si>
    <t>SB</t>
  </si>
  <si>
    <t>UB</t>
  </si>
  <si>
    <t>Tanpa Langit-langit</t>
  </si>
  <si>
    <t>A&lt;m2&gt;</t>
  </si>
  <si>
    <t>Alat</t>
  </si>
  <si>
    <t>Uvalue</t>
  </si>
  <si>
    <t>SC</t>
  </si>
  <si>
    <t>Jenis</t>
  </si>
  <si>
    <t>Pintu Kayu Rangka Kayu</t>
  </si>
  <si>
    <t>Pintu Besi Rangka Besi</t>
  </si>
  <si>
    <t>Pintu Geser Kaca</t>
  </si>
  <si>
    <t>Pintu Gulung Atas (Garasi)</t>
  </si>
  <si>
    <t>Ruang Keluarga</t>
  </si>
  <si>
    <t>Kamar Tidur</t>
  </si>
  <si>
    <t>Ruang Tamu</t>
  </si>
  <si>
    <t>Ruang Makan</t>
  </si>
  <si>
    <t>Kamar Ibadah</t>
  </si>
  <si>
    <t>Kamar Mandi</t>
  </si>
  <si>
    <t>Dapur</t>
  </si>
  <si>
    <t>Garasi</t>
  </si>
  <si>
    <t>KITCHEN</t>
  </si>
  <si>
    <t>Lampu LED Bohlam</t>
  </si>
  <si>
    <t>Category</t>
  </si>
  <si>
    <t>Fsa</t>
  </si>
  <si>
    <t>Downlight Incandescent Luminaire</t>
  </si>
  <si>
    <t>Lampu Bohlam Pijar</t>
  </si>
  <si>
    <t>Lampu CFL / Spiral</t>
  </si>
  <si>
    <t>Lampu Downlight LED</t>
  </si>
  <si>
    <t>Downlight Compact Fluorescent Luminaire</t>
  </si>
  <si>
    <t>Lampu Panel LED</t>
  </si>
  <si>
    <t>Lampu TL LED</t>
  </si>
  <si>
    <t>Recessed Fluorescent Luminaire With Lens</t>
  </si>
  <si>
    <t>Non-in-Ceiling Fluorescent Luminaire</t>
  </si>
  <si>
    <t>Lampu Neon TL</t>
  </si>
  <si>
    <t>Tracklight LED (Lampu Sorot)</t>
  </si>
  <si>
    <t>Highbay LED (Lampu Industri)</t>
  </si>
  <si>
    <t>Floodlight LED</t>
  </si>
  <si>
    <t>Q</t>
  </si>
  <si>
    <t>Fu</t>
  </si>
  <si>
    <t>Fr</t>
  </si>
  <si>
    <t>Fl</t>
  </si>
  <si>
    <t>Oven listrik</t>
  </si>
  <si>
    <t>Microwave</t>
  </si>
  <si>
    <t>Oven Gas</t>
  </si>
  <si>
    <t>Kompor Listrik</t>
  </si>
  <si>
    <t>Kompor Gas</t>
  </si>
  <si>
    <t>Air Fryer</t>
  </si>
  <si>
    <t>Rice Cooker</t>
  </si>
  <si>
    <t>Toaster Oven</t>
  </si>
  <si>
    <t>Alat Panggang Listrik</t>
  </si>
  <si>
    <t>TV LED kecil (32")</t>
  </si>
  <si>
    <t>TV LED besar (55")</t>
  </si>
  <si>
    <t>Kulkas 1 pintu</t>
  </si>
  <si>
    <t>Kulkas 2 pintu</t>
  </si>
  <si>
    <t>Freezer</t>
  </si>
  <si>
    <t>Komputer desktop</t>
  </si>
  <si>
    <t>Laptop</t>
  </si>
  <si>
    <t>Printer</t>
  </si>
  <si>
    <t>Dispenser Air</t>
  </si>
  <si>
    <t>Mesin Cuci</t>
  </si>
  <si>
    <t>Kota</t>
  </si>
  <si>
    <t>DryBulb</t>
  </si>
  <si>
    <t>HumidityRatio</t>
  </si>
  <si>
    <t>Januari</t>
  </si>
  <si>
    <t>Februari</t>
  </si>
  <si>
    <t>WetBulb</t>
  </si>
  <si>
    <t>Maret</t>
  </si>
  <si>
    <t>April</t>
  </si>
  <si>
    <t>September</t>
  </si>
  <si>
    <t>November</t>
  </si>
  <si>
    <t>Juni</t>
  </si>
  <si>
    <t>Juli</t>
  </si>
  <si>
    <t>Agustus</t>
  </si>
  <si>
    <t>Oktober</t>
  </si>
  <si>
    <t>Desember</t>
  </si>
  <si>
    <t>KecUdara</t>
  </si>
  <si>
    <t>R</t>
  </si>
  <si>
    <t>Window</t>
  </si>
  <si>
    <t>Tipe</t>
  </si>
  <si>
    <t>Pintu Besi Rangka Kayu</t>
  </si>
  <si>
    <t>U_wanted</t>
  </si>
  <si>
    <t>KACA</t>
  </si>
  <si>
    <t>P</t>
  </si>
  <si>
    <t>L</t>
  </si>
  <si>
    <t>(Sensibel)</t>
  </si>
  <si>
    <t>(Laten)</t>
  </si>
  <si>
    <t>R_wanted</t>
  </si>
  <si>
    <t>Jakarta/Indonesia</t>
  </si>
  <si>
    <t>Medan/Indonesia</t>
  </si>
  <si>
    <t>Surabaya/Indonesia</t>
  </si>
  <si>
    <t>Temp</t>
  </si>
  <si>
    <t>Humid</t>
  </si>
  <si>
    <t>INDEX(WeatherY!$A$2:$G$865, MATCH(1, (WeatherY!$A$2:$A$865=INPUT!$C$7)*(WeatherY!$B$2:$B$865=NEWCALC!C3)*(WeatherY!$C$2:$C$865=NEWCALC!B3), 0), 4)</t>
  </si>
  <si>
    <t>R_Udara</t>
  </si>
  <si>
    <t>CLF unhooded/people</t>
  </si>
  <si>
    <t>CLF hooded</t>
  </si>
  <si>
    <t>CLF lights</t>
  </si>
  <si>
    <t>RoofStructure</t>
  </si>
  <si>
    <t>Ceiling</t>
  </si>
  <si>
    <t>sensibel</t>
  </si>
  <si>
    <t>laten</t>
  </si>
  <si>
    <t>equip hour</t>
  </si>
  <si>
    <t>light hour</t>
  </si>
  <si>
    <t>l/s person</t>
  </si>
  <si>
    <t>l/s m2</t>
  </si>
  <si>
    <t>Rp</t>
  </si>
  <si>
    <t>Ra</t>
  </si>
  <si>
    <t>+</t>
  </si>
  <si>
    <t>=</t>
  </si>
  <si>
    <t>l/s</t>
  </si>
  <si>
    <t>Win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</si>
</sst>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7" borderId="0" xfId="0" applyNumberFormat="1" applyFill="1"/>
    <xf numFmtId="0" fontId="0" fillId="0" borderId="0" xfId="0" applyAlignment="1">
      <alignment wrapText="1"/>
    </xf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" Type="http://purl.oclc.org/ooxml/officeDocument/relationships/worksheet" Target="worksheets/sheet3.xml"/><Relationship Id="rId21" Type="http://purl.oclc.org/ooxml/officeDocument/relationships/styles" Target="style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calcChain" Target="calcChain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heetMetadata" Target="metadata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15</xdr:col>
      <xdr:colOff>0</xdr:colOff>
      <xdr:row>16</xdr:row>
      <xdr:rowOff>0</xdr:rowOff>
    </xdr:from>
    <xdr:ext cx="4560868" cy="4336687"/>
    <xdr:pic>
      <xdr:nvPicPr>
        <xdr:cNvPr id="4" name="Picture 3">
          <a:extLst>
            <a:ext uri="{FF2B5EF4-FFF2-40B4-BE49-F238E27FC236}">
              <a16:creationId xmlns:a16="http://schemas.microsoft.com/office/drawing/2014/main" id="{8DCE37FF-856C-4AB4-A12A-B0E98B0B0A4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9172222" y="3762963"/>
          <a:ext cx="4560868" cy="4336687"/>
        </a:xfrm>
        <a:prstGeom prst="rect">
          <a:avLst/>
        </a:prstGeom>
      </xdr:spPr>
    </xdr:pic>
    <xdr:clientData/>
  </xdr:oneCellAnchor>
  <xdr:oneCellAnchor>
    <xdr:from>
      <xdr:col>22</xdr:col>
      <xdr:colOff>222071</xdr:colOff>
      <xdr:row>16</xdr:row>
      <xdr:rowOff>0</xdr:rowOff>
    </xdr:from>
    <xdr:ext cx="5139851" cy="3396337"/>
    <xdr:pic>
      <xdr:nvPicPr>
        <xdr:cNvPr id="5" name="Picture 4">
          <a:extLst>
            <a:ext uri="{FF2B5EF4-FFF2-40B4-BE49-F238E27FC236}">
              <a16:creationId xmlns:a16="http://schemas.microsoft.com/office/drawing/2014/main" id="{77CB4B95-FF81-4136-B8CB-DF180DB5E96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13674664" y="3988804"/>
          <a:ext cx="5139851" cy="33963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574C-D174-4C28-B028-53BBCE6B0243}">
  <dimension ref="A1:G865"/>
  <sheetViews>
    <sheetView zoomScale="112" zoomScaleNormal="112" workbookViewId="0">
      <selection activeCell="J3" sqref="J3"/>
    </sheetView>
  </sheetViews>
  <sheetFormatPr defaultRowHeight="14.4" x14ac:dyDescent="0.3"/>
  <sheetData>
    <row r="1" spans="1:7" x14ac:dyDescent="0.3">
      <c r="A1" t="s">
        <v>176</v>
      </c>
      <c r="B1" t="s">
        <v>102</v>
      </c>
      <c r="C1" t="s">
        <v>103</v>
      </c>
      <c r="D1" t="s">
        <v>177</v>
      </c>
      <c r="E1" t="s">
        <v>181</v>
      </c>
      <c r="F1" t="s">
        <v>178</v>
      </c>
      <c r="G1" t="s">
        <v>191</v>
      </c>
    </row>
    <row r="2" spans="1:7" x14ac:dyDescent="0.3">
      <c r="A2" t="s">
        <v>203</v>
      </c>
      <c r="B2" t="s">
        <v>179</v>
      </c>
      <c r="C2">
        <v>1</v>
      </c>
      <c r="D2">
        <v>25.111111111111111</v>
      </c>
      <c r="E2">
        <v>24.499999999999996</v>
      </c>
      <c r="F2">
        <v>1.9349999999999999E-2</v>
      </c>
      <c r="G2">
        <v>6</v>
      </c>
    </row>
    <row r="3" spans="1:7" x14ac:dyDescent="0.3">
      <c r="A3" t="s">
        <v>203</v>
      </c>
      <c r="B3" t="s">
        <v>179</v>
      </c>
      <c r="C3">
        <v>2</v>
      </c>
      <c r="D3">
        <v>24.833333333333332</v>
      </c>
      <c r="E3">
        <v>24.444444444444443</v>
      </c>
      <c r="F3">
        <v>1.9349999999999999E-2</v>
      </c>
      <c r="G3">
        <v>6</v>
      </c>
    </row>
    <row r="4" spans="1:7" x14ac:dyDescent="0.3">
      <c r="A4" t="s">
        <v>203</v>
      </c>
      <c r="B4" t="s">
        <v>179</v>
      </c>
      <c r="C4">
        <v>3</v>
      </c>
      <c r="D4">
        <v>24.666666666666671</v>
      </c>
      <c r="E4">
        <v>24.388888888888893</v>
      </c>
      <c r="F4">
        <v>1.9349999999999999E-2</v>
      </c>
      <c r="G4">
        <v>6</v>
      </c>
    </row>
    <row r="5" spans="1:7" x14ac:dyDescent="0.3">
      <c r="A5" t="s">
        <v>203</v>
      </c>
      <c r="B5" t="s">
        <v>179</v>
      </c>
      <c r="C5">
        <v>4</v>
      </c>
      <c r="D5">
        <v>24.499999999999996</v>
      </c>
      <c r="E5">
        <v>24.388888888888893</v>
      </c>
      <c r="F5">
        <v>1.9349999999999999E-2</v>
      </c>
      <c r="G5">
        <v>6</v>
      </c>
    </row>
    <row r="6" spans="1:7" x14ac:dyDescent="0.3">
      <c r="A6" t="s">
        <v>203</v>
      </c>
      <c r="B6" t="s">
        <v>179</v>
      </c>
      <c r="C6">
        <v>5</v>
      </c>
      <c r="D6">
        <v>24.444444444444443</v>
      </c>
      <c r="E6">
        <v>24.333333333333332</v>
      </c>
      <c r="F6">
        <v>1.9349999999999999E-2</v>
      </c>
      <c r="G6">
        <v>6</v>
      </c>
    </row>
    <row r="7" spans="1:7" x14ac:dyDescent="0.3">
      <c r="A7" t="s">
        <v>203</v>
      </c>
      <c r="B7" t="s">
        <v>179</v>
      </c>
      <c r="C7">
        <v>6</v>
      </c>
      <c r="D7">
        <v>24.555555555555557</v>
      </c>
      <c r="E7">
        <v>24.388888888888893</v>
      </c>
      <c r="F7">
        <v>1.9349999999999999E-2</v>
      </c>
      <c r="G7">
        <v>6</v>
      </c>
    </row>
    <row r="8" spans="1:7" x14ac:dyDescent="0.3">
      <c r="A8" t="s">
        <v>203</v>
      </c>
      <c r="B8" t="s">
        <v>179</v>
      </c>
      <c r="C8">
        <v>7</v>
      </c>
      <c r="D8">
        <v>24.777777777777775</v>
      </c>
      <c r="E8">
        <v>24.444444444444443</v>
      </c>
      <c r="F8">
        <v>1.9349999999999999E-2</v>
      </c>
      <c r="G8">
        <v>6</v>
      </c>
    </row>
    <row r="9" spans="1:7" x14ac:dyDescent="0.3">
      <c r="A9" t="s">
        <v>203</v>
      </c>
      <c r="B9" t="s">
        <v>179</v>
      </c>
      <c r="C9">
        <v>8</v>
      </c>
      <c r="D9">
        <v>25.222222222222225</v>
      </c>
      <c r="E9">
        <v>24.555555555555557</v>
      </c>
      <c r="F9">
        <v>1.9349999999999999E-2</v>
      </c>
      <c r="G9">
        <v>6</v>
      </c>
    </row>
    <row r="10" spans="1:7" x14ac:dyDescent="0.3">
      <c r="A10" t="s">
        <v>203</v>
      </c>
      <c r="B10" t="s">
        <v>179</v>
      </c>
      <c r="C10">
        <v>9</v>
      </c>
      <c r="D10">
        <v>25.888888888888886</v>
      </c>
      <c r="E10">
        <v>24.722222222222221</v>
      </c>
      <c r="F10">
        <v>1.9349999999999999E-2</v>
      </c>
      <c r="G10">
        <v>6</v>
      </c>
    </row>
    <row r="11" spans="1:7" x14ac:dyDescent="0.3">
      <c r="A11" t="s">
        <v>203</v>
      </c>
      <c r="B11" t="s">
        <v>179</v>
      </c>
      <c r="C11">
        <v>10</v>
      </c>
      <c r="D11">
        <v>26.666666666666668</v>
      </c>
      <c r="E11">
        <v>24.944444444444446</v>
      </c>
      <c r="F11">
        <v>1.9349999999999999E-2</v>
      </c>
      <c r="G11">
        <v>6</v>
      </c>
    </row>
    <row r="12" spans="1:7" x14ac:dyDescent="0.3">
      <c r="A12" t="s">
        <v>203</v>
      </c>
      <c r="B12" t="s">
        <v>179</v>
      </c>
      <c r="C12">
        <v>11</v>
      </c>
      <c r="D12">
        <v>27.5</v>
      </c>
      <c r="E12">
        <v>25.166666666666668</v>
      </c>
      <c r="F12">
        <v>1.9349999999999999E-2</v>
      </c>
      <c r="G12">
        <v>6</v>
      </c>
    </row>
    <row r="13" spans="1:7" x14ac:dyDescent="0.3">
      <c r="A13" t="s">
        <v>203</v>
      </c>
      <c r="B13" t="s">
        <v>179</v>
      </c>
      <c r="C13">
        <v>12</v>
      </c>
      <c r="D13">
        <v>28.277777777777782</v>
      </c>
      <c r="E13">
        <v>25.333333333333329</v>
      </c>
      <c r="F13">
        <v>1.9349999999999999E-2</v>
      </c>
      <c r="G13">
        <v>6</v>
      </c>
    </row>
    <row r="14" spans="1:7" x14ac:dyDescent="0.3">
      <c r="A14" t="s">
        <v>203</v>
      </c>
      <c r="B14" t="s">
        <v>179</v>
      </c>
      <c r="C14">
        <v>13</v>
      </c>
      <c r="D14">
        <v>28.888888888888889</v>
      </c>
      <c r="E14">
        <v>25.500000000000004</v>
      </c>
      <c r="F14">
        <v>1.9349999999999999E-2</v>
      </c>
      <c r="G14">
        <v>6</v>
      </c>
    </row>
    <row r="15" spans="1:7" x14ac:dyDescent="0.3">
      <c r="A15" t="s">
        <v>203</v>
      </c>
      <c r="B15" t="s">
        <v>179</v>
      </c>
      <c r="C15">
        <v>14</v>
      </c>
      <c r="D15">
        <v>29.277777777777779</v>
      </c>
      <c r="E15">
        <v>25.611111111111107</v>
      </c>
      <c r="F15">
        <v>1.9349999999999999E-2</v>
      </c>
      <c r="G15">
        <v>6</v>
      </c>
    </row>
    <row r="16" spans="1:7" x14ac:dyDescent="0.3">
      <c r="A16" t="s">
        <v>203</v>
      </c>
      <c r="B16" t="s">
        <v>179</v>
      </c>
      <c r="C16">
        <v>15</v>
      </c>
      <c r="D16">
        <v>29.444444444444443</v>
      </c>
      <c r="E16">
        <v>25.611111111111107</v>
      </c>
      <c r="F16">
        <v>1.9349999999999999E-2</v>
      </c>
      <c r="G16">
        <v>6</v>
      </c>
    </row>
    <row r="17" spans="1:7" x14ac:dyDescent="0.3">
      <c r="A17" t="s">
        <v>203</v>
      </c>
      <c r="B17" t="s">
        <v>179</v>
      </c>
      <c r="C17">
        <v>16</v>
      </c>
      <c r="D17">
        <v>29.277777777777779</v>
      </c>
      <c r="E17">
        <v>25.611111111111107</v>
      </c>
      <c r="F17">
        <v>1.9349999999999999E-2</v>
      </c>
      <c r="G17">
        <v>6</v>
      </c>
    </row>
    <row r="18" spans="1:7" x14ac:dyDescent="0.3">
      <c r="A18" t="s">
        <v>203</v>
      </c>
      <c r="B18" t="s">
        <v>179</v>
      </c>
      <c r="C18">
        <v>17</v>
      </c>
      <c r="D18">
        <v>28.944444444444443</v>
      </c>
      <c r="E18">
        <v>25.500000000000004</v>
      </c>
      <c r="F18">
        <v>1.9349999999999999E-2</v>
      </c>
      <c r="G18">
        <v>6</v>
      </c>
    </row>
    <row r="19" spans="1:7" x14ac:dyDescent="0.3">
      <c r="A19" t="s">
        <v>203</v>
      </c>
      <c r="B19" t="s">
        <v>179</v>
      </c>
      <c r="C19">
        <v>18</v>
      </c>
      <c r="D19">
        <v>28.388888888888886</v>
      </c>
      <c r="E19">
        <v>25.388888888888889</v>
      </c>
      <c r="F19">
        <v>1.9349999999999999E-2</v>
      </c>
      <c r="G19">
        <v>6</v>
      </c>
    </row>
    <row r="20" spans="1:7" x14ac:dyDescent="0.3">
      <c r="A20" t="s">
        <v>203</v>
      </c>
      <c r="B20" t="s">
        <v>179</v>
      </c>
      <c r="C20">
        <v>19</v>
      </c>
      <c r="D20">
        <v>27.722222222222225</v>
      </c>
      <c r="E20">
        <v>25.222222222222225</v>
      </c>
      <c r="F20">
        <v>1.9349999999999999E-2</v>
      </c>
      <c r="G20">
        <v>6</v>
      </c>
    </row>
    <row r="21" spans="1:7" x14ac:dyDescent="0.3">
      <c r="A21" t="s">
        <v>203</v>
      </c>
      <c r="B21" t="s">
        <v>179</v>
      </c>
      <c r="C21">
        <v>20</v>
      </c>
      <c r="D21">
        <v>27.111111111111111</v>
      </c>
      <c r="E21">
        <v>25.055555555555554</v>
      </c>
      <c r="F21">
        <v>1.9349999999999999E-2</v>
      </c>
      <c r="G21">
        <v>6</v>
      </c>
    </row>
    <row r="22" spans="1:7" x14ac:dyDescent="0.3">
      <c r="A22" t="s">
        <v>203</v>
      </c>
      <c r="B22" t="s">
        <v>179</v>
      </c>
      <c r="C22">
        <v>21</v>
      </c>
      <c r="D22">
        <v>26.555555555555557</v>
      </c>
      <c r="E22">
        <v>24.888888888888889</v>
      </c>
      <c r="F22">
        <v>1.9349999999999999E-2</v>
      </c>
      <c r="G22">
        <v>6</v>
      </c>
    </row>
    <row r="23" spans="1:7" x14ac:dyDescent="0.3">
      <c r="A23" t="s">
        <v>203</v>
      </c>
      <c r="B23" t="s">
        <v>179</v>
      </c>
      <c r="C23">
        <v>22</v>
      </c>
      <c r="D23">
        <v>26.055555555555557</v>
      </c>
      <c r="E23">
        <v>24.777777777777775</v>
      </c>
      <c r="F23">
        <v>1.9349999999999999E-2</v>
      </c>
      <c r="G23">
        <v>6</v>
      </c>
    </row>
    <row r="24" spans="1:7" x14ac:dyDescent="0.3">
      <c r="A24" t="s">
        <v>203</v>
      </c>
      <c r="B24" t="s">
        <v>179</v>
      </c>
      <c r="C24">
        <v>23</v>
      </c>
      <c r="D24">
        <v>25.666666666666668</v>
      </c>
      <c r="E24">
        <v>24.666666666666671</v>
      </c>
      <c r="F24">
        <v>1.9349999999999999E-2</v>
      </c>
      <c r="G24">
        <v>6</v>
      </c>
    </row>
    <row r="25" spans="1:7" x14ac:dyDescent="0.3">
      <c r="A25" t="s">
        <v>203</v>
      </c>
      <c r="B25" t="s">
        <v>179</v>
      </c>
      <c r="C25">
        <v>24</v>
      </c>
      <c r="D25">
        <v>25.333333333333329</v>
      </c>
      <c r="E25">
        <v>24.611111111111111</v>
      </c>
      <c r="F25">
        <v>1.9349999999999999E-2</v>
      </c>
      <c r="G25">
        <v>6</v>
      </c>
    </row>
    <row r="26" spans="1:7" x14ac:dyDescent="0.3">
      <c r="A26" t="s">
        <v>203</v>
      </c>
      <c r="B26" t="s">
        <v>180</v>
      </c>
      <c r="C26">
        <v>1</v>
      </c>
      <c r="D26">
        <v>25.111111111111111</v>
      </c>
      <c r="E26">
        <v>24.499999999999996</v>
      </c>
      <c r="F26">
        <v>1.9349999999999999E-2</v>
      </c>
      <c r="G26">
        <v>6</v>
      </c>
    </row>
    <row r="27" spans="1:7" x14ac:dyDescent="0.3">
      <c r="A27" t="s">
        <v>203</v>
      </c>
      <c r="B27" t="s">
        <v>180</v>
      </c>
      <c r="C27">
        <v>2</v>
      </c>
      <c r="D27">
        <v>24.833333333333332</v>
      </c>
      <c r="E27">
        <v>24.444444444444443</v>
      </c>
      <c r="F27">
        <v>1.9349999999999999E-2</v>
      </c>
      <c r="G27">
        <v>6</v>
      </c>
    </row>
    <row r="28" spans="1:7" x14ac:dyDescent="0.3">
      <c r="A28" t="s">
        <v>203</v>
      </c>
      <c r="B28" t="s">
        <v>180</v>
      </c>
      <c r="C28">
        <v>3</v>
      </c>
      <c r="D28">
        <v>24.666666666666671</v>
      </c>
      <c r="E28">
        <v>24.388888888888893</v>
      </c>
      <c r="F28">
        <v>1.9349999999999999E-2</v>
      </c>
      <c r="G28">
        <v>6</v>
      </c>
    </row>
    <row r="29" spans="1:7" x14ac:dyDescent="0.3">
      <c r="A29" t="s">
        <v>203</v>
      </c>
      <c r="B29" t="s">
        <v>180</v>
      </c>
      <c r="C29">
        <v>4</v>
      </c>
      <c r="D29">
        <v>24.499999999999996</v>
      </c>
      <c r="E29">
        <v>24.388888888888893</v>
      </c>
      <c r="F29">
        <v>1.9349999999999999E-2</v>
      </c>
      <c r="G29">
        <v>6</v>
      </c>
    </row>
    <row r="30" spans="1:7" x14ac:dyDescent="0.3">
      <c r="A30" t="s">
        <v>203</v>
      </c>
      <c r="B30" t="s">
        <v>180</v>
      </c>
      <c r="C30">
        <v>5</v>
      </c>
      <c r="D30">
        <v>24.444444444444443</v>
      </c>
      <c r="E30">
        <v>24.333333333333332</v>
      </c>
      <c r="F30">
        <v>1.9349999999999999E-2</v>
      </c>
      <c r="G30">
        <v>6</v>
      </c>
    </row>
    <row r="31" spans="1:7" x14ac:dyDescent="0.3">
      <c r="A31" t="s">
        <v>203</v>
      </c>
      <c r="B31" t="s">
        <v>180</v>
      </c>
      <c r="C31">
        <v>6</v>
      </c>
      <c r="D31">
        <v>24.555555555555557</v>
      </c>
      <c r="E31">
        <v>24.388888888888893</v>
      </c>
      <c r="F31">
        <v>1.9349999999999999E-2</v>
      </c>
      <c r="G31">
        <v>6</v>
      </c>
    </row>
    <row r="32" spans="1:7" x14ac:dyDescent="0.3">
      <c r="A32" t="s">
        <v>203</v>
      </c>
      <c r="B32" t="s">
        <v>180</v>
      </c>
      <c r="C32">
        <v>7</v>
      </c>
      <c r="D32">
        <v>24.777777777777775</v>
      </c>
      <c r="E32">
        <v>24.444444444444443</v>
      </c>
      <c r="F32">
        <v>1.9349999999999999E-2</v>
      </c>
      <c r="G32">
        <v>6</v>
      </c>
    </row>
    <row r="33" spans="1:7" x14ac:dyDescent="0.3">
      <c r="A33" t="s">
        <v>203</v>
      </c>
      <c r="B33" t="s">
        <v>180</v>
      </c>
      <c r="C33">
        <v>8</v>
      </c>
      <c r="D33">
        <v>25.222222222222225</v>
      </c>
      <c r="E33">
        <v>24.555555555555557</v>
      </c>
      <c r="F33">
        <v>1.9349999999999999E-2</v>
      </c>
      <c r="G33">
        <v>6</v>
      </c>
    </row>
    <row r="34" spans="1:7" x14ac:dyDescent="0.3">
      <c r="A34" t="s">
        <v>203</v>
      </c>
      <c r="B34" t="s">
        <v>180</v>
      </c>
      <c r="C34">
        <v>9</v>
      </c>
      <c r="D34">
        <v>25.888888888888886</v>
      </c>
      <c r="E34">
        <v>24.722222222222221</v>
      </c>
      <c r="F34">
        <v>1.9349999999999999E-2</v>
      </c>
      <c r="G34">
        <v>6</v>
      </c>
    </row>
    <row r="35" spans="1:7" x14ac:dyDescent="0.3">
      <c r="A35" t="s">
        <v>203</v>
      </c>
      <c r="B35" t="s">
        <v>180</v>
      </c>
      <c r="C35">
        <v>10</v>
      </c>
      <c r="D35">
        <v>26.666666666666668</v>
      </c>
      <c r="E35">
        <v>24.944444444444446</v>
      </c>
      <c r="F35">
        <v>1.9349999999999999E-2</v>
      </c>
      <c r="G35">
        <v>6</v>
      </c>
    </row>
    <row r="36" spans="1:7" x14ac:dyDescent="0.3">
      <c r="A36" t="s">
        <v>203</v>
      </c>
      <c r="B36" t="s">
        <v>180</v>
      </c>
      <c r="C36">
        <v>11</v>
      </c>
      <c r="D36">
        <v>27.5</v>
      </c>
      <c r="E36">
        <v>25.166666666666668</v>
      </c>
      <c r="F36">
        <v>1.9349999999999999E-2</v>
      </c>
      <c r="G36">
        <v>6</v>
      </c>
    </row>
    <row r="37" spans="1:7" x14ac:dyDescent="0.3">
      <c r="A37" t="s">
        <v>203</v>
      </c>
      <c r="B37" t="s">
        <v>180</v>
      </c>
      <c r="C37">
        <v>12</v>
      </c>
      <c r="D37">
        <v>28.277777777777782</v>
      </c>
      <c r="E37">
        <v>25.333333333333329</v>
      </c>
      <c r="F37">
        <v>1.9349999999999999E-2</v>
      </c>
      <c r="G37">
        <v>6</v>
      </c>
    </row>
    <row r="38" spans="1:7" x14ac:dyDescent="0.3">
      <c r="A38" t="s">
        <v>203</v>
      </c>
      <c r="B38" t="s">
        <v>180</v>
      </c>
      <c r="C38">
        <v>13</v>
      </c>
      <c r="D38">
        <v>28.888888888888889</v>
      </c>
      <c r="E38">
        <v>25.500000000000004</v>
      </c>
      <c r="F38">
        <v>1.9349999999999999E-2</v>
      </c>
      <c r="G38">
        <v>6</v>
      </c>
    </row>
    <row r="39" spans="1:7" x14ac:dyDescent="0.3">
      <c r="A39" t="s">
        <v>203</v>
      </c>
      <c r="B39" t="s">
        <v>180</v>
      </c>
      <c r="C39">
        <v>14</v>
      </c>
      <c r="D39">
        <v>29.277777777777779</v>
      </c>
      <c r="E39">
        <v>25.611111111111107</v>
      </c>
      <c r="F39">
        <v>1.9349999999999999E-2</v>
      </c>
      <c r="G39">
        <v>6</v>
      </c>
    </row>
    <row r="40" spans="1:7" x14ac:dyDescent="0.3">
      <c r="A40" t="s">
        <v>203</v>
      </c>
      <c r="B40" t="s">
        <v>180</v>
      </c>
      <c r="C40">
        <v>15</v>
      </c>
      <c r="D40">
        <v>29.444444444444443</v>
      </c>
      <c r="E40">
        <v>25.611111111111107</v>
      </c>
      <c r="F40">
        <v>1.9349999999999999E-2</v>
      </c>
      <c r="G40">
        <v>6</v>
      </c>
    </row>
    <row r="41" spans="1:7" x14ac:dyDescent="0.3">
      <c r="A41" t="s">
        <v>203</v>
      </c>
      <c r="B41" t="s">
        <v>180</v>
      </c>
      <c r="C41">
        <v>16</v>
      </c>
      <c r="D41">
        <v>29.277777777777779</v>
      </c>
      <c r="E41">
        <v>25.611111111111107</v>
      </c>
      <c r="F41">
        <v>1.9349999999999999E-2</v>
      </c>
      <c r="G41">
        <v>6</v>
      </c>
    </row>
    <row r="42" spans="1:7" x14ac:dyDescent="0.3">
      <c r="A42" t="s">
        <v>203</v>
      </c>
      <c r="B42" t="s">
        <v>180</v>
      </c>
      <c r="C42">
        <v>17</v>
      </c>
      <c r="D42">
        <v>28.944444444444443</v>
      </c>
      <c r="E42">
        <v>25.500000000000004</v>
      </c>
      <c r="F42">
        <v>1.9349999999999999E-2</v>
      </c>
      <c r="G42">
        <v>6</v>
      </c>
    </row>
    <row r="43" spans="1:7" x14ac:dyDescent="0.3">
      <c r="A43" t="s">
        <v>203</v>
      </c>
      <c r="B43" t="s">
        <v>180</v>
      </c>
      <c r="C43">
        <v>18</v>
      </c>
      <c r="D43">
        <v>28.388888888888886</v>
      </c>
      <c r="E43">
        <v>25.388888888888889</v>
      </c>
      <c r="F43">
        <v>1.9349999999999999E-2</v>
      </c>
      <c r="G43">
        <v>6</v>
      </c>
    </row>
    <row r="44" spans="1:7" x14ac:dyDescent="0.3">
      <c r="A44" t="s">
        <v>203</v>
      </c>
      <c r="B44" t="s">
        <v>180</v>
      </c>
      <c r="C44">
        <v>19</v>
      </c>
      <c r="D44">
        <v>27.722222222222225</v>
      </c>
      <c r="E44">
        <v>25.222222222222225</v>
      </c>
      <c r="F44">
        <v>1.9349999999999999E-2</v>
      </c>
      <c r="G44">
        <v>6</v>
      </c>
    </row>
    <row r="45" spans="1:7" x14ac:dyDescent="0.3">
      <c r="A45" t="s">
        <v>203</v>
      </c>
      <c r="B45" t="s">
        <v>180</v>
      </c>
      <c r="C45">
        <v>20</v>
      </c>
      <c r="D45">
        <v>27.111111111111111</v>
      </c>
      <c r="E45">
        <v>25.055555555555554</v>
      </c>
      <c r="F45">
        <v>1.9349999999999999E-2</v>
      </c>
      <c r="G45">
        <v>6</v>
      </c>
    </row>
    <row r="46" spans="1:7" x14ac:dyDescent="0.3">
      <c r="A46" t="s">
        <v>203</v>
      </c>
      <c r="B46" t="s">
        <v>180</v>
      </c>
      <c r="C46">
        <v>21</v>
      </c>
      <c r="D46">
        <v>26.555555555555557</v>
      </c>
      <c r="E46">
        <v>24.888888888888889</v>
      </c>
      <c r="F46">
        <v>1.9349999999999999E-2</v>
      </c>
      <c r="G46">
        <v>6</v>
      </c>
    </row>
    <row r="47" spans="1:7" x14ac:dyDescent="0.3">
      <c r="A47" t="s">
        <v>203</v>
      </c>
      <c r="B47" t="s">
        <v>180</v>
      </c>
      <c r="C47">
        <v>22</v>
      </c>
      <c r="D47">
        <v>26.055555555555557</v>
      </c>
      <c r="E47">
        <v>24.777777777777775</v>
      </c>
      <c r="F47">
        <v>1.9349999999999999E-2</v>
      </c>
      <c r="G47">
        <v>6</v>
      </c>
    </row>
    <row r="48" spans="1:7" x14ac:dyDescent="0.3">
      <c r="A48" t="s">
        <v>203</v>
      </c>
      <c r="B48" t="s">
        <v>180</v>
      </c>
      <c r="C48">
        <v>23</v>
      </c>
      <c r="D48">
        <v>25.666666666666668</v>
      </c>
      <c r="E48">
        <v>24.666666666666671</v>
      </c>
      <c r="F48">
        <v>1.9349999999999999E-2</v>
      </c>
      <c r="G48">
        <v>6</v>
      </c>
    </row>
    <row r="49" spans="1:7" x14ac:dyDescent="0.3">
      <c r="A49" t="s">
        <v>203</v>
      </c>
      <c r="B49" t="s">
        <v>180</v>
      </c>
      <c r="C49">
        <v>24</v>
      </c>
      <c r="D49">
        <v>25.333333333333329</v>
      </c>
      <c r="E49">
        <v>24.611111111111111</v>
      </c>
      <c r="F49">
        <v>1.9349999999999999E-2</v>
      </c>
      <c r="G49">
        <v>6</v>
      </c>
    </row>
    <row r="50" spans="1:7" x14ac:dyDescent="0.3">
      <c r="A50" t="s">
        <v>203</v>
      </c>
      <c r="B50" t="s">
        <v>182</v>
      </c>
      <c r="C50">
        <v>1</v>
      </c>
      <c r="D50">
        <v>25.722222222222221</v>
      </c>
      <c r="E50">
        <v>25.055555555555554</v>
      </c>
      <c r="F50">
        <v>1.993E-2</v>
      </c>
      <c r="G50">
        <v>6</v>
      </c>
    </row>
    <row r="51" spans="1:7" x14ac:dyDescent="0.3">
      <c r="A51" t="s">
        <v>203</v>
      </c>
      <c r="B51" t="s">
        <v>182</v>
      </c>
      <c r="C51">
        <v>2</v>
      </c>
      <c r="D51">
        <v>25.444444444444443</v>
      </c>
      <c r="E51">
        <v>24.944444444444446</v>
      </c>
      <c r="F51">
        <v>1.993E-2</v>
      </c>
      <c r="G51">
        <v>6</v>
      </c>
    </row>
    <row r="52" spans="1:7" x14ac:dyDescent="0.3">
      <c r="A52" t="s">
        <v>203</v>
      </c>
      <c r="B52" t="s">
        <v>182</v>
      </c>
      <c r="C52">
        <v>3</v>
      </c>
      <c r="D52">
        <v>25.222222222222225</v>
      </c>
      <c r="E52">
        <v>24.888888888888889</v>
      </c>
      <c r="F52">
        <v>1.993E-2</v>
      </c>
      <c r="G52">
        <v>6</v>
      </c>
    </row>
    <row r="53" spans="1:7" x14ac:dyDescent="0.3">
      <c r="A53" t="s">
        <v>203</v>
      </c>
      <c r="B53" t="s">
        <v>182</v>
      </c>
      <c r="C53">
        <v>4</v>
      </c>
      <c r="D53">
        <v>25.055555555555554</v>
      </c>
      <c r="E53">
        <v>24.888888888888889</v>
      </c>
      <c r="F53">
        <v>1.993E-2</v>
      </c>
      <c r="G53">
        <v>6</v>
      </c>
    </row>
    <row r="54" spans="1:7" x14ac:dyDescent="0.3">
      <c r="A54" t="s">
        <v>203</v>
      </c>
      <c r="B54" t="s">
        <v>182</v>
      </c>
      <c r="C54">
        <v>5</v>
      </c>
      <c r="D54">
        <v>25</v>
      </c>
      <c r="E54">
        <v>24.833333333333332</v>
      </c>
      <c r="F54">
        <v>1.993E-2</v>
      </c>
      <c r="G54">
        <v>6</v>
      </c>
    </row>
    <row r="55" spans="1:7" x14ac:dyDescent="0.3">
      <c r="A55" t="s">
        <v>203</v>
      </c>
      <c r="B55" t="s">
        <v>182</v>
      </c>
      <c r="C55">
        <v>6</v>
      </c>
      <c r="D55">
        <v>25.111111111111111</v>
      </c>
      <c r="E55">
        <v>24.888888888888889</v>
      </c>
      <c r="F55">
        <v>1.993E-2</v>
      </c>
      <c r="G55">
        <v>6</v>
      </c>
    </row>
    <row r="56" spans="1:7" x14ac:dyDescent="0.3">
      <c r="A56" t="s">
        <v>203</v>
      </c>
      <c r="B56" t="s">
        <v>182</v>
      </c>
      <c r="C56">
        <v>7</v>
      </c>
      <c r="D56">
        <v>25.388888888888889</v>
      </c>
      <c r="E56">
        <v>24.944444444444446</v>
      </c>
      <c r="F56">
        <v>1.993E-2</v>
      </c>
      <c r="G56">
        <v>6</v>
      </c>
    </row>
    <row r="57" spans="1:7" x14ac:dyDescent="0.3">
      <c r="A57" t="s">
        <v>203</v>
      </c>
      <c r="B57" t="s">
        <v>182</v>
      </c>
      <c r="C57">
        <v>8</v>
      </c>
      <c r="D57">
        <v>25.888888888888886</v>
      </c>
      <c r="E57">
        <v>25.055555555555554</v>
      </c>
      <c r="F57">
        <v>1.993E-2</v>
      </c>
      <c r="G57">
        <v>6</v>
      </c>
    </row>
    <row r="58" spans="1:7" x14ac:dyDescent="0.3">
      <c r="A58" t="s">
        <v>203</v>
      </c>
      <c r="B58" t="s">
        <v>182</v>
      </c>
      <c r="C58">
        <v>9</v>
      </c>
      <c r="D58">
        <v>26.611111111111114</v>
      </c>
      <c r="E58">
        <v>25.277777777777779</v>
      </c>
      <c r="F58">
        <v>1.993E-2</v>
      </c>
      <c r="G58">
        <v>6</v>
      </c>
    </row>
    <row r="59" spans="1:7" x14ac:dyDescent="0.3">
      <c r="A59" t="s">
        <v>203</v>
      </c>
      <c r="B59" t="s">
        <v>182</v>
      </c>
      <c r="C59">
        <v>10</v>
      </c>
      <c r="D59">
        <v>27.444444444444446</v>
      </c>
      <c r="E59">
        <v>25.500000000000004</v>
      </c>
      <c r="F59">
        <v>1.993E-2</v>
      </c>
      <c r="G59">
        <v>6</v>
      </c>
    </row>
    <row r="60" spans="1:7" x14ac:dyDescent="0.3">
      <c r="A60" t="s">
        <v>203</v>
      </c>
      <c r="B60" t="s">
        <v>182</v>
      </c>
      <c r="C60">
        <v>11</v>
      </c>
      <c r="D60">
        <v>28.388888888888886</v>
      </c>
      <c r="E60">
        <v>25.722222222222221</v>
      </c>
      <c r="F60">
        <v>1.993E-2</v>
      </c>
      <c r="G60">
        <v>6</v>
      </c>
    </row>
    <row r="61" spans="1:7" x14ac:dyDescent="0.3">
      <c r="A61" t="s">
        <v>203</v>
      </c>
      <c r="B61" t="s">
        <v>182</v>
      </c>
      <c r="C61">
        <v>12</v>
      </c>
      <c r="D61">
        <v>29.277777777777779</v>
      </c>
      <c r="E61">
        <v>25.944444444444443</v>
      </c>
      <c r="F61">
        <v>1.993E-2</v>
      </c>
      <c r="G61">
        <v>6</v>
      </c>
    </row>
    <row r="62" spans="1:7" x14ac:dyDescent="0.3">
      <c r="A62" t="s">
        <v>203</v>
      </c>
      <c r="B62" t="s">
        <v>182</v>
      </c>
      <c r="C62">
        <v>13</v>
      </c>
      <c r="D62">
        <v>29.944444444444443</v>
      </c>
      <c r="E62">
        <v>26.111111111111111</v>
      </c>
      <c r="F62">
        <v>1.993E-2</v>
      </c>
      <c r="G62">
        <v>6</v>
      </c>
    </row>
    <row r="63" spans="1:7" x14ac:dyDescent="0.3">
      <c r="A63" t="s">
        <v>203</v>
      </c>
      <c r="B63" t="s">
        <v>182</v>
      </c>
      <c r="C63">
        <v>14</v>
      </c>
      <c r="D63">
        <v>30.388888888888889</v>
      </c>
      <c r="E63">
        <v>26.222222222222221</v>
      </c>
      <c r="F63">
        <v>1.993E-2</v>
      </c>
      <c r="G63">
        <v>6</v>
      </c>
    </row>
    <row r="64" spans="1:7" x14ac:dyDescent="0.3">
      <c r="A64" t="s">
        <v>203</v>
      </c>
      <c r="B64" t="s">
        <v>182</v>
      </c>
      <c r="C64">
        <v>15</v>
      </c>
      <c r="D64">
        <v>30.555555555555557</v>
      </c>
      <c r="E64">
        <v>26.222222222222221</v>
      </c>
      <c r="F64">
        <v>1.993E-2</v>
      </c>
      <c r="G64">
        <v>6</v>
      </c>
    </row>
    <row r="65" spans="1:7" x14ac:dyDescent="0.3">
      <c r="A65" t="s">
        <v>203</v>
      </c>
      <c r="B65" t="s">
        <v>182</v>
      </c>
      <c r="C65">
        <v>16</v>
      </c>
      <c r="D65">
        <v>30.388888888888889</v>
      </c>
      <c r="E65">
        <v>26.222222222222221</v>
      </c>
      <c r="F65">
        <v>1.993E-2</v>
      </c>
      <c r="G65">
        <v>6</v>
      </c>
    </row>
    <row r="66" spans="1:7" x14ac:dyDescent="0.3">
      <c r="A66" t="s">
        <v>203</v>
      </c>
      <c r="B66" t="s">
        <v>182</v>
      </c>
      <c r="C66">
        <v>17</v>
      </c>
      <c r="D66">
        <v>30</v>
      </c>
      <c r="E66">
        <v>26.111111111111111</v>
      </c>
      <c r="F66">
        <v>1.993E-2</v>
      </c>
      <c r="G66">
        <v>6</v>
      </c>
    </row>
    <row r="67" spans="1:7" x14ac:dyDescent="0.3">
      <c r="A67" t="s">
        <v>203</v>
      </c>
      <c r="B67" t="s">
        <v>182</v>
      </c>
      <c r="C67">
        <v>18</v>
      </c>
      <c r="D67">
        <v>29.388888888888889</v>
      </c>
      <c r="E67">
        <v>25.944444444444443</v>
      </c>
      <c r="F67">
        <v>1.993E-2</v>
      </c>
      <c r="G67">
        <v>6</v>
      </c>
    </row>
    <row r="68" spans="1:7" x14ac:dyDescent="0.3">
      <c r="A68" t="s">
        <v>203</v>
      </c>
      <c r="B68" t="s">
        <v>182</v>
      </c>
      <c r="C68">
        <v>19</v>
      </c>
      <c r="D68">
        <v>28.666666666666668</v>
      </c>
      <c r="E68">
        <v>25.777777777777782</v>
      </c>
      <c r="F68">
        <v>1.993E-2</v>
      </c>
      <c r="G68">
        <v>6</v>
      </c>
    </row>
    <row r="69" spans="1:7" x14ac:dyDescent="0.3">
      <c r="A69" t="s">
        <v>203</v>
      </c>
      <c r="B69" t="s">
        <v>182</v>
      </c>
      <c r="C69">
        <v>20</v>
      </c>
      <c r="D69">
        <v>27.944444444444443</v>
      </c>
      <c r="E69">
        <v>25.611111111111107</v>
      </c>
      <c r="F69">
        <v>1.993E-2</v>
      </c>
      <c r="G69">
        <v>6</v>
      </c>
    </row>
    <row r="70" spans="1:7" x14ac:dyDescent="0.3">
      <c r="A70" t="s">
        <v>203</v>
      </c>
      <c r="B70" t="s">
        <v>182</v>
      </c>
      <c r="C70">
        <v>21</v>
      </c>
      <c r="D70">
        <v>27.333333333333332</v>
      </c>
      <c r="E70">
        <v>25.444444444444443</v>
      </c>
      <c r="F70">
        <v>1.993E-2</v>
      </c>
      <c r="G70">
        <v>6</v>
      </c>
    </row>
    <row r="71" spans="1:7" x14ac:dyDescent="0.3">
      <c r="A71" t="s">
        <v>203</v>
      </c>
      <c r="B71" t="s">
        <v>182</v>
      </c>
      <c r="C71">
        <v>22</v>
      </c>
      <c r="D71">
        <v>26.777777777777779</v>
      </c>
      <c r="E71">
        <v>25.277777777777779</v>
      </c>
      <c r="F71">
        <v>1.993E-2</v>
      </c>
      <c r="G71">
        <v>6</v>
      </c>
    </row>
    <row r="72" spans="1:7" x14ac:dyDescent="0.3">
      <c r="A72" t="s">
        <v>203</v>
      </c>
      <c r="B72" t="s">
        <v>182</v>
      </c>
      <c r="C72">
        <v>23</v>
      </c>
      <c r="D72">
        <v>26.333333333333336</v>
      </c>
      <c r="E72">
        <v>25.166666666666668</v>
      </c>
      <c r="F72">
        <v>1.993E-2</v>
      </c>
      <c r="G72">
        <v>6</v>
      </c>
    </row>
    <row r="73" spans="1:7" x14ac:dyDescent="0.3">
      <c r="A73" t="s">
        <v>203</v>
      </c>
      <c r="B73" t="s">
        <v>182</v>
      </c>
      <c r="C73">
        <v>24</v>
      </c>
      <c r="D73">
        <v>26</v>
      </c>
      <c r="E73">
        <v>25.111111111111111</v>
      </c>
      <c r="F73">
        <v>1.993E-2</v>
      </c>
      <c r="G73">
        <v>6</v>
      </c>
    </row>
    <row r="74" spans="1:7" x14ac:dyDescent="0.3">
      <c r="A74" t="s">
        <v>203</v>
      </c>
      <c r="B74" t="s">
        <v>183</v>
      </c>
      <c r="C74">
        <v>1</v>
      </c>
      <c r="D74">
        <v>25.777777777777782</v>
      </c>
      <c r="E74">
        <v>25.555555555555557</v>
      </c>
      <c r="F74">
        <v>2.078E-2</v>
      </c>
      <c r="G74">
        <v>6</v>
      </c>
    </row>
    <row r="75" spans="1:7" x14ac:dyDescent="0.3">
      <c r="A75" t="s">
        <v>203</v>
      </c>
      <c r="B75" t="s">
        <v>183</v>
      </c>
      <c r="C75">
        <v>2</v>
      </c>
      <c r="D75">
        <v>25.500000000000004</v>
      </c>
      <c r="E75">
        <v>25.500000000000004</v>
      </c>
      <c r="F75">
        <v>2.078E-2</v>
      </c>
      <c r="G75">
        <v>6</v>
      </c>
    </row>
    <row r="76" spans="1:7" x14ac:dyDescent="0.3">
      <c r="A76" t="s">
        <v>203</v>
      </c>
      <c r="B76" t="s">
        <v>183</v>
      </c>
      <c r="C76">
        <v>3</v>
      </c>
      <c r="D76">
        <v>25.222222222222225</v>
      </c>
      <c r="E76">
        <v>25.166666666666668</v>
      </c>
      <c r="F76">
        <v>2.078E-2</v>
      </c>
      <c r="G76">
        <v>6</v>
      </c>
    </row>
    <row r="77" spans="1:7" x14ac:dyDescent="0.3">
      <c r="A77" t="s">
        <v>203</v>
      </c>
      <c r="B77" t="s">
        <v>183</v>
      </c>
      <c r="C77">
        <v>4</v>
      </c>
      <c r="D77">
        <v>25.055555555555554</v>
      </c>
      <c r="E77">
        <v>25</v>
      </c>
      <c r="F77">
        <v>2.0760000000000001E-2</v>
      </c>
      <c r="G77">
        <v>6</v>
      </c>
    </row>
    <row r="78" spans="1:7" x14ac:dyDescent="0.3">
      <c r="A78" t="s">
        <v>203</v>
      </c>
      <c r="B78" t="s">
        <v>183</v>
      </c>
      <c r="C78">
        <v>5</v>
      </c>
      <c r="D78">
        <v>25</v>
      </c>
      <c r="E78">
        <v>24.944444444444446</v>
      </c>
      <c r="F78">
        <v>2.0679999999999997E-2</v>
      </c>
      <c r="G78">
        <v>6</v>
      </c>
    </row>
    <row r="79" spans="1:7" x14ac:dyDescent="0.3">
      <c r="A79" t="s">
        <v>203</v>
      </c>
      <c r="B79" t="s">
        <v>183</v>
      </c>
      <c r="C79">
        <v>6</v>
      </c>
      <c r="D79">
        <v>25.111111111111111</v>
      </c>
      <c r="E79">
        <v>25.055555555555554</v>
      </c>
      <c r="F79">
        <v>2.078E-2</v>
      </c>
      <c r="G79">
        <v>6</v>
      </c>
    </row>
    <row r="80" spans="1:7" x14ac:dyDescent="0.3">
      <c r="A80" t="s">
        <v>203</v>
      </c>
      <c r="B80" t="s">
        <v>183</v>
      </c>
      <c r="C80">
        <v>7</v>
      </c>
      <c r="D80">
        <v>25.444444444444443</v>
      </c>
      <c r="E80">
        <v>25.388888888888889</v>
      </c>
      <c r="F80">
        <v>2.078E-2</v>
      </c>
      <c r="G80">
        <v>6</v>
      </c>
    </row>
    <row r="81" spans="1:7" x14ac:dyDescent="0.3">
      <c r="A81" t="s">
        <v>203</v>
      </c>
      <c r="B81" t="s">
        <v>183</v>
      </c>
      <c r="C81">
        <v>8</v>
      </c>
      <c r="D81">
        <v>26</v>
      </c>
      <c r="E81">
        <v>25.611111111111107</v>
      </c>
      <c r="F81">
        <v>2.078E-2</v>
      </c>
      <c r="G81">
        <v>6</v>
      </c>
    </row>
    <row r="82" spans="1:7" x14ac:dyDescent="0.3">
      <c r="A82" t="s">
        <v>203</v>
      </c>
      <c r="B82" t="s">
        <v>183</v>
      </c>
      <c r="C82">
        <v>9</v>
      </c>
      <c r="D82">
        <v>26.777777777777779</v>
      </c>
      <c r="E82">
        <v>25.777777777777782</v>
      </c>
      <c r="F82">
        <v>2.078E-2</v>
      </c>
      <c r="G82">
        <v>6</v>
      </c>
    </row>
    <row r="83" spans="1:7" x14ac:dyDescent="0.3">
      <c r="A83" t="s">
        <v>203</v>
      </c>
      <c r="B83" t="s">
        <v>183</v>
      </c>
      <c r="C83">
        <v>10</v>
      </c>
      <c r="D83">
        <v>27.666666666666668</v>
      </c>
      <c r="E83">
        <v>26</v>
      </c>
      <c r="F83">
        <v>2.078E-2</v>
      </c>
      <c r="G83">
        <v>6</v>
      </c>
    </row>
    <row r="84" spans="1:7" x14ac:dyDescent="0.3">
      <c r="A84" t="s">
        <v>203</v>
      </c>
      <c r="B84" t="s">
        <v>183</v>
      </c>
      <c r="C84">
        <v>11</v>
      </c>
      <c r="D84">
        <v>28.722222222222221</v>
      </c>
      <c r="E84">
        <v>26.277777777777779</v>
      </c>
      <c r="F84">
        <v>2.078E-2</v>
      </c>
      <c r="G84">
        <v>6</v>
      </c>
    </row>
    <row r="85" spans="1:7" x14ac:dyDescent="0.3">
      <c r="A85" t="s">
        <v>203</v>
      </c>
      <c r="B85" t="s">
        <v>183</v>
      </c>
      <c r="C85">
        <v>12</v>
      </c>
      <c r="D85">
        <v>29.722222222222221</v>
      </c>
      <c r="E85">
        <v>26.5</v>
      </c>
      <c r="F85">
        <v>2.078E-2</v>
      </c>
      <c r="G85">
        <v>6</v>
      </c>
    </row>
    <row r="86" spans="1:7" x14ac:dyDescent="0.3">
      <c r="A86" t="s">
        <v>203</v>
      </c>
      <c r="B86" t="s">
        <v>183</v>
      </c>
      <c r="C86">
        <v>13</v>
      </c>
      <c r="D86">
        <v>30.444444444444443</v>
      </c>
      <c r="E86">
        <v>26.666666666666668</v>
      </c>
      <c r="F86">
        <v>2.078E-2</v>
      </c>
      <c r="G86">
        <v>6</v>
      </c>
    </row>
    <row r="87" spans="1:7" x14ac:dyDescent="0.3">
      <c r="A87" t="s">
        <v>203</v>
      </c>
      <c r="B87" t="s">
        <v>183</v>
      </c>
      <c r="C87">
        <v>14</v>
      </c>
      <c r="D87">
        <v>30.944444444444443</v>
      </c>
      <c r="E87">
        <v>26.833333333333332</v>
      </c>
      <c r="F87">
        <v>2.078E-2</v>
      </c>
      <c r="G87">
        <v>6</v>
      </c>
    </row>
    <row r="88" spans="1:7" x14ac:dyDescent="0.3">
      <c r="A88" t="s">
        <v>203</v>
      </c>
      <c r="B88" t="s">
        <v>183</v>
      </c>
      <c r="C88">
        <v>15</v>
      </c>
      <c r="D88">
        <v>31.111111111111111</v>
      </c>
      <c r="E88">
        <v>26.833333333333332</v>
      </c>
      <c r="F88">
        <v>2.078E-2</v>
      </c>
      <c r="G88">
        <v>6</v>
      </c>
    </row>
    <row r="89" spans="1:7" x14ac:dyDescent="0.3">
      <c r="A89" t="s">
        <v>203</v>
      </c>
      <c r="B89" t="s">
        <v>183</v>
      </c>
      <c r="C89">
        <v>16</v>
      </c>
      <c r="D89">
        <v>30.944444444444443</v>
      </c>
      <c r="E89">
        <v>26.833333333333332</v>
      </c>
      <c r="F89">
        <v>2.078E-2</v>
      </c>
      <c r="G89">
        <v>6</v>
      </c>
    </row>
    <row r="90" spans="1:7" x14ac:dyDescent="0.3">
      <c r="A90" t="s">
        <v>203</v>
      </c>
      <c r="B90" t="s">
        <v>183</v>
      </c>
      <c r="C90">
        <v>17</v>
      </c>
      <c r="D90">
        <v>30.5</v>
      </c>
      <c r="E90">
        <v>26.722222222222218</v>
      </c>
      <c r="F90">
        <v>2.078E-2</v>
      </c>
      <c r="G90">
        <v>6</v>
      </c>
    </row>
    <row r="91" spans="1:7" x14ac:dyDescent="0.3">
      <c r="A91" t="s">
        <v>203</v>
      </c>
      <c r="B91" t="s">
        <v>183</v>
      </c>
      <c r="C91">
        <v>18</v>
      </c>
      <c r="D91">
        <v>29.833333333333332</v>
      </c>
      <c r="E91">
        <v>26.555555555555557</v>
      </c>
      <c r="F91">
        <v>2.078E-2</v>
      </c>
      <c r="G91">
        <v>6</v>
      </c>
    </row>
    <row r="92" spans="1:7" x14ac:dyDescent="0.3">
      <c r="A92" t="s">
        <v>203</v>
      </c>
      <c r="B92" t="s">
        <v>183</v>
      </c>
      <c r="C92">
        <v>19</v>
      </c>
      <c r="D92">
        <v>29.055555555555557</v>
      </c>
      <c r="E92">
        <v>26.333333333333336</v>
      </c>
      <c r="F92">
        <v>2.078E-2</v>
      </c>
      <c r="G92">
        <v>6</v>
      </c>
    </row>
    <row r="93" spans="1:7" x14ac:dyDescent="0.3">
      <c r="A93" t="s">
        <v>203</v>
      </c>
      <c r="B93" t="s">
        <v>183</v>
      </c>
      <c r="C93">
        <v>20</v>
      </c>
      <c r="D93">
        <v>28.222222222222221</v>
      </c>
      <c r="E93">
        <v>26.166666666666664</v>
      </c>
      <c r="F93">
        <v>2.078E-2</v>
      </c>
      <c r="G93">
        <v>6</v>
      </c>
    </row>
    <row r="94" spans="1:7" x14ac:dyDescent="0.3">
      <c r="A94" t="s">
        <v>203</v>
      </c>
      <c r="B94" t="s">
        <v>183</v>
      </c>
      <c r="C94">
        <v>21</v>
      </c>
      <c r="D94">
        <v>27.555555555555554</v>
      </c>
      <c r="E94">
        <v>26</v>
      </c>
      <c r="F94">
        <v>2.078E-2</v>
      </c>
      <c r="G94">
        <v>6</v>
      </c>
    </row>
    <row r="95" spans="1:7" x14ac:dyDescent="0.3">
      <c r="A95" t="s">
        <v>203</v>
      </c>
      <c r="B95" t="s">
        <v>183</v>
      </c>
      <c r="C95">
        <v>22</v>
      </c>
      <c r="D95">
        <v>26.944444444444443</v>
      </c>
      <c r="E95">
        <v>25.833333333333332</v>
      </c>
      <c r="F95">
        <v>2.078E-2</v>
      </c>
      <c r="G95">
        <v>6</v>
      </c>
    </row>
    <row r="96" spans="1:7" x14ac:dyDescent="0.3">
      <c r="A96" t="s">
        <v>203</v>
      </c>
      <c r="B96" t="s">
        <v>183</v>
      </c>
      <c r="C96">
        <v>23</v>
      </c>
      <c r="D96">
        <v>26.444444444444443</v>
      </c>
      <c r="E96">
        <v>25.722222222222221</v>
      </c>
      <c r="F96">
        <v>2.078E-2</v>
      </c>
      <c r="G96">
        <v>6</v>
      </c>
    </row>
    <row r="97" spans="1:7" x14ac:dyDescent="0.3">
      <c r="A97" t="s">
        <v>203</v>
      </c>
      <c r="B97" t="s">
        <v>183</v>
      </c>
      <c r="C97">
        <v>24</v>
      </c>
      <c r="D97">
        <v>26.111111111111111</v>
      </c>
      <c r="E97">
        <v>25.611111111111107</v>
      </c>
      <c r="F97">
        <v>2.078E-2</v>
      </c>
      <c r="G97">
        <v>6</v>
      </c>
    </row>
    <row r="98" spans="1:7" x14ac:dyDescent="0.3">
      <c r="A98" t="s">
        <v>203</v>
      </c>
      <c r="B98" t="s">
        <v>94</v>
      </c>
      <c r="C98">
        <v>1</v>
      </c>
      <c r="D98">
        <v>25.888888888888886</v>
      </c>
      <c r="E98">
        <v>25.500000000000004</v>
      </c>
      <c r="F98">
        <v>2.0660000000000001E-2</v>
      </c>
      <c r="G98">
        <v>6</v>
      </c>
    </row>
    <row r="99" spans="1:7" x14ac:dyDescent="0.3">
      <c r="A99" t="s">
        <v>203</v>
      </c>
      <c r="B99" t="s">
        <v>94</v>
      </c>
      <c r="C99">
        <v>2</v>
      </c>
      <c r="D99">
        <v>25.555555555555557</v>
      </c>
      <c r="E99">
        <v>25.388888888888889</v>
      </c>
      <c r="F99">
        <v>2.0660000000000001E-2</v>
      </c>
      <c r="G99">
        <v>6</v>
      </c>
    </row>
    <row r="100" spans="1:7" x14ac:dyDescent="0.3">
      <c r="A100" t="s">
        <v>203</v>
      </c>
      <c r="B100" t="s">
        <v>94</v>
      </c>
      <c r="C100">
        <v>3</v>
      </c>
      <c r="D100">
        <v>25.277777777777779</v>
      </c>
      <c r="E100">
        <v>25.222222222222225</v>
      </c>
      <c r="F100">
        <v>2.0660000000000001E-2</v>
      </c>
      <c r="G100">
        <v>6</v>
      </c>
    </row>
    <row r="101" spans="1:7" x14ac:dyDescent="0.3">
      <c r="A101" t="s">
        <v>203</v>
      </c>
      <c r="B101" t="s">
        <v>94</v>
      </c>
      <c r="C101">
        <v>4</v>
      </c>
      <c r="D101">
        <v>25.055555555555554</v>
      </c>
      <c r="E101">
        <v>25</v>
      </c>
      <c r="F101">
        <v>2.0660000000000001E-2</v>
      </c>
      <c r="G101">
        <v>6</v>
      </c>
    </row>
    <row r="102" spans="1:7" x14ac:dyDescent="0.3">
      <c r="A102" t="s">
        <v>203</v>
      </c>
      <c r="B102" t="s">
        <v>94</v>
      </c>
      <c r="C102">
        <v>5</v>
      </c>
      <c r="D102">
        <v>25</v>
      </c>
      <c r="E102">
        <v>24.944444444444446</v>
      </c>
      <c r="F102">
        <v>2.0660000000000001E-2</v>
      </c>
      <c r="G102">
        <v>6</v>
      </c>
    </row>
    <row r="103" spans="1:7" x14ac:dyDescent="0.3">
      <c r="A103" t="s">
        <v>203</v>
      </c>
      <c r="B103" t="s">
        <v>94</v>
      </c>
      <c r="C103">
        <v>6</v>
      </c>
      <c r="D103">
        <v>25.111111111111111</v>
      </c>
      <c r="E103">
        <v>25.055555555555554</v>
      </c>
      <c r="F103">
        <v>2.0660000000000001E-2</v>
      </c>
      <c r="G103">
        <v>6</v>
      </c>
    </row>
    <row r="104" spans="1:7" x14ac:dyDescent="0.3">
      <c r="A104" t="s">
        <v>203</v>
      </c>
      <c r="B104" t="s">
        <v>94</v>
      </c>
      <c r="C104">
        <v>7</v>
      </c>
      <c r="D104">
        <v>25.444444444444443</v>
      </c>
      <c r="E104">
        <v>25.388888888888889</v>
      </c>
      <c r="F104">
        <v>2.0660000000000001E-2</v>
      </c>
      <c r="G104">
        <v>6</v>
      </c>
    </row>
    <row r="105" spans="1:7" x14ac:dyDescent="0.3">
      <c r="A105" t="s">
        <v>203</v>
      </c>
      <c r="B105" t="s">
        <v>94</v>
      </c>
      <c r="C105">
        <v>8</v>
      </c>
      <c r="D105">
        <v>26.055555555555557</v>
      </c>
      <c r="E105">
        <v>25.555555555555557</v>
      </c>
      <c r="F105">
        <v>2.0660000000000001E-2</v>
      </c>
      <c r="G105">
        <v>6</v>
      </c>
    </row>
    <row r="106" spans="1:7" x14ac:dyDescent="0.3">
      <c r="A106" t="s">
        <v>203</v>
      </c>
      <c r="B106" t="s">
        <v>94</v>
      </c>
      <c r="C106">
        <v>9</v>
      </c>
      <c r="D106">
        <v>26.944444444444443</v>
      </c>
      <c r="E106">
        <v>25.777777777777782</v>
      </c>
      <c r="F106">
        <v>2.0660000000000001E-2</v>
      </c>
      <c r="G106">
        <v>6</v>
      </c>
    </row>
    <row r="107" spans="1:7" x14ac:dyDescent="0.3">
      <c r="A107" t="s">
        <v>203</v>
      </c>
      <c r="B107" t="s">
        <v>94</v>
      </c>
      <c r="C107">
        <v>10</v>
      </c>
      <c r="D107">
        <v>27.944444444444443</v>
      </c>
      <c r="E107">
        <v>26</v>
      </c>
      <c r="F107">
        <v>2.0660000000000001E-2</v>
      </c>
      <c r="G107">
        <v>6</v>
      </c>
    </row>
    <row r="108" spans="1:7" x14ac:dyDescent="0.3">
      <c r="A108" t="s">
        <v>203</v>
      </c>
      <c r="B108" t="s">
        <v>94</v>
      </c>
      <c r="C108">
        <v>11</v>
      </c>
      <c r="D108">
        <v>29.055555555555557</v>
      </c>
      <c r="E108">
        <v>26.277777777777779</v>
      </c>
      <c r="F108">
        <v>2.0660000000000001E-2</v>
      </c>
      <c r="G108">
        <v>6</v>
      </c>
    </row>
    <row r="109" spans="1:7" x14ac:dyDescent="0.3">
      <c r="A109" t="s">
        <v>203</v>
      </c>
      <c r="B109" t="s">
        <v>94</v>
      </c>
      <c r="C109">
        <v>12</v>
      </c>
      <c r="D109">
        <v>30.111111111111111</v>
      </c>
      <c r="E109">
        <v>26.555555555555557</v>
      </c>
      <c r="F109">
        <v>2.0660000000000001E-2</v>
      </c>
      <c r="G109">
        <v>6</v>
      </c>
    </row>
    <row r="110" spans="1:7" x14ac:dyDescent="0.3">
      <c r="A110" t="s">
        <v>203</v>
      </c>
      <c r="B110" t="s">
        <v>94</v>
      </c>
      <c r="C110">
        <v>13</v>
      </c>
      <c r="D110">
        <v>30.944444444444443</v>
      </c>
      <c r="E110">
        <v>26.722222222222218</v>
      </c>
      <c r="F110">
        <v>2.0660000000000001E-2</v>
      </c>
      <c r="G110">
        <v>6</v>
      </c>
    </row>
    <row r="111" spans="1:7" x14ac:dyDescent="0.3">
      <c r="A111" t="s">
        <v>203</v>
      </c>
      <c r="B111" t="s">
        <v>94</v>
      </c>
      <c r="C111">
        <v>14</v>
      </c>
      <c r="D111">
        <v>31.444444444444443</v>
      </c>
      <c r="E111">
        <v>26.888888888888893</v>
      </c>
      <c r="F111">
        <v>2.0660000000000001E-2</v>
      </c>
      <c r="G111">
        <v>6</v>
      </c>
    </row>
    <row r="112" spans="1:7" x14ac:dyDescent="0.3">
      <c r="A112" t="s">
        <v>203</v>
      </c>
      <c r="B112" t="s">
        <v>94</v>
      </c>
      <c r="C112">
        <v>15</v>
      </c>
      <c r="D112">
        <v>31.666666666666668</v>
      </c>
      <c r="E112">
        <v>26.944444444444443</v>
      </c>
      <c r="F112">
        <v>2.0660000000000001E-2</v>
      </c>
      <c r="G112">
        <v>6</v>
      </c>
    </row>
    <row r="113" spans="1:7" x14ac:dyDescent="0.3">
      <c r="A113" t="s">
        <v>203</v>
      </c>
      <c r="B113" t="s">
        <v>94</v>
      </c>
      <c r="C113">
        <v>16</v>
      </c>
      <c r="D113">
        <v>31.444444444444443</v>
      </c>
      <c r="E113">
        <v>26.888888888888893</v>
      </c>
      <c r="F113">
        <v>2.0660000000000001E-2</v>
      </c>
      <c r="G113">
        <v>6</v>
      </c>
    </row>
    <row r="114" spans="1:7" x14ac:dyDescent="0.3">
      <c r="A114" t="s">
        <v>203</v>
      </c>
      <c r="B114" t="s">
        <v>94</v>
      </c>
      <c r="C114">
        <v>17</v>
      </c>
      <c r="D114">
        <v>31</v>
      </c>
      <c r="E114">
        <v>26.777777777777779</v>
      </c>
      <c r="F114">
        <v>2.0660000000000001E-2</v>
      </c>
      <c r="G114">
        <v>6</v>
      </c>
    </row>
    <row r="115" spans="1:7" x14ac:dyDescent="0.3">
      <c r="A115" t="s">
        <v>203</v>
      </c>
      <c r="B115" t="s">
        <v>94</v>
      </c>
      <c r="C115">
        <v>18</v>
      </c>
      <c r="D115">
        <v>30.277777777777779</v>
      </c>
      <c r="E115">
        <v>26.555555555555557</v>
      </c>
      <c r="F115">
        <v>2.0660000000000001E-2</v>
      </c>
      <c r="G115">
        <v>6</v>
      </c>
    </row>
    <row r="116" spans="1:7" x14ac:dyDescent="0.3">
      <c r="A116" t="s">
        <v>203</v>
      </c>
      <c r="B116" t="s">
        <v>94</v>
      </c>
      <c r="C116">
        <v>19</v>
      </c>
      <c r="D116">
        <v>29.388888888888889</v>
      </c>
      <c r="E116">
        <v>26.388888888888889</v>
      </c>
      <c r="F116">
        <v>2.0660000000000001E-2</v>
      </c>
      <c r="G116">
        <v>6</v>
      </c>
    </row>
    <row r="117" spans="1:7" x14ac:dyDescent="0.3">
      <c r="A117" t="s">
        <v>203</v>
      </c>
      <c r="B117" t="s">
        <v>94</v>
      </c>
      <c r="C117">
        <v>20</v>
      </c>
      <c r="D117">
        <v>28.555555555555557</v>
      </c>
      <c r="E117">
        <v>26.166666666666664</v>
      </c>
      <c r="F117">
        <v>2.0660000000000001E-2</v>
      </c>
      <c r="G117">
        <v>6</v>
      </c>
    </row>
    <row r="118" spans="1:7" x14ac:dyDescent="0.3">
      <c r="A118" t="s">
        <v>203</v>
      </c>
      <c r="B118" t="s">
        <v>94</v>
      </c>
      <c r="C118">
        <v>21</v>
      </c>
      <c r="D118">
        <v>27.777777777777779</v>
      </c>
      <c r="E118">
        <v>26</v>
      </c>
      <c r="F118">
        <v>2.0660000000000001E-2</v>
      </c>
      <c r="G118">
        <v>6</v>
      </c>
    </row>
    <row r="119" spans="1:7" x14ac:dyDescent="0.3">
      <c r="A119" t="s">
        <v>203</v>
      </c>
      <c r="B119" t="s">
        <v>94</v>
      </c>
      <c r="C119">
        <v>22</v>
      </c>
      <c r="D119">
        <v>27.111111111111111</v>
      </c>
      <c r="E119">
        <v>25.833333333333332</v>
      </c>
      <c r="F119">
        <v>2.0660000000000001E-2</v>
      </c>
      <c r="G119">
        <v>6</v>
      </c>
    </row>
    <row r="120" spans="1:7" x14ac:dyDescent="0.3">
      <c r="A120" t="s">
        <v>203</v>
      </c>
      <c r="B120" t="s">
        <v>94</v>
      </c>
      <c r="C120">
        <v>23</v>
      </c>
      <c r="D120">
        <v>26.611111111111114</v>
      </c>
      <c r="E120">
        <v>25.666666666666668</v>
      </c>
      <c r="F120">
        <v>2.0660000000000001E-2</v>
      </c>
      <c r="G120">
        <v>6</v>
      </c>
    </row>
    <row r="121" spans="1:7" x14ac:dyDescent="0.3">
      <c r="A121" t="s">
        <v>203</v>
      </c>
      <c r="B121" t="s">
        <v>94</v>
      </c>
      <c r="C121">
        <v>24</v>
      </c>
      <c r="D121">
        <v>26.222222222222221</v>
      </c>
      <c r="E121">
        <v>25.555555555555557</v>
      </c>
      <c r="F121">
        <v>2.0660000000000001E-2</v>
      </c>
      <c r="G121">
        <v>6</v>
      </c>
    </row>
    <row r="122" spans="1:7" x14ac:dyDescent="0.3">
      <c r="A122" t="s">
        <v>203</v>
      </c>
      <c r="B122" t="s">
        <v>186</v>
      </c>
      <c r="C122">
        <v>1</v>
      </c>
      <c r="D122">
        <v>25.888888888888886</v>
      </c>
      <c r="E122">
        <v>25.500000000000004</v>
      </c>
      <c r="F122">
        <v>2.0660000000000001E-2</v>
      </c>
      <c r="G122">
        <v>7</v>
      </c>
    </row>
    <row r="123" spans="1:7" x14ac:dyDescent="0.3">
      <c r="A123" t="s">
        <v>203</v>
      </c>
      <c r="B123" t="s">
        <v>186</v>
      </c>
      <c r="C123">
        <v>2</v>
      </c>
      <c r="D123">
        <v>25.555555555555557</v>
      </c>
      <c r="E123">
        <v>25.388888888888889</v>
      </c>
      <c r="F123">
        <v>2.0660000000000001E-2</v>
      </c>
      <c r="G123">
        <v>7</v>
      </c>
    </row>
    <row r="124" spans="1:7" x14ac:dyDescent="0.3">
      <c r="A124" t="s">
        <v>203</v>
      </c>
      <c r="B124" t="s">
        <v>186</v>
      </c>
      <c r="C124">
        <v>3</v>
      </c>
      <c r="D124">
        <v>25.277777777777779</v>
      </c>
      <c r="E124">
        <v>25.222222222222225</v>
      </c>
      <c r="F124">
        <v>2.0660000000000001E-2</v>
      </c>
      <c r="G124">
        <v>7</v>
      </c>
    </row>
    <row r="125" spans="1:7" x14ac:dyDescent="0.3">
      <c r="A125" t="s">
        <v>203</v>
      </c>
      <c r="B125" t="s">
        <v>186</v>
      </c>
      <c r="C125">
        <v>4</v>
      </c>
      <c r="D125">
        <v>25.055555555555554</v>
      </c>
      <c r="E125">
        <v>25</v>
      </c>
      <c r="F125">
        <v>2.0660000000000001E-2</v>
      </c>
      <c r="G125">
        <v>7</v>
      </c>
    </row>
    <row r="126" spans="1:7" x14ac:dyDescent="0.3">
      <c r="A126" t="s">
        <v>203</v>
      </c>
      <c r="B126" t="s">
        <v>186</v>
      </c>
      <c r="C126">
        <v>5</v>
      </c>
      <c r="D126">
        <v>25</v>
      </c>
      <c r="E126">
        <v>24.944444444444446</v>
      </c>
      <c r="F126">
        <v>2.0660000000000001E-2</v>
      </c>
      <c r="G126">
        <v>7</v>
      </c>
    </row>
    <row r="127" spans="1:7" x14ac:dyDescent="0.3">
      <c r="A127" t="s">
        <v>203</v>
      </c>
      <c r="B127" t="s">
        <v>186</v>
      </c>
      <c r="C127">
        <v>6</v>
      </c>
      <c r="D127">
        <v>25.111111111111111</v>
      </c>
      <c r="E127">
        <v>25.055555555555554</v>
      </c>
      <c r="F127">
        <v>2.0660000000000001E-2</v>
      </c>
      <c r="G127">
        <v>7</v>
      </c>
    </row>
    <row r="128" spans="1:7" x14ac:dyDescent="0.3">
      <c r="A128" t="s">
        <v>203</v>
      </c>
      <c r="B128" t="s">
        <v>186</v>
      </c>
      <c r="C128">
        <v>7</v>
      </c>
      <c r="D128">
        <v>25.444444444444443</v>
      </c>
      <c r="E128">
        <v>25.388888888888889</v>
      </c>
      <c r="F128">
        <v>2.0660000000000001E-2</v>
      </c>
      <c r="G128">
        <v>7</v>
      </c>
    </row>
    <row r="129" spans="1:7" x14ac:dyDescent="0.3">
      <c r="A129" t="s">
        <v>203</v>
      </c>
      <c r="B129" t="s">
        <v>186</v>
      </c>
      <c r="C129">
        <v>8</v>
      </c>
      <c r="D129">
        <v>26.055555555555557</v>
      </c>
      <c r="E129">
        <v>25.555555555555557</v>
      </c>
      <c r="F129">
        <v>2.0660000000000001E-2</v>
      </c>
      <c r="G129">
        <v>7</v>
      </c>
    </row>
    <row r="130" spans="1:7" x14ac:dyDescent="0.3">
      <c r="A130" t="s">
        <v>203</v>
      </c>
      <c r="B130" t="s">
        <v>186</v>
      </c>
      <c r="C130">
        <v>9</v>
      </c>
      <c r="D130">
        <v>26.944444444444443</v>
      </c>
      <c r="E130">
        <v>25.777777777777782</v>
      </c>
      <c r="F130">
        <v>2.0660000000000001E-2</v>
      </c>
      <c r="G130">
        <v>7</v>
      </c>
    </row>
    <row r="131" spans="1:7" x14ac:dyDescent="0.3">
      <c r="A131" t="s">
        <v>203</v>
      </c>
      <c r="B131" t="s">
        <v>186</v>
      </c>
      <c r="C131">
        <v>10</v>
      </c>
      <c r="D131">
        <v>27.944444444444443</v>
      </c>
      <c r="E131">
        <v>26</v>
      </c>
      <c r="F131">
        <v>2.0660000000000001E-2</v>
      </c>
      <c r="G131">
        <v>7</v>
      </c>
    </row>
    <row r="132" spans="1:7" x14ac:dyDescent="0.3">
      <c r="A132" t="s">
        <v>203</v>
      </c>
      <c r="B132" t="s">
        <v>186</v>
      </c>
      <c r="C132">
        <v>11</v>
      </c>
      <c r="D132">
        <v>29.055555555555557</v>
      </c>
      <c r="E132">
        <v>26.277777777777779</v>
      </c>
      <c r="F132">
        <v>2.0660000000000001E-2</v>
      </c>
      <c r="G132">
        <v>7</v>
      </c>
    </row>
    <row r="133" spans="1:7" x14ac:dyDescent="0.3">
      <c r="A133" t="s">
        <v>203</v>
      </c>
      <c r="B133" t="s">
        <v>186</v>
      </c>
      <c r="C133">
        <v>12</v>
      </c>
      <c r="D133">
        <v>30.111111111111111</v>
      </c>
      <c r="E133">
        <v>26.555555555555557</v>
      </c>
      <c r="F133">
        <v>2.0660000000000001E-2</v>
      </c>
      <c r="G133">
        <v>7</v>
      </c>
    </row>
    <row r="134" spans="1:7" x14ac:dyDescent="0.3">
      <c r="A134" t="s">
        <v>203</v>
      </c>
      <c r="B134" t="s">
        <v>186</v>
      </c>
      <c r="C134">
        <v>13</v>
      </c>
      <c r="D134">
        <v>30.944444444444443</v>
      </c>
      <c r="E134">
        <v>26.722222222222218</v>
      </c>
      <c r="F134">
        <v>2.0660000000000001E-2</v>
      </c>
      <c r="G134">
        <v>7</v>
      </c>
    </row>
    <row r="135" spans="1:7" x14ac:dyDescent="0.3">
      <c r="A135" t="s">
        <v>203</v>
      </c>
      <c r="B135" t="s">
        <v>186</v>
      </c>
      <c r="C135">
        <v>14</v>
      </c>
      <c r="D135">
        <v>31.444444444444443</v>
      </c>
      <c r="E135">
        <v>26.888888888888893</v>
      </c>
      <c r="F135">
        <v>2.0660000000000001E-2</v>
      </c>
      <c r="G135">
        <v>7</v>
      </c>
    </row>
    <row r="136" spans="1:7" x14ac:dyDescent="0.3">
      <c r="A136" t="s">
        <v>203</v>
      </c>
      <c r="B136" t="s">
        <v>186</v>
      </c>
      <c r="C136">
        <v>15</v>
      </c>
      <c r="D136">
        <v>31.666666666666668</v>
      </c>
      <c r="E136">
        <v>26.944444444444443</v>
      </c>
      <c r="F136">
        <v>2.0660000000000001E-2</v>
      </c>
      <c r="G136">
        <v>7</v>
      </c>
    </row>
    <row r="137" spans="1:7" x14ac:dyDescent="0.3">
      <c r="A137" t="s">
        <v>203</v>
      </c>
      <c r="B137" t="s">
        <v>186</v>
      </c>
      <c r="C137">
        <v>16</v>
      </c>
      <c r="D137">
        <v>31.444444444444443</v>
      </c>
      <c r="E137">
        <v>26.888888888888893</v>
      </c>
      <c r="F137">
        <v>2.0660000000000001E-2</v>
      </c>
      <c r="G137">
        <v>7</v>
      </c>
    </row>
    <row r="138" spans="1:7" x14ac:dyDescent="0.3">
      <c r="A138" t="s">
        <v>203</v>
      </c>
      <c r="B138" t="s">
        <v>186</v>
      </c>
      <c r="C138">
        <v>17</v>
      </c>
      <c r="D138">
        <v>31</v>
      </c>
      <c r="E138">
        <v>26.777777777777779</v>
      </c>
      <c r="F138">
        <v>2.0660000000000001E-2</v>
      </c>
      <c r="G138">
        <v>7</v>
      </c>
    </row>
    <row r="139" spans="1:7" x14ac:dyDescent="0.3">
      <c r="A139" t="s">
        <v>203</v>
      </c>
      <c r="B139" t="s">
        <v>186</v>
      </c>
      <c r="C139">
        <v>18</v>
      </c>
      <c r="D139">
        <v>30.277777777777779</v>
      </c>
      <c r="E139">
        <v>26.555555555555557</v>
      </c>
      <c r="F139">
        <v>2.0660000000000001E-2</v>
      </c>
      <c r="G139">
        <v>7</v>
      </c>
    </row>
    <row r="140" spans="1:7" x14ac:dyDescent="0.3">
      <c r="A140" t="s">
        <v>203</v>
      </c>
      <c r="B140" t="s">
        <v>186</v>
      </c>
      <c r="C140">
        <v>19</v>
      </c>
      <c r="D140">
        <v>29.388888888888889</v>
      </c>
      <c r="E140">
        <v>26.388888888888889</v>
      </c>
      <c r="F140">
        <v>2.0660000000000001E-2</v>
      </c>
      <c r="G140">
        <v>7</v>
      </c>
    </row>
    <row r="141" spans="1:7" x14ac:dyDescent="0.3">
      <c r="A141" t="s">
        <v>203</v>
      </c>
      <c r="B141" t="s">
        <v>186</v>
      </c>
      <c r="C141">
        <v>20</v>
      </c>
      <c r="D141">
        <v>28.555555555555557</v>
      </c>
      <c r="E141">
        <v>26.166666666666664</v>
      </c>
      <c r="F141">
        <v>2.0660000000000001E-2</v>
      </c>
      <c r="G141">
        <v>7</v>
      </c>
    </row>
    <row r="142" spans="1:7" x14ac:dyDescent="0.3">
      <c r="A142" t="s">
        <v>203</v>
      </c>
      <c r="B142" t="s">
        <v>186</v>
      </c>
      <c r="C142">
        <v>21</v>
      </c>
      <c r="D142">
        <v>27.777777777777779</v>
      </c>
      <c r="E142">
        <v>26</v>
      </c>
      <c r="F142">
        <v>2.0660000000000001E-2</v>
      </c>
      <c r="G142">
        <v>7</v>
      </c>
    </row>
    <row r="143" spans="1:7" x14ac:dyDescent="0.3">
      <c r="A143" t="s">
        <v>203</v>
      </c>
      <c r="B143" t="s">
        <v>186</v>
      </c>
      <c r="C143">
        <v>22</v>
      </c>
      <c r="D143">
        <v>27.111111111111111</v>
      </c>
      <c r="E143">
        <v>25.833333333333332</v>
      </c>
      <c r="F143">
        <v>2.0660000000000001E-2</v>
      </c>
      <c r="G143">
        <v>7</v>
      </c>
    </row>
    <row r="144" spans="1:7" x14ac:dyDescent="0.3">
      <c r="A144" t="s">
        <v>203</v>
      </c>
      <c r="B144" t="s">
        <v>186</v>
      </c>
      <c r="C144">
        <v>23</v>
      </c>
      <c r="D144">
        <v>26.611111111111114</v>
      </c>
      <c r="E144">
        <v>25.666666666666668</v>
      </c>
      <c r="F144">
        <v>2.0660000000000001E-2</v>
      </c>
      <c r="G144">
        <v>7</v>
      </c>
    </row>
    <row r="145" spans="1:7" x14ac:dyDescent="0.3">
      <c r="A145" t="s">
        <v>203</v>
      </c>
      <c r="B145" t="s">
        <v>186</v>
      </c>
      <c r="C145">
        <v>24</v>
      </c>
      <c r="D145">
        <v>26.222222222222221</v>
      </c>
      <c r="E145">
        <v>25.555555555555557</v>
      </c>
      <c r="F145">
        <v>2.0660000000000001E-2</v>
      </c>
      <c r="G145">
        <v>7</v>
      </c>
    </row>
    <row r="146" spans="1:7" x14ac:dyDescent="0.3">
      <c r="A146" t="s">
        <v>203</v>
      </c>
      <c r="B146" t="s">
        <v>187</v>
      </c>
      <c r="C146">
        <v>1</v>
      </c>
      <c r="D146">
        <v>25.388888888888889</v>
      </c>
      <c r="E146">
        <v>24.888888888888889</v>
      </c>
      <c r="F146">
        <v>1.9820000000000001E-2</v>
      </c>
      <c r="G146">
        <v>7</v>
      </c>
    </row>
    <row r="147" spans="1:7" x14ac:dyDescent="0.3">
      <c r="A147" t="s">
        <v>203</v>
      </c>
      <c r="B147" t="s">
        <v>187</v>
      </c>
      <c r="C147">
        <v>2</v>
      </c>
      <c r="D147">
        <v>25</v>
      </c>
      <c r="E147">
        <v>24.777777777777775</v>
      </c>
      <c r="F147">
        <v>1.9820000000000001E-2</v>
      </c>
      <c r="G147">
        <v>7</v>
      </c>
    </row>
    <row r="148" spans="1:7" x14ac:dyDescent="0.3">
      <c r="A148" t="s">
        <v>203</v>
      </c>
      <c r="B148" t="s">
        <v>187</v>
      </c>
      <c r="C148">
        <v>3</v>
      </c>
      <c r="D148">
        <v>24.722222222222221</v>
      </c>
      <c r="E148">
        <v>24.722222222222221</v>
      </c>
      <c r="F148">
        <v>1.9820000000000001E-2</v>
      </c>
      <c r="G148">
        <v>7</v>
      </c>
    </row>
    <row r="149" spans="1:7" x14ac:dyDescent="0.3">
      <c r="A149" t="s">
        <v>203</v>
      </c>
      <c r="B149" t="s">
        <v>187</v>
      </c>
      <c r="C149">
        <v>4</v>
      </c>
      <c r="D149">
        <v>24.499999999999996</v>
      </c>
      <c r="E149">
        <v>24.444444444444443</v>
      </c>
      <c r="F149">
        <v>1.9820000000000001E-2</v>
      </c>
      <c r="G149">
        <v>7</v>
      </c>
    </row>
    <row r="150" spans="1:7" x14ac:dyDescent="0.3">
      <c r="A150" t="s">
        <v>203</v>
      </c>
      <c r="B150" t="s">
        <v>187</v>
      </c>
      <c r="C150">
        <v>5</v>
      </c>
      <c r="D150">
        <v>24.444444444444443</v>
      </c>
      <c r="E150">
        <v>24.388888888888893</v>
      </c>
      <c r="F150">
        <v>1.9820000000000001E-2</v>
      </c>
      <c r="G150">
        <v>7</v>
      </c>
    </row>
    <row r="151" spans="1:7" x14ac:dyDescent="0.3">
      <c r="A151" t="s">
        <v>203</v>
      </c>
      <c r="B151" t="s">
        <v>187</v>
      </c>
      <c r="C151">
        <v>6</v>
      </c>
      <c r="D151">
        <v>24.611111111111111</v>
      </c>
      <c r="E151">
        <v>24.555555555555557</v>
      </c>
      <c r="F151">
        <v>1.9820000000000001E-2</v>
      </c>
      <c r="G151">
        <v>7</v>
      </c>
    </row>
    <row r="152" spans="1:7" x14ac:dyDescent="0.3">
      <c r="A152" t="s">
        <v>203</v>
      </c>
      <c r="B152" t="s">
        <v>187</v>
      </c>
      <c r="C152">
        <v>7</v>
      </c>
      <c r="D152">
        <v>24.944444444444446</v>
      </c>
      <c r="E152">
        <v>24.777777777777775</v>
      </c>
      <c r="F152">
        <v>1.9820000000000001E-2</v>
      </c>
      <c r="G152">
        <v>7</v>
      </c>
    </row>
    <row r="153" spans="1:7" x14ac:dyDescent="0.3">
      <c r="A153" t="s">
        <v>203</v>
      </c>
      <c r="B153" t="s">
        <v>187</v>
      </c>
      <c r="C153">
        <v>8</v>
      </c>
      <c r="D153">
        <v>25.611111111111107</v>
      </c>
      <c r="E153">
        <v>24.944444444444446</v>
      </c>
      <c r="F153">
        <v>1.9820000000000001E-2</v>
      </c>
      <c r="G153">
        <v>7</v>
      </c>
    </row>
    <row r="154" spans="1:7" x14ac:dyDescent="0.3">
      <c r="A154" t="s">
        <v>203</v>
      </c>
      <c r="B154" t="s">
        <v>187</v>
      </c>
      <c r="C154">
        <v>9</v>
      </c>
      <c r="D154">
        <v>26.555555555555557</v>
      </c>
      <c r="E154">
        <v>25.166666666666668</v>
      </c>
      <c r="F154">
        <v>1.9820000000000001E-2</v>
      </c>
      <c r="G154">
        <v>7</v>
      </c>
    </row>
    <row r="155" spans="1:7" x14ac:dyDescent="0.3">
      <c r="A155" t="s">
        <v>203</v>
      </c>
      <c r="B155" t="s">
        <v>187</v>
      </c>
      <c r="C155">
        <v>10</v>
      </c>
      <c r="D155">
        <v>27.611111111111111</v>
      </c>
      <c r="E155">
        <v>25.444444444444443</v>
      </c>
      <c r="F155">
        <v>1.9820000000000001E-2</v>
      </c>
      <c r="G155">
        <v>7</v>
      </c>
    </row>
    <row r="156" spans="1:7" x14ac:dyDescent="0.3">
      <c r="A156" t="s">
        <v>203</v>
      </c>
      <c r="B156" t="s">
        <v>187</v>
      </c>
      <c r="C156">
        <v>11</v>
      </c>
      <c r="D156">
        <v>28.833333333333332</v>
      </c>
      <c r="E156">
        <v>25.777777777777782</v>
      </c>
      <c r="F156">
        <v>1.9820000000000001E-2</v>
      </c>
      <c r="G156">
        <v>7</v>
      </c>
    </row>
    <row r="157" spans="1:7" x14ac:dyDescent="0.3">
      <c r="A157" t="s">
        <v>203</v>
      </c>
      <c r="B157" t="s">
        <v>187</v>
      </c>
      <c r="C157">
        <v>12</v>
      </c>
      <c r="D157">
        <v>30</v>
      </c>
      <c r="E157">
        <v>26.055555555555557</v>
      </c>
      <c r="F157">
        <v>1.9820000000000001E-2</v>
      </c>
      <c r="G157">
        <v>7</v>
      </c>
    </row>
    <row r="158" spans="1:7" x14ac:dyDescent="0.3">
      <c r="A158" t="s">
        <v>203</v>
      </c>
      <c r="B158" t="s">
        <v>187</v>
      </c>
      <c r="C158">
        <v>13</v>
      </c>
      <c r="D158">
        <v>30.888888888888889</v>
      </c>
      <c r="E158">
        <v>26.277777777777779</v>
      </c>
      <c r="F158">
        <v>1.9820000000000001E-2</v>
      </c>
      <c r="G158">
        <v>7</v>
      </c>
    </row>
    <row r="159" spans="1:7" x14ac:dyDescent="0.3">
      <c r="A159" t="s">
        <v>203</v>
      </c>
      <c r="B159" t="s">
        <v>187</v>
      </c>
      <c r="C159">
        <v>14</v>
      </c>
      <c r="D159">
        <v>31.444444444444443</v>
      </c>
      <c r="E159">
        <v>26.388888888888889</v>
      </c>
      <c r="F159">
        <v>1.9820000000000001E-2</v>
      </c>
      <c r="G159">
        <v>7</v>
      </c>
    </row>
    <row r="160" spans="1:7" x14ac:dyDescent="0.3">
      <c r="A160" t="s">
        <v>203</v>
      </c>
      <c r="B160" t="s">
        <v>187</v>
      </c>
      <c r="C160">
        <v>15</v>
      </c>
      <c r="D160">
        <v>31.666666666666668</v>
      </c>
      <c r="E160">
        <v>26.444444444444443</v>
      </c>
      <c r="F160">
        <v>1.9820000000000001E-2</v>
      </c>
      <c r="G160">
        <v>7</v>
      </c>
    </row>
    <row r="161" spans="1:7" x14ac:dyDescent="0.3">
      <c r="A161" t="s">
        <v>203</v>
      </c>
      <c r="B161" t="s">
        <v>187</v>
      </c>
      <c r="C161">
        <v>16</v>
      </c>
      <c r="D161">
        <v>31.444444444444443</v>
      </c>
      <c r="E161">
        <v>26.388888888888889</v>
      </c>
      <c r="F161">
        <v>1.9820000000000001E-2</v>
      </c>
      <c r="G161">
        <v>7</v>
      </c>
    </row>
    <row r="162" spans="1:7" x14ac:dyDescent="0.3">
      <c r="A162" t="s">
        <v>203</v>
      </c>
      <c r="B162" t="s">
        <v>187</v>
      </c>
      <c r="C162">
        <v>17</v>
      </c>
      <c r="D162">
        <v>30.944444444444443</v>
      </c>
      <c r="E162">
        <v>26.277777777777779</v>
      </c>
      <c r="F162">
        <v>1.9820000000000001E-2</v>
      </c>
      <c r="G162">
        <v>7</v>
      </c>
    </row>
    <row r="163" spans="1:7" x14ac:dyDescent="0.3">
      <c r="A163" t="s">
        <v>203</v>
      </c>
      <c r="B163" t="s">
        <v>187</v>
      </c>
      <c r="C163">
        <v>18</v>
      </c>
      <c r="D163">
        <v>30.166666666666668</v>
      </c>
      <c r="E163">
        <v>26.055555555555557</v>
      </c>
      <c r="F163">
        <v>1.9820000000000001E-2</v>
      </c>
      <c r="G163">
        <v>7</v>
      </c>
    </row>
    <row r="164" spans="1:7" x14ac:dyDescent="0.3">
      <c r="A164" t="s">
        <v>203</v>
      </c>
      <c r="B164" t="s">
        <v>187</v>
      </c>
      <c r="C164">
        <v>19</v>
      </c>
      <c r="D164">
        <v>29.222222222222221</v>
      </c>
      <c r="E164">
        <v>25.833333333333332</v>
      </c>
      <c r="F164">
        <v>1.9820000000000001E-2</v>
      </c>
      <c r="G164">
        <v>7</v>
      </c>
    </row>
    <row r="165" spans="1:7" x14ac:dyDescent="0.3">
      <c r="A165" t="s">
        <v>203</v>
      </c>
      <c r="B165" t="s">
        <v>187</v>
      </c>
      <c r="C165">
        <v>20</v>
      </c>
      <c r="D165">
        <v>28.277777777777782</v>
      </c>
      <c r="E165">
        <v>25.611111111111107</v>
      </c>
      <c r="F165">
        <v>1.9820000000000001E-2</v>
      </c>
      <c r="G165">
        <v>7</v>
      </c>
    </row>
    <row r="166" spans="1:7" x14ac:dyDescent="0.3">
      <c r="A166" t="s">
        <v>203</v>
      </c>
      <c r="B166" t="s">
        <v>187</v>
      </c>
      <c r="C166">
        <v>21</v>
      </c>
      <c r="D166">
        <v>27.5</v>
      </c>
      <c r="E166">
        <v>25.388888888888889</v>
      </c>
      <c r="F166">
        <v>1.9820000000000001E-2</v>
      </c>
      <c r="G166">
        <v>7</v>
      </c>
    </row>
    <row r="167" spans="1:7" x14ac:dyDescent="0.3">
      <c r="A167" t="s">
        <v>203</v>
      </c>
      <c r="B167" t="s">
        <v>187</v>
      </c>
      <c r="C167">
        <v>22</v>
      </c>
      <c r="D167">
        <v>26.777777777777779</v>
      </c>
      <c r="E167">
        <v>25.222222222222225</v>
      </c>
      <c r="F167">
        <v>1.9820000000000001E-2</v>
      </c>
      <c r="G167">
        <v>7</v>
      </c>
    </row>
    <row r="168" spans="1:7" x14ac:dyDescent="0.3">
      <c r="A168" t="s">
        <v>203</v>
      </c>
      <c r="B168" t="s">
        <v>187</v>
      </c>
      <c r="C168">
        <v>23</v>
      </c>
      <c r="D168">
        <v>26.166666666666664</v>
      </c>
      <c r="E168">
        <v>25.055555555555554</v>
      </c>
      <c r="F168">
        <v>1.9820000000000001E-2</v>
      </c>
      <c r="G168">
        <v>7</v>
      </c>
    </row>
    <row r="169" spans="1:7" x14ac:dyDescent="0.3">
      <c r="A169" t="s">
        <v>203</v>
      </c>
      <c r="B169" t="s">
        <v>187</v>
      </c>
      <c r="C169">
        <v>24</v>
      </c>
      <c r="D169">
        <v>25.722222222222221</v>
      </c>
      <c r="E169">
        <v>24.944444444444446</v>
      </c>
      <c r="F169">
        <v>1.9820000000000001E-2</v>
      </c>
      <c r="G169">
        <v>7</v>
      </c>
    </row>
    <row r="170" spans="1:7" x14ac:dyDescent="0.3">
      <c r="A170" t="s">
        <v>203</v>
      </c>
      <c r="B170" t="s">
        <v>188</v>
      </c>
      <c r="C170">
        <v>1</v>
      </c>
      <c r="D170">
        <v>25.333333333333329</v>
      </c>
      <c r="E170">
        <v>24.944444444444446</v>
      </c>
      <c r="F170">
        <v>1.993E-2</v>
      </c>
      <c r="G170">
        <v>7</v>
      </c>
    </row>
    <row r="171" spans="1:7" x14ac:dyDescent="0.3">
      <c r="A171" t="s">
        <v>203</v>
      </c>
      <c r="B171" t="s">
        <v>188</v>
      </c>
      <c r="C171">
        <v>2</v>
      </c>
      <c r="D171">
        <v>25</v>
      </c>
      <c r="E171">
        <v>24.833333333333332</v>
      </c>
      <c r="F171">
        <v>1.993E-2</v>
      </c>
      <c r="G171">
        <v>7</v>
      </c>
    </row>
    <row r="172" spans="1:7" x14ac:dyDescent="0.3">
      <c r="A172" t="s">
        <v>203</v>
      </c>
      <c r="B172" t="s">
        <v>188</v>
      </c>
      <c r="C172">
        <v>3</v>
      </c>
      <c r="D172">
        <v>24.722222222222221</v>
      </c>
      <c r="E172">
        <v>24.666666666666671</v>
      </c>
      <c r="F172">
        <v>1.993E-2</v>
      </c>
      <c r="G172">
        <v>7</v>
      </c>
    </row>
    <row r="173" spans="1:7" x14ac:dyDescent="0.3">
      <c r="A173" t="s">
        <v>203</v>
      </c>
      <c r="B173" t="s">
        <v>188</v>
      </c>
      <c r="C173">
        <v>4</v>
      </c>
      <c r="D173">
        <v>24.499999999999996</v>
      </c>
      <c r="E173">
        <v>24.444444444444443</v>
      </c>
      <c r="F173">
        <v>1.993E-2</v>
      </c>
      <c r="G173">
        <v>7</v>
      </c>
    </row>
    <row r="174" spans="1:7" x14ac:dyDescent="0.3">
      <c r="A174" t="s">
        <v>203</v>
      </c>
      <c r="B174" t="s">
        <v>188</v>
      </c>
      <c r="C174">
        <v>5</v>
      </c>
      <c r="D174">
        <v>24.444444444444443</v>
      </c>
      <c r="E174">
        <v>24.388888888888893</v>
      </c>
      <c r="F174">
        <v>1.993E-2</v>
      </c>
      <c r="G174">
        <v>7</v>
      </c>
    </row>
    <row r="175" spans="1:7" x14ac:dyDescent="0.3">
      <c r="A175" t="s">
        <v>203</v>
      </c>
      <c r="B175" t="s">
        <v>188</v>
      </c>
      <c r="C175">
        <v>6</v>
      </c>
      <c r="D175">
        <v>24.555555555555557</v>
      </c>
      <c r="E175">
        <v>24.499999999999996</v>
      </c>
      <c r="F175">
        <v>1.993E-2</v>
      </c>
      <c r="G175">
        <v>7</v>
      </c>
    </row>
    <row r="176" spans="1:7" x14ac:dyDescent="0.3">
      <c r="A176" t="s">
        <v>203</v>
      </c>
      <c r="B176" t="s">
        <v>188</v>
      </c>
      <c r="C176">
        <v>7</v>
      </c>
      <c r="D176">
        <v>24.888888888888889</v>
      </c>
      <c r="E176">
        <v>24.833333333333332</v>
      </c>
      <c r="F176">
        <v>1.993E-2</v>
      </c>
      <c r="G176">
        <v>7</v>
      </c>
    </row>
    <row r="177" spans="1:7" x14ac:dyDescent="0.3">
      <c r="A177" t="s">
        <v>203</v>
      </c>
      <c r="B177" t="s">
        <v>188</v>
      </c>
      <c r="C177">
        <v>8</v>
      </c>
      <c r="D177">
        <v>25.500000000000004</v>
      </c>
      <c r="E177">
        <v>25</v>
      </c>
      <c r="F177">
        <v>1.993E-2</v>
      </c>
      <c r="G177">
        <v>7</v>
      </c>
    </row>
    <row r="178" spans="1:7" x14ac:dyDescent="0.3">
      <c r="A178" t="s">
        <v>203</v>
      </c>
      <c r="B178" t="s">
        <v>188</v>
      </c>
      <c r="C178">
        <v>9</v>
      </c>
      <c r="D178">
        <v>26.388888888888889</v>
      </c>
      <c r="E178">
        <v>25.222222222222225</v>
      </c>
      <c r="F178">
        <v>1.993E-2</v>
      </c>
      <c r="G178">
        <v>7</v>
      </c>
    </row>
    <row r="179" spans="1:7" x14ac:dyDescent="0.3">
      <c r="A179" t="s">
        <v>203</v>
      </c>
      <c r="B179" t="s">
        <v>188</v>
      </c>
      <c r="C179">
        <v>10</v>
      </c>
      <c r="D179">
        <v>27.388888888888889</v>
      </c>
      <c r="E179">
        <v>25.444444444444443</v>
      </c>
      <c r="F179">
        <v>1.993E-2</v>
      </c>
      <c r="G179">
        <v>7</v>
      </c>
    </row>
    <row r="180" spans="1:7" x14ac:dyDescent="0.3">
      <c r="A180" t="s">
        <v>203</v>
      </c>
      <c r="B180" t="s">
        <v>188</v>
      </c>
      <c r="C180">
        <v>11</v>
      </c>
      <c r="D180">
        <v>28.5</v>
      </c>
      <c r="E180">
        <v>25.722222222222221</v>
      </c>
      <c r="F180">
        <v>1.993E-2</v>
      </c>
      <c r="G180">
        <v>7</v>
      </c>
    </row>
    <row r="181" spans="1:7" x14ac:dyDescent="0.3">
      <c r="A181" t="s">
        <v>203</v>
      </c>
      <c r="B181" t="s">
        <v>188</v>
      </c>
      <c r="C181">
        <v>12</v>
      </c>
      <c r="D181">
        <v>29.555555555555557</v>
      </c>
      <c r="E181">
        <v>26</v>
      </c>
      <c r="F181">
        <v>1.993E-2</v>
      </c>
      <c r="G181">
        <v>7</v>
      </c>
    </row>
    <row r="182" spans="1:7" x14ac:dyDescent="0.3">
      <c r="A182" t="s">
        <v>203</v>
      </c>
      <c r="B182" t="s">
        <v>188</v>
      </c>
      <c r="C182">
        <v>13</v>
      </c>
      <c r="D182">
        <v>30.388888888888889</v>
      </c>
      <c r="E182">
        <v>26.222222222222221</v>
      </c>
      <c r="F182">
        <v>1.993E-2</v>
      </c>
      <c r="G182">
        <v>7</v>
      </c>
    </row>
    <row r="183" spans="1:7" x14ac:dyDescent="0.3">
      <c r="A183" t="s">
        <v>203</v>
      </c>
      <c r="B183" t="s">
        <v>188</v>
      </c>
      <c r="C183">
        <v>14</v>
      </c>
      <c r="D183">
        <v>30.888888888888889</v>
      </c>
      <c r="E183">
        <v>26.333333333333336</v>
      </c>
      <c r="F183">
        <v>1.993E-2</v>
      </c>
      <c r="G183">
        <v>7</v>
      </c>
    </row>
    <row r="184" spans="1:7" x14ac:dyDescent="0.3">
      <c r="A184" t="s">
        <v>203</v>
      </c>
      <c r="B184" t="s">
        <v>188</v>
      </c>
      <c r="C184">
        <v>15</v>
      </c>
      <c r="D184">
        <v>31.111111111111111</v>
      </c>
      <c r="E184">
        <v>26.388888888888889</v>
      </c>
      <c r="F184">
        <v>1.993E-2</v>
      </c>
      <c r="G184">
        <v>7</v>
      </c>
    </row>
    <row r="185" spans="1:7" x14ac:dyDescent="0.3">
      <c r="A185" t="s">
        <v>203</v>
      </c>
      <c r="B185" t="s">
        <v>188</v>
      </c>
      <c r="C185">
        <v>16</v>
      </c>
      <c r="D185">
        <v>30.888888888888889</v>
      </c>
      <c r="E185">
        <v>26.333333333333336</v>
      </c>
      <c r="F185">
        <v>1.993E-2</v>
      </c>
      <c r="G185">
        <v>7</v>
      </c>
    </row>
    <row r="186" spans="1:7" x14ac:dyDescent="0.3">
      <c r="A186" t="s">
        <v>203</v>
      </c>
      <c r="B186" t="s">
        <v>188</v>
      </c>
      <c r="C186">
        <v>17</v>
      </c>
      <c r="D186">
        <v>30.444444444444443</v>
      </c>
      <c r="E186">
        <v>26.222222222222221</v>
      </c>
      <c r="F186">
        <v>1.993E-2</v>
      </c>
      <c r="G186">
        <v>7</v>
      </c>
    </row>
    <row r="187" spans="1:7" x14ac:dyDescent="0.3">
      <c r="A187" t="s">
        <v>203</v>
      </c>
      <c r="B187" t="s">
        <v>188</v>
      </c>
      <c r="C187">
        <v>18</v>
      </c>
      <c r="D187">
        <v>29.722222222222221</v>
      </c>
      <c r="E187">
        <v>26.055555555555557</v>
      </c>
      <c r="F187">
        <v>1.993E-2</v>
      </c>
      <c r="G187">
        <v>7</v>
      </c>
    </row>
    <row r="188" spans="1:7" x14ac:dyDescent="0.3">
      <c r="A188" t="s">
        <v>203</v>
      </c>
      <c r="B188" t="s">
        <v>188</v>
      </c>
      <c r="C188">
        <v>19</v>
      </c>
      <c r="D188">
        <v>28.833333333333332</v>
      </c>
      <c r="E188">
        <v>25.833333333333332</v>
      </c>
      <c r="F188">
        <v>1.993E-2</v>
      </c>
      <c r="G188">
        <v>7</v>
      </c>
    </row>
    <row r="189" spans="1:7" x14ac:dyDescent="0.3">
      <c r="A189" t="s">
        <v>203</v>
      </c>
      <c r="B189" t="s">
        <v>188</v>
      </c>
      <c r="C189">
        <v>20</v>
      </c>
      <c r="D189">
        <v>28.000000000000004</v>
      </c>
      <c r="E189">
        <v>25.611111111111107</v>
      </c>
      <c r="F189">
        <v>1.993E-2</v>
      </c>
      <c r="G189">
        <v>7</v>
      </c>
    </row>
    <row r="190" spans="1:7" x14ac:dyDescent="0.3">
      <c r="A190" t="s">
        <v>203</v>
      </c>
      <c r="B190" t="s">
        <v>188</v>
      </c>
      <c r="C190">
        <v>21</v>
      </c>
      <c r="D190">
        <v>27.222222222222221</v>
      </c>
      <c r="E190">
        <v>25.444444444444443</v>
      </c>
      <c r="F190">
        <v>1.993E-2</v>
      </c>
      <c r="G190">
        <v>7</v>
      </c>
    </row>
    <row r="191" spans="1:7" x14ac:dyDescent="0.3">
      <c r="A191" t="s">
        <v>203</v>
      </c>
      <c r="B191" t="s">
        <v>188</v>
      </c>
      <c r="C191">
        <v>22</v>
      </c>
      <c r="D191">
        <v>26.555555555555557</v>
      </c>
      <c r="E191">
        <v>25.277777777777779</v>
      </c>
      <c r="F191">
        <v>1.993E-2</v>
      </c>
      <c r="G191">
        <v>7</v>
      </c>
    </row>
    <row r="192" spans="1:7" x14ac:dyDescent="0.3">
      <c r="A192" t="s">
        <v>203</v>
      </c>
      <c r="B192" t="s">
        <v>188</v>
      </c>
      <c r="C192">
        <v>23</v>
      </c>
      <c r="D192">
        <v>26.055555555555557</v>
      </c>
      <c r="E192">
        <v>25.111111111111111</v>
      </c>
      <c r="F192">
        <v>1.993E-2</v>
      </c>
      <c r="G192">
        <v>7</v>
      </c>
    </row>
    <row r="193" spans="1:7" x14ac:dyDescent="0.3">
      <c r="A193" t="s">
        <v>203</v>
      </c>
      <c r="B193" t="s">
        <v>188</v>
      </c>
      <c r="C193">
        <v>24</v>
      </c>
      <c r="D193">
        <v>25.666666666666668</v>
      </c>
      <c r="E193">
        <v>25</v>
      </c>
      <c r="F193">
        <v>1.993E-2</v>
      </c>
      <c r="G193">
        <v>7</v>
      </c>
    </row>
    <row r="194" spans="1:7" x14ac:dyDescent="0.3">
      <c r="A194" t="s">
        <v>203</v>
      </c>
      <c r="B194" t="s">
        <v>184</v>
      </c>
      <c r="C194">
        <v>1</v>
      </c>
      <c r="D194">
        <v>25.888888888888886</v>
      </c>
      <c r="E194">
        <v>25.500000000000004</v>
      </c>
      <c r="F194">
        <v>2.0660000000000001E-2</v>
      </c>
      <c r="G194">
        <v>7</v>
      </c>
    </row>
    <row r="195" spans="1:7" x14ac:dyDescent="0.3">
      <c r="A195" t="s">
        <v>203</v>
      </c>
      <c r="B195" t="s">
        <v>184</v>
      </c>
      <c r="C195">
        <v>2</v>
      </c>
      <c r="D195">
        <v>25.555555555555557</v>
      </c>
      <c r="E195">
        <v>25.388888888888889</v>
      </c>
      <c r="F195">
        <v>2.0660000000000001E-2</v>
      </c>
      <c r="G195">
        <v>7</v>
      </c>
    </row>
    <row r="196" spans="1:7" x14ac:dyDescent="0.3">
      <c r="A196" t="s">
        <v>203</v>
      </c>
      <c r="B196" t="s">
        <v>184</v>
      </c>
      <c r="C196">
        <v>3</v>
      </c>
      <c r="D196">
        <v>25.277777777777779</v>
      </c>
      <c r="E196">
        <v>25.222222222222225</v>
      </c>
      <c r="F196">
        <v>2.0660000000000001E-2</v>
      </c>
      <c r="G196">
        <v>7</v>
      </c>
    </row>
    <row r="197" spans="1:7" x14ac:dyDescent="0.3">
      <c r="A197" t="s">
        <v>203</v>
      </c>
      <c r="B197" t="s">
        <v>184</v>
      </c>
      <c r="C197">
        <v>4</v>
      </c>
      <c r="D197">
        <v>25.055555555555554</v>
      </c>
      <c r="E197">
        <v>25</v>
      </c>
      <c r="F197">
        <v>2.0660000000000001E-2</v>
      </c>
      <c r="G197">
        <v>7</v>
      </c>
    </row>
    <row r="198" spans="1:7" x14ac:dyDescent="0.3">
      <c r="A198" t="s">
        <v>203</v>
      </c>
      <c r="B198" t="s">
        <v>184</v>
      </c>
      <c r="C198">
        <v>5</v>
      </c>
      <c r="D198">
        <v>25</v>
      </c>
      <c r="E198">
        <v>24.944444444444446</v>
      </c>
      <c r="F198">
        <v>2.0660000000000001E-2</v>
      </c>
      <c r="G198">
        <v>7</v>
      </c>
    </row>
    <row r="199" spans="1:7" x14ac:dyDescent="0.3">
      <c r="A199" t="s">
        <v>203</v>
      </c>
      <c r="B199" t="s">
        <v>184</v>
      </c>
      <c r="C199">
        <v>6</v>
      </c>
      <c r="D199">
        <v>25.111111111111111</v>
      </c>
      <c r="E199">
        <v>25.055555555555554</v>
      </c>
      <c r="F199">
        <v>2.0660000000000001E-2</v>
      </c>
      <c r="G199">
        <v>7</v>
      </c>
    </row>
    <row r="200" spans="1:7" x14ac:dyDescent="0.3">
      <c r="A200" t="s">
        <v>203</v>
      </c>
      <c r="B200" t="s">
        <v>184</v>
      </c>
      <c r="C200">
        <v>7</v>
      </c>
      <c r="D200">
        <v>25.444444444444443</v>
      </c>
      <c r="E200">
        <v>25.388888888888889</v>
      </c>
      <c r="F200">
        <v>2.0660000000000001E-2</v>
      </c>
      <c r="G200">
        <v>7</v>
      </c>
    </row>
    <row r="201" spans="1:7" x14ac:dyDescent="0.3">
      <c r="A201" t="s">
        <v>203</v>
      </c>
      <c r="B201" t="s">
        <v>184</v>
      </c>
      <c r="C201">
        <v>8</v>
      </c>
      <c r="D201">
        <v>26.055555555555557</v>
      </c>
      <c r="E201">
        <v>25.555555555555557</v>
      </c>
      <c r="F201">
        <v>2.0660000000000001E-2</v>
      </c>
      <c r="G201">
        <v>7</v>
      </c>
    </row>
    <row r="202" spans="1:7" x14ac:dyDescent="0.3">
      <c r="A202" t="s">
        <v>203</v>
      </c>
      <c r="B202" t="s">
        <v>184</v>
      </c>
      <c r="C202">
        <v>9</v>
      </c>
      <c r="D202">
        <v>26.944444444444443</v>
      </c>
      <c r="E202">
        <v>25.777777777777782</v>
      </c>
      <c r="F202">
        <v>2.0660000000000001E-2</v>
      </c>
      <c r="G202">
        <v>7</v>
      </c>
    </row>
    <row r="203" spans="1:7" x14ac:dyDescent="0.3">
      <c r="A203" t="s">
        <v>203</v>
      </c>
      <c r="B203" t="s">
        <v>184</v>
      </c>
      <c r="C203">
        <v>10</v>
      </c>
      <c r="D203">
        <v>27.944444444444443</v>
      </c>
      <c r="E203">
        <v>26</v>
      </c>
      <c r="F203">
        <v>2.0660000000000001E-2</v>
      </c>
      <c r="G203">
        <v>7</v>
      </c>
    </row>
    <row r="204" spans="1:7" x14ac:dyDescent="0.3">
      <c r="A204" t="s">
        <v>203</v>
      </c>
      <c r="B204" t="s">
        <v>184</v>
      </c>
      <c r="C204">
        <v>11</v>
      </c>
      <c r="D204">
        <v>29.055555555555557</v>
      </c>
      <c r="E204">
        <v>26.277777777777779</v>
      </c>
      <c r="F204">
        <v>2.0660000000000001E-2</v>
      </c>
      <c r="G204">
        <v>7</v>
      </c>
    </row>
    <row r="205" spans="1:7" x14ac:dyDescent="0.3">
      <c r="A205" t="s">
        <v>203</v>
      </c>
      <c r="B205" t="s">
        <v>184</v>
      </c>
      <c r="C205">
        <v>12</v>
      </c>
      <c r="D205">
        <v>30.111111111111111</v>
      </c>
      <c r="E205">
        <v>26.555555555555557</v>
      </c>
      <c r="F205">
        <v>2.0660000000000001E-2</v>
      </c>
      <c r="G205">
        <v>7</v>
      </c>
    </row>
    <row r="206" spans="1:7" x14ac:dyDescent="0.3">
      <c r="A206" t="s">
        <v>203</v>
      </c>
      <c r="B206" t="s">
        <v>184</v>
      </c>
      <c r="C206">
        <v>13</v>
      </c>
      <c r="D206">
        <v>30.944444444444443</v>
      </c>
      <c r="E206">
        <v>26.722222222222218</v>
      </c>
      <c r="F206">
        <v>2.0660000000000001E-2</v>
      </c>
      <c r="G206">
        <v>7</v>
      </c>
    </row>
    <row r="207" spans="1:7" x14ac:dyDescent="0.3">
      <c r="A207" t="s">
        <v>203</v>
      </c>
      <c r="B207" t="s">
        <v>184</v>
      </c>
      <c r="C207">
        <v>14</v>
      </c>
      <c r="D207">
        <v>31.444444444444443</v>
      </c>
      <c r="E207">
        <v>26.888888888888893</v>
      </c>
      <c r="F207">
        <v>2.0660000000000001E-2</v>
      </c>
      <c r="G207">
        <v>7</v>
      </c>
    </row>
    <row r="208" spans="1:7" x14ac:dyDescent="0.3">
      <c r="A208" t="s">
        <v>203</v>
      </c>
      <c r="B208" t="s">
        <v>184</v>
      </c>
      <c r="C208">
        <v>15</v>
      </c>
      <c r="D208">
        <v>31.666666666666668</v>
      </c>
      <c r="E208">
        <v>26.944444444444443</v>
      </c>
      <c r="F208">
        <v>2.0660000000000001E-2</v>
      </c>
      <c r="G208">
        <v>7</v>
      </c>
    </row>
    <row r="209" spans="1:7" x14ac:dyDescent="0.3">
      <c r="A209" t="s">
        <v>203</v>
      </c>
      <c r="B209" t="s">
        <v>184</v>
      </c>
      <c r="C209">
        <v>16</v>
      </c>
      <c r="D209">
        <v>31.444444444444443</v>
      </c>
      <c r="E209">
        <v>26.888888888888893</v>
      </c>
      <c r="F209">
        <v>2.0660000000000001E-2</v>
      </c>
      <c r="G209">
        <v>7</v>
      </c>
    </row>
    <row r="210" spans="1:7" x14ac:dyDescent="0.3">
      <c r="A210" t="s">
        <v>203</v>
      </c>
      <c r="B210" t="s">
        <v>184</v>
      </c>
      <c r="C210">
        <v>17</v>
      </c>
      <c r="D210">
        <v>31</v>
      </c>
      <c r="E210">
        <v>26.777777777777779</v>
      </c>
      <c r="F210">
        <v>2.0660000000000001E-2</v>
      </c>
      <c r="G210">
        <v>7</v>
      </c>
    </row>
    <row r="211" spans="1:7" x14ac:dyDescent="0.3">
      <c r="A211" t="s">
        <v>203</v>
      </c>
      <c r="B211" t="s">
        <v>184</v>
      </c>
      <c r="C211">
        <v>18</v>
      </c>
      <c r="D211">
        <v>30.277777777777779</v>
      </c>
      <c r="E211">
        <v>26.555555555555557</v>
      </c>
      <c r="F211">
        <v>2.0660000000000001E-2</v>
      </c>
      <c r="G211">
        <v>7</v>
      </c>
    </row>
    <row r="212" spans="1:7" x14ac:dyDescent="0.3">
      <c r="A212" t="s">
        <v>203</v>
      </c>
      <c r="B212" t="s">
        <v>184</v>
      </c>
      <c r="C212">
        <v>19</v>
      </c>
      <c r="D212">
        <v>29.388888888888889</v>
      </c>
      <c r="E212">
        <v>26.388888888888889</v>
      </c>
      <c r="F212">
        <v>2.0660000000000001E-2</v>
      </c>
      <c r="G212">
        <v>7</v>
      </c>
    </row>
    <row r="213" spans="1:7" x14ac:dyDescent="0.3">
      <c r="A213" t="s">
        <v>203</v>
      </c>
      <c r="B213" t="s">
        <v>184</v>
      </c>
      <c r="C213">
        <v>20</v>
      </c>
      <c r="D213">
        <v>28.555555555555557</v>
      </c>
      <c r="E213">
        <v>26.166666666666664</v>
      </c>
      <c r="F213">
        <v>2.0660000000000001E-2</v>
      </c>
      <c r="G213">
        <v>7</v>
      </c>
    </row>
    <row r="214" spans="1:7" x14ac:dyDescent="0.3">
      <c r="A214" t="s">
        <v>203</v>
      </c>
      <c r="B214" t="s">
        <v>184</v>
      </c>
      <c r="C214">
        <v>21</v>
      </c>
      <c r="D214">
        <v>27.777777777777779</v>
      </c>
      <c r="E214">
        <v>26</v>
      </c>
      <c r="F214">
        <v>2.0660000000000001E-2</v>
      </c>
      <c r="G214">
        <v>7</v>
      </c>
    </row>
    <row r="215" spans="1:7" x14ac:dyDescent="0.3">
      <c r="A215" t="s">
        <v>203</v>
      </c>
      <c r="B215" t="s">
        <v>184</v>
      </c>
      <c r="C215">
        <v>22</v>
      </c>
      <c r="D215">
        <v>27.111111111111111</v>
      </c>
      <c r="E215">
        <v>25.833333333333332</v>
      </c>
      <c r="F215">
        <v>2.0660000000000001E-2</v>
      </c>
      <c r="G215">
        <v>7</v>
      </c>
    </row>
    <row r="216" spans="1:7" x14ac:dyDescent="0.3">
      <c r="A216" t="s">
        <v>203</v>
      </c>
      <c r="B216" t="s">
        <v>184</v>
      </c>
      <c r="C216">
        <v>23</v>
      </c>
      <c r="D216">
        <v>26.611111111111114</v>
      </c>
      <c r="E216">
        <v>25.666666666666668</v>
      </c>
      <c r="F216">
        <v>2.0660000000000001E-2</v>
      </c>
      <c r="G216">
        <v>7</v>
      </c>
    </row>
    <row r="217" spans="1:7" x14ac:dyDescent="0.3">
      <c r="A217" t="s">
        <v>203</v>
      </c>
      <c r="B217" t="s">
        <v>184</v>
      </c>
      <c r="C217">
        <v>24</v>
      </c>
      <c r="D217">
        <v>26.222222222222221</v>
      </c>
      <c r="E217">
        <v>25.555555555555557</v>
      </c>
      <c r="F217">
        <v>2.0660000000000001E-2</v>
      </c>
      <c r="G217">
        <v>7</v>
      </c>
    </row>
    <row r="218" spans="1:7" x14ac:dyDescent="0.3">
      <c r="A218" t="s">
        <v>203</v>
      </c>
      <c r="B218" t="s">
        <v>189</v>
      </c>
      <c r="C218">
        <v>1</v>
      </c>
      <c r="D218">
        <v>25.888888888888886</v>
      </c>
      <c r="E218">
        <v>25.500000000000004</v>
      </c>
      <c r="F218">
        <v>2.0660000000000001E-2</v>
      </c>
      <c r="G218">
        <v>7</v>
      </c>
    </row>
    <row r="219" spans="1:7" x14ac:dyDescent="0.3">
      <c r="A219" t="s">
        <v>203</v>
      </c>
      <c r="B219" t="s">
        <v>189</v>
      </c>
      <c r="C219">
        <v>2</v>
      </c>
      <c r="D219">
        <v>25.555555555555557</v>
      </c>
      <c r="E219">
        <v>25.388888888888889</v>
      </c>
      <c r="F219">
        <v>2.0660000000000001E-2</v>
      </c>
      <c r="G219">
        <v>7</v>
      </c>
    </row>
    <row r="220" spans="1:7" x14ac:dyDescent="0.3">
      <c r="A220" t="s">
        <v>203</v>
      </c>
      <c r="B220" t="s">
        <v>189</v>
      </c>
      <c r="C220">
        <v>3</v>
      </c>
      <c r="D220">
        <v>25.277777777777779</v>
      </c>
      <c r="E220">
        <v>25.222222222222225</v>
      </c>
      <c r="F220">
        <v>2.0660000000000001E-2</v>
      </c>
      <c r="G220">
        <v>7</v>
      </c>
    </row>
    <row r="221" spans="1:7" x14ac:dyDescent="0.3">
      <c r="A221" t="s">
        <v>203</v>
      </c>
      <c r="B221" t="s">
        <v>189</v>
      </c>
      <c r="C221">
        <v>4</v>
      </c>
      <c r="D221">
        <v>25.055555555555554</v>
      </c>
      <c r="E221">
        <v>25</v>
      </c>
      <c r="F221">
        <v>2.0660000000000001E-2</v>
      </c>
      <c r="G221">
        <v>7</v>
      </c>
    </row>
    <row r="222" spans="1:7" x14ac:dyDescent="0.3">
      <c r="A222" t="s">
        <v>203</v>
      </c>
      <c r="B222" t="s">
        <v>189</v>
      </c>
      <c r="C222">
        <v>5</v>
      </c>
      <c r="D222">
        <v>25</v>
      </c>
      <c r="E222">
        <v>24.944444444444446</v>
      </c>
      <c r="F222">
        <v>2.0660000000000001E-2</v>
      </c>
      <c r="G222">
        <v>7</v>
      </c>
    </row>
    <row r="223" spans="1:7" x14ac:dyDescent="0.3">
      <c r="A223" t="s">
        <v>203</v>
      </c>
      <c r="B223" t="s">
        <v>189</v>
      </c>
      <c r="C223">
        <v>6</v>
      </c>
      <c r="D223">
        <v>25.111111111111111</v>
      </c>
      <c r="E223">
        <v>25.055555555555554</v>
      </c>
      <c r="F223">
        <v>2.0660000000000001E-2</v>
      </c>
      <c r="G223">
        <v>7</v>
      </c>
    </row>
    <row r="224" spans="1:7" x14ac:dyDescent="0.3">
      <c r="A224" t="s">
        <v>203</v>
      </c>
      <c r="B224" t="s">
        <v>189</v>
      </c>
      <c r="C224">
        <v>7</v>
      </c>
      <c r="D224">
        <v>25.444444444444443</v>
      </c>
      <c r="E224">
        <v>25.388888888888889</v>
      </c>
      <c r="F224">
        <v>2.0660000000000001E-2</v>
      </c>
      <c r="G224">
        <v>7</v>
      </c>
    </row>
    <row r="225" spans="1:7" x14ac:dyDescent="0.3">
      <c r="A225" t="s">
        <v>203</v>
      </c>
      <c r="B225" t="s">
        <v>189</v>
      </c>
      <c r="C225">
        <v>8</v>
      </c>
      <c r="D225">
        <v>26.055555555555557</v>
      </c>
      <c r="E225">
        <v>25.555555555555557</v>
      </c>
      <c r="F225">
        <v>2.0660000000000001E-2</v>
      </c>
      <c r="G225">
        <v>7</v>
      </c>
    </row>
    <row r="226" spans="1:7" x14ac:dyDescent="0.3">
      <c r="A226" t="s">
        <v>203</v>
      </c>
      <c r="B226" t="s">
        <v>189</v>
      </c>
      <c r="C226">
        <v>9</v>
      </c>
      <c r="D226">
        <v>26.944444444444443</v>
      </c>
      <c r="E226">
        <v>25.777777777777782</v>
      </c>
      <c r="F226">
        <v>2.0660000000000001E-2</v>
      </c>
      <c r="G226">
        <v>7</v>
      </c>
    </row>
    <row r="227" spans="1:7" x14ac:dyDescent="0.3">
      <c r="A227" t="s">
        <v>203</v>
      </c>
      <c r="B227" t="s">
        <v>189</v>
      </c>
      <c r="C227">
        <v>10</v>
      </c>
      <c r="D227">
        <v>27.944444444444443</v>
      </c>
      <c r="E227">
        <v>26</v>
      </c>
      <c r="F227">
        <v>2.0660000000000001E-2</v>
      </c>
      <c r="G227">
        <v>7</v>
      </c>
    </row>
    <row r="228" spans="1:7" x14ac:dyDescent="0.3">
      <c r="A228" t="s">
        <v>203</v>
      </c>
      <c r="B228" t="s">
        <v>189</v>
      </c>
      <c r="C228">
        <v>11</v>
      </c>
      <c r="D228">
        <v>29.055555555555557</v>
      </c>
      <c r="E228">
        <v>26.277777777777779</v>
      </c>
      <c r="F228">
        <v>2.0660000000000001E-2</v>
      </c>
      <c r="G228">
        <v>7</v>
      </c>
    </row>
    <row r="229" spans="1:7" x14ac:dyDescent="0.3">
      <c r="A229" t="s">
        <v>203</v>
      </c>
      <c r="B229" t="s">
        <v>189</v>
      </c>
      <c r="C229">
        <v>12</v>
      </c>
      <c r="D229">
        <v>30.111111111111111</v>
      </c>
      <c r="E229">
        <v>26.555555555555557</v>
      </c>
      <c r="F229">
        <v>2.0660000000000001E-2</v>
      </c>
      <c r="G229">
        <v>7</v>
      </c>
    </row>
    <row r="230" spans="1:7" x14ac:dyDescent="0.3">
      <c r="A230" t="s">
        <v>203</v>
      </c>
      <c r="B230" t="s">
        <v>189</v>
      </c>
      <c r="C230">
        <v>13</v>
      </c>
      <c r="D230">
        <v>30.944444444444443</v>
      </c>
      <c r="E230">
        <v>26.722222222222218</v>
      </c>
      <c r="F230">
        <v>2.0660000000000001E-2</v>
      </c>
      <c r="G230">
        <v>7</v>
      </c>
    </row>
    <row r="231" spans="1:7" x14ac:dyDescent="0.3">
      <c r="A231" t="s">
        <v>203</v>
      </c>
      <c r="B231" t="s">
        <v>189</v>
      </c>
      <c r="C231">
        <v>14</v>
      </c>
      <c r="D231">
        <v>31.444444444444443</v>
      </c>
      <c r="E231">
        <v>26.888888888888893</v>
      </c>
      <c r="F231">
        <v>2.0660000000000001E-2</v>
      </c>
      <c r="G231">
        <v>7</v>
      </c>
    </row>
    <row r="232" spans="1:7" x14ac:dyDescent="0.3">
      <c r="A232" t="s">
        <v>203</v>
      </c>
      <c r="B232" t="s">
        <v>189</v>
      </c>
      <c r="C232">
        <v>15</v>
      </c>
      <c r="D232">
        <v>31.666666666666668</v>
      </c>
      <c r="E232">
        <v>26.944444444444443</v>
      </c>
      <c r="F232">
        <v>2.0660000000000001E-2</v>
      </c>
      <c r="G232">
        <v>7</v>
      </c>
    </row>
    <row r="233" spans="1:7" x14ac:dyDescent="0.3">
      <c r="A233" t="s">
        <v>203</v>
      </c>
      <c r="B233" t="s">
        <v>189</v>
      </c>
      <c r="C233">
        <v>16</v>
      </c>
      <c r="D233">
        <v>31.444444444444443</v>
      </c>
      <c r="E233">
        <v>26.888888888888893</v>
      </c>
      <c r="F233">
        <v>2.0660000000000001E-2</v>
      </c>
      <c r="G233">
        <v>7</v>
      </c>
    </row>
    <row r="234" spans="1:7" x14ac:dyDescent="0.3">
      <c r="A234" t="s">
        <v>203</v>
      </c>
      <c r="B234" t="s">
        <v>189</v>
      </c>
      <c r="C234">
        <v>17</v>
      </c>
      <c r="D234">
        <v>31</v>
      </c>
      <c r="E234">
        <v>26.777777777777779</v>
      </c>
      <c r="F234">
        <v>2.0660000000000001E-2</v>
      </c>
      <c r="G234">
        <v>7</v>
      </c>
    </row>
    <row r="235" spans="1:7" x14ac:dyDescent="0.3">
      <c r="A235" t="s">
        <v>203</v>
      </c>
      <c r="B235" t="s">
        <v>189</v>
      </c>
      <c r="C235">
        <v>18</v>
      </c>
      <c r="D235">
        <v>30.277777777777779</v>
      </c>
      <c r="E235">
        <v>26.555555555555557</v>
      </c>
      <c r="F235">
        <v>2.0660000000000001E-2</v>
      </c>
      <c r="G235">
        <v>7</v>
      </c>
    </row>
    <row r="236" spans="1:7" x14ac:dyDescent="0.3">
      <c r="A236" t="s">
        <v>203</v>
      </c>
      <c r="B236" t="s">
        <v>189</v>
      </c>
      <c r="C236">
        <v>19</v>
      </c>
      <c r="D236">
        <v>29.388888888888889</v>
      </c>
      <c r="E236">
        <v>26.388888888888889</v>
      </c>
      <c r="F236">
        <v>2.0660000000000001E-2</v>
      </c>
      <c r="G236">
        <v>7</v>
      </c>
    </row>
    <row r="237" spans="1:7" x14ac:dyDescent="0.3">
      <c r="A237" t="s">
        <v>203</v>
      </c>
      <c r="B237" t="s">
        <v>189</v>
      </c>
      <c r="C237">
        <v>20</v>
      </c>
      <c r="D237">
        <v>28.555555555555557</v>
      </c>
      <c r="E237">
        <v>26.166666666666664</v>
      </c>
      <c r="F237">
        <v>2.0660000000000001E-2</v>
      </c>
      <c r="G237">
        <v>7</v>
      </c>
    </row>
    <row r="238" spans="1:7" x14ac:dyDescent="0.3">
      <c r="A238" t="s">
        <v>203</v>
      </c>
      <c r="B238" t="s">
        <v>189</v>
      </c>
      <c r="C238">
        <v>21</v>
      </c>
      <c r="D238">
        <v>27.777777777777779</v>
      </c>
      <c r="E238">
        <v>26</v>
      </c>
      <c r="F238">
        <v>2.0660000000000001E-2</v>
      </c>
      <c r="G238">
        <v>7</v>
      </c>
    </row>
    <row r="239" spans="1:7" x14ac:dyDescent="0.3">
      <c r="A239" t="s">
        <v>203</v>
      </c>
      <c r="B239" t="s">
        <v>189</v>
      </c>
      <c r="C239">
        <v>22</v>
      </c>
      <c r="D239">
        <v>27.111111111111111</v>
      </c>
      <c r="E239">
        <v>25.833333333333332</v>
      </c>
      <c r="F239">
        <v>2.0660000000000001E-2</v>
      </c>
      <c r="G239">
        <v>7</v>
      </c>
    </row>
    <row r="240" spans="1:7" x14ac:dyDescent="0.3">
      <c r="A240" t="s">
        <v>203</v>
      </c>
      <c r="B240" t="s">
        <v>189</v>
      </c>
      <c r="C240">
        <v>23</v>
      </c>
      <c r="D240">
        <v>26.611111111111114</v>
      </c>
      <c r="E240">
        <v>25.666666666666668</v>
      </c>
      <c r="F240">
        <v>2.0660000000000001E-2</v>
      </c>
      <c r="G240">
        <v>7</v>
      </c>
    </row>
    <row r="241" spans="1:7" x14ac:dyDescent="0.3">
      <c r="A241" t="s">
        <v>203</v>
      </c>
      <c r="B241" t="s">
        <v>189</v>
      </c>
      <c r="C241">
        <v>24</v>
      </c>
      <c r="D241">
        <v>26.222222222222221</v>
      </c>
      <c r="E241">
        <v>25.555555555555557</v>
      </c>
      <c r="F241">
        <v>2.0660000000000001E-2</v>
      </c>
      <c r="G241">
        <v>7</v>
      </c>
    </row>
    <row r="242" spans="1:7" x14ac:dyDescent="0.3">
      <c r="A242" t="s">
        <v>203</v>
      </c>
      <c r="B242" t="s">
        <v>185</v>
      </c>
      <c r="C242">
        <v>1</v>
      </c>
      <c r="D242">
        <v>25.888888888888886</v>
      </c>
      <c r="E242">
        <v>25.500000000000004</v>
      </c>
      <c r="F242">
        <v>2.0660000000000001E-2</v>
      </c>
      <c r="G242">
        <v>7</v>
      </c>
    </row>
    <row r="243" spans="1:7" x14ac:dyDescent="0.3">
      <c r="A243" t="s">
        <v>203</v>
      </c>
      <c r="B243" t="s">
        <v>185</v>
      </c>
      <c r="C243">
        <v>2</v>
      </c>
      <c r="D243">
        <v>25.555555555555557</v>
      </c>
      <c r="E243">
        <v>25.388888888888889</v>
      </c>
      <c r="F243">
        <v>2.0660000000000001E-2</v>
      </c>
      <c r="G243">
        <v>7</v>
      </c>
    </row>
    <row r="244" spans="1:7" x14ac:dyDescent="0.3">
      <c r="A244" t="s">
        <v>203</v>
      </c>
      <c r="B244" t="s">
        <v>185</v>
      </c>
      <c r="C244">
        <v>3</v>
      </c>
      <c r="D244">
        <v>25.277777777777779</v>
      </c>
      <c r="E244">
        <v>25.222222222222225</v>
      </c>
      <c r="F244">
        <v>2.0660000000000001E-2</v>
      </c>
      <c r="G244">
        <v>7</v>
      </c>
    </row>
    <row r="245" spans="1:7" x14ac:dyDescent="0.3">
      <c r="A245" t="s">
        <v>203</v>
      </c>
      <c r="B245" t="s">
        <v>185</v>
      </c>
      <c r="C245">
        <v>4</v>
      </c>
      <c r="D245">
        <v>25.055555555555554</v>
      </c>
      <c r="E245">
        <v>25</v>
      </c>
      <c r="F245">
        <v>2.0660000000000001E-2</v>
      </c>
      <c r="G245">
        <v>7</v>
      </c>
    </row>
    <row r="246" spans="1:7" x14ac:dyDescent="0.3">
      <c r="A246" t="s">
        <v>203</v>
      </c>
      <c r="B246" t="s">
        <v>185</v>
      </c>
      <c r="C246">
        <v>5</v>
      </c>
      <c r="D246">
        <v>25</v>
      </c>
      <c r="E246">
        <v>24.944444444444446</v>
      </c>
      <c r="F246">
        <v>2.0660000000000001E-2</v>
      </c>
      <c r="G246">
        <v>7</v>
      </c>
    </row>
    <row r="247" spans="1:7" x14ac:dyDescent="0.3">
      <c r="A247" t="s">
        <v>203</v>
      </c>
      <c r="B247" t="s">
        <v>185</v>
      </c>
      <c r="C247">
        <v>6</v>
      </c>
      <c r="D247">
        <v>25.111111111111111</v>
      </c>
      <c r="E247">
        <v>25.055555555555554</v>
      </c>
      <c r="F247">
        <v>2.0660000000000001E-2</v>
      </c>
      <c r="G247">
        <v>7</v>
      </c>
    </row>
    <row r="248" spans="1:7" x14ac:dyDescent="0.3">
      <c r="A248" t="s">
        <v>203</v>
      </c>
      <c r="B248" t="s">
        <v>185</v>
      </c>
      <c r="C248">
        <v>7</v>
      </c>
      <c r="D248">
        <v>25.444444444444443</v>
      </c>
      <c r="E248">
        <v>25.388888888888889</v>
      </c>
      <c r="F248">
        <v>2.0660000000000001E-2</v>
      </c>
      <c r="G248">
        <v>7</v>
      </c>
    </row>
    <row r="249" spans="1:7" x14ac:dyDescent="0.3">
      <c r="A249" t="s">
        <v>203</v>
      </c>
      <c r="B249" t="s">
        <v>185</v>
      </c>
      <c r="C249">
        <v>8</v>
      </c>
      <c r="D249">
        <v>26.055555555555557</v>
      </c>
      <c r="E249">
        <v>25.555555555555557</v>
      </c>
      <c r="F249">
        <v>2.0660000000000001E-2</v>
      </c>
      <c r="G249">
        <v>7</v>
      </c>
    </row>
    <row r="250" spans="1:7" x14ac:dyDescent="0.3">
      <c r="A250" t="s">
        <v>203</v>
      </c>
      <c r="B250" t="s">
        <v>185</v>
      </c>
      <c r="C250">
        <v>9</v>
      </c>
      <c r="D250">
        <v>26.944444444444443</v>
      </c>
      <c r="E250">
        <v>25.777777777777782</v>
      </c>
      <c r="F250">
        <v>2.0660000000000001E-2</v>
      </c>
      <c r="G250">
        <v>7</v>
      </c>
    </row>
    <row r="251" spans="1:7" x14ac:dyDescent="0.3">
      <c r="A251" t="s">
        <v>203</v>
      </c>
      <c r="B251" t="s">
        <v>185</v>
      </c>
      <c r="C251">
        <v>10</v>
      </c>
      <c r="D251">
        <v>27.944444444444443</v>
      </c>
      <c r="E251">
        <v>26</v>
      </c>
      <c r="F251">
        <v>2.0660000000000001E-2</v>
      </c>
      <c r="G251">
        <v>7</v>
      </c>
    </row>
    <row r="252" spans="1:7" x14ac:dyDescent="0.3">
      <c r="A252" t="s">
        <v>203</v>
      </c>
      <c r="B252" t="s">
        <v>185</v>
      </c>
      <c r="C252">
        <v>11</v>
      </c>
      <c r="D252">
        <v>29.055555555555557</v>
      </c>
      <c r="E252">
        <v>26.277777777777779</v>
      </c>
      <c r="F252">
        <v>2.0660000000000001E-2</v>
      </c>
      <c r="G252">
        <v>7</v>
      </c>
    </row>
    <row r="253" spans="1:7" x14ac:dyDescent="0.3">
      <c r="A253" t="s">
        <v>203</v>
      </c>
      <c r="B253" t="s">
        <v>185</v>
      </c>
      <c r="C253">
        <v>12</v>
      </c>
      <c r="D253">
        <v>30.111111111111111</v>
      </c>
      <c r="E253">
        <v>26.555555555555557</v>
      </c>
      <c r="F253">
        <v>2.0660000000000001E-2</v>
      </c>
      <c r="G253">
        <v>7</v>
      </c>
    </row>
    <row r="254" spans="1:7" x14ac:dyDescent="0.3">
      <c r="A254" t="s">
        <v>203</v>
      </c>
      <c r="B254" t="s">
        <v>185</v>
      </c>
      <c r="C254">
        <v>13</v>
      </c>
      <c r="D254">
        <v>30.944444444444443</v>
      </c>
      <c r="E254">
        <v>26.722222222222218</v>
      </c>
      <c r="F254">
        <v>2.0660000000000001E-2</v>
      </c>
      <c r="G254">
        <v>7</v>
      </c>
    </row>
    <row r="255" spans="1:7" x14ac:dyDescent="0.3">
      <c r="A255" t="s">
        <v>203</v>
      </c>
      <c r="B255" t="s">
        <v>185</v>
      </c>
      <c r="C255">
        <v>14</v>
      </c>
      <c r="D255">
        <v>31.444444444444443</v>
      </c>
      <c r="E255">
        <v>26.888888888888893</v>
      </c>
      <c r="F255">
        <v>2.0660000000000001E-2</v>
      </c>
      <c r="G255">
        <v>7</v>
      </c>
    </row>
    <row r="256" spans="1:7" x14ac:dyDescent="0.3">
      <c r="A256" t="s">
        <v>203</v>
      </c>
      <c r="B256" t="s">
        <v>185</v>
      </c>
      <c r="C256">
        <v>15</v>
      </c>
      <c r="D256">
        <v>31.666666666666668</v>
      </c>
      <c r="E256">
        <v>26.944444444444443</v>
      </c>
      <c r="F256">
        <v>2.0660000000000001E-2</v>
      </c>
      <c r="G256">
        <v>7</v>
      </c>
    </row>
    <row r="257" spans="1:7" x14ac:dyDescent="0.3">
      <c r="A257" t="s">
        <v>203</v>
      </c>
      <c r="B257" t="s">
        <v>185</v>
      </c>
      <c r="C257">
        <v>16</v>
      </c>
      <c r="D257">
        <v>31.444444444444443</v>
      </c>
      <c r="E257">
        <v>26.888888888888893</v>
      </c>
      <c r="F257">
        <v>2.0660000000000001E-2</v>
      </c>
      <c r="G257">
        <v>7</v>
      </c>
    </row>
    <row r="258" spans="1:7" x14ac:dyDescent="0.3">
      <c r="A258" t="s">
        <v>203</v>
      </c>
      <c r="B258" t="s">
        <v>185</v>
      </c>
      <c r="C258">
        <v>17</v>
      </c>
      <c r="D258">
        <v>31</v>
      </c>
      <c r="E258">
        <v>26.777777777777779</v>
      </c>
      <c r="F258">
        <v>2.0660000000000001E-2</v>
      </c>
      <c r="G258">
        <v>7</v>
      </c>
    </row>
    <row r="259" spans="1:7" x14ac:dyDescent="0.3">
      <c r="A259" t="s">
        <v>203</v>
      </c>
      <c r="B259" t="s">
        <v>185</v>
      </c>
      <c r="C259">
        <v>18</v>
      </c>
      <c r="D259">
        <v>30.277777777777779</v>
      </c>
      <c r="E259">
        <v>26.555555555555557</v>
      </c>
      <c r="F259">
        <v>2.0660000000000001E-2</v>
      </c>
      <c r="G259">
        <v>7</v>
      </c>
    </row>
    <row r="260" spans="1:7" x14ac:dyDescent="0.3">
      <c r="A260" t="s">
        <v>203</v>
      </c>
      <c r="B260" t="s">
        <v>185</v>
      </c>
      <c r="C260">
        <v>19</v>
      </c>
      <c r="D260">
        <v>29.388888888888889</v>
      </c>
      <c r="E260">
        <v>26.388888888888889</v>
      </c>
      <c r="F260">
        <v>2.0660000000000001E-2</v>
      </c>
      <c r="G260">
        <v>7</v>
      </c>
    </row>
    <row r="261" spans="1:7" x14ac:dyDescent="0.3">
      <c r="A261" t="s">
        <v>203</v>
      </c>
      <c r="B261" t="s">
        <v>185</v>
      </c>
      <c r="C261">
        <v>20</v>
      </c>
      <c r="D261">
        <v>28.555555555555557</v>
      </c>
      <c r="E261">
        <v>26.166666666666664</v>
      </c>
      <c r="F261">
        <v>2.0660000000000001E-2</v>
      </c>
      <c r="G261">
        <v>7</v>
      </c>
    </row>
    <row r="262" spans="1:7" x14ac:dyDescent="0.3">
      <c r="A262" t="s">
        <v>203</v>
      </c>
      <c r="B262" t="s">
        <v>185</v>
      </c>
      <c r="C262">
        <v>21</v>
      </c>
      <c r="D262">
        <v>27.777777777777779</v>
      </c>
      <c r="E262">
        <v>26</v>
      </c>
      <c r="F262">
        <v>2.0660000000000001E-2</v>
      </c>
      <c r="G262">
        <v>7</v>
      </c>
    </row>
    <row r="263" spans="1:7" x14ac:dyDescent="0.3">
      <c r="A263" t="s">
        <v>203</v>
      </c>
      <c r="B263" t="s">
        <v>185</v>
      </c>
      <c r="C263">
        <v>22</v>
      </c>
      <c r="D263">
        <v>27.111111111111111</v>
      </c>
      <c r="E263">
        <v>25.833333333333332</v>
      </c>
      <c r="F263">
        <v>2.0660000000000001E-2</v>
      </c>
      <c r="G263">
        <v>7</v>
      </c>
    </row>
    <row r="264" spans="1:7" x14ac:dyDescent="0.3">
      <c r="A264" t="s">
        <v>203</v>
      </c>
      <c r="B264" t="s">
        <v>185</v>
      </c>
      <c r="C264">
        <v>23</v>
      </c>
      <c r="D264">
        <v>26.611111111111114</v>
      </c>
      <c r="E264">
        <v>25.666666666666668</v>
      </c>
      <c r="F264">
        <v>2.0660000000000001E-2</v>
      </c>
      <c r="G264">
        <v>7</v>
      </c>
    </row>
    <row r="265" spans="1:7" x14ac:dyDescent="0.3">
      <c r="A265" t="s">
        <v>203</v>
      </c>
      <c r="B265" t="s">
        <v>185</v>
      </c>
      <c r="C265">
        <v>24</v>
      </c>
      <c r="D265">
        <v>26.222222222222221</v>
      </c>
      <c r="E265">
        <v>25.555555555555557</v>
      </c>
      <c r="F265">
        <v>2.0660000000000001E-2</v>
      </c>
      <c r="G265">
        <v>7</v>
      </c>
    </row>
    <row r="266" spans="1:7" x14ac:dyDescent="0.3">
      <c r="A266" t="s">
        <v>203</v>
      </c>
      <c r="B266" t="s">
        <v>190</v>
      </c>
      <c r="C266">
        <v>1</v>
      </c>
      <c r="D266">
        <v>25.722222222222221</v>
      </c>
      <c r="E266">
        <v>25.055555555555554</v>
      </c>
      <c r="F266">
        <v>1.993E-2</v>
      </c>
      <c r="G266">
        <v>6</v>
      </c>
    </row>
    <row r="267" spans="1:7" x14ac:dyDescent="0.3">
      <c r="A267" t="s">
        <v>203</v>
      </c>
      <c r="B267" t="s">
        <v>190</v>
      </c>
      <c r="C267">
        <v>2</v>
      </c>
      <c r="D267">
        <v>25.444444444444443</v>
      </c>
      <c r="E267">
        <v>24.944444444444446</v>
      </c>
      <c r="F267">
        <v>1.993E-2</v>
      </c>
      <c r="G267">
        <v>6</v>
      </c>
    </row>
    <row r="268" spans="1:7" x14ac:dyDescent="0.3">
      <c r="A268" t="s">
        <v>203</v>
      </c>
      <c r="B268" t="s">
        <v>190</v>
      </c>
      <c r="C268">
        <v>3</v>
      </c>
      <c r="D268">
        <v>25.222222222222225</v>
      </c>
      <c r="E268">
        <v>24.888888888888889</v>
      </c>
      <c r="F268">
        <v>1.993E-2</v>
      </c>
      <c r="G268">
        <v>6</v>
      </c>
    </row>
    <row r="269" spans="1:7" x14ac:dyDescent="0.3">
      <c r="A269" t="s">
        <v>203</v>
      </c>
      <c r="B269" t="s">
        <v>190</v>
      </c>
      <c r="C269">
        <v>4</v>
      </c>
      <c r="D269">
        <v>25.055555555555554</v>
      </c>
      <c r="E269">
        <v>24.888888888888889</v>
      </c>
      <c r="F269">
        <v>1.993E-2</v>
      </c>
      <c r="G269">
        <v>6</v>
      </c>
    </row>
    <row r="270" spans="1:7" x14ac:dyDescent="0.3">
      <c r="A270" t="s">
        <v>203</v>
      </c>
      <c r="B270" t="s">
        <v>190</v>
      </c>
      <c r="C270">
        <v>5</v>
      </c>
      <c r="D270">
        <v>25</v>
      </c>
      <c r="E270">
        <v>24.833333333333332</v>
      </c>
      <c r="F270">
        <v>1.993E-2</v>
      </c>
      <c r="G270">
        <v>6</v>
      </c>
    </row>
    <row r="271" spans="1:7" x14ac:dyDescent="0.3">
      <c r="A271" t="s">
        <v>203</v>
      </c>
      <c r="B271" t="s">
        <v>190</v>
      </c>
      <c r="C271">
        <v>6</v>
      </c>
      <c r="D271">
        <v>25.111111111111111</v>
      </c>
      <c r="E271">
        <v>24.888888888888889</v>
      </c>
      <c r="F271">
        <v>1.993E-2</v>
      </c>
      <c r="G271">
        <v>6</v>
      </c>
    </row>
    <row r="272" spans="1:7" x14ac:dyDescent="0.3">
      <c r="A272" t="s">
        <v>203</v>
      </c>
      <c r="B272" t="s">
        <v>190</v>
      </c>
      <c r="C272">
        <v>7</v>
      </c>
      <c r="D272">
        <v>25.388888888888889</v>
      </c>
      <c r="E272">
        <v>24.944444444444446</v>
      </c>
      <c r="F272">
        <v>1.993E-2</v>
      </c>
      <c r="G272">
        <v>6</v>
      </c>
    </row>
    <row r="273" spans="1:7" x14ac:dyDescent="0.3">
      <c r="A273" t="s">
        <v>203</v>
      </c>
      <c r="B273" t="s">
        <v>190</v>
      </c>
      <c r="C273">
        <v>8</v>
      </c>
      <c r="D273">
        <v>25.888888888888886</v>
      </c>
      <c r="E273">
        <v>25.055555555555554</v>
      </c>
      <c r="F273">
        <v>1.993E-2</v>
      </c>
      <c r="G273">
        <v>6</v>
      </c>
    </row>
    <row r="274" spans="1:7" x14ac:dyDescent="0.3">
      <c r="A274" t="s">
        <v>203</v>
      </c>
      <c r="B274" t="s">
        <v>190</v>
      </c>
      <c r="C274">
        <v>9</v>
      </c>
      <c r="D274">
        <v>26.611111111111114</v>
      </c>
      <c r="E274">
        <v>25.277777777777779</v>
      </c>
      <c r="F274">
        <v>1.993E-2</v>
      </c>
      <c r="G274">
        <v>6</v>
      </c>
    </row>
    <row r="275" spans="1:7" x14ac:dyDescent="0.3">
      <c r="A275" t="s">
        <v>203</v>
      </c>
      <c r="B275" t="s">
        <v>190</v>
      </c>
      <c r="C275">
        <v>10</v>
      </c>
      <c r="D275">
        <v>27.444444444444446</v>
      </c>
      <c r="E275">
        <v>25.500000000000004</v>
      </c>
      <c r="F275">
        <v>1.993E-2</v>
      </c>
      <c r="G275">
        <v>6</v>
      </c>
    </row>
    <row r="276" spans="1:7" x14ac:dyDescent="0.3">
      <c r="A276" t="s">
        <v>203</v>
      </c>
      <c r="B276" t="s">
        <v>190</v>
      </c>
      <c r="C276">
        <v>11</v>
      </c>
      <c r="D276">
        <v>28.388888888888886</v>
      </c>
      <c r="E276">
        <v>25.722222222222221</v>
      </c>
      <c r="F276">
        <v>1.993E-2</v>
      </c>
      <c r="G276">
        <v>6</v>
      </c>
    </row>
    <row r="277" spans="1:7" x14ac:dyDescent="0.3">
      <c r="A277" t="s">
        <v>203</v>
      </c>
      <c r="B277" t="s">
        <v>190</v>
      </c>
      <c r="C277">
        <v>12</v>
      </c>
      <c r="D277">
        <v>29.277777777777779</v>
      </c>
      <c r="E277">
        <v>25.944444444444443</v>
      </c>
      <c r="F277">
        <v>1.993E-2</v>
      </c>
      <c r="G277">
        <v>6</v>
      </c>
    </row>
    <row r="278" spans="1:7" x14ac:dyDescent="0.3">
      <c r="A278" t="s">
        <v>203</v>
      </c>
      <c r="B278" t="s">
        <v>190</v>
      </c>
      <c r="C278">
        <v>13</v>
      </c>
      <c r="D278">
        <v>29.944444444444443</v>
      </c>
      <c r="E278">
        <v>26.111111111111111</v>
      </c>
      <c r="F278">
        <v>1.993E-2</v>
      </c>
      <c r="G278">
        <v>6</v>
      </c>
    </row>
    <row r="279" spans="1:7" x14ac:dyDescent="0.3">
      <c r="A279" t="s">
        <v>203</v>
      </c>
      <c r="B279" t="s">
        <v>190</v>
      </c>
      <c r="C279">
        <v>14</v>
      </c>
      <c r="D279">
        <v>30.388888888888889</v>
      </c>
      <c r="E279">
        <v>26.222222222222221</v>
      </c>
      <c r="F279">
        <v>1.993E-2</v>
      </c>
      <c r="G279">
        <v>6</v>
      </c>
    </row>
    <row r="280" spans="1:7" x14ac:dyDescent="0.3">
      <c r="A280" t="s">
        <v>203</v>
      </c>
      <c r="B280" t="s">
        <v>190</v>
      </c>
      <c r="C280">
        <v>15</v>
      </c>
      <c r="D280">
        <v>30.555555555555557</v>
      </c>
      <c r="E280">
        <v>26.222222222222221</v>
      </c>
      <c r="F280">
        <v>1.993E-2</v>
      </c>
      <c r="G280">
        <v>6</v>
      </c>
    </row>
    <row r="281" spans="1:7" x14ac:dyDescent="0.3">
      <c r="A281" t="s">
        <v>203</v>
      </c>
      <c r="B281" t="s">
        <v>190</v>
      </c>
      <c r="C281">
        <v>16</v>
      </c>
      <c r="D281">
        <v>30.388888888888889</v>
      </c>
      <c r="E281">
        <v>26.222222222222221</v>
      </c>
      <c r="F281">
        <v>1.993E-2</v>
      </c>
      <c r="G281">
        <v>6</v>
      </c>
    </row>
    <row r="282" spans="1:7" x14ac:dyDescent="0.3">
      <c r="A282" t="s">
        <v>203</v>
      </c>
      <c r="B282" t="s">
        <v>190</v>
      </c>
      <c r="C282">
        <v>17</v>
      </c>
      <c r="D282">
        <v>30</v>
      </c>
      <c r="E282">
        <v>26.111111111111111</v>
      </c>
      <c r="F282">
        <v>1.993E-2</v>
      </c>
      <c r="G282">
        <v>6</v>
      </c>
    </row>
    <row r="283" spans="1:7" x14ac:dyDescent="0.3">
      <c r="A283" t="s">
        <v>203</v>
      </c>
      <c r="B283" t="s">
        <v>190</v>
      </c>
      <c r="C283">
        <v>18</v>
      </c>
      <c r="D283">
        <v>29.388888888888889</v>
      </c>
      <c r="E283">
        <v>25.944444444444443</v>
      </c>
      <c r="F283">
        <v>1.993E-2</v>
      </c>
      <c r="G283">
        <v>6</v>
      </c>
    </row>
    <row r="284" spans="1:7" x14ac:dyDescent="0.3">
      <c r="A284" t="s">
        <v>203</v>
      </c>
      <c r="B284" t="s">
        <v>190</v>
      </c>
      <c r="C284">
        <v>19</v>
      </c>
      <c r="D284">
        <v>28.666666666666668</v>
      </c>
      <c r="E284">
        <v>25.777777777777782</v>
      </c>
      <c r="F284">
        <v>1.993E-2</v>
      </c>
      <c r="G284">
        <v>6</v>
      </c>
    </row>
    <row r="285" spans="1:7" x14ac:dyDescent="0.3">
      <c r="A285" t="s">
        <v>203</v>
      </c>
      <c r="B285" t="s">
        <v>190</v>
      </c>
      <c r="C285">
        <v>20</v>
      </c>
      <c r="D285">
        <v>27.944444444444443</v>
      </c>
      <c r="E285">
        <v>25.611111111111107</v>
      </c>
      <c r="F285">
        <v>1.993E-2</v>
      </c>
      <c r="G285">
        <v>6</v>
      </c>
    </row>
    <row r="286" spans="1:7" x14ac:dyDescent="0.3">
      <c r="A286" t="s">
        <v>203</v>
      </c>
      <c r="B286" t="s">
        <v>190</v>
      </c>
      <c r="C286">
        <v>21</v>
      </c>
      <c r="D286">
        <v>27.333333333333332</v>
      </c>
      <c r="E286">
        <v>25.444444444444443</v>
      </c>
      <c r="F286">
        <v>1.993E-2</v>
      </c>
      <c r="G286">
        <v>6</v>
      </c>
    </row>
    <row r="287" spans="1:7" x14ac:dyDescent="0.3">
      <c r="A287" t="s">
        <v>203</v>
      </c>
      <c r="B287" t="s">
        <v>190</v>
      </c>
      <c r="C287">
        <v>22</v>
      </c>
      <c r="D287">
        <v>26.777777777777779</v>
      </c>
      <c r="E287">
        <v>25.277777777777779</v>
      </c>
      <c r="F287">
        <v>1.993E-2</v>
      </c>
      <c r="G287">
        <v>6</v>
      </c>
    </row>
    <row r="288" spans="1:7" x14ac:dyDescent="0.3">
      <c r="A288" t="s">
        <v>203</v>
      </c>
      <c r="B288" t="s">
        <v>190</v>
      </c>
      <c r="C288">
        <v>23</v>
      </c>
      <c r="D288">
        <v>26.333333333333336</v>
      </c>
      <c r="E288">
        <v>25.166666666666668</v>
      </c>
      <c r="F288">
        <v>1.993E-2</v>
      </c>
      <c r="G288">
        <v>6</v>
      </c>
    </row>
    <row r="289" spans="1:7" x14ac:dyDescent="0.3">
      <c r="A289" t="s">
        <v>203</v>
      </c>
      <c r="B289" t="s">
        <v>190</v>
      </c>
      <c r="C289">
        <v>24</v>
      </c>
      <c r="D289">
        <v>26</v>
      </c>
      <c r="E289">
        <v>25.111111111111111</v>
      </c>
      <c r="F289">
        <v>1.993E-2</v>
      </c>
      <c r="G289">
        <v>6</v>
      </c>
    </row>
    <row r="290" spans="1:7" x14ac:dyDescent="0.3">
      <c r="A290" t="s">
        <v>204</v>
      </c>
      <c r="B290" t="s">
        <v>179</v>
      </c>
      <c r="C290">
        <v>1</v>
      </c>
      <c r="D290">
        <v>23.777777777777779</v>
      </c>
      <c r="E290">
        <v>23.111111111111107</v>
      </c>
      <c r="F290">
        <v>1.77E-2</v>
      </c>
      <c r="G290">
        <v>4</v>
      </c>
    </row>
    <row r="291" spans="1:7" x14ac:dyDescent="0.3">
      <c r="A291" t="s">
        <v>204</v>
      </c>
      <c r="B291" t="s">
        <v>179</v>
      </c>
      <c r="C291">
        <v>2</v>
      </c>
      <c r="D291">
        <v>23.388888888888886</v>
      </c>
      <c r="E291">
        <v>23.000000000000004</v>
      </c>
      <c r="F291">
        <v>1.77E-2</v>
      </c>
      <c r="G291">
        <v>4</v>
      </c>
    </row>
    <row r="292" spans="1:7" x14ac:dyDescent="0.3">
      <c r="A292" t="s">
        <v>204</v>
      </c>
      <c r="B292" t="s">
        <v>179</v>
      </c>
      <c r="C292">
        <v>3</v>
      </c>
      <c r="D292">
        <v>23.111111111111107</v>
      </c>
      <c r="E292">
        <v>22.888888888888889</v>
      </c>
      <c r="F292">
        <v>1.77E-2</v>
      </c>
      <c r="G292">
        <v>4</v>
      </c>
    </row>
    <row r="293" spans="1:7" x14ac:dyDescent="0.3">
      <c r="A293" t="s">
        <v>204</v>
      </c>
      <c r="B293" t="s">
        <v>179</v>
      </c>
      <c r="C293">
        <v>4</v>
      </c>
      <c r="D293">
        <v>22.833333333333329</v>
      </c>
      <c r="E293">
        <v>22.833333333333329</v>
      </c>
      <c r="F293">
        <v>1.77E-2</v>
      </c>
      <c r="G293">
        <v>4</v>
      </c>
    </row>
    <row r="294" spans="1:7" x14ac:dyDescent="0.3">
      <c r="A294" t="s">
        <v>204</v>
      </c>
      <c r="B294" t="s">
        <v>179</v>
      </c>
      <c r="C294">
        <v>5</v>
      </c>
      <c r="D294">
        <v>22.777777777777779</v>
      </c>
      <c r="E294">
        <v>22.722222222222225</v>
      </c>
      <c r="F294">
        <v>1.77E-2</v>
      </c>
      <c r="G294">
        <v>4</v>
      </c>
    </row>
    <row r="295" spans="1:7" x14ac:dyDescent="0.3">
      <c r="A295" t="s">
        <v>204</v>
      </c>
      <c r="B295" t="s">
        <v>179</v>
      </c>
      <c r="C295">
        <v>6</v>
      </c>
      <c r="D295">
        <v>22.944444444444443</v>
      </c>
      <c r="E295">
        <v>22.888888888888889</v>
      </c>
      <c r="F295">
        <v>1.77E-2</v>
      </c>
      <c r="G295">
        <v>4</v>
      </c>
    </row>
    <row r="296" spans="1:7" x14ac:dyDescent="0.3">
      <c r="A296" t="s">
        <v>204</v>
      </c>
      <c r="B296" t="s">
        <v>179</v>
      </c>
      <c r="C296">
        <v>7</v>
      </c>
      <c r="D296">
        <v>23.333333333333332</v>
      </c>
      <c r="E296">
        <v>23.000000000000004</v>
      </c>
      <c r="F296">
        <v>1.77E-2</v>
      </c>
      <c r="G296">
        <v>4</v>
      </c>
    </row>
    <row r="297" spans="1:7" x14ac:dyDescent="0.3">
      <c r="A297" t="s">
        <v>204</v>
      </c>
      <c r="B297" t="s">
        <v>179</v>
      </c>
      <c r="C297">
        <v>8</v>
      </c>
      <c r="D297">
        <v>24</v>
      </c>
      <c r="E297">
        <v>23.166666666666668</v>
      </c>
      <c r="F297">
        <v>1.77E-2</v>
      </c>
      <c r="G297">
        <v>4</v>
      </c>
    </row>
    <row r="298" spans="1:7" x14ac:dyDescent="0.3">
      <c r="A298" t="s">
        <v>204</v>
      </c>
      <c r="B298" t="s">
        <v>179</v>
      </c>
      <c r="C298">
        <v>9</v>
      </c>
      <c r="D298">
        <v>25.055555555555554</v>
      </c>
      <c r="E298">
        <v>23.444444444444443</v>
      </c>
      <c r="F298">
        <v>1.77E-2</v>
      </c>
      <c r="G298">
        <v>4</v>
      </c>
    </row>
    <row r="299" spans="1:7" x14ac:dyDescent="0.3">
      <c r="A299" t="s">
        <v>204</v>
      </c>
      <c r="B299" t="s">
        <v>179</v>
      </c>
      <c r="C299">
        <v>10</v>
      </c>
      <c r="D299">
        <v>26.222222222222221</v>
      </c>
      <c r="E299">
        <v>23.777777777777779</v>
      </c>
      <c r="F299">
        <v>1.77E-2</v>
      </c>
      <c r="G299">
        <v>4</v>
      </c>
    </row>
    <row r="300" spans="1:7" x14ac:dyDescent="0.3">
      <c r="A300" t="s">
        <v>204</v>
      </c>
      <c r="B300" t="s">
        <v>179</v>
      </c>
      <c r="C300">
        <v>11</v>
      </c>
      <c r="D300">
        <v>27.5</v>
      </c>
      <c r="E300">
        <v>24.111111111111114</v>
      </c>
      <c r="F300">
        <v>1.77E-2</v>
      </c>
      <c r="G300">
        <v>4</v>
      </c>
    </row>
    <row r="301" spans="1:7" x14ac:dyDescent="0.3">
      <c r="A301" t="s">
        <v>204</v>
      </c>
      <c r="B301" t="s">
        <v>179</v>
      </c>
      <c r="C301">
        <v>12</v>
      </c>
      <c r="D301">
        <v>28.777777777777779</v>
      </c>
      <c r="E301">
        <v>24.444444444444443</v>
      </c>
      <c r="F301">
        <v>1.77E-2</v>
      </c>
      <c r="G301">
        <v>4</v>
      </c>
    </row>
    <row r="302" spans="1:7" x14ac:dyDescent="0.3">
      <c r="A302" t="s">
        <v>204</v>
      </c>
      <c r="B302" t="s">
        <v>179</v>
      </c>
      <c r="C302">
        <v>13</v>
      </c>
      <c r="D302">
        <v>29.722222222222221</v>
      </c>
      <c r="E302">
        <v>24.666666666666671</v>
      </c>
      <c r="F302">
        <v>1.77E-2</v>
      </c>
      <c r="G302">
        <v>4</v>
      </c>
    </row>
    <row r="303" spans="1:7" x14ac:dyDescent="0.3">
      <c r="A303" t="s">
        <v>204</v>
      </c>
      <c r="B303" t="s">
        <v>179</v>
      </c>
      <c r="C303">
        <v>14</v>
      </c>
      <c r="D303">
        <v>30.333333333333332</v>
      </c>
      <c r="E303">
        <v>24.833333333333332</v>
      </c>
      <c r="F303">
        <v>1.77E-2</v>
      </c>
      <c r="G303">
        <v>4</v>
      </c>
    </row>
    <row r="304" spans="1:7" x14ac:dyDescent="0.3">
      <c r="A304" t="s">
        <v>204</v>
      </c>
      <c r="B304" t="s">
        <v>179</v>
      </c>
      <c r="C304">
        <v>15</v>
      </c>
      <c r="D304">
        <v>30.555555555555557</v>
      </c>
      <c r="E304">
        <v>24.888888888888889</v>
      </c>
      <c r="F304">
        <v>1.77E-2</v>
      </c>
      <c r="G304">
        <v>4</v>
      </c>
    </row>
    <row r="305" spans="1:7" x14ac:dyDescent="0.3">
      <c r="A305" t="s">
        <v>204</v>
      </c>
      <c r="B305" t="s">
        <v>179</v>
      </c>
      <c r="C305">
        <v>16</v>
      </c>
      <c r="D305">
        <v>30.333333333333332</v>
      </c>
      <c r="E305">
        <v>24.833333333333332</v>
      </c>
      <c r="F305">
        <v>1.77E-2</v>
      </c>
      <c r="G305">
        <v>4</v>
      </c>
    </row>
    <row r="306" spans="1:7" x14ac:dyDescent="0.3">
      <c r="A306" t="s">
        <v>204</v>
      </c>
      <c r="B306" t="s">
        <v>179</v>
      </c>
      <c r="C306">
        <v>17</v>
      </c>
      <c r="D306">
        <v>29.777777777777779</v>
      </c>
      <c r="E306">
        <v>24.722222222222221</v>
      </c>
      <c r="F306">
        <v>1.77E-2</v>
      </c>
      <c r="G306">
        <v>4</v>
      </c>
    </row>
    <row r="307" spans="1:7" x14ac:dyDescent="0.3">
      <c r="A307" t="s">
        <v>204</v>
      </c>
      <c r="B307" t="s">
        <v>179</v>
      </c>
      <c r="C307">
        <v>18</v>
      </c>
      <c r="D307">
        <v>28.944444444444443</v>
      </c>
      <c r="E307">
        <v>24.499999999999996</v>
      </c>
      <c r="F307">
        <v>1.77E-2</v>
      </c>
      <c r="G307">
        <v>4</v>
      </c>
    </row>
    <row r="308" spans="1:7" x14ac:dyDescent="0.3">
      <c r="A308" t="s">
        <v>204</v>
      </c>
      <c r="B308" t="s">
        <v>179</v>
      </c>
      <c r="C308">
        <v>19</v>
      </c>
      <c r="D308">
        <v>27.888888888888889</v>
      </c>
      <c r="E308">
        <v>24.222222222222218</v>
      </c>
      <c r="F308">
        <v>1.77E-2</v>
      </c>
      <c r="G308">
        <v>4</v>
      </c>
    </row>
    <row r="309" spans="1:7" x14ac:dyDescent="0.3">
      <c r="A309" t="s">
        <v>204</v>
      </c>
      <c r="B309" t="s">
        <v>179</v>
      </c>
      <c r="C309">
        <v>20</v>
      </c>
      <c r="D309">
        <v>26.888888888888893</v>
      </c>
      <c r="E309">
        <v>23.944444444444443</v>
      </c>
      <c r="F309">
        <v>1.77E-2</v>
      </c>
      <c r="G309">
        <v>4</v>
      </c>
    </row>
    <row r="310" spans="1:7" x14ac:dyDescent="0.3">
      <c r="A310" t="s">
        <v>204</v>
      </c>
      <c r="B310" t="s">
        <v>179</v>
      </c>
      <c r="C310">
        <v>21</v>
      </c>
      <c r="D310">
        <v>26.055555555555557</v>
      </c>
      <c r="E310">
        <v>23.722222222222221</v>
      </c>
      <c r="F310">
        <v>1.77E-2</v>
      </c>
      <c r="G310">
        <v>4</v>
      </c>
    </row>
    <row r="311" spans="1:7" x14ac:dyDescent="0.3">
      <c r="A311" t="s">
        <v>204</v>
      </c>
      <c r="B311" t="s">
        <v>179</v>
      </c>
      <c r="C311">
        <v>22</v>
      </c>
      <c r="D311">
        <v>25.277777777777779</v>
      </c>
      <c r="E311">
        <v>23.5</v>
      </c>
      <c r="F311">
        <v>1.77E-2</v>
      </c>
      <c r="G311">
        <v>4</v>
      </c>
    </row>
    <row r="312" spans="1:7" x14ac:dyDescent="0.3">
      <c r="A312" t="s">
        <v>204</v>
      </c>
      <c r="B312" t="s">
        <v>179</v>
      </c>
      <c r="C312">
        <v>23</v>
      </c>
      <c r="D312">
        <v>24.666666666666671</v>
      </c>
      <c r="E312">
        <v>23.333333333333332</v>
      </c>
      <c r="F312">
        <v>1.77E-2</v>
      </c>
      <c r="G312">
        <v>4</v>
      </c>
    </row>
    <row r="313" spans="1:7" x14ac:dyDescent="0.3">
      <c r="A313" t="s">
        <v>204</v>
      </c>
      <c r="B313" t="s">
        <v>179</v>
      </c>
      <c r="C313">
        <v>24</v>
      </c>
      <c r="D313">
        <v>24.166666666666668</v>
      </c>
      <c r="E313">
        <v>23.222222222222221</v>
      </c>
      <c r="F313">
        <v>1.77E-2</v>
      </c>
      <c r="G313">
        <v>4</v>
      </c>
    </row>
    <row r="314" spans="1:7" x14ac:dyDescent="0.3">
      <c r="A314" t="s">
        <v>204</v>
      </c>
      <c r="B314" t="s">
        <v>180</v>
      </c>
      <c r="C314">
        <v>1</v>
      </c>
      <c r="D314">
        <v>24.333333333333332</v>
      </c>
      <c r="E314">
        <v>23.666666666666664</v>
      </c>
      <c r="F314">
        <v>1.8349999999999998E-2</v>
      </c>
      <c r="G314">
        <v>4</v>
      </c>
    </row>
    <row r="315" spans="1:7" x14ac:dyDescent="0.3">
      <c r="A315" t="s">
        <v>204</v>
      </c>
      <c r="B315" t="s">
        <v>180</v>
      </c>
      <c r="C315">
        <v>2</v>
      </c>
      <c r="D315">
        <v>23.944444444444443</v>
      </c>
      <c r="E315">
        <v>23.555555555555557</v>
      </c>
      <c r="F315">
        <v>1.8349999999999998E-2</v>
      </c>
      <c r="G315">
        <v>4</v>
      </c>
    </row>
    <row r="316" spans="1:7" x14ac:dyDescent="0.3">
      <c r="A316" t="s">
        <v>204</v>
      </c>
      <c r="B316" t="s">
        <v>180</v>
      </c>
      <c r="C316">
        <v>3</v>
      </c>
      <c r="D316">
        <v>23.666666666666664</v>
      </c>
      <c r="E316">
        <v>23.5</v>
      </c>
      <c r="F316">
        <v>1.8349999999999998E-2</v>
      </c>
      <c r="G316">
        <v>4</v>
      </c>
    </row>
    <row r="317" spans="1:7" x14ac:dyDescent="0.3">
      <c r="A317" t="s">
        <v>204</v>
      </c>
      <c r="B317" t="s">
        <v>180</v>
      </c>
      <c r="C317">
        <v>4</v>
      </c>
      <c r="D317">
        <v>23.388888888888886</v>
      </c>
      <c r="E317">
        <v>23.333333333333332</v>
      </c>
      <c r="F317">
        <v>1.8349999999999998E-2</v>
      </c>
      <c r="G317">
        <v>4</v>
      </c>
    </row>
    <row r="318" spans="1:7" x14ac:dyDescent="0.3">
      <c r="A318" t="s">
        <v>204</v>
      </c>
      <c r="B318" t="s">
        <v>180</v>
      </c>
      <c r="C318">
        <v>5</v>
      </c>
      <c r="D318">
        <v>23.333333333333332</v>
      </c>
      <c r="E318">
        <v>23.277777777777782</v>
      </c>
      <c r="F318">
        <v>1.8349999999999998E-2</v>
      </c>
      <c r="G318">
        <v>4</v>
      </c>
    </row>
    <row r="319" spans="1:7" x14ac:dyDescent="0.3">
      <c r="A319" t="s">
        <v>204</v>
      </c>
      <c r="B319" t="s">
        <v>180</v>
      </c>
      <c r="C319">
        <v>6</v>
      </c>
      <c r="D319">
        <v>23.5</v>
      </c>
      <c r="E319">
        <v>23.444444444444443</v>
      </c>
      <c r="F319">
        <v>1.8349999999999998E-2</v>
      </c>
      <c r="G319">
        <v>4</v>
      </c>
    </row>
    <row r="320" spans="1:7" x14ac:dyDescent="0.3">
      <c r="A320" t="s">
        <v>204</v>
      </c>
      <c r="B320" t="s">
        <v>180</v>
      </c>
      <c r="C320">
        <v>7</v>
      </c>
      <c r="D320">
        <v>23.888888888888889</v>
      </c>
      <c r="E320">
        <v>23.555555555555557</v>
      </c>
      <c r="F320">
        <v>1.8349999999999998E-2</v>
      </c>
      <c r="G320">
        <v>4</v>
      </c>
    </row>
    <row r="321" spans="1:7" x14ac:dyDescent="0.3">
      <c r="A321" t="s">
        <v>204</v>
      </c>
      <c r="B321" t="s">
        <v>180</v>
      </c>
      <c r="C321">
        <v>8</v>
      </c>
      <c r="D321">
        <v>24.555555555555557</v>
      </c>
      <c r="E321">
        <v>23.722222222222221</v>
      </c>
      <c r="F321">
        <v>1.8349999999999998E-2</v>
      </c>
      <c r="G321">
        <v>4</v>
      </c>
    </row>
    <row r="322" spans="1:7" x14ac:dyDescent="0.3">
      <c r="A322" t="s">
        <v>204</v>
      </c>
      <c r="B322" t="s">
        <v>180</v>
      </c>
      <c r="C322">
        <v>9</v>
      </c>
      <c r="D322">
        <v>25.611111111111107</v>
      </c>
      <c r="E322">
        <v>24</v>
      </c>
      <c r="F322">
        <v>1.8349999999999998E-2</v>
      </c>
      <c r="G322">
        <v>4</v>
      </c>
    </row>
    <row r="323" spans="1:7" x14ac:dyDescent="0.3">
      <c r="A323" t="s">
        <v>204</v>
      </c>
      <c r="B323" t="s">
        <v>180</v>
      </c>
      <c r="C323">
        <v>10</v>
      </c>
      <c r="D323">
        <v>26.777777777777779</v>
      </c>
      <c r="E323">
        <v>24.333333333333332</v>
      </c>
      <c r="F323">
        <v>1.8349999999999998E-2</v>
      </c>
      <c r="G323">
        <v>4</v>
      </c>
    </row>
    <row r="324" spans="1:7" x14ac:dyDescent="0.3">
      <c r="A324" t="s">
        <v>204</v>
      </c>
      <c r="B324" t="s">
        <v>180</v>
      </c>
      <c r="C324">
        <v>11</v>
      </c>
      <c r="D324">
        <v>28.055555555555557</v>
      </c>
      <c r="E324">
        <v>24.666666666666671</v>
      </c>
      <c r="F324">
        <v>1.8349999999999998E-2</v>
      </c>
      <c r="G324">
        <v>4</v>
      </c>
    </row>
    <row r="325" spans="1:7" x14ac:dyDescent="0.3">
      <c r="A325" t="s">
        <v>204</v>
      </c>
      <c r="B325" t="s">
        <v>180</v>
      </c>
      <c r="C325">
        <v>12</v>
      </c>
      <c r="D325">
        <v>29.333333333333332</v>
      </c>
      <c r="E325">
        <v>25</v>
      </c>
      <c r="F325">
        <v>1.8349999999999998E-2</v>
      </c>
      <c r="G325">
        <v>4</v>
      </c>
    </row>
    <row r="326" spans="1:7" x14ac:dyDescent="0.3">
      <c r="A326" t="s">
        <v>204</v>
      </c>
      <c r="B326" t="s">
        <v>180</v>
      </c>
      <c r="C326">
        <v>13</v>
      </c>
      <c r="D326">
        <v>30.277777777777779</v>
      </c>
      <c r="E326">
        <v>25.222222222222225</v>
      </c>
      <c r="F326">
        <v>1.8349999999999998E-2</v>
      </c>
      <c r="G326">
        <v>4</v>
      </c>
    </row>
    <row r="327" spans="1:7" x14ac:dyDescent="0.3">
      <c r="A327" t="s">
        <v>204</v>
      </c>
      <c r="B327" t="s">
        <v>180</v>
      </c>
      <c r="C327">
        <v>14</v>
      </c>
      <c r="D327">
        <v>30.888888888888889</v>
      </c>
      <c r="E327">
        <v>25.388888888888889</v>
      </c>
      <c r="F327">
        <v>1.8349999999999998E-2</v>
      </c>
      <c r="G327">
        <v>4</v>
      </c>
    </row>
    <row r="328" spans="1:7" x14ac:dyDescent="0.3">
      <c r="A328" t="s">
        <v>204</v>
      </c>
      <c r="B328" t="s">
        <v>180</v>
      </c>
      <c r="C328">
        <v>15</v>
      </c>
      <c r="D328">
        <v>31.111111111111111</v>
      </c>
      <c r="E328">
        <v>25.444444444444443</v>
      </c>
      <c r="F328">
        <v>1.8349999999999998E-2</v>
      </c>
      <c r="G328">
        <v>4</v>
      </c>
    </row>
    <row r="329" spans="1:7" x14ac:dyDescent="0.3">
      <c r="A329" t="s">
        <v>204</v>
      </c>
      <c r="B329" t="s">
        <v>180</v>
      </c>
      <c r="C329">
        <v>16</v>
      </c>
      <c r="D329">
        <v>30.888888888888889</v>
      </c>
      <c r="E329">
        <v>25.388888888888889</v>
      </c>
      <c r="F329">
        <v>1.8349999999999998E-2</v>
      </c>
      <c r="G329">
        <v>4</v>
      </c>
    </row>
    <row r="330" spans="1:7" x14ac:dyDescent="0.3">
      <c r="A330" t="s">
        <v>204</v>
      </c>
      <c r="B330" t="s">
        <v>180</v>
      </c>
      <c r="C330">
        <v>17</v>
      </c>
      <c r="D330">
        <v>30.333333333333332</v>
      </c>
      <c r="E330">
        <v>25.222222222222225</v>
      </c>
      <c r="F330">
        <v>1.8349999999999998E-2</v>
      </c>
      <c r="G330">
        <v>4</v>
      </c>
    </row>
    <row r="331" spans="1:7" x14ac:dyDescent="0.3">
      <c r="A331" t="s">
        <v>204</v>
      </c>
      <c r="B331" t="s">
        <v>180</v>
      </c>
      <c r="C331">
        <v>18</v>
      </c>
      <c r="D331">
        <v>29.5</v>
      </c>
      <c r="E331">
        <v>25.055555555555554</v>
      </c>
      <c r="F331">
        <v>1.8349999999999998E-2</v>
      </c>
      <c r="G331">
        <v>4</v>
      </c>
    </row>
    <row r="332" spans="1:7" x14ac:dyDescent="0.3">
      <c r="A332" t="s">
        <v>204</v>
      </c>
      <c r="B332" t="s">
        <v>180</v>
      </c>
      <c r="C332">
        <v>19</v>
      </c>
      <c r="D332">
        <v>28.444444444444443</v>
      </c>
      <c r="E332">
        <v>24.777777777777775</v>
      </c>
      <c r="F332">
        <v>1.8349999999999998E-2</v>
      </c>
      <c r="G332">
        <v>4</v>
      </c>
    </row>
    <row r="333" spans="1:7" x14ac:dyDescent="0.3">
      <c r="A333" t="s">
        <v>204</v>
      </c>
      <c r="B333" t="s">
        <v>180</v>
      </c>
      <c r="C333">
        <v>20</v>
      </c>
      <c r="D333">
        <v>27.444444444444446</v>
      </c>
      <c r="E333">
        <v>24.499999999999996</v>
      </c>
      <c r="F333">
        <v>1.8349999999999998E-2</v>
      </c>
      <c r="G333">
        <v>4</v>
      </c>
    </row>
    <row r="334" spans="1:7" x14ac:dyDescent="0.3">
      <c r="A334" t="s">
        <v>204</v>
      </c>
      <c r="B334" t="s">
        <v>180</v>
      </c>
      <c r="C334">
        <v>21</v>
      </c>
      <c r="D334">
        <v>26.611111111111114</v>
      </c>
      <c r="E334">
        <v>24.277777777777779</v>
      </c>
      <c r="F334">
        <v>1.8349999999999998E-2</v>
      </c>
      <c r="G334">
        <v>4</v>
      </c>
    </row>
    <row r="335" spans="1:7" x14ac:dyDescent="0.3">
      <c r="A335" t="s">
        <v>204</v>
      </c>
      <c r="B335" t="s">
        <v>180</v>
      </c>
      <c r="C335">
        <v>22</v>
      </c>
      <c r="D335">
        <v>25.833333333333332</v>
      </c>
      <c r="E335">
        <v>24.055555555555557</v>
      </c>
      <c r="F335">
        <v>1.8349999999999998E-2</v>
      </c>
      <c r="G335">
        <v>4</v>
      </c>
    </row>
    <row r="336" spans="1:7" x14ac:dyDescent="0.3">
      <c r="A336" t="s">
        <v>204</v>
      </c>
      <c r="B336" t="s">
        <v>180</v>
      </c>
      <c r="C336">
        <v>23</v>
      </c>
      <c r="D336">
        <v>25.222222222222225</v>
      </c>
      <c r="E336">
        <v>23.888888888888889</v>
      </c>
      <c r="F336">
        <v>1.8349999999999998E-2</v>
      </c>
      <c r="G336">
        <v>4</v>
      </c>
    </row>
    <row r="337" spans="1:7" x14ac:dyDescent="0.3">
      <c r="A337" t="s">
        <v>204</v>
      </c>
      <c r="B337" t="s">
        <v>180</v>
      </c>
      <c r="C337">
        <v>24</v>
      </c>
      <c r="D337">
        <v>24.722222222222221</v>
      </c>
      <c r="E337">
        <v>23.777777777777779</v>
      </c>
      <c r="F337">
        <v>1.8349999999999998E-2</v>
      </c>
      <c r="G337">
        <v>4</v>
      </c>
    </row>
    <row r="338" spans="1:7" x14ac:dyDescent="0.3">
      <c r="A338" t="s">
        <v>204</v>
      </c>
      <c r="B338" t="s">
        <v>182</v>
      </c>
      <c r="C338">
        <v>1</v>
      </c>
      <c r="D338">
        <v>24.499999999999996</v>
      </c>
      <c r="E338">
        <v>23.555555555555557</v>
      </c>
      <c r="F338">
        <v>1.8120000000000001E-2</v>
      </c>
      <c r="G338">
        <v>5</v>
      </c>
    </row>
    <row r="339" spans="1:7" x14ac:dyDescent="0.3">
      <c r="A339" t="s">
        <v>204</v>
      </c>
      <c r="B339" t="s">
        <v>182</v>
      </c>
      <c r="C339">
        <v>2</v>
      </c>
      <c r="D339">
        <v>24.055555555555557</v>
      </c>
      <c r="E339">
        <v>23.444444444444443</v>
      </c>
      <c r="F339">
        <v>1.8120000000000001E-2</v>
      </c>
      <c r="G339">
        <v>5</v>
      </c>
    </row>
    <row r="340" spans="1:7" x14ac:dyDescent="0.3">
      <c r="A340" t="s">
        <v>204</v>
      </c>
      <c r="B340" t="s">
        <v>182</v>
      </c>
      <c r="C340">
        <v>3</v>
      </c>
      <c r="D340">
        <v>23.666666666666664</v>
      </c>
      <c r="E340">
        <v>23.333333333333332</v>
      </c>
      <c r="F340">
        <v>1.8120000000000001E-2</v>
      </c>
      <c r="G340">
        <v>5</v>
      </c>
    </row>
    <row r="341" spans="1:7" x14ac:dyDescent="0.3">
      <c r="A341" t="s">
        <v>204</v>
      </c>
      <c r="B341" t="s">
        <v>182</v>
      </c>
      <c r="C341">
        <v>4</v>
      </c>
      <c r="D341">
        <v>23.444444444444443</v>
      </c>
      <c r="E341">
        <v>23.277777777777782</v>
      </c>
      <c r="F341">
        <v>1.8120000000000001E-2</v>
      </c>
      <c r="G341">
        <v>5</v>
      </c>
    </row>
    <row r="342" spans="1:7" x14ac:dyDescent="0.3">
      <c r="A342" t="s">
        <v>204</v>
      </c>
      <c r="B342" t="s">
        <v>182</v>
      </c>
      <c r="C342">
        <v>5</v>
      </c>
      <c r="D342">
        <v>23.333333333333332</v>
      </c>
      <c r="E342">
        <v>23.277777777777782</v>
      </c>
      <c r="F342">
        <v>1.8120000000000001E-2</v>
      </c>
      <c r="G342">
        <v>5</v>
      </c>
    </row>
    <row r="343" spans="1:7" x14ac:dyDescent="0.3">
      <c r="A343" t="s">
        <v>204</v>
      </c>
      <c r="B343" t="s">
        <v>182</v>
      </c>
      <c r="C343">
        <v>6</v>
      </c>
      <c r="D343">
        <v>23.5</v>
      </c>
      <c r="E343">
        <v>23.277777777777782</v>
      </c>
      <c r="F343">
        <v>1.8120000000000001E-2</v>
      </c>
      <c r="G343">
        <v>5</v>
      </c>
    </row>
    <row r="344" spans="1:7" x14ac:dyDescent="0.3">
      <c r="A344" t="s">
        <v>204</v>
      </c>
      <c r="B344" t="s">
        <v>182</v>
      </c>
      <c r="C344">
        <v>7</v>
      </c>
      <c r="D344">
        <v>23.944444444444443</v>
      </c>
      <c r="E344">
        <v>23.444444444444443</v>
      </c>
      <c r="F344">
        <v>1.8120000000000001E-2</v>
      </c>
      <c r="G344">
        <v>5</v>
      </c>
    </row>
    <row r="345" spans="1:7" x14ac:dyDescent="0.3">
      <c r="A345" t="s">
        <v>204</v>
      </c>
      <c r="B345" t="s">
        <v>182</v>
      </c>
      <c r="C345">
        <v>8</v>
      </c>
      <c r="D345">
        <v>24.777777777777775</v>
      </c>
      <c r="E345">
        <v>23.666666666666664</v>
      </c>
      <c r="F345">
        <v>1.8120000000000001E-2</v>
      </c>
      <c r="G345">
        <v>5</v>
      </c>
    </row>
    <row r="346" spans="1:7" x14ac:dyDescent="0.3">
      <c r="A346" t="s">
        <v>204</v>
      </c>
      <c r="B346" t="s">
        <v>182</v>
      </c>
      <c r="C346">
        <v>9</v>
      </c>
      <c r="D346">
        <v>25.888888888888886</v>
      </c>
      <c r="E346">
        <v>23.944444444444443</v>
      </c>
      <c r="F346">
        <v>1.8120000000000001E-2</v>
      </c>
      <c r="G346">
        <v>5</v>
      </c>
    </row>
    <row r="347" spans="1:7" x14ac:dyDescent="0.3">
      <c r="A347" t="s">
        <v>204</v>
      </c>
      <c r="B347" t="s">
        <v>182</v>
      </c>
      <c r="C347">
        <v>10</v>
      </c>
      <c r="D347">
        <v>27.222222222222221</v>
      </c>
      <c r="E347">
        <v>24.333333333333332</v>
      </c>
      <c r="F347">
        <v>1.8120000000000001E-2</v>
      </c>
      <c r="G347">
        <v>5</v>
      </c>
    </row>
    <row r="348" spans="1:7" x14ac:dyDescent="0.3">
      <c r="A348" t="s">
        <v>204</v>
      </c>
      <c r="B348" t="s">
        <v>182</v>
      </c>
      <c r="C348">
        <v>11</v>
      </c>
      <c r="D348">
        <v>28.777777777777779</v>
      </c>
      <c r="E348">
        <v>24.722222222222221</v>
      </c>
      <c r="F348">
        <v>1.8120000000000001E-2</v>
      </c>
      <c r="G348">
        <v>5</v>
      </c>
    </row>
    <row r="349" spans="1:7" x14ac:dyDescent="0.3">
      <c r="A349" t="s">
        <v>204</v>
      </c>
      <c r="B349" t="s">
        <v>182</v>
      </c>
      <c r="C349">
        <v>12</v>
      </c>
      <c r="D349">
        <v>30.166666666666668</v>
      </c>
      <c r="E349">
        <v>25.055555555555554</v>
      </c>
      <c r="F349">
        <v>1.8120000000000001E-2</v>
      </c>
      <c r="G349">
        <v>5</v>
      </c>
    </row>
    <row r="350" spans="1:7" x14ac:dyDescent="0.3">
      <c r="A350" t="s">
        <v>204</v>
      </c>
      <c r="B350" t="s">
        <v>182</v>
      </c>
      <c r="C350">
        <v>13</v>
      </c>
      <c r="D350">
        <v>31.222222222222221</v>
      </c>
      <c r="E350">
        <v>25.333333333333329</v>
      </c>
      <c r="F350">
        <v>1.8120000000000001E-2</v>
      </c>
      <c r="G350">
        <v>5</v>
      </c>
    </row>
    <row r="351" spans="1:7" x14ac:dyDescent="0.3">
      <c r="A351" t="s">
        <v>204</v>
      </c>
      <c r="B351" t="s">
        <v>182</v>
      </c>
      <c r="C351">
        <v>14</v>
      </c>
      <c r="D351">
        <v>31.944444444444443</v>
      </c>
      <c r="E351">
        <v>25.500000000000004</v>
      </c>
      <c r="F351">
        <v>1.8120000000000001E-2</v>
      </c>
      <c r="G351">
        <v>5</v>
      </c>
    </row>
    <row r="352" spans="1:7" x14ac:dyDescent="0.3">
      <c r="A352" t="s">
        <v>204</v>
      </c>
      <c r="B352" t="s">
        <v>182</v>
      </c>
      <c r="C352">
        <v>15</v>
      </c>
      <c r="D352">
        <v>32.222222222222221</v>
      </c>
      <c r="E352">
        <v>25.611111111111107</v>
      </c>
      <c r="F352">
        <v>1.8120000000000001E-2</v>
      </c>
      <c r="G352">
        <v>5</v>
      </c>
    </row>
    <row r="353" spans="1:7" x14ac:dyDescent="0.3">
      <c r="A353" t="s">
        <v>204</v>
      </c>
      <c r="B353" t="s">
        <v>182</v>
      </c>
      <c r="C353">
        <v>16</v>
      </c>
      <c r="D353">
        <v>31.944444444444443</v>
      </c>
      <c r="E353">
        <v>25.500000000000004</v>
      </c>
      <c r="F353">
        <v>1.8120000000000001E-2</v>
      </c>
      <c r="G353">
        <v>5</v>
      </c>
    </row>
    <row r="354" spans="1:7" x14ac:dyDescent="0.3">
      <c r="A354" t="s">
        <v>204</v>
      </c>
      <c r="B354" t="s">
        <v>182</v>
      </c>
      <c r="C354">
        <v>17</v>
      </c>
      <c r="D354">
        <v>31.333333333333332</v>
      </c>
      <c r="E354">
        <v>25.333333333333329</v>
      </c>
      <c r="F354">
        <v>1.8120000000000001E-2</v>
      </c>
      <c r="G354">
        <v>5</v>
      </c>
    </row>
    <row r="355" spans="1:7" x14ac:dyDescent="0.3">
      <c r="A355" t="s">
        <v>204</v>
      </c>
      <c r="B355" t="s">
        <v>182</v>
      </c>
      <c r="C355">
        <v>18</v>
      </c>
      <c r="D355">
        <v>30.333333333333332</v>
      </c>
      <c r="E355">
        <v>25.111111111111111</v>
      </c>
      <c r="F355">
        <v>1.8120000000000001E-2</v>
      </c>
      <c r="G355">
        <v>5</v>
      </c>
    </row>
    <row r="356" spans="1:7" x14ac:dyDescent="0.3">
      <c r="A356" t="s">
        <v>204</v>
      </c>
      <c r="B356" t="s">
        <v>182</v>
      </c>
      <c r="C356">
        <v>19</v>
      </c>
      <c r="D356">
        <v>29.222222222222221</v>
      </c>
      <c r="E356">
        <v>24.833333333333332</v>
      </c>
      <c r="F356">
        <v>1.8120000000000001E-2</v>
      </c>
      <c r="G356">
        <v>5</v>
      </c>
    </row>
    <row r="357" spans="1:7" x14ac:dyDescent="0.3">
      <c r="A357" t="s">
        <v>204</v>
      </c>
      <c r="B357" t="s">
        <v>182</v>
      </c>
      <c r="C357">
        <v>20</v>
      </c>
      <c r="D357">
        <v>28.055555555555557</v>
      </c>
      <c r="E357">
        <v>24.499999999999996</v>
      </c>
      <c r="F357">
        <v>1.8120000000000001E-2</v>
      </c>
      <c r="G357">
        <v>5</v>
      </c>
    </row>
    <row r="358" spans="1:7" x14ac:dyDescent="0.3">
      <c r="A358" t="s">
        <v>204</v>
      </c>
      <c r="B358" t="s">
        <v>182</v>
      </c>
      <c r="C358">
        <v>21</v>
      </c>
      <c r="D358">
        <v>27.055555555555557</v>
      </c>
      <c r="E358">
        <v>24.277777777777779</v>
      </c>
      <c r="F358">
        <v>1.8120000000000001E-2</v>
      </c>
      <c r="G358">
        <v>5</v>
      </c>
    </row>
    <row r="359" spans="1:7" x14ac:dyDescent="0.3">
      <c r="A359" t="s">
        <v>204</v>
      </c>
      <c r="B359" t="s">
        <v>182</v>
      </c>
      <c r="C359">
        <v>22</v>
      </c>
      <c r="D359">
        <v>26.166666666666664</v>
      </c>
      <c r="E359">
        <v>24</v>
      </c>
      <c r="F359">
        <v>1.8120000000000001E-2</v>
      </c>
      <c r="G359">
        <v>5</v>
      </c>
    </row>
    <row r="360" spans="1:7" x14ac:dyDescent="0.3">
      <c r="A360" t="s">
        <v>204</v>
      </c>
      <c r="B360" t="s">
        <v>182</v>
      </c>
      <c r="C360">
        <v>23</v>
      </c>
      <c r="D360">
        <v>25.444444444444443</v>
      </c>
      <c r="E360">
        <v>23.833333333333336</v>
      </c>
      <c r="F360">
        <v>1.8120000000000001E-2</v>
      </c>
      <c r="G360">
        <v>5</v>
      </c>
    </row>
    <row r="361" spans="1:7" x14ac:dyDescent="0.3">
      <c r="A361" t="s">
        <v>204</v>
      </c>
      <c r="B361" t="s">
        <v>182</v>
      </c>
      <c r="C361">
        <v>24</v>
      </c>
      <c r="D361">
        <v>24.944444444444446</v>
      </c>
      <c r="E361">
        <v>23.666666666666664</v>
      </c>
      <c r="F361">
        <v>1.8120000000000001E-2</v>
      </c>
      <c r="G361">
        <v>5</v>
      </c>
    </row>
    <row r="362" spans="1:7" x14ac:dyDescent="0.3">
      <c r="A362" t="s">
        <v>204</v>
      </c>
      <c r="B362" t="s">
        <v>183</v>
      </c>
      <c r="C362">
        <v>1</v>
      </c>
      <c r="D362">
        <v>24.944444444444446</v>
      </c>
      <c r="E362">
        <v>24.222222222222218</v>
      </c>
      <c r="F362">
        <v>1.891E-2</v>
      </c>
      <c r="G362">
        <v>5</v>
      </c>
    </row>
    <row r="363" spans="1:7" x14ac:dyDescent="0.3">
      <c r="A363" t="s">
        <v>204</v>
      </c>
      <c r="B363" t="s">
        <v>183</v>
      </c>
      <c r="C363">
        <v>2</v>
      </c>
      <c r="D363">
        <v>24.555555555555557</v>
      </c>
      <c r="E363">
        <v>24.111111111111114</v>
      </c>
      <c r="F363">
        <v>1.891E-2</v>
      </c>
      <c r="G363">
        <v>5</v>
      </c>
    </row>
    <row r="364" spans="1:7" x14ac:dyDescent="0.3">
      <c r="A364" t="s">
        <v>204</v>
      </c>
      <c r="B364" t="s">
        <v>183</v>
      </c>
      <c r="C364">
        <v>3</v>
      </c>
      <c r="D364">
        <v>24.222222222222218</v>
      </c>
      <c r="E364">
        <v>24</v>
      </c>
      <c r="F364">
        <v>1.891E-2</v>
      </c>
      <c r="G364">
        <v>5</v>
      </c>
    </row>
    <row r="365" spans="1:7" x14ac:dyDescent="0.3">
      <c r="A365" t="s">
        <v>204</v>
      </c>
      <c r="B365" t="s">
        <v>183</v>
      </c>
      <c r="C365">
        <v>4</v>
      </c>
      <c r="D365">
        <v>24</v>
      </c>
      <c r="E365">
        <v>23.944444444444443</v>
      </c>
      <c r="F365">
        <v>1.891E-2</v>
      </c>
      <c r="G365">
        <v>5</v>
      </c>
    </row>
    <row r="366" spans="1:7" x14ac:dyDescent="0.3">
      <c r="A366" t="s">
        <v>204</v>
      </c>
      <c r="B366" t="s">
        <v>183</v>
      </c>
      <c r="C366">
        <v>5</v>
      </c>
      <c r="D366">
        <v>23.888888888888889</v>
      </c>
      <c r="E366">
        <v>23.833333333333336</v>
      </c>
      <c r="F366">
        <v>1.891E-2</v>
      </c>
      <c r="G366">
        <v>5</v>
      </c>
    </row>
    <row r="367" spans="1:7" x14ac:dyDescent="0.3">
      <c r="A367" t="s">
        <v>204</v>
      </c>
      <c r="B367" t="s">
        <v>183</v>
      </c>
      <c r="C367">
        <v>6</v>
      </c>
      <c r="D367">
        <v>24.055555555555557</v>
      </c>
      <c r="E367">
        <v>23.944444444444443</v>
      </c>
      <c r="F367">
        <v>1.891E-2</v>
      </c>
      <c r="G367">
        <v>5</v>
      </c>
    </row>
    <row r="368" spans="1:7" x14ac:dyDescent="0.3">
      <c r="A368" t="s">
        <v>204</v>
      </c>
      <c r="B368" t="s">
        <v>183</v>
      </c>
      <c r="C368">
        <v>7</v>
      </c>
      <c r="D368">
        <v>24.499999999999996</v>
      </c>
      <c r="E368">
        <v>24.055555555555557</v>
      </c>
      <c r="F368">
        <v>1.891E-2</v>
      </c>
      <c r="G368">
        <v>5</v>
      </c>
    </row>
    <row r="369" spans="1:7" x14ac:dyDescent="0.3">
      <c r="A369" t="s">
        <v>204</v>
      </c>
      <c r="B369" t="s">
        <v>183</v>
      </c>
      <c r="C369">
        <v>8</v>
      </c>
      <c r="D369">
        <v>25.222222222222225</v>
      </c>
      <c r="E369">
        <v>24.277777777777779</v>
      </c>
      <c r="F369">
        <v>1.891E-2</v>
      </c>
      <c r="G369">
        <v>5</v>
      </c>
    </row>
    <row r="370" spans="1:7" x14ac:dyDescent="0.3">
      <c r="A370" t="s">
        <v>204</v>
      </c>
      <c r="B370" t="s">
        <v>183</v>
      </c>
      <c r="C370">
        <v>9</v>
      </c>
      <c r="D370">
        <v>26.277777777777779</v>
      </c>
      <c r="E370">
        <v>24.555555555555557</v>
      </c>
      <c r="F370">
        <v>1.891E-2</v>
      </c>
      <c r="G370">
        <v>5</v>
      </c>
    </row>
    <row r="371" spans="1:7" x14ac:dyDescent="0.3">
      <c r="A371" t="s">
        <v>204</v>
      </c>
      <c r="B371" t="s">
        <v>183</v>
      </c>
      <c r="C371">
        <v>10</v>
      </c>
      <c r="D371">
        <v>27.555555555555554</v>
      </c>
      <c r="E371">
        <v>24.888888888888889</v>
      </c>
      <c r="F371">
        <v>1.891E-2</v>
      </c>
      <c r="G371">
        <v>5</v>
      </c>
    </row>
    <row r="372" spans="1:7" x14ac:dyDescent="0.3">
      <c r="A372" t="s">
        <v>204</v>
      </c>
      <c r="B372" t="s">
        <v>183</v>
      </c>
      <c r="C372">
        <v>11</v>
      </c>
      <c r="D372">
        <v>29</v>
      </c>
      <c r="E372">
        <v>25.222222222222225</v>
      </c>
      <c r="F372">
        <v>1.891E-2</v>
      </c>
      <c r="G372">
        <v>5</v>
      </c>
    </row>
    <row r="373" spans="1:7" x14ac:dyDescent="0.3">
      <c r="A373" t="s">
        <v>204</v>
      </c>
      <c r="B373" t="s">
        <v>183</v>
      </c>
      <c r="C373">
        <v>12</v>
      </c>
      <c r="D373">
        <v>30.333333333333332</v>
      </c>
      <c r="E373">
        <v>25.555555555555557</v>
      </c>
      <c r="F373">
        <v>1.891E-2</v>
      </c>
      <c r="G373">
        <v>5</v>
      </c>
    </row>
    <row r="374" spans="1:7" x14ac:dyDescent="0.3">
      <c r="A374" t="s">
        <v>204</v>
      </c>
      <c r="B374" t="s">
        <v>183</v>
      </c>
      <c r="C374">
        <v>13</v>
      </c>
      <c r="D374">
        <v>31.277777777777779</v>
      </c>
      <c r="E374">
        <v>25.833333333333332</v>
      </c>
      <c r="F374">
        <v>1.891E-2</v>
      </c>
      <c r="G374">
        <v>5</v>
      </c>
    </row>
    <row r="375" spans="1:7" x14ac:dyDescent="0.3">
      <c r="A375" t="s">
        <v>204</v>
      </c>
      <c r="B375" t="s">
        <v>183</v>
      </c>
      <c r="C375">
        <v>14</v>
      </c>
      <c r="D375">
        <v>32</v>
      </c>
      <c r="E375">
        <v>26</v>
      </c>
      <c r="F375">
        <v>1.891E-2</v>
      </c>
      <c r="G375">
        <v>5</v>
      </c>
    </row>
    <row r="376" spans="1:7" x14ac:dyDescent="0.3">
      <c r="A376" t="s">
        <v>204</v>
      </c>
      <c r="B376" t="s">
        <v>183</v>
      </c>
      <c r="C376">
        <v>15</v>
      </c>
      <c r="D376">
        <v>32.222222222222221</v>
      </c>
      <c r="E376">
        <v>26.055555555555557</v>
      </c>
      <c r="F376">
        <v>1.891E-2</v>
      </c>
      <c r="G376">
        <v>5</v>
      </c>
    </row>
    <row r="377" spans="1:7" x14ac:dyDescent="0.3">
      <c r="A377" t="s">
        <v>204</v>
      </c>
      <c r="B377" t="s">
        <v>183</v>
      </c>
      <c r="C377">
        <v>16</v>
      </c>
      <c r="D377">
        <v>32</v>
      </c>
      <c r="E377">
        <v>26</v>
      </c>
      <c r="F377">
        <v>1.891E-2</v>
      </c>
      <c r="G377">
        <v>5</v>
      </c>
    </row>
    <row r="378" spans="1:7" x14ac:dyDescent="0.3">
      <c r="A378" t="s">
        <v>204</v>
      </c>
      <c r="B378" t="s">
        <v>183</v>
      </c>
      <c r="C378">
        <v>17</v>
      </c>
      <c r="D378">
        <v>31.388888888888889</v>
      </c>
      <c r="E378">
        <v>25.833333333333332</v>
      </c>
      <c r="F378">
        <v>1.891E-2</v>
      </c>
      <c r="G378">
        <v>5</v>
      </c>
    </row>
    <row r="379" spans="1:7" x14ac:dyDescent="0.3">
      <c r="A379" t="s">
        <v>204</v>
      </c>
      <c r="B379" t="s">
        <v>183</v>
      </c>
      <c r="C379">
        <v>18</v>
      </c>
      <c r="D379">
        <v>30.444444444444443</v>
      </c>
      <c r="E379">
        <v>25.611111111111107</v>
      </c>
      <c r="F379">
        <v>1.891E-2</v>
      </c>
      <c r="G379">
        <v>5</v>
      </c>
    </row>
    <row r="380" spans="1:7" x14ac:dyDescent="0.3">
      <c r="A380" t="s">
        <v>204</v>
      </c>
      <c r="B380" t="s">
        <v>183</v>
      </c>
      <c r="C380">
        <v>19</v>
      </c>
      <c r="D380">
        <v>29.388888888888889</v>
      </c>
      <c r="E380">
        <v>25.333333333333329</v>
      </c>
      <c r="F380">
        <v>1.891E-2</v>
      </c>
      <c r="G380">
        <v>5</v>
      </c>
    </row>
    <row r="381" spans="1:7" x14ac:dyDescent="0.3">
      <c r="A381" t="s">
        <v>204</v>
      </c>
      <c r="B381" t="s">
        <v>183</v>
      </c>
      <c r="C381">
        <v>20</v>
      </c>
      <c r="D381">
        <v>28.277777777777782</v>
      </c>
      <c r="E381">
        <v>25.055555555555554</v>
      </c>
      <c r="F381">
        <v>1.891E-2</v>
      </c>
      <c r="G381">
        <v>5</v>
      </c>
    </row>
    <row r="382" spans="1:7" x14ac:dyDescent="0.3">
      <c r="A382" t="s">
        <v>204</v>
      </c>
      <c r="B382" t="s">
        <v>183</v>
      </c>
      <c r="C382">
        <v>21</v>
      </c>
      <c r="D382">
        <v>27.388888888888889</v>
      </c>
      <c r="E382">
        <v>24.833333333333332</v>
      </c>
      <c r="F382">
        <v>1.891E-2</v>
      </c>
      <c r="G382">
        <v>5</v>
      </c>
    </row>
    <row r="383" spans="1:7" x14ac:dyDescent="0.3">
      <c r="A383" t="s">
        <v>204</v>
      </c>
      <c r="B383" t="s">
        <v>183</v>
      </c>
      <c r="C383">
        <v>22</v>
      </c>
      <c r="D383">
        <v>26.555555555555557</v>
      </c>
      <c r="E383">
        <v>24.611111111111111</v>
      </c>
      <c r="F383">
        <v>1.891E-2</v>
      </c>
      <c r="G383">
        <v>5</v>
      </c>
    </row>
    <row r="384" spans="1:7" x14ac:dyDescent="0.3">
      <c r="A384" t="s">
        <v>204</v>
      </c>
      <c r="B384" t="s">
        <v>183</v>
      </c>
      <c r="C384">
        <v>23</v>
      </c>
      <c r="D384">
        <v>25.888888888888886</v>
      </c>
      <c r="E384">
        <v>24.444444444444443</v>
      </c>
      <c r="F384">
        <v>1.891E-2</v>
      </c>
      <c r="G384">
        <v>5</v>
      </c>
    </row>
    <row r="385" spans="1:7" x14ac:dyDescent="0.3">
      <c r="A385" t="s">
        <v>204</v>
      </c>
      <c r="B385" t="s">
        <v>183</v>
      </c>
      <c r="C385">
        <v>24</v>
      </c>
      <c r="D385">
        <v>25.388888888888889</v>
      </c>
      <c r="E385">
        <v>24.333333333333332</v>
      </c>
      <c r="F385">
        <v>1.891E-2</v>
      </c>
      <c r="G385">
        <v>5</v>
      </c>
    </row>
    <row r="386" spans="1:7" x14ac:dyDescent="0.3">
      <c r="A386" t="s">
        <v>204</v>
      </c>
      <c r="B386" t="s">
        <v>94</v>
      </c>
      <c r="C386">
        <v>1</v>
      </c>
      <c r="D386">
        <v>24.944444444444446</v>
      </c>
      <c r="E386">
        <v>24.777777777777775</v>
      </c>
      <c r="F386">
        <v>1.985E-2</v>
      </c>
      <c r="G386">
        <v>5</v>
      </c>
    </row>
    <row r="387" spans="1:7" x14ac:dyDescent="0.3">
      <c r="A387" t="s">
        <v>204</v>
      </c>
      <c r="B387" t="s">
        <v>94</v>
      </c>
      <c r="C387">
        <v>2</v>
      </c>
      <c r="D387">
        <v>24.555555555555557</v>
      </c>
      <c r="E387">
        <v>24.499999999999996</v>
      </c>
      <c r="F387">
        <v>1.985E-2</v>
      </c>
      <c r="G387">
        <v>5</v>
      </c>
    </row>
    <row r="388" spans="1:7" x14ac:dyDescent="0.3">
      <c r="A388" t="s">
        <v>204</v>
      </c>
      <c r="B388" t="s">
        <v>94</v>
      </c>
      <c r="C388">
        <v>3</v>
      </c>
      <c r="D388">
        <v>24.222222222222218</v>
      </c>
      <c r="E388">
        <v>24.166666666666668</v>
      </c>
      <c r="F388">
        <v>1.9740000000000001E-2</v>
      </c>
      <c r="G388">
        <v>5</v>
      </c>
    </row>
    <row r="389" spans="1:7" x14ac:dyDescent="0.3">
      <c r="A389" t="s">
        <v>204</v>
      </c>
      <c r="B389" t="s">
        <v>94</v>
      </c>
      <c r="C389">
        <v>4</v>
      </c>
      <c r="D389">
        <v>24</v>
      </c>
      <c r="E389">
        <v>23.944444444444443</v>
      </c>
      <c r="F389">
        <v>1.9440000000000002E-2</v>
      </c>
      <c r="G389">
        <v>5</v>
      </c>
    </row>
    <row r="390" spans="1:7" x14ac:dyDescent="0.3">
      <c r="A390" t="s">
        <v>204</v>
      </c>
      <c r="B390" t="s">
        <v>94</v>
      </c>
      <c r="C390">
        <v>5</v>
      </c>
      <c r="D390">
        <v>23.888888888888889</v>
      </c>
      <c r="E390">
        <v>23.833333333333336</v>
      </c>
      <c r="F390">
        <v>1.934E-2</v>
      </c>
      <c r="G390">
        <v>5</v>
      </c>
    </row>
    <row r="391" spans="1:7" x14ac:dyDescent="0.3">
      <c r="A391" t="s">
        <v>204</v>
      </c>
      <c r="B391" t="s">
        <v>94</v>
      </c>
      <c r="C391">
        <v>6</v>
      </c>
      <c r="D391">
        <v>24.055555555555557</v>
      </c>
      <c r="E391">
        <v>24</v>
      </c>
      <c r="F391">
        <v>1.9540000000000002E-2</v>
      </c>
      <c r="G391">
        <v>5</v>
      </c>
    </row>
    <row r="392" spans="1:7" x14ac:dyDescent="0.3">
      <c r="A392" t="s">
        <v>204</v>
      </c>
      <c r="B392" t="s">
        <v>94</v>
      </c>
      <c r="C392">
        <v>7</v>
      </c>
      <c r="D392">
        <v>24.499999999999996</v>
      </c>
      <c r="E392">
        <v>24.444444444444443</v>
      </c>
      <c r="F392">
        <v>1.985E-2</v>
      </c>
      <c r="G392">
        <v>5</v>
      </c>
    </row>
    <row r="393" spans="1:7" x14ac:dyDescent="0.3">
      <c r="A393" t="s">
        <v>204</v>
      </c>
      <c r="B393" t="s">
        <v>94</v>
      </c>
      <c r="C393">
        <v>8</v>
      </c>
      <c r="D393">
        <v>25.222222222222225</v>
      </c>
      <c r="E393">
        <v>24.833333333333332</v>
      </c>
      <c r="F393">
        <v>1.985E-2</v>
      </c>
      <c r="G393">
        <v>5</v>
      </c>
    </row>
    <row r="394" spans="1:7" x14ac:dyDescent="0.3">
      <c r="A394" t="s">
        <v>204</v>
      </c>
      <c r="B394" t="s">
        <v>94</v>
      </c>
      <c r="C394">
        <v>9</v>
      </c>
      <c r="D394">
        <v>26.277777777777779</v>
      </c>
      <c r="E394">
        <v>25.111111111111111</v>
      </c>
      <c r="F394">
        <v>1.985E-2</v>
      </c>
      <c r="G394">
        <v>5</v>
      </c>
    </row>
    <row r="395" spans="1:7" x14ac:dyDescent="0.3">
      <c r="A395" t="s">
        <v>204</v>
      </c>
      <c r="B395" t="s">
        <v>94</v>
      </c>
      <c r="C395">
        <v>10</v>
      </c>
      <c r="D395">
        <v>27.555555555555554</v>
      </c>
      <c r="E395">
        <v>25.444444444444443</v>
      </c>
      <c r="F395">
        <v>1.985E-2</v>
      </c>
      <c r="G395">
        <v>5</v>
      </c>
    </row>
    <row r="396" spans="1:7" x14ac:dyDescent="0.3">
      <c r="A396" t="s">
        <v>204</v>
      </c>
      <c r="B396" t="s">
        <v>94</v>
      </c>
      <c r="C396">
        <v>11</v>
      </c>
      <c r="D396">
        <v>29</v>
      </c>
      <c r="E396">
        <v>25.777777777777782</v>
      </c>
      <c r="F396">
        <v>1.985E-2</v>
      </c>
      <c r="G396">
        <v>5</v>
      </c>
    </row>
    <row r="397" spans="1:7" x14ac:dyDescent="0.3">
      <c r="A397" t="s">
        <v>204</v>
      </c>
      <c r="B397" t="s">
        <v>94</v>
      </c>
      <c r="C397">
        <v>12</v>
      </c>
      <c r="D397">
        <v>30.333333333333332</v>
      </c>
      <c r="E397">
        <v>26.111111111111111</v>
      </c>
      <c r="F397">
        <v>1.985E-2</v>
      </c>
      <c r="G397">
        <v>5</v>
      </c>
    </row>
    <row r="398" spans="1:7" x14ac:dyDescent="0.3">
      <c r="A398" t="s">
        <v>204</v>
      </c>
      <c r="B398" t="s">
        <v>94</v>
      </c>
      <c r="C398">
        <v>13</v>
      </c>
      <c r="D398">
        <v>31.277777777777779</v>
      </c>
      <c r="E398">
        <v>26.333333333333336</v>
      </c>
      <c r="F398">
        <v>1.985E-2</v>
      </c>
      <c r="G398">
        <v>5</v>
      </c>
    </row>
    <row r="399" spans="1:7" x14ac:dyDescent="0.3">
      <c r="A399" t="s">
        <v>204</v>
      </c>
      <c r="B399" t="s">
        <v>94</v>
      </c>
      <c r="C399">
        <v>14</v>
      </c>
      <c r="D399">
        <v>32</v>
      </c>
      <c r="E399">
        <v>26.5</v>
      </c>
      <c r="F399">
        <v>1.985E-2</v>
      </c>
      <c r="G399">
        <v>5</v>
      </c>
    </row>
    <row r="400" spans="1:7" x14ac:dyDescent="0.3">
      <c r="A400" t="s">
        <v>204</v>
      </c>
      <c r="B400" t="s">
        <v>94</v>
      </c>
      <c r="C400">
        <v>15</v>
      </c>
      <c r="D400">
        <v>32.222222222222221</v>
      </c>
      <c r="E400">
        <v>26.555555555555557</v>
      </c>
      <c r="F400">
        <v>1.985E-2</v>
      </c>
      <c r="G400">
        <v>5</v>
      </c>
    </row>
    <row r="401" spans="1:7" x14ac:dyDescent="0.3">
      <c r="A401" t="s">
        <v>204</v>
      </c>
      <c r="B401" t="s">
        <v>94</v>
      </c>
      <c r="C401">
        <v>16</v>
      </c>
      <c r="D401">
        <v>32</v>
      </c>
      <c r="E401">
        <v>26.5</v>
      </c>
      <c r="F401">
        <v>1.985E-2</v>
      </c>
      <c r="G401">
        <v>5</v>
      </c>
    </row>
    <row r="402" spans="1:7" x14ac:dyDescent="0.3">
      <c r="A402" t="s">
        <v>204</v>
      </c>
      <c r="B402" t="s">
        <v>94</v>
      </c>
      <c r="C402">
        <v>17</v>
      </c>
      <c r="D402">
        <v>31.388888888888889</v>
      </c>
      <c r="E402">
        <v>26.388888888888889</v>
      </c>
      <c r="F402">
        <v>1.985E-2</v>
      </c>
      <c r="G402">
        <v>5</v>
      </c>
    </row>
    <row r="403" spans="1:7" x14ac:dyDescent="0.3">
      <c r="A403" t="s">
        <v>204</v>
      </c>
      <c r="B403" t="s">
        <v>94</v>
      </c>
      <c r="C403">
        <v>18</v>
      </c>
      <c r="D403">
        <v>30.444444444444443</v>
      </c>
      <c r="E403">
        <v>26.166666666666664</v>
      </c>
      <c r="F403">
        <v>1.985E-2</v>
      </c>
      <c r="G403">
        <v>5</v>
      </c>
    </row>
    <row r="404" spans="1:7" x14ac:dyDescent="0.3">
      <c r="A404" t="s">
        <v>204</v>
      </c>
      <c r="B404" t="s">
        <v>94</v>
      </c>
      <c r="C404">
        <v>19</v>
      </c>
      <c r="D404">
        <v>29.388888888888889</v>
      </c>
      <c r="E404">
        <v>25.888888888888886</v>
      </c>
      <c r="F404">
        <v>1.985E-2</v>
      </c>
      <c r="G404">
        <v>5</v>
      </c>
    </row>
    <row r="405" spans="1:7" x14ac:dyDescent="0.3">
      <c r="A405" t="s">
        <v>204</v>
      </c>
      <c r="B405" t="s">
        <v>94</v>
      </c>
      <c r="C405">
        <v>20</v>
      </c>
      <c r="D405">
        <v>28.277777777777782</v>
      </c>
      <c r="E405">
        <v>25.611111111111107</v>
      </c>
      <c r="F405">
        <v>1.985E-2</v>
      </c>
      <c r="G405">
        <v>5</v>
      </c>
    </row>
    <row r="406" spans="1:7" x14ac:dyDescent="0.3">
      <c r="A406" t="s">
        <v>204</v>
      </c>
      <c r="B406" t="s">
        <v>94</v>
      </c>
      <c r="C406">
        <v>21</v>
      </c>
      <c r="D406">
        <v>27.388888888888889</v>
      </c>
      <c r="E406">
        <v>25.388888888888889</v>
      </c>
      <c r="F406">
        <v>1.985E-2</v>
      </c>
      <c r="G406">
        <v>5</v>
      </c>
    </row>
    <row r="407" spans="1:7" x14ac:dyDescent="0.3">
      <c r="A407" t="s">
        <v>204</v>
      </c>
      <c r="B407" t="s">
        <v>94</v>
      </c>
      <c r="C407">
        <v>22</v>
      </c>
      <c r="D407">
        <v>26.555555555555557</v>
      </c>
      <c r="E407">
        <v>25.166666666666668</v>
      </c>
      <c r="F407">
        <v>1.985E-2</v>
      </c>
      <c r="G407">
        <v>5</v>
      </c>
    </row>
    <row r="408" spans="1:7" x14ac:dyDescent="0.3">
      <c r="A408" t="s">
        <v>204</v>
      </c>
      <c r="B408" t="s">
        <v>94</v>
      </c>
      <c r="C408">
        <v>23</v>
      </c>
      <c r="D408">
        <v>25.888888888888886</v>
      </c>
      <c r="E408">
        <v>25</v>
      </c>
      <c r="F408">
        <v>1.985E-2</v>
      </c>
      <c r="G408">
        <v>5</v>
      </c>
    </row>
    <row r="409" spans="1:7" x14ac:dyDescent="0.3">
      <c r="A409" t="s">
        <v>204</v>
      </c>
      <c r="B409" t="s">
        <v>94</v>
      </c>
      <c r="C409">
        <v>24</v>
      </c>
      <c r="D409">
        <v>25.388888888888889</v>
      </c>
      <c r="E409">
        <v>24.888888888888889</v>
      </c>
      <c r="F409">
        <v>1.985E-2</v>
      </c>
      <c r="G409">
        <v>5</v>
      </c>
    </row>
    <row r="410" spans="1:7" x14ac:dyDescent="0.3">
      <c r="A410" t="s">
        <v>204</v>
      </c>
      <c r="B410" t="s">
        <v>186</v>
      </c>
      <c r="C410">
        <v>1</v>
      </c>
      <c r="D410">
        <v>24.944444444444446</v>
      </c>
      <c r="E410">
        <v>24.222222222222218</v>
      </c>
      <c r="F410">
        <v>1.891E-2</v>
      </c>
      <c r="G410">
        <v>5</v>
      </c>
    </row>
    <row r="411" spans="1:7" x14ac:dyDescent="0.3">
      <c r="A411" t="s">
        <v>204</v>
      </c>
      <c r="B411" t="s">
        <v>186</v>
      </c>
      <c r="C411">
        <v>2</v>
      </c>
      <c r="D411">
        <v>24.555555555555557</v>
      </c>
      <c r="E411">
        <v>24.111111111111114</v>
      </c>
      <c r="F411">
        <v>1.891E-2</v>
      </c>
      <c r="G411">
        <v>5</v>
      </c>
    </row>
    <row r="412" spans="1:7" x14ac:dyDescent="0.3">
      <c r="A412" t="s">
        <v>204</v>
      </c>
      <c r="B412" t="s">
        <v>186</v>
      </c>
      <c r="C412">
        <v>3</v>
      </c>
      <c r="D412">
        <v>24.222222222222218</v>
      </c>
      <c r="E412">
        <v>24</v>
      </c>
      <c r="F412">
        <v>1.891E-2</v>
      </c>
      <c r="G412">
        <v>5</v>
      </c>
    </row>
    <row r="413" spans="1:7" x14ac:dyDescent="0.3">
      <c r="A413" t="s">
        <v>204</v>
      </c>
      <c r="B413" t="s">
        <v>186</v>
      </c>
      <c r="C413">
        <v>4</v>
      </c>
      <c r="D413">
        <v>24</v>
      </c>
      <c r="E413">
        <v>23.944444444444443</v>
      </c>
      <c r="F413">
        <v>1.891E-2</v>
      </c>
      <c r="G413">
        <v>5</v>
      </c>
    </row>
    <row r="414" spans="1:7" x14ac:dyDescent="0.3">
      <c r="A414" t="s">
        <v>204</v>
      </c>
      <c r="B414" t="s">
        <v>186</v>
      </c>
      <c r="C414">
        <v>5</v>
      </c>
      <c r="D414">
        <v>23.888888888888889</v>
      </c>
      <c r="E414">
        <v>23.833333333333336</v>
      </c>
      <c r="F414">
        <v>1.891E-2</v>
      </c>
      <c r="G414">
        <v>5</v>
      </c>
    </row>
    <row r="415" spans="1:7" x14ac:dyDescent="0.3">
      <c r="A415" t="s">
        <v>204</v>
      </c>
      <c r="B415" t="s">
        <v>186</v>
      </c>
      <c r="C415">
        <v>6</v>
      </c>
      <c r="D415">
        <v>24.055555555555557</v>
      </c>
      <c r="E415">
        <v>23.944444444444443</v>
      </c>
      <c r="F415">
        <v>1.891E-2</v>
      </c>
      <c r="G415">
        <v>5</v>
      </c>
    </row>
    <row r="416" spans="1:7" x14ac:dyDescent="0.3">
      <c r="A416" t="s">
        <v>204</v>
      </c>
      <c r="B416" t="s">
        <v>186</v>
      </c>
      <c r="C416">
        <v>7</v>
      </c>
      <c r="D416">
        <v>24.499999999999996</v>
      </c>
      <c r="E416">
        <v>24.055555555555557</v>
      </c>
      <c r="F416">
        <v>1.891E-2</v>
      </c>
      <c r="G416">
        <v>5</v>
      </c>
    </row>
    <row r="417" spans="1:7" x14ac:dyDescent="0.3">
      <c r="A417" t="s">
        <v>204</v>
      </c>
      <c r="B417" t="s">
        <v>186</v>
      </c>
      <c r="C417">
        <v>8</v>
      </c>
      <c r="D417">
        <v>25.222222222222225</v>
      </c>
      <c r="E417">
        <v>24.277777777777779</v>
      </c>
      <c r="F417">
        <v>1.891E-2</v>
      </c>
      <c r="G417">
        <v>5</v>
      </c>
    </row>
    <row r="418" spans="1:7" x14ac:dyDescent="0.3">
      <c r="A418" t="s">
        <v>204</v>
      </c>
      <c r="B418" t="s">
        <v>186</v>
      </c>
      <c r="C418">
        <v>9</v>
      </c>
      <c r="D418">
        <v>26.277777777777779</v>
      </c>
      <c r="E418">
        <v>24.555555555555557</v>
      </c>
      <c r="F418">
        <v>1.891E-2</v>
      </c>
      <c r="G418">
        <v>5</v>
      </c>
    </row>
    <row r="419" spans="1:7" x14ac:dyDescent="0.3">
      <c r="A419" t="s">
        <v>204</v>
      </c>
      <c r="B419" t="s">
        <v>186</v>
      </c>
      <c r="C419">
        <v>10</v>
      </c>
      <c r="D419">
        <v>27.555555555555554</v>
      </c>
      <c r="E419">
        <v>24.888888888888889</v>
      </c>
      <c r="F419">
        <v>1.891E-2</v>
      </c>
      <c r="G419">
        <v>5</v>
      </c>
    </row>
    <row r="420" spans="1:7" x14ac:dyDescent="0.3">
      <c r="A420" t="s">
        <v>204</v>
      </c>
      <c r="B420" t="s">
        <v>186</v>
      </c>
      <c r="C420">
        <v>11</v>
      </c>
      <c r="D420">
        <v>29</v>
      </c>
      <c r="E420">
        <v>25.222222222222225</v>
      </c>
      <c r="F420">
        <v>1.891E-2</v>
      </c>
      <c r="G420">
        <v>5</v>
      </c>
    </row>
    <row r="421" spans="1:7" x14ac:dyDescent="0.3">
      <c r="A421" t="s">
        <v>204</v>
      </c>
      <c r="B421" t="s">
        <v>186</v>
      </c>
      <c r="C421">
        <v>12</v>
      </c>
      <c r="D421">
        <v>30.333333333333332</v>
      </c>
      <c r="E421">
        <v>25.555555555555557</v>
      </c>
      <c r="F421">
        <v>1.891E-2</v>
      </c>
      <c r="G421">
        <v>5</v>
      </c>
    </row>
    <row r="422" spans="1:7" x14ac:dyDescent="0.3">
      <c r="A422" t="s">
        <v>204</v>
      </c>
      <c r="B422" t="s">
        <v>186</v>
      </c>
      <c r="C422">
        <v>13</v>
      </c>
      <c r="D422">
        <v>31.277777777777779</v>
      </c>
      <c r="E422">
        <v>25.833333333333332</v>
      </c>
      <c r="F422">
        <v>1.891E-2</v>
      </c>
      <c r="G422">
        <v>5</v>
      </c>
    </row>
    <row r="423" spans="1:7" x14ac:dyDescent="0.3">
      <c r="A423" t="s">
        <v>204</v>
      </c>
      <c r="B423" t="s">
        <v>186</v>
      </c>
      <c r="C423">
        <v>14</v>
      </c>
      <c r="D423">
        <v>32</v>
      </c>
      <c r="E423">
        <v>26</v>
      </c>
      <c r="F423">
        <v>1.891E-2</v>
      </c>
      <c r="G423">
        <v>5</v>
      </c>
    </row>
    <row r="424" spans="1:7" x14ac:dyDescent="0.3">
      <c r="A424" t="s">
        <v>204</v>
      </c>
      <c r="B424" t="s">
        <v>186</v>
      </c>
      <c r="C424">
        <v>15</v>
      </c>
      <c r="D424">
        <v>32.222222222222221</v>
      </c>
      <c r="E424">
        <v>26.055555555555557</v>
      </c>
      <c r="F424">
        <v>1.891E-2</v>
      </c>
      <c r="G424">
        <v>5</v>
      </c>
    </row>
    <row r="425" spans="1:7" x14ac:dyDescent="0.3">
      <c r="A425" t="s">
        <v>204</v>
      </c>
      <c r="B425" t="s">
        <v>186</v>
      </c>
      <c r="C425">
        <v>16</v>
      </c>
      <c r="D425">
        <v>32</v>
      </c>
      <c r="E425">
        <v>26</v>
      </c>
      <c r="F425">
        <v>1.891E-2</v>
      </c>
      <c r="G425">
        <v>5</v>
      </c>
    </row>
    <row r="426" spans="1:7" x14ac:dyDescent="0.3">
      <c r="A426" t="s">
        <v>204</v>
      </c>
      <c r="B426" t="s">
        <v>186</v>
      </c>
      <c r="C426">
        <v>17</v>
      </c>
      <c r="D426">
        <v>31.388888888888889</v>
      </c>
      <c r="E426">
        <v>25.833333333333332</v>
      </c>
      <c r="F426">
        <v>1.891E-2</v>
      </c>
      <c r="G426">
        <v>5</v>
      </c>
    </row>
    <row r="427" spans="1:7" x14ac:dyDescent="0.3">
      <c r="A427" t="s">
        <v>204</v>
      </c>
      <c r="B427" t="s">
        <v>186</v>
      </c>
      <c r="C427">
        <v>18</v>
      </c>
      <c r="D427">
        <v>30.444444444444443</v>
      </c>
      <c r="E427">
        <v>25.611111111111107</v>
      </c>
      <c r="F427">
        <v>1.891E-2</v>
      </c>
      <c r="G427">
        <v>5</v>
      </c>
    </row>
    <row r="428" spans="1:7" x14ac:dyDescent="0.3">
      <c r="A428" t="s">
        <v>204</v>
      </c>
      <c r="B428" t="s">
        <v>186</v>
      </c>
      <c r="C428">
        <v>19</v>
      </c>
      <c r="D428">
        <v>29.388888888888889</v>
      </c>
      <c r="E428">
        <v>25.333333333333329</v>
      </c>
      <c r="F428">
        <v>1.891E-2</v>
      </c>
      <c r="G428">
        <v>5</v>
      </c>
    </row>
    <row r="429" spans="1:7" x14ac:dyDescent="0.3">
      <c r="A429" t="s">
        <v>204</v>
      </c>
      <c r="B429" t="s">
        <v>186</v>
      </c>
      <c r="C429">
        <v>20</v>
      </c>
      <c r="D429">
        <v>28.277777777777782</v>
      </c>
      <c r="E429">
        <v>25.055555555555554</v>
      </c>
      <c r="F429">
        <v>1.891E-2</v>
      </c>
      <c r="G429">
        <v>5</v>
      </c>
    </row>
    <row r="430" spans="1:7" x14ac:dyDescent="0.3">
      <c r="A430" t="s">
        <v>204</v>
      </c>
      <c r="B430" t="s">
        <v>186</v>
      </c>
      <c r="C430">
        <v>21</v>
      </c>
      <c r="D430">
        <v>27.388888888888889</v>
      </c>
      <c r="E430">
        <v>24.833333333333332</v>
      </c>
      <c r="F430">
        <v>1.891E-2</v>
      </c>
      <c r="G430">
        <v>5</v>
      </c>
    </row>
    <row r="431" spans="1:7" x14ac:dyDescent="0.3">
      <c r="A431" t="s">
        <v>204</v>
      </c>
      <c r="B431" t="s">
        <v>186</v>
      </c>
      <c r="C431">
        <v>22</v>
      </c>
      <c r="D431">
        <v>26.555555555555557</v>
      </c>
      <c r="E431">
        <v>24.611111111111111</v>
      </c>
      <c r="F431">
        <v>1.891E-2</v>
      </c>
      <c r="G431">
        <v>5</v>
      </c>
    </row>
    <row r="432" spans="1:7" x14ac:dyDescent="0.3">
      <c r="A432" t="s">
        <v>204</v>
      </c>
      <c r="B432" t="s">
        <v>186</v>
      </c>
      <c r="C432">
        <v>23</v>
      </c>
      <c r="D432">
        <v>25.888888888888886</v>
      </c>
      <c r="E432">
        <v>24.444444444444443</v>
      </c>
      <c r="F432">
        <v>1.891E-2</v>
      </c>
      <c r="G432">
        <v>5</v>
      </c>
    </row>
    <row r="433" spans="1:7" x14ac:dyDescent="0.3">
      <c r="A433" t="s">
        <v>204</v>
      </c>
      <c r="B433" t="s">
        <v>186</v>
      </c>
      <c r="C433">
        <v>24</v>
      </c>
      <c r="D433">
        <v>25.388888888888889</v>
      </c>
      <c r="E433">
        <v>24.333333333333332</v>
      </c>
      <c r="F433">
        <v>1.891E-2</v>
      </c>
      <c r="G433">
        <v>5</v>
      </c>
    </row>
    <row r="434" spans="1:7" x14ac:dyDescent="0.3">
      <c r="A434" t="s">
        <v>204</v>
      </c>
      <c r="B434" t="s">
        <v>187</v>
      </c>
      <c r="C434">
        <v>1</v>
      </c>
      <c r="D434">
        <v>24.388888888888893</v>
      </c>
      <c r="E434">
        <v>23.611111111111111</v>
      </c>
      <c r="F434">
        <v>1.8239999999999999E-2</v>
      </c>
      <c r="G434">
        <v>5</v>
      </c>
    </row>
    <row r="435" spans="1:7" x14ac:dyDescent="0.3">
      <c r="A435" t="s">
        <v>204</v>
      </c>
      <c r="B435" t="s">
        <v>187</v>
      </c>
      <c r="C435">
        <v>2</v>
      </c>
      <c r="D435">
        <v>24</v>
      </c>
      <c r="E435">
        <v>23.5</v>
      </c>
      <c r="F435">
        <v>1.8239999999999999E-2</v>
      </c>
      <c r="G435">
        <v>5</v>
      </c>
    </row>
    <row r="436" spans="1:7" x14ac:dyDescent="0.3">
      <c r="A436" t="s">
        <v>204</v>
      </c>
      <c r="B436" t="s">
        <v>187</v>
      </c>
      <c r="C436">
        <v>3</v>
      </c>
      <c r="D436">
        <v>23.666666666666664</v>
      </c>
      <c r="E436">
        <v>23.444444444444443</v>
      </c>
      <c r="F436">
        <v>1.8239999999999999E-2</v>
      </c>
      <c r="G436">
        <v>5</v>
      </c>
    </row>
    <row r="437" spans="1:7" x14ac:dyDescent="0.3">
      <c r="A437" t="s">
        <v>204</v>
      </c>
      <c r="B437" t="s">
        <v>187</v>
      </c>
      <c r="C437">
        <v>4</v>
      </c>
      <c r="D437">
        <v>23.444444444444443</v>
      </c>
      <c r="E437">
        <v>23.333333333333332</v>
      </c>
      <c r="F437">
        <v>1.8239999999999999E-2</v>
      </c>
      <c r="G437">
        <v>5</v>
      </c>
    </row>
    <row r="438" spans="1:7" x14ac:dyDescent="0.3">
      <c r="A438" t="s">
        <v>204</v>
      </c>
      <c r="B438" t="s">
        <v>187</v>
      </c>
      <c r="C438">
        <v>5</v>
      </c>
      <c r="D438">
        <v>23.333333333333332</v>
      </c>
      <c r="E438">
        <v>23.333333333333332</v>
      </c>
      <c r="F438">
        <v>1.8239999999999999E-2</v>
      </c>
      <c r="G438">
        <v>5</v>
      </c>
    </row>
    <row r="439" spans="1:7" x14ac:dyDescent="0.3">
      <c r="A439" t="s">
        <v>204</v>
      </c>
      <c r="B439" t="s">
        <v>187</v>
      </c>
      <c r="C439">
        <v>6</v>
      </c>
      <c r="D439">
        <v>23.5</v>
      </c>
      <c r="E439">
        <v>23.388888888888886</v>
      </c>
      <c r="F439">
        <v>1.8239999999999999E-2</v>
      </c>
      <c r="G439">
        <v>5</v>
      </c>
    </row>
    <row r="440" spans="1:7" x14ac:dyDescent="0.3">
      <c r="A440" t="s">
        <v>204</v>
      </c>
      <c r="B440" t="s">
        <v>187</v>
      </c>
      <c r="C440">
        <v>7</v>
      </c>
      <c r="D440">
        <v>23.944444444444443</v>
      </c>
      <c r="E440">
        <v>23.5</v>
      </c>
      <c r="F440">
        <v>1.8239999999999999E-2</v>
      </c>
      <c r="G440">
        <v>5</v>
      </c>
    </row>
    <row r="441" spans="1:7" x14ac:dyDescent="0.3">
      <c r="A441" t="s">
        <v>204</v>
      </c>
      <c r="B441" t="s">
        <v>187</v>
      </c>
      <c r="C441">
        <v>8</v>
      </c>
      <c r="D441">
        <v>24.666666666666671</v>
      </c>
      <c r="E441">
        <v>23.666666666666664</v>
      </c>
      <c r="F441">
        <v>1.8239999999999999E-2</v>
      </c>
      <c r="G441">
        <v>5</v>
      </c>
    </row>
    <row r="442" spans="1:7" x14ac:dyDescent="0.3">
      <c r="A442" t="s">
        <v>204</v>
      </c>
      <c r="B442" t="s">
        <v>187</v>
      </c>
      <c r="C442">
        <v>9</v>
      </c>
      <c r="D442">
        <v>25.722222222222221</v>
      </c>
      <c r="E442">
        <v>24</v>
      </c>
      <c r="F442">
        <v>1.8239999999999999E-2</v>
      </c>
      <c r="G442">
        <v>5</v>
      </c>
    </row>
    <row r="443" spans="1:7" x14ac:dyDescent="0.3">
      <c r="A443" t="s">
        <v>204</v>
      </c>
      <c r="B443" t="s">
        <v>187</v>
      </c>
      <c r="C443">
        <v>10</v>
      </c>
      <c r="D443">
        <v>26.999999999999996</v>
      </c>
      <c r="E443">
        <v>24.333333333333332</v>
      </c>
      <c r="F443">
        <v>1.8239999999999999E-2</v>
      </c>
      <c r="G443">
        <v>5</v>
      </c>
    </row>
    <row r="444" spans="1:7" x14ac:dyDescent="0.3">
      <c r="A444" t="s">
        <v>204</v>
      </c>
      <c r="B444" t="s">
        <v>187</v>
      </c>
      <c r="C444">
        <v>11</v>
      </c>
      <c r="D444">
        <v>28.444444444444443</v>
      </c>
      <c r="E444">
        <v>24.666666666666671</v>
      </c>
      <c r="F444">
        <v>1.8239999999999999E-2</v>
      </c>
      <c r="G444">
        <v>5</v>
      </c>
    </row>
    <row r="445" spans="1:7" x14ac:dyDescent="0.3">
      <c r="A445" t="s">
        <v>204</v>
      </c>
      <c r="B445" t="s">
        <v>187</v>
      </c>
      <c r="C445">
        <v>12</v>
      </c>
      <c r="D445">
        <v>29.777777777777779</v>
      </c>
      <c r="E445">
        <v>25.055555555555554</v>
      </c>
      <c r="F445">
        <v>1.8239999999999999E-2</v>
      </c>
      <c r="G445">
        <v>5</v>
      </c>
    </row>
    <row r="446" spans="1:7" x14ac:dyDescent="0.3">
      <c r="A446" t="s">
        <v>204</v>
      </c>
      <c r="B446" t="s">
        <v>187</v>
      </c>
      <c r="C446">
        <v>13</v>
      </c>
      <c r="D446">
        <v>30.722222222222221</v>
      </c>
      <c r="E446">
        <v>25.277777777777779</v>
      </c>
      <c r="F446">
        <v>1.8239999999999999E-2</v>
      </c>
      <c r="G446">
        <v>5</v>
      </c>
    </row>
    <row r="447" spans="1:7" x14ac:dyDescent="0.3">
      <c r="A447" t="s">
        <v>204</v>
      </c>
      <c r="B447" t="s">
        <v>187</v>
      </c>
      <c r="C447">
        <v>14</v>
      </c>
      <c r="D447">
        <v>31.444444444444443</v>
      </c>
      <c r="E447">
        <v>25.444444444444443</v>
      </c>
      <c r="F447">
        <v>1.8239999999999999E-2</v>
      </c>
      <c r="G447">
        <v>5</v>
      </c>
    </row>
    <row r="448" spans="1:7" x14ac:dyDescent="0.3">
      <c r="A448" t="s">
        <v>204</v>
      </c>
      <c r="B448" t="s">
        <v>187</v>
      </c>
      <c r="C448">
        <v>15</v>
      </c>
      <c r="D448">
        <v>31.666666666666668</v>
      </c>
      <c r="E448">
        <v>25.500000000000004</v>
      </c>
      <c r="F448">
        <v>1.8239999999999999E-2</v>
      </c>
      <c r="G448">
        <v>5</v>
      </c>
    </row>
    <row r="449" spans="1:7" x14ac:dyDescent="0.3">
      <c r="A449" t="s">
        <v>204</v>
      </c>
      <c r="B449" t="s">
        <v>187</v>
      </c>
      <c r="C449">
        <v>16</v>
      </c>
      <c r="D449">
        <v>31.444444444444443</v>
      </c>
      <c r="E449">
        <v>25.444444444444443</v>
      </c>
      <c r="F449">
        <v>1.8239999999999999E-2</v>
      </c>
      <c r="G449">
        <v>5</v>
      </c>
    </row>
    <row r="450" spans="1:7" x14ac:dyDescent="0.3">
      <c r="A450" t="s">
        <v>204</v>
      </c>
      <c r="B450" t="s">
        <v>187</v>
      </c>
      <c r="C450">
        <v>17</v>
      </c>
      <c r="D450">
        <v>30.833333333333332</v>
      </c>
      <c r="E450">
        <v>25.277777777777779</v>
      </c>
      <c r="F450">
        <v>1.8239999999999999E-2</v>
      </c>
      <c r="G450">
        <v>5</v>
      </c>
    </row>
    <row r="451" spans="1:7" x14ac:dyDescent="0.3">
      <c r="A451" t="s">
        <v>204</v>
      </c>
      <c r="B451" t="s">
        <v>187</v>
      </c>
      <c r="C451">
        <v>18</v>
      </c>
      <c r="D451">
        <v>29.888888888888889</v>
      </c>
      <c r="E451">
        <v>25.055555555555554</v>
      </c>
      <c r="F451">
        <v>1.8239999999999999E-2</v>
      </c>
      <c r="G451">
        <v>5</v>
      </c>
    </row>
    <row r="452" spans="1:7" x14ac:dyDescent="0.3">
      <c r="A452" t="s">
        <v>204</v>
      </c>
      <c r="B452" t="s">
        <v>187</v>
      </c>
      <c r="C452">
        <v>19</v>
      </c>
      <c r="D452">
        <v>28.833333333333332</v>
      </c>
      <c r="E452">
        <v>24.777777777777775</v>
      </c>
      <c r="F452">
        <v>1.8239999999999999E-2</v>
      </c>
      <c r="G452">
        <v>5</v>
      </c>
    </row>
    <row r="453" spans="1:7" x14ac:dyDescent="0.3">
      <c r="A453" t="s">
        <v>204</v>
      </c>
      <c r="B453" t="s">
        <v>187</v>
      </c>
      <c r="C453">
        <v>20</v>
      </c>
      <c r="D453">
        <v>27.722222222222225</v>
      </c>
      <c r="E453">
        <v>24.499999999999996</v>
      </c>
      <c r="F453">
        <v>1.8239999999999999E-2</v>
      </c>
      <c r="G453">
        <v>5</v>
      </c>
    </row>
    <row r="454" spans="1:7" x14ac:dyDescent="0.3">
      <c r="A454" t="s">
        <v>204</v>
      </c>
      <c r="B454" t="s">
        <v>187</v>
      </c>
      <c r="C454">
        <v>21</v>
      </c>
      <c r="D454">
        <v>26.833333333333332</v>
      </c>
      <c r="E454">
        <v>24.277777777777779</v>
      </c>
      <c r="F454">
        <v>1.8239999999999999E-2</v>
      </c>
      <c r="G454">
        <v>5</v>
      </c>
    </row>
    <row r="455" spans="1:7" x14ac:dyDescent="0.3">
      <c r="A455" t="s">
        <v>204</v>
      </c>
      <c r="B455" t="s">
        <v>187</v>
      </c>
      <c r="C455">
        <v>22</v>
      </c>
      <c r="D455">
        <v>26</v>
      </c>
      <c r="E455">
        <v>24.055555555555557</v>
      </c>
      <c r="F455">
        <v>1.8239999999999999E-2</v>
      </c>
      <c r="G455">
        <v>5</v>
      </c>
    </row>
    <row r="456" spans="1:7" x14ac:dyDescent="0.3">
      <c r="A456" t="s">
        <v>204</v>
      </c>
      <c r="B456" t="s">
        <v>187</v>
      </c>
      <c r="C456">
        <v>23</v>
      </c>
      <c r="D456">
        <v>25.333333333333329</v>
      </c>
      <c r="E456">
        <v>23.888888888888889</v>
      </c>
      <c r="F456">
        <v>1.8239999999999999E-2</v>
      </c>
      <c r="G456">
        <v>5</v>
      </c>
    </row>
    <row r="457" spans="1:7" x14ac:dyDescent="0.3">
      <c r="A457" t="s">
        <v>204</v>
      </c>
      <c r="B457" t="s">
        <v>187</v>
      </c>
      <c r="C457">
        <v>24</v>
      </c>
      <c r="D457">
        <v>24.833333333333332</v>
      </c>
      <c r="E457">
        <v>23.722222222222221</v>
      </c>
      <c r="F457">
        <v>1.8239999999999999E-2</v>
      </c>
      <c r="G457">
        <v>5</v>
      </c>
    </row>
    <row r="458" spans="1:7" x14ac:dyDescent="0.3">
      <c r="A458" t="s">
        <v>204</v>
      </c>
      <c r="B458" t="s">
        <v>188</v>
      </c>
      <c r="C458">
        <v>1</v>
      </c>
      <c r="D458">
        <v>24.388888888888893</v>
      </c>
      <c r="E458">
        <v>23.611111111111111</v>
      </c>
      <c r="F458">
        <v>1.8239999999999999E-2</v>
      </c>
      <c r="G458">
        <v>5</v>
      </c>
    </row>
    <row r="459" spans="1:7" x14ac:dyDescent="0.3">
      <c r="A459" t="s">
        <v>204</v>
      </c>
      <c r="B459" t="s">
        <v>188</v>
      </c>
      <c r="C459">
        <v>2</v>
      </c>
      <c r="D459">
        <v>24</v>
      </c>
      <c r="E459">
        <v>23.5</v>
      </c>
      <c r="F459">
        <v>1.8239999999999999E-2</v>
      </c>
      <c r="G459">
        <v>5</v>
      </c>
    </row>
    <row r="460" spans="1:7" x14ac:dyDescent="0.3">
      <c r="A460" t="s">
        <v>204</v>
      </c>
      <c r="B460" t="s">
        <v>188</v>
      </c>
      <c r="C460">
        <v>3</v>
      </c>
      <c r="D460">
        <v>23.666666666666664</v>
      </c>
      <c r="E460">
        <v>23.444444444444443</v>
      </c>
      <c r="F460">
        <v>1.8239999999999999E-2</v>
      </c>
      <c r="G460">
        <v>5</v>
      </c>
    </row>
    <row r="461" spans="1:7" x14ac:dyDescent="0.3">
      <c r="A461" t="s">
        <v>204</v>
      </c>
      <c r="B461" t="s">
        <v>188</v>
      </c>
      <c r="C461">
        <v>4</v>
      </c>
      <c r="D461">
        <v>23.444444444444443</v>
      </c>
      <c r="E461">
        <v>23.333333333333332</v>
      </c>
      <c r="F461">
        <v>1.8239999999999999E-2</v>
      </c>
      <c r="G461">
        <v>5</v>
      </c>
    </row>
    <row r="462" spans="1:7" x14ac:dyDescent="0.3">
      <c r="A462" t="s">
        <v>204</v>
      </c>
      <c r="B462" t="s">
        <v>188</v>
      </c>
      <c r="C462">
        <v>5</v>
      </c>
      <c r="D462">
        <v>23.333333333333332</v>
      </c>
      <c r="E462">
        <v>23.333333333333332</v>
      </c>
      <c r="F462">
        <v>1.8239999999999999E-2</v>
      </c>
      <c r="G462">
        <v>5</v>
      </c>
    </row>
    <row r="463" spans="1:7" x14ac:dyDescent="0.3">
      <c r="A463" t="s">
        <v>204</v>
      </c>
      <c r="B463" t="s">
        <v>188</v>
      </c>
      <c r="C463">
        <v>6</v>
      </c>
      <c r="D463">
        <v>23.5</v>
      </c>
      <c r="E463">
        <v>23.388888888888886</v>
      </c>
      <c r="F463">
        <v>1.8239999999999999E-2</v>
      </c>
      <c r="G463">
        <v>5</v>
      </c>
    </row>
    <row r="464" spans="1:7" x14ac:dyDescent="0.3">
      <c r="A464" t="s">
        <v>204</v>
      </c>
      <c r="B464" t="s">
        <v>188</v>
      </c>
      <c r="C464">
        <v>7</v>
      </c>
      <c r="D464">
        <v>23.944444444444443</v>
      </c>
      <c r="E464">
        <v>23.5</v>
      </c>
      <c r="F464">
        <v>1.8239999999999999E-2</v>
      </c>
      <c r="G464">
        <v>5</v>
      </c>
    </row>
    <row r="465" spans="1:7" x14ac:dyDescent="0.3">
      <c r="A465" t="s">
        <v>204</v>
      </c>
      <c r="B465" t="s">
        <v>188</v>
      </c>
      <c r="C465">
        <v>8</v>
      </c>
      <c r="D465">
        <v>24.666666666666671</v>
      </c>
      <c r="E465">
        <v>23.666666666666664</v>
      </c>
      <c r="F465">
        <v>1.8239999999999999E-2</v>
      </c>
      <c r="G465">
        <v>5</v>
      </c>
    </row>
    <row r="466" spans="1:7" x14ac:dyDescent="0.3">
      <c r="A466" t="s">
        <v>204</v>
      </c>
      <c r="B466" t="s">
        <v>188</v>
      </c>
      <c r="C466">
        <v>9</v>
      </c>
      <c r="D466">
        <v>25.722222222222221</v>
      </c>
      <c r="E466">
        <v>24</v>
      </c>
      <c r="F466">
        <v>1.8239999999999999E-2</v>
      </c>
      <c r="G466">
        <v>5</v>
      </c>
    </row>
    <row r="467" spans="1:7" x14ac:dyDescent="0.3">
      <c r="A467" t="s">
        <v>204</v>
      </c>
      <c r="B467" t="s">
        <v>188</v>
      </c>
      <c r="C467">
        <v>10</v>
      </c>
      <c r="D467">
        <v>26.999999999999996</v>
      </c>
      <c r="E467">
        <v>24.333333333333332</v>
      </c>
      <c r="F467">
        <v>1.8239999999999999E-2</v>
      </c>
      <c r="G467">
        <v>5</v>
      </c>
    </row>
    <row r="468" spans="1:7" x14ac:dyDescent="0.3">
      <c r="A468" t="s">
        <v>204</v>
      </c>
      <c r="B468" t="s">
        <v>188</v>
      </c>
      <c r="C468">
        <v>11</v>
      </c>
      <c r="D468">
        <v>28.444444444444443</v>
      </c>
      <c r="E468">
        <v>24.666666666666671</v>
      </c>
      <c r="F468">
        <v>1.8239999999999999E-2</v>
      </c>
      <c r="G468">
        <v>5</v>
      </c>
    </row>
    <row r="469" spans="1:7" x14ac:dyDescent="0.3">
      <c r="A469" t="s">
        <v>204</v>
      </c>
      <c r="B469" t="s">
        <v>188</v>
      </c>
      <c r="C469">
        <v>12</v>
      </c>
      <c r="D469">
        <v>29.777777777777779</v>
      </c>
      <c r="E469">
        <v>25.055555555555554</v>
      </c>
      <c r="F469">
        <v>1.8239999999999999E-2</v>
      </c>
      <c r="G469">
        <v>5</v>
      </c>
    </row>
    <row r="470" spans="1:7" x14ac:dyDescent="0.3">
      <c r="A470" t="s">
        <v>204</v>
      </c>
      <c r="B470" t="s">
        <v>188</v>
      </c>
      <c r="C470">
        <v>13</v>
      </c>
      <c r="D470">
        <v>30.722222222222221</v>
      </c>
      <c r="E470">
        <v>25.277777777777779</v>
      </c>
      <c r="F470">
        <v>1.8239999999999999E-2</v>
      </c>
      <c r="G470">
        <v>5</v>
      </c>
    </row>
    <row r="471" spans="1:7" x14ac:dyDescent="0.3">
      <c r="A471" t="s">
        <v>204</v>
      </c>
      <c r="B471" t="s">
        <v>188</v>
      </c>
      <c r="C471">
        <v>14</v>
      </c>
      <c r="D471">
        <v>31.444444444444443</v>
      </c>
      <c r="E471">
        <v>25.444444444444443</v>
      </c>
      <c r="F471">
        <v>1.8239999999999999E-2</v>
      </c>
      <c r="G471">
        <v>5</v>
      </c>
    </row>
    <row r="472" spans="1:7" x14ac:dyDescent="0.3">
      <c r="A472" t="s">
        <v>204</v>
      </c>
      <c r="B472" t="s">
        <v>188</v>
      </c>
      <c r="C472">
        <v>15</v>
      </c>
      <c r="D472">
        <v>31.666666666666668</v>
      </c>
      <c r="E472">
        <v>25.500000000000004</v>
      </c>
      <c r="F472">
        <v>1.8239999999999999E-2</v>
      </c>
      <c r="G472">
        <v>5</v>
      </c>
    </row>
    <row r="473" spans="1:7" x14ac:dyDescent="0.3">
      <c r="A473" t="s">
        <v>204</v>
      </c>
      <c r="B473" t="s">
        <v>188</v>
      </c>
      <c r="C473">
        <v>16</v>
      </c>
      <c r="D473">
        <v>31.444444444444443</v>
      </c>
      <c r="E473">
        <v>25.444444444444443</v>
      </c>
      <c r="F473">
        <v>1.8239999999999999E-2</v>
      </c>
      <c r="G473">
        <v>5</v>
      </c>
    </row>
    <row r="474" spans="1:7" x14ac:dyDescent="0.3">
      <c r="A474" t="s">
        <v>204</v>
      </c>
      <c r="B474" t="s">
        <v>188</v>
      </c>
      <c r="C474">
        <v>17</v>
      </c>
      <c r="D474">
        <v>30.833333333333332</v>
      </c>
      <c r="E474">
        <v>25.277777777777779</v>
      </c>
      <c r="F474">
        <v>1.8239999999999999E-2</v>
      </c>
      <c r="G474">
        <v>5</v>
      </c>
    </row>
    <row r="475" spans="1:7" x14ac:dyDescent="0.3">
      <c r="A475" t="s">
        <v>204</v>
      </c>
      <c r="B475" t="s">
        <v>188</v>
      </c>
      <c r="C475">
        <v>18</v>
      </c>
      <c r="D475">
        <v>29.888888888888889</v>
      </c>
      <c r="E475">
        <v>25.055555555555554</v>
      </c>
      <c r="F475">
        <v>1.8239999999999999E-2</v>
      </c>
      <c r="G475">
        <v>5</v>
      </c>
    </row>
    <row r="476" spans="1:7" x14ac:dyDescent="0.3">
      <c r="A476" t="s">
        <v>204</v>
      </c>
      <c r="B476" t="s">
        <v>188</v>
      </c>
      <c r="C476">
        <v>19</v>
      </c>
      <c r="D476">
        <v>28.833333333333332</v>
      </c>
      <c r="E476">
        <v>24.777777777777775</v>
      </c>
      <c r="F476">
        <v>1.8239999999999999E-2</v>
      </c>
      <c r="G476">
        <v>5</v>
      </c>
    </row>
    <row r="477" spans="1:7" x14ac:dyDescent="0.3">
      <c r="A477" t="s">
        <v>204</v>
      </c>
      <c r="B477" t="s">
        <v>188</v>
      </c>
      <c r="C477">
        <v>20</v>
      </c>
      <c r="D477">
        <v>27.722222222222225</v>
      </c>
      <c r="E477">
        <v>24.499999999999996</v>
      </c>
      <c r="F477">
        <v>1.8239999999999999E-2</v>
      </c>
      <c r="G477">
        <v>5</v>
      </c>
    </row>
    <row r="478" spans="1:7" x14ac:dyDescent="0.3">
      <c r="A478" t="s">
        <v>204</v>
      </c>
      <c r="B478" t="s">
        <v>188</v>
      </c>
      <c r="C478">
        <v>21</v>
      </c>
      <c r="D478">
        <v>26.833333333333332</v>
      </c>
      <c r="E478">
        <v>24.277777777777779</v>
      </c>
      <c r="F478">
        <v>1.8239999999999999E-2</v>
      </c>
      <c r="G478">
        <v>5</v>
      </c>
    </row>
    <row r="479" spans="1:7" x14ac:dyDescent="0.3">
      <c r="A479" t="s">
        <v>204</v>
      </c>
      <c r="B479" t="s">
        <v>188</v>
      </c>
      <c r="C479">
        <v>22</v>
      </c>
      <c r="D479">
        <v>26</v>
      </c>
      <c r="E479">
        <v>24.055555555555557</v>
      </c>
      <c r="F479">
        <v>1.8239999999999999E-2</v>
      </c>
      <c r="G479">
        <v>5</v>
      </c>
    </row>
    <row r="480" spans="1:7" x14ac:dyDescent="0.3">
      <c r="A480" t="s">
        <v>204</v>
      </c>
      <c r="B480" t="s">
        <v>188</v>
      </c>
      <c r="C480">
        <v>23</v>
      </c>
      <c r="D480">
        <v>25.333333333333329</v>
      </c>
      <c r="E480">
        <v>23.888888888888889</v>
      </c>
      <c r="F480">
        <v>1.8239999999999999E-2</v>
      </c>
      <c r="G480">
        <v>5</v>
      </c>
    </row>
    <row r="481" spans="1:7" x14ac:dyDescent="0.3">
      <c r="A481" t="s">
        <v>204</v>
      </c>
      <c r="B481" t="s">
        <v>188</v>
      </c>
      <c r="C481">
        <v>24</v>
      </c>
      <c r="D481">
        <v>24.833333333333332</v>
      </c>
      <c r="E481">
        <v>23.722222222222221</v>
      </c>
      <c r="F481">
        <v>1.8239999999999999E-2</v>
      </c>
      <c r="G481">
        <v>5</v>
      </c>
    </row>
    <row r="482" spans="1:7" x14ac:dyDescent="0.3">
      <c r="A482" t="s">
        <v>204</v>
      </c>
      <c r="B482" t="s">
        <v>184</v>
      </c>
      <c r="C482">
        <v>1</v>
      </c>
      <c r="D482">
        <v>24.333333333333332</v>
      </c>
      <c r="E482">
        <v>23.666666666666664</v>
      </c>
      <c r="F482">
        <v>1.8349999999999998E-2</v>
      </c>
      <c r="G482">
        <v>4</v>
      </c>
    </row>
    <row r="483" spans="1:7" x14ac:dyDescent="0.3">
      <c r="A483" t="s">
        <v>204</v>
      </c>
      <c r="B483" t="s">
        <v>184</v>
      </c>
      <c r="C483">
        <v>2</v>
      </c>
      <c r="D483">
        <v>23.944444444444443</v>
      </c>
      <c r="E483">
        <v>23.555555555555557</v>
      </c>
      <c r="F483">
        <v>1.8349999999999998E-2</v>
      </c>
      <c r="G483">
        <v>4</v>
      </c>
    </row>
    <row r="484" spans="1:7" x14ac:dyDescent="0.3">
      <c r="A484" t="s">
        <v>204</v>
      </c>
      <c r="B484" t="s">
        <v>184</v>
      </c>
      <c r="C484">
        <v>3</v>
      </c>
      <c r="D484">
        <v>23.666666666666664</v>
      </c>
      <c r="E484">
        <v>23.5</v>
      </c>
      <c r="F484">
        <v>1.8349999999999998E-2</v>
      </c>
      <c r="G484">
        <v>4</v>
      </c>
    </row>
    <row r="485" spans="1:7" x14ac:dyDescent="0.3">
      <c r="A485" t="s">
        <v>204</v>
      </c>
      <c r="B485" t="s">
        <v>184</v>
      </c>
      <c r="C485">
        <v>4</v>
      </c>
      <c r="D485">
        <v>23.388888888888886</v>
      </c>
      <c r="E485">
        <v>23.333333333333332</v>
      </c>
      <c r="F485">
        <v>1.8349999999999998E-2</v>
      </c>
      <c r="G485">
        <v>4</v>
      </c>
    </row>
    <row r="486" spans="1:7" x14ac:dyDescent="0.3">
      <c r="A486" t="s">
        <v>204</v>
      </c>
      <c r="B486" t="s">
        <v>184</v>
      </c>
      <c r="C486">
        <v>5</v>
      </c>
      <c r="D486">
        <v>23.333333333333332</v>
      </c>
      <c r="E486">
        <v>23.277777777777782</v>
      </c>
      <c r="F486">
        <v>1.8349999999999998E-2</v>
      </c>
      <c r="G486">
        <v>4</v>
      </c>
    </row>
    <row r="487" spans="1:7" x14ac:dyDescent="0.3">
      <c r="A487" t="s">
        <v>204</v>
      </c>
      <c r="B487" t="s">
        <v>184</v>
      </c>
      <c r="C487">
        <v>6</v>
      </c>
      <c r="D487">
        <v>23.5</v>
      </c>
      <c r="E487">
        <v>23.444444444444443</v>
      </c>
      <c r="F487">
        <v>1.8349999999999998E-2</v>
      </c>
      <c r="G487">
        <v>4</v>
      </c>
    </row>
    <row r="488" spans="1:7" x14ac:dyDescent="0.3">
      <c r="A488" t="s">
        <v>204</v>
      </c>
      <c r="B488" t="s">
        <v>184</v>
      </c>
      <c r="C488">
        <v>7</v>
      </c>
      <c r="D488">
        <v>23.888888888888889</v>
      </c>
      <c r="E488">
        <v>23.555555555555557</v>
      </c>
      <c r="F488">
        <v>1.8349999999999998E-2</v>
      </c>
      <c r="G488">
        <v>4</v>
      </c>
    </row>
    <row r="489" spans="1:7" x14ac:dyDescent="0.3">
      <c r="A489" t="s">
        <v>204</v>
      </c>
      <c r="B489" t="s">
        <v>184</v>
      </c>
      <c r="C489">
        <v>8</v>
      </c>
      <c r="D489">
        <v>24.555555555555557</v>
      </c>
      <c r="E489">
        <v>23.722222222222221</v>
      </c>
      <c r="F489">
        <v>1.8349999999999998E-2</v>
      </c>
      <c r="G489">
        <v>4</v>
      </c>
    </row>
    <row r="490" spans="1:7" x14ac:dyDescent="0.3">
      <c r="A490" t="s">
        <v>204</v>
      </c>
      <c r="B490" t="s">
        <v>184</v>
      </c>
      <c r="C490">
        <v>9</v>
      </c>
      <c r="D490">
        <v>25.611111111111107</v>
      </c>
      <c r="E490">
        <v>24</v>
      </c>
      <c r="F490">
        <v>1.8349999999999998E-2</v>
      </c>
      <c r="G490">
        <v>4</v>
      </c>
    </row>
    <row r="491" spans="1:7" x14ac:dyDescent="0.3">
      <c r="A491" t="s">
        <v>204</v>
      </c>
      <c r="B491" t="s">
        <v>184</v>
      </c>
      <c r="C491">
        <v>10</v>
      </c>
      <c r="D491">
        <v>26.777777777777779</v>
      </c>
      <c r="E491">
        <v>24.333333333333332</v>
      </c>
      <c r="F491">
        <v>1.8349999999999998E-2</v>
      </c>
      <c r="G491">
        <v>4</v>
      </c>
    </row>
    <row r="492" spans="1:7" x14ac:dyDescent="0.3">
      <c r="A492" t="s">
        <v>204</v>
      </c>
      <c r="B492" t="s">
        <v>184</v>
      </c>
      <c r="C492">
        <v>11</v>
      </c>
      <c r="D492">
        <v>28.055555555555557</v>
      </c>
      <c r="E492">
        <v>24.666666666666671</v>
      </c>
      <c r="F492">
        <v>1.8349999999999998E-2</v>
      </c>
      <c r="G492">
        <v>4</v>
      </c>
    </row>
    <row r="493" spans="1:7" x14ac:dyDescent="0.3">
      <c r="A493" t="s">
        <v>204</v>
      </c>
      <c r="B493" t="s">
        <v>184</v>
      </c>
      <c r="C493">
        <v>12</v>
      </c>
      <c r="D493">
        <v>29.333333333333332</v>
      </c>
      <c r="E493">
        <v>25</v>
      </c>
      <c r="F493">
        <v>1.8349999999999998E-2</v>
      </c>
      <c r="G493">
        <v>4</v>
      </c>
    </row>
    <row r="494" spans="1:7" x14ac:dyDescent="0.3">
      <c r="A494" t="s">
        <v>204</v>
      </c>
      <c r="B494" t="s">
        <v>184</v>
      </c>
      <c r="C494">
        <v>13</v>
      </c>
      <c r="D494">
        <v>30.277777777777779</v>
      </c>
      <c r="E494">
        <v>25.222222222222225</v>
      </c>
      <c r="F494">
        <v>1.8349999999999998E-2</v>
      </c>
      <c r="G494">
        <v>4</v>
      </c>
    </row>
    <row r="495" spans="1:7" x14ac:dyDescent="0.3">
      <c r="A495" t="s">
        <v>204</v>
      </c>
      <c r="B495" t="s">
        <v>184</v>
      </c>
      <c r="C495">
        <v>14</v>
      </c>
      <c r="D495">
        <v>30.888888888888889</v>
      </c>
      <c r="E495">
        <v>25.388888888888889</v>
      </c>
      <c r="F495">
        <v>1.8349999999999998E-2</v>
      </c>
      <c r="G495">
        <v>4</v>
      </c>
    </row>
    <row r="496" spans="1:7" x14ac:dyDescent="0.3">
      <c r="A496" t="s">
        <v>204</v>
      </c>
      <c r="B496" t="s">
        <v>184</v>
      </c>
      <c r="C496">
        <v>15</v>
      </c>
      <c r="D496">
        <v>31.111111111111111</v>
      </c>
      <c r="E496">
        <v>25.444444444444443</v>
      </c>
      <c r="F496">
        <v>1.8349999999999998E-2</v>
      </c>
      <c r="G496">
        <v>4</v>
      </c>
    </row>
    <row r="497" spans="1:7" x14ac:dyDescent="0.3">
      <c r="A497" t="s">
        <v>204</v>
      </c>
      <c r="B497" t="s">
        <v>184</v>
      </c>
      <c r="C497">
        <v>16</v>
      </c>
      <c r="D497">
        <v>30.888888888888889</v>
      </c>
      <c r="E497">
        <v>25.388888888888889</v>
      </c>
      <c r="F497">
        <v>1.8349999999999998E-2</v>
      </c>
      <c r="G497">
        <v>4</v>
      </c>
    </row>
    <row r="498" spans="1:7" x14ac:dyDescent="0.3">
      <c r="A498" t="s">
        <v>204</v>
      </c>
      <c r="B498" t="s">
        <v>184</v>
      </c>
      <c r="C498">
        <v>17</v>
      </c>
      <c r="D498">
        <v>30.333333333333332</v>
      </c>
      <c r="E498">
        <v>25.222222222222225</v>
      </c>
      <c r="F498">
        <v>1.8349999999999998E-2</v>
      </c>
      <c r="G498">
        <v>4</v>
      </c>
    </row>
    <row r="499" spans="1:7" x14ac:dyDescent="0.3">
      <c r="A499" t="s">
        <v>204</v>
      </c>
      <c r="B499" t="s">
        <v>184</v>
      </c>
      <c r="C499">
        <v>18</v>
      </c>
      <c r="D499">
        <v>29.5</v>
      </c>
      <c r="E499">
        <v>25.055555555555554</v>
      </c>
      <c r="F499">
        <v>1.8349999999999998E-2</v>
      </c>
      <c r="G499">
        <v>4</v>
      </c>
    </row>
    <row r="500" spans="1:7" x14ac:dyDescent="0.3">
      <c r="A500" t="s">
        <v>204</v>
      </c>
      <c r="B500" t="s">
        <v>184</v>
      </c>
      <c r="C500">
        <v>19</v>
      </c>
      <c r="D500">
        <v>28.444444444444443</v>
      </c>
      <c r="E500">
        <v>24.777777777777775</v>
      </c>
      <c r="F500">
        <v>1.8349999999999998E-2</v>
      </c>
      <c r="G500">
        <v>4</v>
      </c>
    </row>
    <row r="501" spans="1:7" x14ac:dyDescent="0.3">
      <c r="A501" t="s">
        <v>204</v>
      </c>
      <c r="B501" t="s">
        <v>184</v>
      </c>
      <c r="C501">
        <v>20</v>
      </c>
      <c r="D501">
        <v>27.444444444444446</v>
      </c>
      <c r="E501">
        <v>24.499999999999996</v>
      </c>
      <c r="F501">
        <v>1.8349999999999998E-2</v>
      </c>
      <c r="G501">
        <v>4</v>
      </c>
    </row>
    <row r="502" spans="1:7" x14ac:dyDescent="0.3">
      <c r="A502" t="s">
        <v>204</v>
      </c>
      <c r="B502" t="s">
        <v>184</v>
      </c>
      <c r="C502">
        <v>21</v>
      </c>
      <c r="D502">
        <v>26.611111111111114</v>
      </c>
      <c r="E502">
        <v>24.277777777777779</v>
      </c>
      <c r="F502">
        <v>1.8349999999999998E-2</v>
      </c>
      <c r="G502">
        <v>4</v>
      </c>
    </row>
    <row r="503" spans="1:7" x14ac:dyDescent="0.3">
      <c r="A503" t="s">
        <v>204</v>
      </c>
      <c r="B503" t="s">
        <v>184</v>
      </c>
      <c r="C503">
        <v>22</v>
      </c>
      <c r="D503">
        <v>25.833333333333332</v>
      </c>
      <c r="E503">
        <v>24.055555555555557</v>
      </c>
      <c r="F503">
        <v>1.8349999999999998E-2</v>
      </c>
      <c r="G503">
        <v>4</v>
      </c>
    </row>
    <row r="504" spans="1:7" x14ac:dyDescent="0.3">
      <c r="A504" t="s">
        <v>204</v>
      </c>
      <c r="B504" t="s">
        <v>184</v>
      </c>
      <c r="C504">
        <v>23</v>
      </c>
      <c r="D504">
        <v>25.222222222222225</v>
      </c>
      <c r="E504">
        <v>23.888888888888889</v>
      </c>
      <c r="F504">
        <v>1.8349999999999998E-2</v>
      </c>
      <c r="G504">
        <v>4</v>
      </c>
    </row>
    <row r="505" spans="1:7" x14ac:dyDescent="0.3">
      <c r="A505" t="s">
        <v>204</v>
      </c>
      <c r="B505" t="s">
        <v>184</v>
      </c>
      <c r="C505">
        <v>24</v>
      </c>
      <c r="D505">
        <v>24.722222222222221</v>
      </c>
      <c r="E505">
        <v>23.777777777777779</v>
      </c>
      <c r="F505">
        <v>1.8349999999999998E-2</v>
      </c>
      <c r="G505">
        <v>4</v>
      </c>
    </row>
    <row r="506" spans="1:7" x14ac:dyDescent="0.3">
      <c r="A506" t="s">
        <v>204</v>
      </c>
      <c r="B506" t="s">
        <v>189</v>
      </c>
      <c r="C506">
        <v>1</v>
      </c>
      <c r="D506">
        <v>24.333333333333332</v>
      </c>
      <c r="E506">
        <v>23.666666666666664</v>
      </c>
      <c r="F506">
        <v>1.8349999999999998E-2</v>
      </c>
      <c r="G506">
        <v>14</v>
      </c>
    </row>
    <row r="507" spans="1:7" x14ac:dyDescent="0.3">
      <c r="A507" t="s">
        <v>204</v>
      </c>
      <c r="B507" t="s">
        <v>189</v>
      </c>
      <c r="C507">
        <v>2</v>
      </c>
      <c r="D507">
        <v>23.944444444444443</v>
      </c>
      <c r="E507">
        <v>23.555555555555557</v>
      </c>
      <c r="F507">
        <v>1.8349999999999998E-2</v>
      </c>
      <c r="G507">
        <v>14</v>
      </c>
    </row>
    <row r="508" spans="1:7" x14ac:dyDescent="0.3">
      <c r="A508" t="s">
        <v>204</v>
      </c>
      <c r="B508" t="s">
        <v>189</v>
      </c>
      <c r="C508">
        <v>3</v>
      </c>
      <c r="D508">
        <v>23.666666666666664</v>
      </c>
      <c r="E508">
        <v>23.5</v>
      </c>
      <c r="F508">
        <v>1.8349999999999998E-2</v>
      </c>
      <c r="G508">
        <v>14</v>
      </c>
    </row>
    <row r="509" spans="1:7" x14ac:dyDescent="0.3">
      <c r="A509" t="s">
        <v>204</v>
      </c>
      <c r="B509" t="s">
        <v>189</v>
      </c>
      <c r="C509">
        <v>4</v>
      </c>
      <c r="D509">
        <v>23.388888888888886</v>
      </c>
      <c r="E509">
        <v>23.333333333333332</v>
      </c>
      <c r="F509">
        <v>1.8349999999999998E-2</v>
      </c>
      <c r="G509">
        <v>14</v>
      </c>
    </row>
    <row r="510" spans="1:7" x14ac:dyDescent="0.3">
      <c r="A510" t="s">
        <v>204</v>
      </c>
      <c r="B510" t="s">
        <v>189</v>
      </c>
      <c r="C510">
        <v>5</v>
      </c>
      <c r="D510">
        <v>23.333333333333332</v>
      </c>
      <c r="E510">
        <v>23.277777777777782</v>
      </c>
      <c r="F510">
        <v>1.8349999999999998E-2</v>
      </c>
      <c r="G510">
        <v>14</v>
      </c>
    </row>
    <row r="511" spans="1:7" x14ac:dyDescent="0.3">
      <c r="A511" t="s">
        <v>204</v>
      </c>
      <c r="B511" t="s">
        <v>189</v>
      </c>
      <c r="C511">
        <v>6</v>
      </c>
      <c r="D511">
        <v>23.5</v>
      </c>
      <c r="E511">
        <v>23.444444444444443</v>
      </c>
      <c r="F511">
        <v>1.8349999999999998E-2</v>
      </c>
      <c r="G511">
        <v>14</v>
      </c>
    </row>
    <row r="512" spans="1:7" x14ac:dyDescent="0.3">
      <c r="A512" t="s">
        <v>204</v>
      </c>
      <c r="B512" t="s">
        <v>189</v>
      </c>
      <c r="C512">
        <v>7</v>
      </c>
      <c r="D512">
        <v>23.888888888888889</v>
      </c>
      <c r="E512">
        <v>23.555555555555557</v>
      </c>
      <c r="F512">
        <v>1.8349999999999998E-2</v>
      </c>
      <c r="G512">
        <v>14</v>
      </c>
    </row>
    <row r="513" spans="1:7" x14ac:dyDescent="0.3">
      <c r="A513" t="s">
        <v>204</v>
      </c>
      <c r="B513" t="s">
        <v>189</v>
      </c>
      <c r="C513">
        <v>8</v>
      </c>
      <c r="D513">
        <v>24.555555555555557</v>
      </c>
      <c r="E513">
        <v>23.722222222222221</v>
      </c>
      <c r="F513">
        <v>1.8349999999999998E-2</v>
      </c>
      <c r="G513">
        <v>14</v>
      </c>
    </row>
    <row r="514" spans="1:7" x14ac:dyDescent="0.3">
      <c r="A514" t="s">
        <v>204</v>
      </c>
      <c r="B514" t="s">
        <v>189</v>
      </c>
      <c r="C514">
        <v>9</v>
      </c>
      <c r="D514">
        <v>25.611111111111107</v>
      </c>
      <c r="E514">
        <v>24</v>
      </c>
      <c r="F514">
        <v>1.8349999999999998E-2</v>
      </c>
      <c r="G514">
        <v>14</v>
      </c>
    </row>
    <row r="515" spans="1:7" x14ac:dyDescent="0.3">
      <c r="A515" t="s">
        <v>204</v>
      </c>
      <c r="B515" t="s">
        <v>189</v>
      </c>
      <c r="C515">
        <v>10</v>
      </c>
      <c r="D515">
        <v>26.777777777777779</v>
      </c>
      <c r="E515">
        <v>24.333333333333332</v>
      </c>
      <c r="F515">
        <v>1.8349999999999998E-2</v>
      </c>
      <c r="G515">
        <v>14</v>
      </c>
    </row>
    <row r="516" spans="1:7" x14ac:dyDescent="0.3">
      <c r="A516" t="s">
        <v>204</v>
      </c>
      <c r="B516" t="s">
        <v>189</v>
      </c>
      <c r="C516">
        <v>11</v>
      </c>
      <c r="D516">
        <v>28.055555555555557</v>
      </c>
      <c r="E516">
        <v>24.666666666666671</v>
      </c>
      <c r="F516">
        <v>1.8349999999999998E-2</v>
      </c>
      <c r="G516">
        <v>14</v>
      </c>
    </row>
    <row r="517" spans="1:7" x14ac:dyDescent="0.3">
      <c r="A517" t="s">
        <v>204</v>
      </c>
      <c r="B517" t="s">
        <v>189</v>
      </c>
      <c r="C517">
        <v>12</v>
      </c>
      <c r="D517">
        <v>29.333333333333332</v>
      </c>
      <c r="E517">
        <v>25</v>
      </c>
      <c r="F517">
        <v>1.8349999999999998E-2</v>
      </c>
      <c r="G517">
        <v>14</v>
      </c>
    </row>
    <row r="518" spans="1:7" x14ac:dyDescent="0.3">
      <c r="A518" t="s">
        <v>204</v>
      </c>
      <c r="B518" t="s">
        <v>189</v>
      </c>
      <c r="C518">
        <v>13</v>
      </c>
      <c r="D518">
        <v>30.277777777777779</v>
      </c>
      <c r="E518">
        <v>25.222222222222225</v>
      </c>
      <c r="F518">
        <v>1.8349999999999998E-2</v>
      </c>
      <c r="G518">
        <v>14</v>
      </c>
    </row>
    <row r="519" spans="1:7" x14ac:dyDescent="0.3">
      <c r="A519" t="s">
        <v>204</v>
      </c>
      <c r="B519" t="s">
        <v>189</v>
      </c>
      <c r="C519">
        <v>14</v>
      </c>
      <c r="D519">
        <v>30.888888888888889</v>
      </c>
      <c r="E519">
        <v>25.388888888888889</v>
      </c>
      <c r="F519">
        <v>1.8349999999999998E-2</v>
      </c>
      <c r="G519">
        <v>14</v>
      </c>
    </row>
    <row r="520" spans="1:7" x14ac:dyDescent="0.3">
      <c r="A520" t="s">
        <v>204</v>
      </c>
      <c r="B520" t="s">
        <v>189</v>
      </c>
      <c r="C520">
        <v>15</v>
      </c>
      <c r="D520">
        <v>31.111111111111111</v>
      </c>
      <c r="E520">
        <v>25.444444444444443</v>
      </c>
      <c r="F520">
        <v>1.8349999999999998E-2</v>
      </c>
      <c r="G520">
        <v>14</v>
      </c>
    </row>
    <row r="521" spans="1:7" x14ac:dyDescent="0.3">
      <c r="A521" t="s">
        <v>204</v>
      </c>
      <c r="B521" t="s">
        <v>189</v>
      </c>
      <c r="C521">
        <v>16</v>
      </c>
      <c r="D521">
        <v>30.888888888888889</v>
      </c>
      <c r="E521">
        <v>25.388888888888889</v>
      </c>
      <c r="F521">
        <v>1.8349999999999998E-2</v>
      </c>
      <c r="G521">
        <v>14</v>
      </c>
    </row>
    <row r="522" spans="1:7" x14ac:dyDescent="0.3">
      <c r="A522" t="s">
        <v>204</v>
      </c>
      <c r="B522" t="s">
        <v>189</v>
      </c>
      <c r="C522">
        <v>17</v>
      </c>
      <c r="D522">
        <v>30.333333333333332</v>
      </c>
      <c r="E522">
        <v>25.222222222222225</v>
      </c>
      <c r="F522">
        <v>1.8349999999999998E-2</v>
      </c>
      <c r="G522">
        <v>14</v>
      </c>
    </row>
    <row r="523" spans="1:7" x14ac:dyDescent="0.3">
      <c r="A523" t="s">
        <v>204</v>
      </c>
      <c r="B523" t="s">
        <v>189</v>
      </c>
      <c r="C523">
        <v>18</v>
      </c>
      <c r="D523">
        <v>29.5</v>
      </c>
      <c r="E523">
        <v>25.055555555555554</v>
      </c>
      <c r="F523">
        <v>1.8349999999999998E-2</v>
      </c>
      <c r="G523">
        <v>14</v>
      </c>
    </row>
    <row r="524" spans="1:7" x14ac:dyDescent="0.3">
      <c r="A524" t="s">
        <v>204</v>
      </c>
      <c r="B524" t="s">
        <v>189</v>
      </c>
      <c r="C524">
        <v>19</v>
      </c>
      <c r="D524">
        <v>28.444444444444443</v>
      </c>
      <c r="E524">
        <v>24.777777777777775</v>
      </c>
      <c r="F524">
        <v>1.8349999999999998E-2</v>
      </c>
      <c r="G524">
        <v>14</v>
      </c>
    </row>
    <row r="525" spans="1:7" x14ac:dyDescent="0.3">
      <c r="A525" t="s">
        <v>204</v>
      </c>
      <c r="B525" t="s">
        <v>189</v>
      </c>
      <c r="C525">
        <v>20</v>
      </c>
      <c r="D525">
        <v>27.444444444444446</v>
      </c>
      <c r="E525">
        <v>24.499999999999996</v>
      </c>
      <c r="F525">
        <v>1.8349999999999998E-2</v>
      </c>
      <c r="G525">
        <v>14</v>
      </c>
    </row>
    <row r="526" spans="1:7" x14ac:dyDescent="0.3">
      <c r="A526" t="s">
        <v>204</v>
      </c>
      <c r="B526" t="s">
        <v>189</v>
      </c>
      <c r="C526">
        <v>21</v>
      </c>
      <c r="D526">
        <v>26.611111111111114</v>
      </c>
      <c r="E526">
        <v>24.277777777777779</v>
      </c>
      <c r="F526">
        <v>1.8349999999999998E-2</v>
      </c>
      <c r="G526">
        <v>14</v>
      </c>
    </row>
    <row r="527" spans="1:7" x14ac:dyDescent="0.3">
      <c r="A527" t="s">
        <v>204</v>
      </c>
      <c r="B527" t="s">
        <v>189</v>
      </c>
      <c r="C527">
        <v>22</v>
      </c>
      <c r="D527">
        <v>25.833333333333332</v>
      </c>
      <c r="E527">
        <v>24.055555555555557</v>
      </c>
      <c r="F527">
        <v>1.8349999999999998E-2</v>
      </c>
      <c r="G527">
        <v>14</v>
      </c>
    </row>
    <row r="528" spans="1:7" x14ac:dyDescent="0.3">
      <c r="A528" t="s">
        <v>204</v>
      </c>
      <c r="B528" t="s">
        <v>189</v>
      </c>
      <c r="C528">
        <v>23</v>
      </c>
      <c r="D528">
        <v>25.222222222222225</v>
      </c>
      <c r="E528">
        <v>23.888888888888889</v>
      </c>
      <c r="F528">
        <v>1.8349999999999998E-2</v>
      </c>
      <c r="G528">
        <v>14</v>
      </c>
    </row>
    <row r="529" spans="1:7" x14ac:dyDescent="0.3">
      <c r="A529" t="s">
        <v>204</v>
      </c>
      <c r="B529" t="s">
        <v>189</v>
      </c>
      <c r="C529">
        <v>24</v>
      </c>
      <c r="D529">
        <v>24.722222222222221</v>
      </c>
      <c r="E529">
        <v>23.777777777777779</v>
      </c>
      <c r="F529">
        <v>1.8349999999999998E-2</v>
      </c>
      <c r="G529">
        <v>14</v>
      </c>
    </row>
    <row r="530" spans="1:7" x14ac:dyDescent="0.3">
      <c r="A530" t="s">
        <v>204</v>
      </c>
      <c r="B530" t="s">
        <v>185</v>
      </c>
      <c r="C530">
        <v>1</v>
      </c>
      <c r="D530">
        <v>24.277777777777779</v>
      </c>
      <c r="E530">
        <v>23.722222222222221</v>
      </c>
      <c r="F530">
        <v>1.847E-2</v>
      </c>
      <c r="G530">
        <v>4</v>
      </c>
    </row>
    <row r="531" spans="1:7" x14ac:dyDescent="0.3">
      <c r="A531" t="s">
        <v>204</v>
      </c>
      <c r="B531" t="s">
        <v>185</v>
      </c>
      <c r="C531">
        <v>2</v>
      </c>
      <c r="D531">
        <v>23.888888888888889</v>
      </c>
      <c r="E531">
        <v>23.666666666666664</v>
      </c>
      <c r="F531">
        <v>1.847E-2</v>
      </c>
      <c r="G531">
        <v>4</v>
      </c>
    </row>
    <row r="532" spans="1:7" x14ac:dyDescent="0.3">
      <c r="A532" t="s">
        <v>204</v>
      </c>
      <c r="B532" t="s">
        <v>185</v>
      </c>
      <c r="C532">
        <v>3</v>
      </c>
      <c r="D532">
        <v>23.611111111111111</v>
      </c>
      <c r="E532">
        <v>23.555555555555557</v>
      </c>
      <c r="F532">
        <v>1.847E-2</v>
      </c>
      <c r="G532">
        <v>4</v>
      </c>
    </row>
    <row r="533" spans="1:7" x14ac:dyDescent="0.3">
      <c r="A533" t="s">
        <v>204</v>
      </c>
      <c r="B533" t="s">
        <v>185</v>
      </c>
      <c r="C533">
        <v>4</v>
      </c>
      <c r="D533">
        <v>23.388888888888886</v>
      </c>
      <c r="E533">
        <v>23.333333333333332</v>
      </c>
      <c r="F533">
        <v>1.847E-2</v>
      </c>
      <c r="G533">
        <v>4</v>
      </c>
    </row>
    <row r="534" spans="1:7" x14ac:dyDescent="0.3">
      <c r="A534" t="s">
        <v>204</v>
      </c>
      <c r="B534" t="s">
        <v>185</v>
      </c>
      <c r="C534">
        <v>5</v>
      </c>
      <c r="D534">
        <v>23.333333333333332</v>
      </c>
      <c r="E534">
        <v>23.277777777777782</v>
      </c>
      <c r="F534">
        <v>1.847E-2</v>
      </c>
      <c r="G534">
        <v>4</v>
      </c>
    </row>
    <row r="535" spans="1:7" x14ac:dyDescent="0.3">
      <c r="A535" t="s">
        <v>204</v>
      </c>
      <c r="B535" t="s">
        <v>185</v>
      </c>
      <c r="C535">
        <v>6</v>
      </c>
      <c r="D535">
        <v>23.5</v>
      </c>
      <c r="E535">
        <v>23.444444444444443</v>
      </c>
      <c r="F535">
        <v>1.847E-2</v>
      </c>
      <c r="G535">
        <v>4</v>
      </c>
    </row>
    <row r="536" spans="1:7" x14ac:dyDescent="0.3">
      <c r="A536" t="s">
        <v>204</v>
      </c>
      <c r="B536" t="s">
        <v>185</v>
      </c>
      <c r="C536">
        <v>7</v>
      </c>
      <c r="D536">
        <v>23.833333333333336</v>
      </c>
      <c r="E536">
        <v>23.611111111111111</v>
      </c>
      <c r="F536">
        <v>1.847E-2</v>
      </c>
      <c r="G536">
        <v>4</v>
      </c>
    </row>
    <row r="537" spans="1:7" x14ac:dyDescent="0.3">
      <c r="A537" t="s">
        <v>204</v>
      </c>
      <c r="B537" t="s">
        <v>185</v>
      </c>
      <c r="C537">
        <v>8</v>
      </c>
      <c r="D537">
        <v>24.499999999999996</v>
      </c>
      <c r="E537">
        <v>23.777777777777779</v>
      </c>
      <c r="F537">
        <v>1.847E-2</v>
      </c>
      <c r="G537">
        <v>4</v>
      </c>
    </row>
    <row r="538" spans="1:7" x14ac:dyDescent="0.3">
      <c r="A538" t="s">
        <v>204</v>
      </c>
      <c r="B538" t="s">
        <v>185</v>
      </c>
      <c r="C538">
        <v>9</v>
      </c>
      <c r="D538">
        <v>25.444444444444443</v>
      </c>
      <c r="E538">
        <v>24.055555555555557</v>
      </c>
      <c r="F538">
        <v>1.847E-2</v>
      </c>
      <c r="G538">
        <v>4</v>
      </c>
    </row>
    <row r="539" spans="1:7" x14ac:dyDescent="0.3">
      <c r="A539" t="s">
        <v>204</v>
      </c>
      <c r="B539" t="s">
        <v>185</v>
      </c>
      <c r="C539">
        <v>10</v>
      </c>
      <c r="D539">
        <v>26.5</v>
      </c>
      <c r="E539">
        <v>24.333333333333332</v>
      </c>
      <c r="F539">
        <v>1.847E-2</v>
      </c>
      <c r="G539">
        <v>4</v>
      </c>
    </row>
    <row r="540" spans="1:7" x14ac:dyDescent="0.3">
      <c r="A540" t="s">
        <v>204</v>
      </c>
      <c r="B540" t="s">
        <v>185</v>
      </c>
      <c r="C540">
        <v>11</v>
      </c>
      <c r="D540">
        <v>27.722222222222225</v>
      </c>
      <c r="E540">
        <v>24.666666666666671</v>
      </c>
      <c r="F540">
        <v>1.847E-2</v>
      </c>
      <c r="G540">
        <v>4</v>
      </c>
    </row>
    <row r="541" spans="1:7" x14ac:dyDescent="0.3">
      <c r="A541" t="s">
        <v>204</v>
      </c>
      <c r="B541" t="s">
        <v>185</v>
      </c>
      <c r="C541">
        <v>12</v>
      </c>
      <c r="D541">
        <v>28.888888888888889</v>
      </c>
      <c r="E541">
        <v>24.944444444444446</v>
      </c>
      <c r="F541">
        <v>1.847E-2</v>
      </c>
      <c r="G541">
        <v>4</v>
      </c>
    </row>
    <row r="542" spans="1:7" x14ac:dyDescent="0.3">
      <c r="A542" t="s">
        <v>204</v>
      </c>
      <c r="B542" t="s">
        <v>185</v>
      </c>
      <c r="C542">
        <v>13</v>
      </c>
      <c r="D542">
        <v>29.777777777777779</v>
      </c>
      <c r="E542">
        <v>25.166666666666668</v>
      </c>
      <c r="F542">
        <v>1.847E-2</v>
      </c>
      <c r="G542">
        <v>4</v>
      </c>
    </row>
    <row r="543" spans="1:7" x14ac:dyDescent="0.3">
      <c r="A543" t="s">
        <v>204</v>
      </c>
      <c r="B543" t="s">
        <v>185</v>
      </c>
      <c r="C543">
        <v>14</v>
      </c>
      <c r="D543">
        <v>30.333333333333332</v>
      </c>
      <c r="E543">
        <v>25.333333333333329</v>
      </c>
      <c r="F543">
        <v>1.847E-2</v>
      </c>
      <c r="G543">
        <v>4</v>
      </c>
    </row>
    <row r="544" spans="1:7" x14ac:dyDescent="0.3">
      <c r="A544" t="s">
        <v>204</v>
      </c>
      <c r="B544" t="s">
        <v>185</v>
      </c>
      <c r="C544">
        <v>15</v>
      </c>
      <c r="D544">
        <v>30.555555555555557</v>
      </c>
      <c r="E544">
        <v>25.388888888888889</v>
      </c>
      <c r="F544">
        <v>1.847E-2</v>
      </c>
      <c r="G544">
        <v>4</v>
      </c>
    </row>
    <row r="545" spans="1:7" x14ac:dyDescent="0.3">
      <c r="A545" t="s">
        <v>204</v>
      </c>
      <c r="B545" t="s">
        <v>185</v>
      </c>
      <c r="C545">
        <v>16</v>
      </c>
      <c r="D545">
        <v>30.333333333333332</v>
      </c>
      <c r="E545">
        <v>25.333333333333329</v>
      </c>
      <c r="F545">
        <v>1.847E-2</v>
      </c>
      <c r="G545">
        <v>4</v>
      </c>
    </row>
    <row r="546" spans="1:7" x14ac:dyDescent="0.3">
      <c r="A546" t="s">
        <v>204</v>
      </c>
      <c r="B546" t="s">
        <v>185</v>
      </c>
      <c r="C546">
        <v>17</v>
      </c>
      <c r="D546">
        <v>29.833333333333332</v>
      </c>
      <c r="E546">
        <v>25.166666666666668</v>
      </c>
      <c r="F546">
        <v>1.847E-2</v>
      </c>
      <c r="G546">
        <v>4</v>
      </c>
    </row>
    <row r="547" spans="1:7" x14ac:dyDescent="0.3">
      <c r="A547" t="s">
        <v>204</v>
      </c>
      <c r="B547" t="s">
        <v>185</v>
      </c>
      <c r="C547">
        <v>18</v>
      </c>
      <c r="D547">
        <v>29.055555555555557</v>
      </c>
      <c r="E547">
        <v>25</v>
      </c>
      <c r="F547">
        <v>1.847E-2</v>
      </c>
      <c r="G547">
        <v>4</v>
      </c>
    </row>
    <row r="548" spans="1:7" x14ac:dyDescent="0.3">
      <c r="A548" t="s">
        <v>204</v>
      </c>
      <c r="B548" t="s">
        <v>185</v>
      </c>
      <c r="C548">
        <v>19</v>
      </c>
      <c r="D548">
        <v>28.111111111111107</v>
      </c>
      <c r="E548">
        <v>24.722222222222221</v>
      </c>
      <c r="F548">
        <v>1.847E-2</v>
      </c>
      <c r="G548">
        <v>4</v>
      </c>
    </row>
    <row r="549" spans="1:7" x14ac:dyDescent="0.3">
      <c r="A549" t="s">
        <v>204</v>
      </c>
      <c r="B549" t="s">
        <v>185</v>
      </c>
      <c r="C549">
        <v>20</v>
      </c>
      <c r="D549">
        <v>27.166666666666671</v>
      </c>
      <c r="E549">
        <v>24.499999999999996</v>
      </c>
      <c r="F549">
        <v>1.847E-2</v>
      </c>
      <c r="G549">
        <v>4</v>
      </c>
    </row>
    <row r="550" spans="1:7" x14ac:dyDescent="0.3">
      <c r="A550" t="s">
        <v>204</v>
      </c>
      <c r="B550" t="s">
        <v>185</v>
      </c>
      <c r="C550">
        <v>21</v>
      </c>
      <c r="D550">
        <v>26.388888888888889</v>
      </c>
      <c r="E550">
        <v>24.277777777777779</v>
      </c>
      <c r="F550">
        <v>1.847E-2</v>
      </c>
      <c r="G550">
        <v>4</v>
      </c>
    </row>
    <row r="551" spans="1:7" x14ac:dyDescent="0.3">
      <c r="A551" t="s">
        <v>204</v>
      </c>
      <c r="B551" t="s">
        <v>185</v>
      </c>
      <c r="C551">
        <v>22</v>
      </c>
      <c r="D551">
        <v>25.666666666666668</v>
      </c>
      <c r="E551">
        <v>24.111111111111114</v>
      </c>
      <c r="F551">
        <v>1.847E-2</v>
      </c>
      <c r="G551">
        <v>4</v>
      </c>
    </row>
    <row r="552" spans="1:7" x14ac:dyDescent="0.3">
      <c r="A552" t="s">
        <v>204</v>
      </c>
      <c r="B552" t="s">
        <v>185</v>
      </c>
      <c r="C552">
        <v>23</v>
      </c>
      <c r="D552">
        <v>25.055555555555554</v>
      </c>
      <c r="E552">
        <v>23.944444444444443</v>
      </c>
      <c r="F552">
        <v>1.847E-2</v>
      </c>
      <c r="G552">
        <v>4</v>
      </c>
    </row>
    <row r="553" spans="1:7" x14ac:dyDescent="0.3">
      <c r="A553" t="s">
        <v>204</v>
      </c>
      <c r="B553" t="s">
        <v>185</v>
      </c>
      <c r="C553">
        <v>24</v>
      </c>
      <c r="D553">
        <v>24.611111111111111</v>
      </c>
      <c r="E553">
        <v>23.833333333333336</v>
      </c>
      <c r="F553">
        <v>1.847E-2</v>
      </c>
      <c r="G553">
        <v>4</v>
      </c>
    </row>
    <row r="554" spans="1:7" x14ac:dyDescent="0.3">
      <c r="A554" t="s">
        <v>204</v>
      </c>
      <c r="B554" t="s">
        <v>190</v>
      </c>
      <c r="C554">
        <v>1</v>
      </c>
      <c r="D554">
        <v>24.222222222222218</v>
      </c>
      <c r="E554">
        <v>23.777777777777779</v>
      </c>
      <c r="F554">
        <v>1.8589999999999999E-2</v>
      </c>
      <c r="G554">
        <v>4</v>
      </c>
    </row>
    <row r="555" spans="1:7" x14ac:dyDescent="0.3">
      <c r="A555" t="s">
        <v>204</v>
      </c>
      <c r="B555" t="s">
        <v>190</v>
      </c>
      <c r="C555">
        <v>2</v>
      </c>
      <c r="D555">
        <v>23.888888888888889</v>
      </c>
      <c r="E555">
        <v>23.722222222222221</v>
      </c>
      <c r="F555">
        <v>1.8589999999999999E-2</v>
      </c>
      <c r="G555">
        <v>4</v>
      </c>
    </row>
    <row r="556" spans="1:7" x14ac:dyDescent="0.3">
      <c r="A556" t="s">
        <v>204</v>
      </c>
      <c r="B556" t="s">
        <v>190</v>
      </c>
      <c r="C556">
        <v>3</v>
      </c>
      <c r="D556">
        <v>23.611111111111111</v>
      </c>
      <c r="E556">
        <v>23.555555555555557</v>
      </c>
      <c r="F556">
        <v>1.8589999999999999E-2</v>
      </c>
      <c r="G556">
        <v>4</v>
      </c>
    </row>
    <row r="557" spans="1:7" x14ac:dyDescent="0.3">
      <c r="A557" t="s">
        <v>204</v>
      </c>
      <c r="B557" t="s">
        <v>190</v>
      </c>
      <c r="C557">
        <v>4</v>
      </c>
      <c r="D557">
        <v>23.388888888888886</v>
      </c>
      <c r="E557">
        <v>23.333333333333332</v>
      </c>
      <c r="F557">
        <v>1.8589999999999999E-2</v>
      </c>
      <c r="G557">
        <v>4</v>
      </c>
    </row>
    <row r="558" spans="1:7" x14ac:dyDescent="0.3">
      <c r="A558" t="s">
        <v>204</v>
      </c>
      <c r="B558" t="s">
        <v>190</v>
      </c>
      <c r="C558">
        <v>5</v>
      </c>
      <c r="D558">
        <v>23.333333333333332</v>
      </c>
      <c r="E558">
        <v>23.277777777777782</v>
      </c>
      <c r="F558">
        <v>1.8589999999999999E-2</v>
      </c>
      <c r="G558">
        <v>4</v>
      </c>
    </row>
    <row r="559" spans="1:7" x14ac:dyDescent="0.3">
      <c r="A559" t="s">
        <v>204</v>
      </c>
      <c r="B559" t="s">
        <v>190</v>
      </c>
      <c r="C559">
        <v>6</v>
      </c>
      <c r="D559">
        <v>23.444444444444443</v>
      </c>
      <c r="E559">
        <v>23.388888888888886</v>
      </c>
      <c r="F559">
        <v>1.8589999999999999E-2</v>
      </c>
      <c r="G559">
        <v>4</v>
      </c>
    </row>
    <row r="560" spans="1:7" x14ac:dyDescent="0.3">
      <c r="A560" t="s">
        <v>204</v>
      </c>
      <c r="B560" t="s">
        <v>190</v>
      </c>
      <c r="C560">
        <v>7</v>
      </c>
      <c r="D560">
        <v>23.777777777777779</v>
      </c>
      <c r="E560">
        <v>23.666666666666664</v>
      </c>
      <c r="F560">
        <v>1.8589999999999999E-2</v>
      </c>
      <c r="G560">
        <v>4</v>
      </c>
    </row>
    <row r="561" spans="1:7" x14ac:dyDescent="0.3">
      <c r="A561" t="s">
        <v>204</v>
      </c>
      <c r="B561" t="s">
        <v>190</v>
      </c>
      <c r="C561">
        <v>8</v>
      </c>
      <c r="D561">
        <v>24.388888888888893</v>
      </c>
      <c r="E561">
        <v>23.833333333333336</v>
      </c>
      <c r="F561">
        <v>1.8589999999999999E-2</v>
      </c>
      <c r="G561">
        <v>4</v>
      </c>
    </row>
    <row r="562" spans="1:7" x14ac:dyDescent="0.3">
      <c r="A562" t="s">
        <v>204</v>
      </c>
      <c r="B562" t="s">
        <v>190</v>
      </c>
      <c r="C562">
        <v>9</v>
      </c>
      <c r="D562">
        <v>25.277777777777779</v>
      </c>
      <c r="E562">
        <v>24.055555555555557</v>
      </c>
      <c r="F562">
        <v>1.8589999999999999E-2</v>
      </c>
      <c r="G562">
        <v>4</v>
      </c>
    </row>
    <row r="563" spans="1:7" x14ac:dyDescent="0.3">
      <c r="A563" t="s">
        <v>204</v>
      </c>
      <c r="B563" t="s">
        <v>190</v>
      </c>
      <c r="C563">
        <v>10</v>
      </c>
      <c r="D563">
        <v>26.277777777777779</v>
      </c>
      <c r="E563">
        <v>24.333333333333332</v>
      </c>
      <c r="F563">
        <v>1.8589999999999999E-2</v>
      </c>
      <c r="G563">
        <v>4</v>
      </c>
    </row>
    <row r="564" spans="1:7" x14ac:dyDescent="0.3">
      <c r="A564" t="s">
        <v>204</v>
      </c>
      <c r="B564" t="s">
        <v>190</v>
      </c>
      <c r="C564">
        <v>11</v>
      </c>
      <c r="D564">
        <v>27.388888888888889</v>
      </c>
      <c r="E564">
        <v>24.611111111111111</v>
      </c>
      <c r="F564">
        <v>1.8589999999999999E-2</v>
      </c>
      <c r="G564">
        <v>4</v>
      </c>
    </row>
    <row r="565" spans="1:7" x14ac:dyDescent="0.3">
      <c r="A565" t="s">
        <v>204</v>
      </c>
      <c r="B565" t="s">
        <v>190</v>
      </c>
      <c r="C565">
        <v>12</v>
      </c>
      <c r="D565">
        <v>28.444444444444443</v>
      </c>
      <c r="E565">
        <v>24.888888888888889</v>
      </c>
      <c r="F565">
        <v>1.8589999999999999E-2</v>
      </c>
      <c r="G565">
        <v>4</v>
      </c>
    </row>
    <row r="566" spans="1:7" x14ac:dyDescent="0.3">
      <c r="A566" t="s">
        <v>204</v>
      </c>
      <c r="B566" t="s">
        <v>190</v>
      </c>
      <c r="C566">
        <v>13</v>
      </c>
      <c r="D566">
        <v>29.277777777777779</v>
      </c>
      <c r="E566">
        <v>25.111111111111111</v>
      </c>
      <c r="F566">
        <v>1.8589999999999999E-2</v>
      </c>
      <c r="G566">
        <v>4</v>
      </c>
    </row>
    <row r="567" spans="1:7" x14ac:dyDescent="0.3">
      <c r="A567" t="s">
        <v>204</v>
      </c>
      <c r="B567" t="s">
        <v>190</v>
      </c>
      <c r="C567">
        <v>14</v>
      </c>
      <c r="D567">
        <v>29.777777777777779</v>
      </c>
      <c r="E567">
        <v>25.277777777777779</v>
      </c>
      <c r="F567">
        <v>1.8589999999999999E-2</v>
      </c>
      <c r="G567">
        <v>4</v>
      </c>
    </row>
    <row r="568" spans="1:7" x14ac:dyDescent="0.3">
      <c r="A568" t="s">
        <v>204</v>
      </c>
      <c r="B568" t="s">
        <v>190</v>
      </c>
      <c r="C568">
        <v>15</v>
      </c>
      <c r="D568">
        <v>30</v>
      </c>
      <c r="E568">
        <v>25.277777777777779</v>
      </c>
      <c r="F568">
        <v>1.8589999999999999E-2</v>
      </c>
      <c r="G568">
        <v>4</v>
      </c>
    </row>
    <row r="569" spans="1:7" x14ac:dyDescent="0.3">
      <c r="A569" t="s">
        <v>204</v>
      </c>
      <c r="B569" t="s">
        <v>190</v>
      </c>
      <c r="C569">
        <v>16</v>
      </c>
      <c r="D569">
        <v>29.777777777777779</v>
      </c>
      <c r="E569">
        <v>25.277777777777779</v>
      </c>
      <c r="F569">
        <v>1.8589999999999999E-2</v>
      </c>
      <c r="G569">
        <v>4</v>
      </c>
    </row>
    <row r="570" spans="1:7" x14ac:dyDescent="0.3">
      <c r="A570" t="s">
        <v>204</v>
      </c>
      <c r="B570" t="s">
        <v>190</v>
      </c>
      <c r="C570">
        <v>17</v>
      </c>
      <c r="D570">
        <v>29.333333333333332</v>
      </c>
      <c r="E570">
        <v>25.111111111111111</v>
      </c>
      <c r="F570">
        <v>1.8589999999999999E-2</v>
      </c>
      <c r="G570">
        <v>4</v>
      </c>
    </row>
    <row r="571" spans="1:7" x14ac:dyDescent="0.3">
      <c r="A571" t="s">
        <v>204</v>
      </c>
      <c r="B571" t="s">
        <v>190</v>
      </c>
      <c r="C571">
        <v>18</v>
      </c>
      <c r="D571">
        <v>28.611111111111111</v>
      </c>
      <c r="E571">
        <v>24.944444444444446</v>
      </c>
      <c r="F571">
        <v>1.8589999999999999E-2</v>
      </c>
      <c r="G571">
        <v>4</v>
      </c>
    </row>
    <row r="572" spans="1:7" x14ac:dyDescent="0.3">
      <c r="A572" t="s">
        <v>204</v>
      </c>
      <c r="B572" t="s">
        <v>190</v>
      </c>
      <c r="C572">
        <v>19</v>
      </c>
      <c r="D572">
        <v>27.722222222222225</v>
      </c>
      <c r="E572">
        <v>24.722222222222221</v>
      </c>
      <c r="F572">
        <v>1.8589999999999999E-2</v>
      </c>
      <c r="G572">
        <v>4</v>
      </c>
    </row>
    <row r="573" spans="1:7" x14ac:dyDescent="0.3">
      <c r="A573" t="s">
        <v>204</v>
      </c>
      <c r="B573" t="s">
        <v>190</v>
      </c>
      <c r="C573">
        <v>20</v>
      </c>
      <c r="D573">
        <v>26.888888888888893</v>
      </c>
      <c r="E573">
        <v>24.499999999999996</v>
      </c>
      <c r="F573">
        <v>1.8589999999999999E-2</v>
      </c>
      <c r="G573">
        <v>4</v>
      </c>
    </row>
    <row r="574" spans="1:7" x14ac:dyDescent="0.3">
      <c r="A574" t="s">
        <v>204</v>
      </c>
      <c r="B574" t="s">
        <v>190</v>
      </c>
      <c r="C574">
        <v>21</v>
      </c>
      <c r="D574">
        <v>26.111111111111111</v>
      </c>
      <c r="E574">
        <v>24.333333333333332</v>
      </c>
      <c r="F574">
        <v>1.8589999999999999E-2</v>
      </c>
      <c r="G574">
        <v>4</v>
      </c>
    </row>
    <row r="575" spans="1:7" x14ac:dyDescent="0.3">
      <c r="A575" t="s">
        <v>204</v>
      </c>
      <c r="B575" t="s">
        <v>190</v>
      </c>
      <c r="C575">
        <v>22</v>
      </c>
      <c r="D575">
        <v>25.444444444444443</v>
      </c>
      <c r="E575">
        <v>24.111111111111114</v>
      </c>
      <c r="F575">
        <v>1.8589999999999999E-2</v>
      </c>
      <c r="G575">
        <v>4</v>
      </c>
    </row>
    <row r="576" spans="1:7" x14ac:dyDescent="0.3">
      <c r="A576" t="s">
        <v>204</v>
      </c>
      <c r="B576" t="s">
        <v>190</v>
      </c>
      <c r="C576">
        <v>23</v>
      </c>
      <c r="D576">
        <v>24.944444444444446</v>
      </c>
      <c r="E576">
        <v>24</v>
      </c>
      <c r="F576">
        <v>1.8589999999999999E-2</v>
      </c>
      <c r="G576">
        <v>4</v>
      </c>
    </row>
    <row r="577" spans="1:7" x14ac:dyDescent="0.3">
      <c r="A577" t="s">
        <v>204</v>
      </c>
      <c r="B577" t="s">
        <v>190</v>
      </c>
      <c r="C577">
        <v>24</v>
      </c>
      <c r="D577">
        <v>24.555555555555557</v>
      </c>
      <c r="E577">
        <v>23.888888888888889</v>
      </c>
      <c r="F577">
        <v>1.8589999999999999E-2</v>
      </c>
      <c r="G577">
        <v>4</v>
      </c>
    </row>
    <row r="578" spans="1:7" x14ac:dyDescent="0.3">
      <c r="A578" t="s">
        <v>205</v>
      </c>
      <c r="B578" t="s">
        <v>179</v>
      </c>
      <c r="C578">
        <v>1</v>
      </c>
      <c r="D578">
        <v>25.333333333333329</v>
      </c>
      <c r="E578">
        <v>24.944444444444446</v>
      </c>
      <c r="F578">
        <v>1.992E-2</v>
      </c>
      <c r="G578">
        <v>6</v>
      </c>
    </row>
    <row r="579" spans="1:7" x14ac:dyDescent="0.3">
      <c r="A579" t="s">
        <v>205</v>
      </c>
      <c r="B579" t="s">
        <v>179</v>
      </c>
      <c r="C579">
        <v>2</v>
      </c>
      <c r="D579">
        <v>25</v>
      </c>
      <c r="E579">
        <v>24.833333333333332</v>
      </c>
      <c r="F579">
        <v>1.992E-2</v>
      </c>
      <c r="G579">
        <v>6</v>
      </c>
    </row>
    <row r="580" spans="1:7" x14ac:dyDescent="0.3">
      <c r="A580" t="s">
        <v>205</v>
      </c>
      <c r="B580" t="s">
        <v>179</v>
      </c>
      <c r="C580">
        <v>3</v>
      </c>
      <c r="D580">
        <v>24.722222222222221</v>
      </c>
      <c r="E580">
        <v>24.666666666666671</v>
      </c>
      <c r="F580">
        <v>1.992E-2</v>
      </c>
      <c r="G580">
        <v>6</v>
      </c>
    </row>
    <row r="581" spans="1:7" x14ac:dyDescent="0.3">
      <c r="A581" t="s">
        <v>205</v>
      </c>
      <c r="B581" t="s">
        <v>179</v>
      </c>
      <c r="C581">
        <v>4</v>
      </c>
      <c r="D581">
        <v>24.499999999999996</v>
      </c>
      <c r="E581">
        <v>24.444444444444443</v>
      </c>
      <c r="F581">
        <v>1.992E-2</v>
      </c>
      <c r="G581">
        <v>6</v>
      </c>
    </row>
    <row r="582" spans="1:7" x14ac:dyDescent="0.3">
      <c r="A582" t="s">
        <v>205</v>
      </c>
      <c r="B582" t="s">
        <v>179</v>
      </c>
      <c r="C582">
        <v>5</v>
      </c>
      <c r="D582">
        <v>24.444444444444443</v>
      </c>
      <c r="E582">
        <v>24.388888888888893</v>
      </c>
      <c r="F582">
        <v>1.992E-2</v>
      </c>
      <c r="G582">
        <v>6</v>
      </c>
    </row>
    <row r="583" spans="1:7" x14ac:dyDescent="0.3">
      <c r="A583" t="s">
        <v>205</v>
      </c>
      <c r="B583" t="s">
        <v>179</v>
      </c>
      <c r="C583">
        <v>6</v>
      </c>
      <c r="D583">
        <v>24.555555555555557</v>
      </c>
      <c r="E583">
        <v>24.499999999999996</v>
      </c>
      <c r="F583">
        <v>1.992E-2</v>
      </c>
      <c r="G583">
        <v>6</v>
      </c>
    </row>
    <row r="584" spans="1:7" x14ac:dyDescent="0.3">
      <c r="A584" t="s">
        <v>205</v>
      </c>
      <c r="B584" t="s">
        <v>179</v>
      </c>
      <c r="C584">
        <v>7</v>
      </c>
      <c r="D584">
        <v>24.888888888888889</v>
      </c>
      <c r="E584">
        <v>24.833333333333332</v>
      </c>
      <c r="F584">
        <v>1.992E-2</v>
      </c>
      <c r="G584">
        <v>6</v>
      </c>
    </row>
    <row r="585" spans="1:7" x14ac:dyDescent="0.3">
      <c r="A585" t="s">
        <v>205</v>
      </c>
      <c r="B585" t="s">
        <v>179</v>
      </c>
      <c r="C585">
        <v>8</v>
      </c>
      <c r="D585">
        <v>25.500000000000004</v>
      </c>
      <c r="E585">
        <v>25</v>
      </c>
      <c r="F585">
        <v>1.992E-2</v>
      </c>
      <c r="G585">
        <v>6</v>
      </c>
    </row>
    <row r="586" spans="1:7" x14ac:dyDescent="0.3">
      <c r="A586" t="s">
        <v>205</v>
      </c>
      <c r="B586" t="s">
        <v>179</v>
      </c>
      <c r="C586">
        <v>9</v>
      </c>
      <c r="D586">
        <v>26.388888888888889</v>
      </c>
      <c r="E586">
        <v>25.222222222222225</v>
      </c>
      <c r="F586">
        <v>1.992E-2</v>
      </c>
      <c r="G586">
        <v>6</v>
      </c>
    </row>
    <row r="587" spans="1:7" x14ac:dyDescent="0.3">
      <c r="A587" t="s">
        <v>205</v>
      </c>
      <c r="B587" t="s">
        <v>179</v>
      </c>
      <c r="C587">
        <v>10</v>
      </c>
      <c r="D587">
        <v>27.388888888888889</v>
      </c>
      <c r="E587">
        <v>25.444444444444443</v>
      </c>
      <c r="F587">
        <v>1.992E-2</v>
      </c>
      <c r="G587">
        <v>6</v>
      </c>
    </row>
    <row r="588" spans="1:7" x14ac:dyDescent="0.3">
      <c r="A588" t="s">
        <v>205</v>
      </c>
      <c r="B588" t="s">
        <v>179</v>
      </c>
      <c r="C588">
        <v>11</v>
      </c>
      <c r="D588">
        <v>28.5</v>
      </c>
      <c r="E588">
        <v>25.722222222222221</v>
      </c>
      <c r="F588">
        <v>1.992E-2</v>
      </c>
      <c r="G588">
        <v>6</v>
      </c>
    </row>
    <row r="589" spans="1:7" x14ac:dyDescent="0.3">
      <c r="A589" t="s">
        <v>205</v>
      </c>
      <c r="B589" t="s">
        <v>179</v>
      </c>
      <c r="C589">
        <v>12</v>
      </c>
      <c r="D589">
        <v>29.555555555555557</v>
      </c>
      <c r="E589">
        <v>26</v>
      </c>
      <c r="F589">
        <v>1.992E-2</v>
      </c>
      <c r="G589">
        <v>6</v>
      </c>
    </row>
    <row r="590" spans="1:7" x14ac:dyDescent="0.3">
      <c r="A590" t="s">
        <v>205</v>
      </c>
      <c r="B590" t="s">
        <v>179</v>
      </c>
      <c r="C590">
        <v>13</v>
      </c>
      <c r="D590">
        <v>30.388888888888889</v>
      </c>
      <c r="E590">
        <v>26.222222222222221</v>
      </c>
      <c r="F590">
        <v>1.992E-2</v>
      </c>
      <c r="G590">
        <v>6</v>
      </c>
    </row>
    <row r="591" spans="1:7" x14ac:dyDescent="0.3">
      <c r="A591" t="s">
        <v>205</v>
      </c>
      <c r="B591" t="s">
        <v>179</v>
      </c>
      <c r="C591">
        <v>14</v>
      </c>
      <c r="D591">
        <v>30.888888888888889</v>
      </c>
      <c r="E591">
        <v>26.333333333333336</v>
      </c>
      <c r="F591">
        <v>1.992E-2</v>
      </c>
      <c r="G591">
        <v>6</v>
      </c>
    </row>
    <row r="592" spans="1:7" x14ac:dyDescent="0.3">
      <c r="A592" t="s">
        <v>205</v>
      </c>
      <c r="B592" t="s">
        <v>179</v>
      </c>
      <c r="C592">
        <v>15</v>
      </c>
      <c r="D592">
        <v>31.111111111111111</v>
      </c>
      <c r="E592">
        <v>26.388888888888889</v>
      </c>
      <c r="F592">
        <v>1.992E-2</v>
      </c>
      <c r="G592">
        <v>6</v>
      </c>
    </row>
    <row r="593" spans="1:7" x14ac:dyDescent="0.3">
      <c r="A593" t="s">
        <v>205</v>
      </c>
      <c r="B593" t="s">
        <v>179</v>
      </c>
      <c r="C593">
        <v>16</v>
      </c>
      <c r="D593">
        <v>30.888888888888889</v>
      </c>
      <c r="E593">
        <v>26.333333333333336</v>
      </c>
      <c r="F593">
        <v>1.992E-2</v>
      </c>
      <c r="G593">
        <v>6</v>
      </c>
    </row>
    <row r="594" spans="1:7" x14ac:dyDescent="0.3">
      <c r="A594" t="s">
        <v>205</v>
      </c>
      <c r="B594" t="s">
        <v>179</v>
      </c>
      <c r="C594">
        <v>17</v>
      </c>
      <c r="D594">
        <v>30.444444444444443</v>
      </c>
      <c r="E594">
        <v>26.222222222222221</v>
      </c>
      <c r="F594">
        <v>1.992E-2</v>
      </c>
      <c r="G594">
        <v>6</v>
      </c>
    </row>
    <row r="595" spans="1:7" x14ac:dyDescent="0.3">
      <c r="A595" t="s">
        <v>205</v>
      </c>
      <c r="B595" t="s">
        <v>179</v>
      </c>
      <c r="C595">
        <v>18</v>
      </c>
      <c r="D595">
        <v>29.722222222222221</v>
      </c>
      <c r="E595">
        <v>26.055555555555557</v>
      </c>
      <c r="F595">
        <v>1.992E-2</v>
      </c>
      <c r="G595">
        <v>6</v>
      </c>
    </row>
    <row r="596" spans="1:7" x14ac:dyDescent="0.3">
      <c r="A596" t="s">
        <v>205</v>
      </c>
      <c r="B596" t="s">
        <v>179</v>
      </c>
      <c r="C596">
        <v>19</v>
      </c>
      <c r="D596">
        <v>28.833333333333332</v>
      </c>
      <c r="E596">
        <v>25.833333333333332</v>
      </c>
      <c r="F596">
        <v>1.992E-2</v>
      </c>
      <c r="G596">
        <v>6</v>
      </c>
    </row>
    <row r="597" spans="1:7" x14ac:dyDescent="0.3">
      <c r="A597" t="s">
        <v>205</v>
      </c>
      <c r="B597" t="s">
        <v>179</v>
      </c>
      <c r="C597">
        <v>20</v>
      </c>
      <c r="D597">
        <v>28.000000000000004</v>
      </c>
      <c r="E597">
        <v>25.611111111111107</v>
      </c>
      <c r="F597">
        <v>1.992E-2</v>
      </c>
      <c r="G597">
        <v>6</v>
      </c>
    </row>
    <row r="598" spans="1:7" x14ac:dyDescent="0.3">
      <c r="A598" t="s">
        <v>205</v>
      </c>
      <c r="B598" t="s">
        <v>179</v>
      </c>
      <c r="C598">
        <v>21</v>
      </c>
      <c r="D598">
        <v>27.222222222222221</v>
      </c>
      <c r="E598">
        <v>25.444444444444443</v>
      </c>
      <c r="F598">
        <v>1.992E-2</v>
      </c>
      <c r="G598">
        <v>6</v>
      </c>
    </row>
    <row r="599" spans="1:7" x14ac:dyDescent="0.3">
      <c r="A599" t="s">
        <v>205</v>
      </c>
      <c r="B599" t="s">
        <v>179</v>
      </c>
      <c r="C599">
        <v>22</v>
      </c>
      <c r="D599">
        <v>26.555555555555557</v>
      </c>
      <c r="E599">
        <v>25.277777777777779</v>
      </c>
      <c r="F599">
        <v>1.992E-2</v>
      </c>
      <c r="G599">
        <v>6</v>
      </c>
    </row>
    <row r="600" spans="1:7" x14ac:dyDescent="0.3">
      <c r="A600" t="s">
        <v>205</v>
      </c>
      <c r="B600" t="s">
        <v>179</v>
      </c>
      <c r="C600">
        <v>23</v>
      </c>
      <c r="D600">
        <v>26.055555555555557</v>
      </c>
      <c r="E600">
        <v>25.111111111111111</v>
      </c>
      <c r="F600">
        <v>1.992E-2</v>
      </c>
      <c r="G600">
        <v>6</v>
      </c>
    </row>
    <row r="601" spans="1:7" x14ac:dyDescent="0.3">
      <c r="A601" t="s">
        <v>205</v>
      </c>
      <c r="B601" t="s">
        <v>179</v>
      </c>
      <c r="C601">
        <v>24</v>
      </c>
      <c r="D601">
        <v>25.666666666666668</v>
      </c>
      <c r="E601">
        <v>25</v>
      </c>
      <c r="F601">
        <v>1.992E-2</v>
      </c>
      <c r="G601">
        <v>6</v>
      </c>
    </row>
    <row r="602" spans="1:7" x14ac:dyDescent="0.3">
      <c r="A602" t="s">
        <v>205</v>
      </c>
      <c r="B602" t="s">
        <v>180</v>
      </c>
      <c r="C602">
        <v>1</v>
      </c>
      <c r="D602">
        <v>25.333333333333329</v>
      </c>
      <c r="E602">
        <v>24.944444444444446</v>
      </c>
      <c r="F602">
        <v>1.992E-2</v>
      </c>
      <c r="G602">
        <v>6</v>
      </c>
    </row>
    <row r="603" spans="1:7" x14ac:dyDescent="0.3">
      <c r="A603" t="s">
        <v>205</v>
      </c>
      <c r="B603" t="s">
        <v>180</v>
      </c>
      <c r="C603">
        <v>2</v>
      </c>
      <c r="D603">
        <v>25</v>
      </c>
      <c r="E603">
        <v>24.833333333333332</v>
      </c>
      <c r="F603">
        <v>1.992E-2</v>
      </c>
      <c r="G603">
        <v>6</v>
      </c>
    </row>
    <row r="604" spans="1:7" x14ac:dyDescent="0.3">
      <c r="A604" t="s">
        <v>205</v>
      </c>
      <c r="B604" t="s">
        <v>180</v>
      </c>
      <c r="C604">
        <v>3</v>
      </c>
      <c r="D604">
        <v>24.722222222222221</v>
      </c>
      <c r="E604">
        <v>24.666666666666671</v>
      </c>
      <c r="F604">
        <v>1.992E-2</v>
      </c>
      <c r="G604">
        <v>6</v>
      </c>
    </row>
    <row r="605" spans="1:7" x14ac:dyDescent="0.3">
      <c r="A605" t="s">
        <v>205</v>
      </c>
      <c r="B605" t="s">
        <v>180</v>
      </c>
      <c r="C605">
        <v>4</v>
      </c>
      <c r="D605">
        <v>24.499999999999996</v>
      </c>
      <c r="E605">
        <v>24.444444444444443</v>
      </c>
      <c r="F605">
        <v>1.992E-2</v>
      </c>
      <c r="G605">
        <v>6</v>
      </c>
    </row>
    <row r="606" spans="1:7" x14ac:dyDescent="0.3">
      <c r="A606" t="s">
        <v>205</v>
      </c>
      <c r="B606" t="s">
        <v>180</v>
      </c>
      <c r="C606">
        <v>5</v>
      </c>
      <c r="D606">
        <v>24.444444444444443</v>
      </c>
      <c r="E606">
        <v>24.388888888888893</v>
      </c>
      <c r="F606">
        <v>1.992E-2</v>
      </c>
      <c r="G606">
        <v>6</v>
      </c>
    </row>
    <row r="607" spans="1:7" x14ac:dyDescent="0.3">
      <c r="A607" t="s">
        <v>205</v>
      </c>
      <c r="B607" t="s">
        <v>180</v>
      </c>
      <c r="C607">
        <v>6</v>
      </c>
      <c r="D607">
        <v>24.555555555555557</v>
      </c>
      <c r="E607">
        <v>24.499999999999996</v>
      </c>
      <c r="F607">
        <v>1.992E-2</v>
      </c>
      <c r="G607">
        <v>6</v>
      </c>
    </row>
    <row r="608" spans="1:7" x14ac:dyDescent="0.3">
      <c r="A608" t="s">
        <v>205</v>
      </c>
      <c r="B608" t="s">
        <v>180</v>
      </c>
      <c r="C608">
        <v>7</v>
      </c>
      <c r="D608">
        <v>24.888888888888889</v>
      </c>
      <c r="E608">
        <v>24.833333333333332</v>
      </c>
      <c r="F608">
        <v>1.992E-2</v>
      </c>
      <c r="G608">
        <v>6</v>
      </c>
    </row>
    <row r="609" spans="1:7" x14ac:dyDescent="0.3">
      <c r="A609" t="s">
        <v>205</v>
      </c>
      <c r="B609" t="s">
        <v>180</v>
      </c>
      <c r="C609">
        <v>8</v>
      </c>
      <c r="D609">
        <v>25.500000000000004</v>
      </c>
      <c r="E609">
        <v>25</v>
      </c>
      <c r="F609">
        <v>1.992E-2</v>
      </c>
      <c r="G609">
        <v>6</v>
      </c>
    </row>
    <row r="610" spans="1:7" x14ac:dyDescent="0.3">
      <c r="A610" t="s">
        <v>205</v>
      </c>
      <c r="B610" t="s">
        <v>180</v>
      </c>
      <c r="C610">
        <v>9</v>
      </c>
      <c r="D610">
        <v>26.388888888888889</v>
      </c>
      <c r="E610">
        <v>25.222222222222225</v>
      </c>
      <c r="F610">
        <v>1.992E-2</v>
      </c>
      <c r="G610">
        <v>6</v>
      </c>
    </row>
    <row r="611" spans="1:7" x14ac:dyDescent="0.3">
      <c r="A611" t="s">
        <v>205</v>
      </c>
      <c r="B611" t="s">
        <v>180</v>
      </c>
      <c r="C611">
        <v>10</v>
      </c>
      <c r="D611">
        <v>27.388888888888889</v>
      </c>
      <c r="E611">
        <v>25.444444444444443</v>
      </c>
      <c r="F611">
        <v>1.992E-2</v>
      </c>
      <c r="G611">
        <v>6</v>
      </c>
    </row>
    <row r="612" spans="1:7" x14ac:dyDescent="0.3">
      <c r="A612" t="s">
        <v>205</v>
      </c>
      <c r="B612" t="s">
        <v>180</v>
      </c>
      <c r="C612">
        <v>11</v>
      </c>
      <c r="D612">
        <v>28.5</v>
      </c>
      <c r="E612">
        <v>25.722222222222221</v>
      </c>
      <c r="F612">
        <v>1.992E-2</v>
      </c>
      <c r="G612">
        <v>6</v>
      </c>
    </row>
    <row r="613" spans="1:7" x14ac:dyDescent="0.3">
      <c r="A613" t="s">
        <v>205</v>
      </c>
      <c r="B613" t="s">
        <v>180</v>
      </c>
      <c r="C613">
        <v>12</v>
      </c>
      <c r="D613">
        <v>29.555555555555557</v>
      </c>
      <c r="E613">
        <v>26</v>
      </c>
      <c r="F613">
        <v>1.992E-2</v>
      </c>
      <c r="G613">
        <v>6</v>
      </c>
    </row>
    <row r="614" spans="1:7" x14ac:dyDescent="0.3">
      <c r="A614" t="s">
        <v>205</v>
      </c>
      <c r="B614" t="s">
        <v>180</v>
      </c>
      <c r="C614">
        <v>13</v>
      </c>
      <c r="D614">
        <v>30.388888888888889</v>
      </c>
      <c r="E614">
        <v>26.222222222222221</v>
      </c>
      <c r="F614">
        <v>1.992E-2</v>
      </c>
      <c r="G614">
        <v>6</v>
      </c>
    </row>
    <row r="615" spans="1:7" x14ac:dyDescent="0.3">
      <c r="A615" t="s">
        <v>205</v>
      </c>
      <c r="B615" t="s">
        <v>180</v>
      </c>
      <c r="C615">
        <v>14</v>
      </c>
      <c r="D615">
        <v>30.888888888888889</v>
      </c>
      <c r="E615">
        <v>26.333333333333336</v>
      </c>
      <c r="F615">
        <v>1.992E-2</v>
      </c>
      <c r="G615">
        <v>6</v>
      </c>
    </row>
    <row r="616" spans="1:7" x14ac:dyDescent="0.3">
      <c r="A616" t="s">
        <v>205</v>
      </c>
      <c r="B616" t="s">
        <v>180</v>
      </c>
      <c r="C616">
        <v>15</v>
      </c>
      <c r="D616">
        <v>31.111111111111111</v>
      </c>
      <c r="E616">
        <v>26.388888888888889</v>
      </c>
      <c r="F616">
        <v>1.992E-2</v>
      </c>
      <c r="G616">
        <v>6</v>
      </c>
    </row>
    <row r="617" spans="1:7" x14ac:dyDescent="0.3">
      <c r="A617" t="s">
        <v>205</v>
      </c>
      <c r="B617" t="s">
        <v>180</v>
      </c>
      <c r="C617">
        <v>16</v>
      </c>
      <c r="D617">
        <v>30.888888888888889</v>
      </c>
      <c r="E617">
        <v>26.333333333333336</v>
      </c>
      <c r="F617">
        <v>1.992E-2</v>
      </c>
      <c r="G617">
        <v>6</v>
      </c>
    </row>
    <row r="618" spans="1:7" x14ac:dyDescent="0.3">
      <c r="A618" t="s">
        <v>205</v>
      </c>
      <c r="B618" t="s">
        <v>180</v>
      </c>
      <c r="C618">
        <v>17</v>
      </c>
      <c r="D618">
        <v>30.444444444444443</v>
      </c>
      <c r="E618">
        <v>26.222222222222221</v>
      </c>
      <c r="F618">
        <v>1.992E-2</v>
      </c>
      <c r="G618">
        <v>6</v>
      </c>
    </row>
    <row r="619" spans="1:7" x14ac:dyDescent="0.3">
      <c r="A619" t="s">
        <v>205</v>
      </c>
      <c r="B619" t="s">
        <v>180</v>
      </c>
      <c r="C619">
        <v>18</v>
      </c>
      <c r="D619">
        <v>29.722222222222221</v>
      </c>
      <c r="E619">
        <v>26.055555555555557</v>
      </c>
      <c r="F619">
        <v>1.992E-2</v>
      </c>
      <c r="G619">
        <v>6</v>
      </c>
    </row>
    <row r="620" spans="1:7" x14ac:dyDescent="0.3">
      <c r="A620" t="s">
        <v>205</v>
      </c>
      <c r="B620" t="s">
        <v>180</v>
      </c>
      <c r="C620">
        <v>19</v>
      </c>
      <c r="D620">
        <v>28.833333333333332</v>
      </c>
      <c r="E620">
        <v>25.833333333333332</v>
      </c>
      <c r="F620">
        <v>1.992E-2</v>
      </c>
      <c r="G620">
        <v>6</v>
      </c>
    </row>
    <row r="621" spans="1:7" x14ac:dyDescent="0.3">
      <c r="A621" t="s">
        <v>205</v>
      </c>
      <c r="B621" t="s">
        <v>180</v>
      </c>
      <c r="C621">
        <v>20</v>
      </c>
      <c r="D621">
        <v>28.000000000000004</v>
      </c>
      <c r="E621">
        <v>25.611111111111107</v>
      </c>
      <c r="F621">
        <v>1.992E-2</v>
      </c>
      <c r="G621">
        <v>6</v>
      </c>
    </row>
    <row r="622" spans="1:7" x14ac:dyDescent="0.3">
      <c r="A622" t="s">
        <v>205</v>
      </c>
      <c r="B622" t="s">
        <v>180</v>
      </c>
      <c r="C622">
        <v>21</v>
      </c>
      <c r="D622">
        <v>27.222222222222221</v>
      </c>
      <c r="E622">
        <v>25.444444444444443</v>
      </c>
      <c r="F622">
        <v>1.992E-2</v>
      </c>
      <c r="G622">
        <v>6</v>
      </c>
    </row>
    <row r="623" spans="1:7" x14ac:dyDescent="0.3">
      <c r="A623" t="s">
        <v>205</v>
      </c>
      <c r="B623" t="s">
        <v>180</v>
      </c>
      <c r="C623">
        <v>22</v>
      </c>
      <c r="D623">
        <v>26.555555555555557</v>
      </c>
      <c r="E623">
        <v>25.277777777777779</v>
      </c>
      <c r="F623">
        <v>1.992E-2</v>
      </c>
      <c r="G623">
        <v>6</v>
      </c>
    </row>
    <row r="624" spans="1:7" x14ac:dyDescent="0.3">
      <c r="A624" t="s">
        <v>205</v>
      </c>
      <c r="B624" t="s">
        <v>180</v>
      </c>
      <c r="C624">
        <v>23</v>
      </c>
      <c r="D624">
        <v>26.055555555555557</v>
      </c>
      <c r="E624">
        <v>25.111111111111111</v>
      </c>
      <c r="F624">
        <v>1.992E-2</v>
      </c>
      <c r="G624">
        <v>6</v>
      </c>
    </row>
    <row r="625" spans="1:7" x14ac:dyDescent="0.3">
      <c r="A625" t="s">
        <v>205</v>
      </c>
      <c r="B625" t="s">
        <v>180</v>
      </c>
      <c r="C625">
        <v>24</v>
      </c>
      <c r="D625">
        <v>25.666666666666668</v>
      </c>
      <c r="E625">
        <v>25</v>
      </c>
      <c r="F625">
        <v>1.992E-2</v>
      </c>
      <c r="G625">
        <v>6</v>
      </c>
    </row>
    <row r="626" spans="1:7" x14ac:dyDescent="0.3">
      <c r="A626" t="s">
        <v>205</v>
      </c>
      <c r="B626" t="s">
        <v>182</v>
      </c>
      <c r="C626">
        <v>1</v>
      </c>
      <c r="D626">
        <v>25.388888888888889</v>
      </c>
      <c r="E626">
        <v>24.888888888888889</v>
      </c>
      <c r="F626">
        <v>1.9799999999999998E-2</v>
      </c>
      <c r="G626">
        <v>5</v>
      </c>
    </row>
    <row r="627" spans="1:7" x14ac:dyDescent="0.3">
      <c r="A627" t="s">
        <v>205</v>
      </c>
      <c r="B627" t="s">
        <v>182</v>
      </c>
      <c r="C627">
        <v>2</v>
      </c>
      <c r="D627">
        <v>25</v>
      </c>
      <c r="E627">
        <v>24.777777777777775</v>
      </c>
      <c r="F627">
        <v>1.9799999999999998E-2</v>
      </c>
      <c r="G627">
        <v>5</v>
      </c>
    </row>
    <row r="628" spans="1:7" x14ac:dyDescent="0.3">
      <c r="A628" t="s">
        <v>205</v>
      </c>
      <c r="B628" t="s">
        <v>182</v>
      </c>
      <c r="C628">
        <v>3</v>
      </c>
      <c r="D628">
        <v>24.722222222222221</v>
      </c>
      <c r="E628">
        <v>24.722222222222221</v>
      </c>
      <c r="F628">
        <v>1.9799999999999998E-2</v>
      </c>
      <c r="G628">
        <v>5</v>
      </c>
    </row>
    <row r="629" spans="1:7" x14ac:dyDescent="0.3">
      <c r="A629" t="s">
        <v>205</v>
      </c>
      <c r="B629" t="s">
        <v>182</v>
      </c>
      <c r="C629">
        <v>4</v>
      </c>
      <c r="D629">
        <v>24.499999999999996</v>
      </c>
      <c r="E629">
        <v>24.444444444444443</v>
      </c>
      <c r="F629">
        <v>1.9799999999999998E-2</v>
      </c>
      <c r="G629">
        <v>5</v>
      </c>
    </row>
    <row r="630" spans="1:7" x14ac:dyDescent="0.3">
      <c r="A630" t="s">
        <v>205</v>
      </c>
      <c r="B630" t="s">
        <v>182</v>
      </c>
      <c r="C630">
        <v>5</v>
      </c>
      <c r="D630">
        <v>24.444444444444443</v>
      </c>
      <c r="E630">
        <v>24.388888888888893</v>
      </c>
      <c r="F630">
        <v>1.9799999999999998E-2</v>
      </c>
      <c r="G630">
        <v>5</v>
      </c>
    </row>
    <row r="631" spans="1:7" x14ac:dyDescent="0.3">
      <c r="A631" t="s">
        <v>205</v>
      </c>
      <c r="B631" t="s">
        <v>182</v>
      </c>
      <c r="C631">
        <v>6</v>
      </c>
      <c r="D631">
        <v>24.611111111111111</v>
      </c>
      <c r="E631">
        <v>24.555555555555557</v>
      </c>
      <c r="F631">
        <v>1.9799999999999998E-2</v>
      </c>
      <c r="G631">
        <v>5</v>
      </c>
    </row>
    <row r="632" spans="1:7" x14ac:dyDescent="0.3">
      <c r="A632" t="s">
        <v>205</v>
      </c>
      <c r="B632" t="s">
        <v>182</v>
      </c>
      <c r="C632">
        <v>7</v>
      </c>
      <c r="D632">
        <v>24.944444444444446</v>
      </c>
      <c r="E632">
        <v>24.777777777777775</v>
      </c>
      <c r="F632">
        <v>1.9799999999999998E-2</v>
      </c>
      <c r="G632">
        <v>5</v>
      </c>
    </row>
    <row r="633" spans="1:7" x14ac:dyDescent="0.3">
      <c r="A633" t="s">
        <v>205</v>
      </c>
      <c r="B633" t="s">
        <v>182</v>
      </c>
      <c r="C633">
        <v>8</v>
      </c>
      <c r="D633">
        <v>25.611111111111107</v>
      </c>
      <c r="E633">
        <v>24.944444444444446</v>
      </c>
      <c r="F633">
        <v>1.9799999999999998E-2</v>
      </c>
      <c r="G633">
        <v>5</v>
      </c>
    </row>
    <row r="634" spans="1:7" x14ac:dyDescent="0.3">
      <c r="A634" t="s">
        <v>205</v>
      </c>
      <c r="B634" t="s">
        <v>182</v>
      </c>
      <c r="C634">
        <v>9</v>
      </c>
      <c r="D634">
        <v>26.555555555555557</v>
      </c>
      <c r="E634">
        <v>25.166666666666668</v>
      </c>
      <c r="F634">
        <v>1.9799999999999998E-2</v>
      </c>
      <c r="G634">
        <v>5</v>
      </c>
    </row>
    <row r="635" spans="1:7" x14ac:dyDescent="0.3">
      <c r="A635" t="s">
        <v>205</v>
      </c>
      <c r="B635" t="s">
        <v>182</v>
      </c>
      <c r="C635">
        <v>10</v>
      </c>
      <c r="D635">
        <v>27.611111111111111</v>
      </c>
      <c r="E635">
        <v>25.444444444444443</v>
      </c>
      <c r="F635">
        <v>1.9799999999999998E-2</v>
      </c>
      <c r="G635">
        <v>5</v>
      </c>
    </row>
    <row r="636" spans="1:7" x14ac:dyDescent="0.3">
      <c r="A636" t="s">
        <v>205</v>
      </c>
      <c r="B636" t="s">
        <v>182</v>
      </c>
      <c r="C636">
        <v>11</v>
      </c>
      <c r="D636">
        <v>28.833333333333332</v>
      </c>
      <c r="E636">
        <v>25.777777777777782</v>
      </c>
      <c r="F636">
        <v>1.9799999999999998E-2</v>
      </c>
      <c r="G636">
        <v>5</v>
      </c>
    </row>
    <row r="637" spans="1:7" x14ac:dyDescent="0.3">
      <c r="A637" t="s">
        <v>205</v>
      </c>
      <c r="B637" t="s">
        <v>182</v>
      </c>
      <c r="C637">
        <v>12</v>
      </c>
      <c r="D637">
        <v>30</v>
      </c>
      <c r="E637">
        <v>26.055555555555557</v>
      </c>
      <c r="F637">
        <v>1.9799999999999998E-2</v>
      </c>
      <c r="G637">
        <v>5</v>
      </c>
    </row>
    <row r="638" spans="1:7" x14ac:dyDescent="0.3">
      <c r="A638" t="s">
        <v>205</v>
      </c>
      <c r="B638" t="s">
        <v>182</v>
      </c>
      <c r="C638">
        <v>13</v>
      </c>
      <c r="D638">
        <v>30.888888888888889</v>
      </c>
      <c r="E638">
        <v>26.277777777777779</v>
      </c>
      <c r="F638">
        <v>1.9799999999999998E-2</v>
      </c>
      <c r="G638">
        <v>5</v>
      </c>
    </row>
    <row r="639" spans="1:7" x14ac:dyDescent="0.3">
      <c r="A639" t="s">
        <v>205</v>
      </c>
      <c r="B639" t="s">
        <v>182</v>
      </c>
      <c r="C639">
        <v>14</v>
      </c>
      <c r="D639">
        <v>31.444444444444443</v>
      </c>
      <c r="E639">
        <v>26.388888888888889</v>
      </c>
      <c r="F639">
        <v>1.9799999999999998E-2</v>
      </c>
      <c r="G639">
        <v>5</v>
      </c>
    </row>
    <row r="640" spans="1:7" x14ac:dyDescent="0.3">
      <c r="A640" t="s">
        <v>205</v>
      </c>
      <c r="B640" t="s">
        <v>182</v>
      </c>
      <c r="C640">
        <v>15</v>
      </c>
      <c r="D640">
        <v>31.666666666666668</v>
      </c>
      <c r="E640">
        <v>26.444444444444443</v>
      </c>
      <c r="F640">
        <v>1.9799999999999998E-2</v>
      </c>
      <c r="G640">
        <v>5</v>
      </c>
    </row>
    <row r="641" spans="1:7" x14ac:dyDescent="0.3">
      <c r="A641" t="s">
        <v>205</v>
      </c>
      <c r="B641" t="s">
        <v>182</v>
      </c>
      <c r="C641">
        <v>16</v>
      </c>
      <c r="D641">
        <v>31.444444444444443</v>
      </c>
      <c r="E641">
        <v>26.388888888888889</v>
      </c>
      <c r="F641">
        <v>1.9799999999999998E-2</v>
      </c>
      <c r="G641">
        <v>5</v>
      </c>
    </row>
    <row r="642" spans="1:7" x14ac:dyDescent="0.3">
      <c r="A642" t="s">
        <v>205</v>
      </c>
      <c r="B642" t="s">
        <v>182</v>
      </c>
      <c r="C642">
        <v>17</v>
      </c>
      <c r="D642">
        <v>30.944444444444443</v>
      </c>
      <c r="E642">
        <v>26.277777777777779</v>
      </c>
      <c r="F642">
        <v>1.9799999999999998E-2</v>
      </c>
      <c r="G642">
        <v>5</v>
      </c>
    </row>
    <row r="643" spans="1:7" x14ac:dyDescent="0.3">
      <c r="A643" t="s">
        <v>205</v>
      </c>
      <c r="B643" t="s">
        <v>182</v>
      </c>
      <c r="C643">
        <v>18</v>
      </c>
      <c r="D643">
        <v>30.166666666666668</v>
      </c>
      <c r="E643">
        <v>26.055555555555557</v>
      </c>
      <c r="F643">
        <v>1.9799999999999998E-2</v>
      </c>
      <c r="G643">
        <v>5</v>
      </c>
    </row>
    <row r="644" spans="1:7" x14ac:dyDescent="0.3">
      <c r="A644" t="s">
        <v>205</v>
      </c>
      <c r="B644" t="s">
        <v>182</v>
      </c>
      <c r="C644">
        <v>19</v>
      </c>
      <c r="D644">
        <v>29.222222222222221</v>
      </c>
      <c r="E644">
        <v>25.833333333333332</v>
      </c>
      <c r="F644">
        <v>1.9799999999999998E-2</v>
      </c>
      <c r="G644">
        <v>5</v>
      </c>
    </row>
    <row r="645" spans="1:7" x14ac:dyDescent="0.3">
      <c r="A645" t="s">
        <v>205</v>
      </c>
      <c r="B645" t="s">
        <v>182</v>
      </c>
      <c r="C645">
        <v>20</v>
      </c>
      <c r="D645">
        <v>28.277777777777782</v>
      </c>
      <c r="E645">
        <v>25.611111111111107</v>
      </c>
      <c r="F645">
        <v>1.9799999999999998E-2</v>
      </c>
      <c r="G645">
        <v>5</v>
      </c>
    </row>
    <row r="646" spans="1:7" x14ac:dyDescent="0.3">
      <c r="A646" t="s">
        <v>205</v>
      </c>
      <c r="B646" t="s">
        <v>182</v>
      </c>
      <c r="C646">
        <v>21</v>
      </c>
      <c r="D646">
        <v>27.5</v>
      </c>
      <c r="E646">
        <v>25.388888888888889</v>
      </c>
      <c r="F646">
        <v>1.9799999999999998E-2</v>
      </c>
      <c r="G646">
        <v>5</v>
      </c>
    </row>
    <row r="647" spans="1:7" x14ac:dyDescent="0.3">
      <c r="A647" t="s">
        <v>205</v>
      </c>
      <c r="B647" t="s">
        <v>182</v>
      </c>
      <c r="C647">
        <v>22</v>
      </c>
      <c r="D647">
        <v>26.777777777777779</v>
      </c>
      <c r="E647">
        <v>25.222222222222225</v>
      </c>
      <c r="F647">
        <v>1.9799999999999998E-2</v>
      </c>
      <c r="G647">
        <v>5</v>
      </c>
    </row>
    <row r="648" spans="1:7" x14ac:dyDescent="0.3">
      <c r="A648" t="s">
        <v>205</v>
      </c>
      <c r="B648" t="s">
        <v>182</v>
      </c>
      <c r="C648">
        <v>23</v>
      </c>
      <c r="D648">
        <v>26.166666666666664</v>
      </c>
      <c r="E648">
        <v>25.055555555555554</v>
      </c>
      <c r="F648">
        <v>1.9799999999999998E-2</v>
      </c>
      <c r="G648">
        <v>5</v>
      </c>
    </row>
    <row r="649" spans="1:7" x14ac:dyDescent="0.3">
      <c r="A649" t="s">
        <v>205</v>
      </c>
      <c r="B649" t="s">
        <v>182</v>
      </c>
      <c r="C649">
        <v>24</v>
      </c>
      <c r="D649">
        <v>25.722222222222221</v>
      </c>
      <c r="E649">
        <v>24.944444444444446</v>
      </c>
      <c r="F649">
        <v>1.9799999999999998E-2</v>
      </c>
      <c r="G649">
        <v>5</v>
      </c>
    </row>
    <row r="650" spans="1:7" x14ac:dyDescent="0.3">
      <c r="A650" t="s">
        <v>205</v>
      </c>
      <c r="B650" t="s">
        <v>183</v>
      </c>
      <c r="C650">
        <v>1</v>
      </c>
      <c r="D650">
        <v>25.888888888888886</v>
      </c>
      <c r="E650">
        <v>25.500000000000004</v>
      </c>
      <c r="F650">
        <v>2.0639999999999999E-2</v>
      </c>
      <c r="G650">
        <v>5</v>
      </c>
    </row>
    <row r="651" spans="1:7" x14ac:dyDescent="0.3">
      <c r="A651" t="s">
        <v>205</v>
      </c>
      <c r="B651" t="s">
        <v>183</v>
      </c>
      <c r="C651">
        <v>2</v>
      </c>
      <c r="D651">
        <v>25.555555555555557</v>
      </c>
      <c r="E651">
        <v>25.388888888888889</v>
      </c>
      <c r="F651">
        <v>2.0639999999999999E-2</v>
      </c>
      <c r="G651">
        <v>5</v>
      </c>
    </row>
    <row r="652" spans="1:7" x14ac:dyDescent="0.3">
      <c r="A652" t="s">
        <v>205</v>
      </c>
      <c r="B652" t="s">
        <v>183</v>
      </c>
      <c r="C652">
        <v>3</v>
      </c>
      <c r="D652">
        <v>25.277777777777779</v>
      </c>
      <c r="E652">
        <v>25.222222222222225</v>
      </c>
      <c r="F652">
        <v>2.0639999999999999E-2</v>
      </c>
      <c r="G652">
        <v>5</v>
      </c>
    </row>
    <row r="653" spans="1:7" x14ac:dyDescent="0.3">
      <c r="A653" t="s">
        <v>205</v>
      </c>
      <c r="B653" t="s">
        <v>183</v>
      </c>
      <c r="C653">
        <v>4</v>
      </c>
      <c r="D653">
        <v>25.055555555555554</v>
      </c>
      <c r="E653">
        <v>25</v>
      </c>
      <c r="F653">
        <v>2.0639999999999999E-2</v>
      </c>
      <c r="G653">
        <v>5</v>
      </c>
    </row>
    <row r="654" spans="1:7" x14ac:dyDescent="0.3">
      <c r="A654" t="s">
        <v>205</v>
      </c>
      <c r="B654" t="s">
        <v>183</v>
      </c>
      <c r="C654">
        <v>5</v>
      </c>
      <c r="D654">
        <v>25</v>
      </c>
      <c r="E654">
        <v>24.944444444444446</v>
      </c>
      <c r="F654">
        <v>2.0639999999999999E-2</v>
      </c>
      <c r="G654">
        <v>5</v>
      </c>
    </row>
    <row r="655" spans="1:7" x14ac:dyDescent="0.3">
      <c r="A655" t="s">
        <v>205</v>
      </c>
      <c r="B655" t="s">
        <v>183</v>
      </c>
      <c r="C655">
        <v>6</v>
      </c>
      <c r="D655">
        <v>25.111111111111111</v>
      </c>
      <c r="E655">
        <v>25.055555555555554</v>
      </c>
      <c r="F655">
        <v>2.0639999999999999E-2</v>
      </c>
      <c r="G655">
        <v>5</v>
      </c>
    </row>
    <row r="656" spans="1:7" x14ac:dyDescent="0.3">
      <c r="A656" t="s">
        <v>205</v>
      </c>
      <c r="B656" t="s">
        <v>183</v>
      </c>
      <c r="C656">
        <v>7</v>
      </c>
      <c r="D656">
        <v>25.444444444444443</v>
      </c>
      <c r="E656">
        <v>25.388888888888889</v>
      </c>
      <c r="F656">
        <v>2.0639999999999999E-2</v>
      </c>
      <c r="G656">
        <v>5</v>
      </c>
    </row>
    <row r="657" spans="1:7" x14ac:dyDescent="0.3">
      <c r="A657" t="s">
        <v>205</v>
      </c>
      <c r="B657" t="s">
        <v>183</v>
      </c>
      <c r="C657">
        <v>8</v>
      </c>
      <c r="D657">
        <v>26.055555555555557</v>
      </c>
      <c r="E657">
        <v>25.555555555555557</v>
      </c>
      <c r="F657">
        <v>2.0639999999999999E-2</v>
      </c>
      <c r="G657">
        <v>5</v>
      </c>
    </row>
    <row r="658" spans="1:7" x14ac:dyDescent="0.3">
      <c r="A658" t="s">
        <v>205</v>
      </c>
      <c r="B658" t="s">
        <v>183</v>
      </c>
      <c r="C658">
        <v>9</v>
      </c>
      <c r="D658">
        <v>26.944444444444443</v>
      </c>
      <c r="E658">
        <v>25.777777777777782</v>
      </c>
      <c r="F658">
        <v>2.0639999999999999E-2</v>
      </c>
      <c r="G658">
        <v>5</v>
      </c>
    </row>
    <row r="659" spans="1:7" x14ac:dyDescent="0.3">
      <c r="A659" t="s">
        <v>205</v>
      </c>
      <c r="B659" t="s">
        <v>183</v>
      </c>
      <c r="C659">
        <v>10</v>
      </c>
      <c r="D659">
        <v>27.944444444444443</v>
      </c>
      <c r="E659">
        <v>26</v>
      </c>
      <c r="F659">
        <v>2.0639999999999999E-2</v>
      </c>
      <c r="G659">
        <v>5</v>
      </c>
    </row>
    <row r="660" spans="1:7" x14ac:dyDescent="0.3">
      <c r="A660" t="s">
        <v>205</v>
      </c>
      <c r="B660" t="s">
        <v>183</v>
      </c>
      <c r="C660">
        <v>11</v>
      </c>
      <c r="D660">
        <v>29.055555555555557</v>
      </c>
      <c r="E660">
        <v>26.277777777777779</v>
      </c>
      <c r="F660">
        <v>2.0639999999999999E-2</v>
      </c>
      <c r="G660">
        <v>5</v>
      </c>
    </row>
    <row r="661" spans="1:7" x14ac:dyDescent="0.3">
      <c r="A661" t="s">
        <v>205</v>
      </c>
      <c r="B661" t="s">
        <v>183</v>
      </c>
      <c r="C661">
        <v>12</v>
      </c>
      <c r="D661">
        <v>30.111111111111111</v>
      </c>
      <c r="E661">
        <v>26.555555555555557</v>
      </c>
      <c r="F661">
        <v>2.0639999999999999E-2</v>
      </c>
      <c r="G661">
        <v>5</v>
      </c>
    </row>
    <row r="662" spans="1:7" x14ac:dyDescent="0.3">
      <c r="A662" t="s">
        <v>205</v>
      </c>
      <c r="B662" t="s">
        <v>183</v>
      </c>
      <c r="C662">
        <v>13</v>
      </c>
      <c r="D662">
        <v>30.944444444444443</v>
      </c>
      <c r="E662">
        <v>26.722222222222218</v>
      </c>
      <c r="F662">
        <v>2.0639999999999999E-2</v>
      </c>
      <c r="G662">
        <v>5</v>
      </c>
    </row>
    <row r="663" spans="1:7" x14ac:dyDescent="0.3">
      <c r="A663" t="s">
        <v>205</v>
      </c>
      <c r="B663" t="s">
        <v>183</v>
      </c>
      <c r="C663">
        <v>14</v>
      </c>
      <c r="D663">
        <v>31.444444444444443</v>
      </c>
      <c r="E663">
        <v>26.888888888888893</v>
      </c>
      <c r="F663">
        <v>2.0639999999999999E-2</v>
      </c>
      <c r="G663">
        <v>5</v>
      </c>
    </row>
    <row r="664" spans="1:7" x14ac:dyDescent="0.3">
      <c r="A664" t="s">
        <v>205</v>
      </c>
      <c r="B664" t="s">
        <v>183</v>
      </c>
      <c r="C664">
        <v>15</v>
      </c>
      <c r="D664">
        <v>31.666666666666668</v>
      </c>
      <c r="E664">
        <v>26.944444444444443</v>
      </c>
      <c r="F664">
        <v>2.0639999999999999E-2</v>
      </c>
      <c r="G664">
        <v>5</v>
      </c>
    </row>
    <row r="665" spans="1:7" x14ac:dyDescent="0.3">
      <c r="A665" t="s">
        <v>205</v>
      </c>
      <c r="B665" t="s">
        <v>183</v>
      </c>
      <c r="C665">
        <v>16</v>
      </c>
      <c r="D665">
        <v>31.444444444444443</v>
      </c>
      <c r="E665">
        <v>26.888888888888893</v>
      </c>
      <c r="F665">
        <v>2.0639999999999999E-2</v>
      </c>
      <c r="G665">
        <v>5</v>
      </c>
    </row>
    <row r="666" spans="1:7" x14ac:dyDescent="0.3">
      <c r="A666" t="s">
        <v>205</v>
      </c>
      <c r="B666" t="s">
        <v>183</v>
      </c>
      <c r="C666">
        <v>17</v>
      </c>
      <c r="D666">
        <v>31</v>
      </c>
      <c r="E666">
        <v>26.777777777777779</v>
      </c>
      <c r="F666">
        <v>2.0639999999999999E-2</v>
      </c>
      <c r="G666">
        <v>5</v>
      </c>
    </row>
    <row r="667" spans="1:7" x14ac:dyDescent="0.3">
      <c r="A667" t="s">
        <v>205</v>
      </c>
      <c r="B667" t="s">
        <v>183</v>
      </c>
      <c r="C667">
        <v>18</v>
      </c>
      <c r="D667">
        <v>30.277777777777779</v>
      </c>
      <c r="E667">
        <v>26.555555555555557</v>
      </c>
      <c r="F667">
        <v>2.0639999999999999E-2</v>
      </c>
      <c r="G667">
        <v>5</v>
      </c>
    </row>
    <row r="668" spans="1:7" x14ac:dyDescent="0.3">
      <c r="A668" t="s">
        <v>205</v>
      </c>
      <c r="B668" t="s">
        <v>183</v>
      </c>
      <c r="C668">
        <v>19</v>
      </c>
      <c r="D668">
        <v>29.388888888888889</v>
      </c>
      <c r="E668">
        <v>26.388888888888889</v>
      </c>
      <c r="F668">
        <v>2.0639999999999999E-2</v>
      </c>
      <c r="G668">
        <v>5</v>
      </c>
    </row>
    <row r="669" spans="1:7" x14ac:dyDescent="0.3">
      <c r="A669" t="s">
        <v>205</v>
      </c>
      <c r="B669" t="s">
        <v>183</v>
      </c>
      <c r="C669">
        <v>20</v>
      </c>
      <c r="D669">
        <v>28.555555555555557</v>
      </c>
      <c r="E669">
        <v>26.166666666666664</v>
      </c>
      <c r="F669">
        <v>2.0639999999999999E-2</v>
      </c>
      <c r="G669">
        <v>5</v>
      </c>
    </row>
    <row r="670" spans="1:7" x14ac:dyDescent="0.3">
      <c r="A670" t="s">
        <v>205</v>
      </c>
      <c r="B670" t="s">
        <v>183</v>
      </c>
      <c r="C670">
        <v>21</v>
      </c>
      <c r="D670">
        <v>27.777777777777779</v>
      </c>
      <c r="E670">
        <v>26</v>
      </c>
      <c r="F670">
        <v>2.0639999999999999E-2</v>
      </c>
      <c r="G670">
        <v>5</v>
      </c>
    </row>
    <row r="671" spans="1:7" x14ac:dyDescent="0.3">
      <c r="A671" t="s">
        <v>205</v>
      </c>
      <c r="B671" t="s">
        <v>183</v>
      </c>
      <c r="C671">
        <v>22</v>
      </c>
      <c r="D671">
        <v>27.111111111111111</v>
      </c>
      <c r="E671">
        <v>25.833333333333332</v>
      </c>
      <c r="F671">
        <v>2.0639999999999999E-2</v>
      </c>
      <c r="G671">
        <v>5</v>
      </c>
    </row>
    <row r="672" spans="1:7" x14ac:dyDescent="0.3">
      <c r="A672" t="s">
        <v>205</v>
      </c>
      <c r="B672" t="s">
        <v>183</v>
      </c>
      <c r="C672">
        <v>23</v>
      </c>
      <c r="D672">
        <v>26.611111111111114</v>
      </c>
      <c r="E672">
        <v>25.666666666666668</v>
      </c>
      <c r="F672">
        <v>2.0639999999999999E-2</v>
      </c>
      <c r="G672">
        <v>5</v>
      </c>
    </row>
    <row r="673" spans="1:7" x14ac:dyDescent="0.3">
      <c r="A673" t="s">
        <v>205</v>
      </c>
      <c r="B673" t="s">
        <v>183</v>
      </c>
      <c r="C673">
        <v>24</v>
      </c>
      <c r="D673">
        <v>26.222222222222221</v>
      </c>
      <c r="E673">
        <v>25.555555555555557</v>
      </c>
      <c r="F673">
        <v>2.0639999999999999E-2</v>
      </c>
      <c r="G673">
        <v>5</v>
      </c>
    </row>
    <row r="674" spans="1:7" x14ac:dyDescent="0.3">
      <c r="A674" t="s">
        <v>205</v>
      </c>
      <c r="B674" t="s">
        <v>94</v>
      </c>
      <c r="C674">
        <v>1</v>
      </c>
      <c r="D674">
        <v>25.888888888888886</v>
      </c>
      <c r="E674">
        <v>25.500000000000004</v>
      </c>
      <c r="F674">
        <v>2.0639999999999999E-2</v>
      </c>
      <c r="G674">
        <v>5</v>
      </c>
    </row>
    <row r="675" spans="1:7" x14ac:dyDescent="0.3">
      <c r="A675" t="s">
        <v>205</v>
      </c>
      <c r="B675" t="s">
        <v>94</v>
      </c>
      <c r="C675">
        <v>2</v>
      </c>
      <c r="D675">
        <v>25.555555555555557</v>
      </c>
      <c r="E675">
        <v>25.388888888888889</v>
      </c>
      <c r="F675">
        <v>2.0639999999999999E-2</v>
      </c>
      <c r="G675">
        <v>5</v>
      </c>
    </row>
    <row r="676" spans="1:7" x14ac:dyDescent="0.3">
      <c r="A676" t="s">
        <v>205</v>
      </c>
      <c r="B676" t="s">
        <v>94</v>
      </c>
      <c r="C676">
        <v>3</v>
      </c>
      <c r="D676">
        <v>25.277777777777779</v>
      </c>
      <c r="E676">
        <v>25.222222222222225</v>
      </c>
      <c r="F676">
        <v>2.0639999999999999E-2</v>
      </c>
      <c r="G676">
        <v>5</v>
      </c>
    </row>
    <row r="677" spans="1:7" x14ac:dyDescent="0.3">
      <c r="A677" t="s">
        <v>205</v>
      </c>
      <c r="B677" t="s">
        <v>94</v>
      </c>
      <c r="C677">
        <v>4</v>
      </c>
      <c r="D677">
        <v>25.055555555555554</v>
      </c>
      <c r="E677">
        <v>25</v>
      </c>
      <c r="F677">
        <v>2.0639999999999999E-2</v>
      </c>
      <c r="G677">
        <v>5</v>
      </c>
    </row>
    <row r="678" spans="1:7" x14ac:dyDescent="0.3">
      <c r="A678" t="s">
        <v>205</v>
      </c>
      <c r="B678" t="s">
        <v>94</v>
      </c>
      <c r="C678">
        <v>5</v>
      </c>
      <c r="D678">
        <v>25</v>
      </c>
      <c r="E678">
        <v>24.944444444444446</v>
      </c>
      <c r="F678">
        <v>2.0639999999999999E-2</v>
      </c>
      <c r="G678">
        <v>5</v>
      </c>
    </row>
    <row r="679" spans="1:7" x14ac:dyDescent="0.3">
      <c r="A679" t="s">
        <v>205</v>
      </c>
      <c r="B679" t="s">
        <v>94</v>
      </c>
      <c r="C679">
        <v>6</v>
      </c>
      <c r="D679">
        <v>25.111111111111111</v>
      </c>
      <c r="E679">
        <v>25.055555555555554</v>
      </c>
      <c r="F679">
        <v>2.0639999999999999E-2</v>
      </c>
      <c r="G679">
        <v>5</v>
      </c>
    </row>
    <row r="680" spans="1:7" x14ac:dyDescent="0.3">
      <c r="A680" t="s">
        <v>205</v>
      </c>
      <c r="B680" t="s">
        <v>94</v>
      </c>
      <c r="C680">
        <v>7</v>
      </c>
      <c r="D680">
        <v>25.444444444444443</v>
      </c>
      <c r="E680">
        <v>25.388888888888889</v>
      </c>
      <c r="F680">
        <v>2.0639999999999999E-2</v>
      </c>
      <c r="G680">
        <v>5</v>
      </c>
    </row>
    <row r="681" spans="1:7" x14ac:dyDescent="0.3">
      <c r="A681" t="s">
        <v>205</v>
      </c>
      <c r="B681" t="s">
        <v>94</v>
      </c>
      <c r="C681">
        <v>8</v>
      </c>
      <c r="D681">
        <v>26.055555555555557</v>
      </c>
      <c r="E681">
        <v>25.555555555555557</v>
      </c>
      <c r="F681">
        <v>2.0639999999999999E-2</v>
      </c>
      <c r="G681">
        <v>5</v>
      </c>
    </row>
    <row r="682" spans="1:7" x14ac:dyDescent="0.3">
      <c r="A682" t="s">
        <v>205</v>
      </c>
      <c r="B682" t="s">
        <v>94</v>
      </c>
      <c r="C682">
        <v>9</v>
      </c>
      <c r="D682">
        <v>26.944444444444443</v>
      </c>
      <c r="E682">
        <v>25.777777777777782</v>
      </c>
      <c r="F682">
        <v>2.0639999999999999E-2</v>
      </c>
      <c r="G682">
        <v>5</v>
      </c>
    </row>
    <row r="683" spans="1:7" x14ac:dyDescent="0.3">
      <c r="A683" t="s">
        <v>205</v>
      </c>
      <c r="B683" t="s">
        <v>94</v>
      </c>
      <c r="C683">
        <v>10</v>
      </c>
      <c r="D683">
        <v>27.944444444444443</v>
      </c>
      <c r="E683">
        <v>26</v>
      </c>
      <c r="F683">
        <v>2.0639999999999999E-2</v>
      </c>
      <c r="G683">
        <v>5</v>
      </c>
    </row>
    <row r="684" spans="1:7" x14ac:dyDescent="0.3">
      <c r="A684" t="s">
        <v>205</v>
      </c>
      <c r="B684" t="s">
        <v>94</v>
      </c>
      <c r="C684">
        <v>11</v>
      </c>
      <c r="D684">
        <v>29.055555555555557</v>
      </c>
      <c r="E684">
        <v>26.277777777777779</v>
      </c>
      <c r="F684">
        <v>2.0639999999999999E-2</v>
      </c>
      <c r="G684">
        <v>5</v>
      </c>
    </row>
    <row r="685" spans="1:7" x14ac:dyDescent="0.3">
      <c r="A685" t="s">
        <v>205</v>
      </c>
      <c r="B685" t="s">
        <v>94</v>
      </c>
      <c r="C685">
        <v>12</v>
      </c>
      <c r="D685">
        <v>30.111111111111111</v>
      </c>
      <c r="E685">
        <v>26.555555555555557</v>
      </c>
      <c r="F685">
        <v>2.0639999999999999E-2</v>
      </c>
      <c r="G685">
        <v>5</v>
      </c>
    </row>
    <row r="686" spans="1:7" x14ac:dyDescent="0.3">
      <c r="A686" t="s">
        <v>205</v>
      </c>
      <c r="B686" t="s">
        <v>94</v>
      </c>
      <c r="C686">
        <v>13</v>
      </c>
      <c r="D686">
        <v>30.944444444444443</v>
      </c>
      <c r="E686">
        <v>26.722222222222218</v>
      </c>
      <c r="F686">
        <v>2.0639999999999999E-2</v>
      </c>
      <c r="G686">
        <v>5</v>
      </c>
    </row>
    <row r="687" spans="1:7" x14ac:dyDescent="0.3">
      <c r="A687" t="s">
        <v>205</v>
      </c>
      <c r="B687" t="s">
        <v>94</v>
      </c>
      <c r="C687">
        <v>14</v>
      </c>
      <c r="D687">
        <v>31.444444444444443</v>
      </c>
      <c r="E687">
        <v>26.888888888888893</v>
      </c>
      <c r="F687">
        <v>2.0639999999999999E-2</v>
      </c>
      <c r="G687">
        <v>5</v>
      </c>
    </row>
    <row r="688" spans="1:7" x14ac:dyDescent="0.3">
      <c r="A688" t="s">
        <v>205</v>
      </c>
      <c r="B688" t="s">
        <v>94</v>
      </c>
      <c r="C688">
        <v>15</v>
      </c>
      <c r="D688">
        <v>31.666666666666668</v>
      </c>
      <c r="E688">
        <v>26.944444444444443</v>
      </c>
      <c r="F688">
        <v>2.0639999999999999E-2</v>
      </c>
      <c r="G688">
        <v>5</v>
      </c>
    </row>
    <row r="689" spans="1:7" x14ac:dyDescent="0.3">
      <c r="A689" t="s">
        <v>205</v>
      </c>
      <c r="B689" t="s">
        <v>94</v>
      </c>
      <c r="C689">
        <v>16</v>
      </c>
      <c r="D689">
        <v>31.444444444444443</v>
      </c>
      <c r="E689">
        <v>26.888888888888893</v>
      </c>
      <c r="F689">
        <v>2.0639999999999999E-2</v>
      </c>
      <c r="G689">
        <v>5</v>
      </c>
    </row>
    <row r="690" spans="1:7" x14ac:dyDescent="0.3">
      <c r="A690" t="s">
        <v>205</v>
      </c>
      <c r="B690" t="s">
        <v>94</v>
      </c>
      <c r="C690">
        <v>17</v>
      </c>
      <c r="D690">
        <v>31</v>
      </c>
      <c r="E690">
        <v>26.777777777777779</v>
      </c>
      <c r="F690">
        <v>2.0639999999999999E-2</v>
      </c>
      <c r="G690">
        <v>5</v>
      </c>
    </row>
    <row r="691" spans="1:7" x14ac:dyDescent="0.3">
      <c r="A691" t="s">
        <v>205</v>
      </c>
      <c r="B691" t="s">
        <v>94</v>
      </c>
      <c r="C691">
        <v>18</v>
      </c>
      <c r="D691">
        <v>30.277777777777779</v>
      </c>
      <c r="E691">
        <v>26.555555555555557</v>
      </c>
      <c r="F691">
        <v>2.0639999999999999E-2</v>
      </c>
      <c r="G691">
        <v>5</v>
      </c>
    </row>
    <row r="692" spans="1:7" x14ac:dyDescent="0.3">
      <c r="A692" t="s">
        <v>205</v>
      </c>
      <c r="B692" t="s">
        <v>94</v>
      </c>
      <c r="C692">
        <v>19</v>
      </c>
      <c r="D692">
        <v>29.388888888888889</v>
      </c>
      <c r="E692">
        <v>26.388888888888889</v>
      </c>
      <c r="F692">
        <v>2.0639999999999999E-2</v>
      </c>
      <c r="G692">
        <v>5</v>
      </c>
    </row>
    <row r="693" spans="1:7" x14ac:dyDescent="0.3">
      <c r="A693" t="s">
        <v>205</v>
      </c>
      <c r="B693" t="s">
        <v>94</v>
      </c>
      <c r="C693">
        <v>20</v>
      </c>
      <c r="D693">
        <v>28.555555555555557</v>
      </c>
      <c r="E693">
        <v>26.166666666666664</v>
      </c>
      <c r="F693">
        <v>2.0639999999999999E-2</v>
      </c>
      <c r="G693">
        <v>5</v>
      </c>
    </row>
    <row r="694" spans="1:7" x14ac:dyDescent="0.3">
      <c r="A694" t="s">
        <v>205</v>
      </c>
      <c r="B694" t="s">
        <v>94</v>
      </c>
      <c r="C694">
        <v>21</v>
      </c>
      <c r="D694">
        <v>27.777777777777779</v>
      </c>
      <c r="E694">
        <v>26</v>
      </c>
      <c r="F694">
        <v>2.0639999999999999E-2</v>
      </c>
      <c r="G694">
        <v>5</v>
      </c>
    </row>
    <row r="695" spans="1:7" x14ac:dyDescent="0.3">
      <c r="A695" t="s">
        <v>205</v>
      </c>
      <c r="B695" t="s">
        <v>94</v>
      </c>
      <c r="C695">
        <v>22</v>
      </c>
      <c r="D695">
        <v>27.111111111111111</v>
      </c>
      <c r="E695">
        <v>25.833333333333332</v>
      </c>
      <c r="F695">
        <v>2.0639999999999999E-2</v>
      </c>
      <c r="G695">
        <v>5</v>
      </c>
    </row>
    <row r="696" spans="1:7" x14ac:dyDescent="0.3">
      <c r="A696" t="s">
        <v>205</v>
      </c>
      <c r="B696" t="s">
        <v>94</v>
      </c>
      <c r="C696">
        <v>23</v>
      </c>
      <c r="D696">
        <v>26.611111111111114</v>
      </c>
      <c r="E696">
        <v>25.666666666666668</v>
      </c>
      <c r="F696">
        <v>2.0639999999999999E-2</v>
      </c>
      <c r="G696">
        <v>5</v>
      </c>
    </row>
    <row r="697" spans="1:7" x14ac:dyDescent="0.3">
      <c r="A697" t="s">
        <v>205</v>
      </c>
      <c r="B697" t="s">
        <v>94</v>
      </c>
      <c r="C697">
        <v>24</v>
      </c>
      <c r="D697">
        <v>26.222222222222221</v>
      </c>
      <c r="E697">
        <v>25.555555555555557</v>
      </c>
      <c r="F697">
        <v>2.0639999999999999E-2</v>
      </c>
      <c r="G697">
        <v>5</v>
      </c>
    </row>
    <row r="698" spans="1:7" x14ac:dyDescent="0.3">
      <c r="A698" t="s">
        <v>205</v>
      </c>
      <c r="B698" t="s">
        <v>186</v>
      </c>
      <c r="C698">
        <v>1</v>
      </c>
      <c r="D698">
        <v>24.833333333333332</v>
      </c>
      <c r="E698">
        <v>24.333333333333332</v>
      </c>
      <c r="F698">
        <v>1.9099999999999999E-2</v>
      </c>
      <c r="G698">
        <v>7</v>
      </c>
    </row>
    <row r="699" spans="1:7" x14ac:dyDescent="0.3">
      <c r="A699" t="s">
        <v>205</v>
      </c>
      <c r="B699" t="s">
        <v>186</v>
      </c>
      <c r="C699">
        <v>2</v>
      </c>
      <c r="D699">
        <v>24.444444444444443</v>
      </c>
      <c r="E699">
        <v>24.222222222222218</v>
      </c>
      <c r="F699">
        <v>1.9099999999999999E-2</v>
      </c>
      <c r="G699">
        <v>7</v>
      </c>
    </row>
    <row r="700" spans="1:7" x14ac:dyDescent="0.3">
      <c r="A700" t="s">
        <v>205</v>
      </c>
      <c r="B700" t="s">
        <v>186</v>
      </c>
      <c r="C700">
        <v>3</v>
      </c>
      <c r="D700">
        <v>24.166666666666668</v>
      </c>
      <c r="E700">
        <v>24.111111111111114</v>
      </c>
      <c r="F700">
        <v>1.9099999999999999E-2</v>
      </c>
      <c r="G700">
        <v>7</v>
      </c>
    </row>
    <row r="701" spans="1:7" x14ac:dyDescent="0.3">
      <c r="A701" t="s">
        <v>205</v>
      </c>
      <c r="B701" t="s">
        <v>186</v>
      </c>
      <c r="C701">
        <v>4</v>
      </c>
      <c r="D701">
        <v>23.944444444444443</v>
      </c>
      <c r="E701">
        <v>23.888888888888889</v>
      </c>
      <c r="F701">
        <v>1.9099999999999999E-2</v>
      </c>
      <c r="G701">
        <v>7</v>
      </c>
    </row>
    <row r="702" spans="1:7" x14ac:dyDescent="0.3">
      <c r="A702" t="s">
        <v>205</v>
      </c>
      <c r="B702" t="s">
        <v>186</v>
      </c>
      <c r="C702">
        <v>5</v>
      </c>
      <c r="D702">
        <v>23.888888888888889</v>
      </c>
      <c r="E702">
        <v>23.833333333333336</v>
      </c>
      <c r="F702">
        <v>1.9099999999999999E-2</v>
      </c>
      <c r="G702">
        <v>7</v>
      </c>
    </row>
    <row r="703" spans="1:7" x14ac:dyDescent="0.3">
      <c r="A703" t="s">
        <v>205</v>
      </c>
      <c r="B703" t="s">
        <v>186</v>
      </c>
      <c r="C703">
        <v>6</v>
      </c>
      <c r="D703">
        <v>24.055555555555557</v>
      </c>
      <c r="E703">
        <v>24</v>
      </c>
      <c r="F703">
        <v>1.9099999999999999E-2</v>
      </c>
      <c r="G703">
        <v>7</v>
      </c>
    </row>
    <row r="704" spans="1:7" x14ac:dyDescent="0.3">
      <c r="A704" t="s">
        <v>205</v>
      </c>
      <c r="B704" t="s">
        <v>186</v>
      </c>
      <c r="C704">
        <v>7</v>
      </c>
      <c r="D704">
        <v>24.388888888888893</v>
      </c>
      <c r="E704">
        <v>24.166666666666668</v>
      </c>
      <c r="F704">
        <v>1.9099999999999999E-2</v>
      </c>
      <c r="G704">
        <v>7</v>
      </c>
    </row>
    <row r="705" spans="1:7" x14ac:dyDescent="0.3">
      <c r="A705" t="s">
        <v>205</v>
      </c>
      <c r="B705" t="s">
        <v>186</v>
      </c>
      <c r="C705">
        <v>8</v>
      </c>
      <c r="D705">
        <v>25.055555555555554</v>
      </c>
      <c r="E705">
        <v>24.388888888888893</v>
      </c>
      <c r="F705">
        <v>1.9099999999999999E-2</v>
      </c>
      <c r="G705">
        <v>7</v>
      </c>
    </row>
    <row r="706" spans="1:7" x14ac:dyDescent="0.3">
      <c r="A706" t="s">
        <v>205</v>
      </c>
      <c r="B706" t="s">
        <v>186</v>
      </c>
      <c r="C706">
        <v>9</v>
      </c>
      <c r="D706">
        <v>26</v>
      </c>
      <c r="E706">
        <v>24.611111111111111</v>
      </c>
      <c r="F706">
        <v>1.9099999999999999E-2</v>
      </c>
      <c r="G706">
        <v>7</v>
      </c>
    </row>
    <row r="707" spans="1:7" x14ac:dyDescent="0.3">
      <c r="A707" t="s">
        <v>205</v>
      </c>
      <c r="B707" t="s">
        <v>186</v>
      </c>
      <c r="C707">
        <v>10</v>
      </c>
      <c r="D707">
        <v>27.055555555555557</v>
      </c>
      <c r="E707">
        <v>24.888888888888889</v>
      </c>
      <c r="F707">
        <v>1.9099999999999999E-2</v>
      </c>
      <c r="G707">
        <v>7</v>
      </c>
    </row>
    <row r="708" spans="1:7" x14ac:dyDescent="0.3">
      <c r="A708" t="s">
        <v>205</v>
      </c>
      <c r="B708" t="s">
        <v>186</v>
      </c>
      <c r="C708">
        <v>11</v>
      </c>
      <c r="D708">
        <v>28.277777777777782</v>
      </c>
      <c r="E708">
        <v>25.222222222222225</v>
      </c>
      <c r="F708">
        <v>1.9099999999999999E-2</v>
      </c>
      <c r="G708">
        <v>7</v>
      </c>
    </row>
    <row r="709" spans="1:7" x14ac:dyDescent="0.3">
      <c r="A709" t="s">
        <v>205</v>
      </c>
      <c r="B709" t="s">
        <v>186</v>
      </c>
      <c r="C709">
        <v>12</v>
      </c>
      <c r="D709">
        <v>29.444444444444443</v>
      </c>
      <c r="E709">
        <v>25.500000000000004</v>
      </c>
      <c r="F709">
        <v>1.9099999999999999E-2</v>
      </c>
      <c r="G709">
        <v>7</v>
      </c>
    </row>
    <row r="710" spans="1:7" x14ac:dyDescent="0.3">
      <c r="A710" t="s">
        <v>205</v>
      </c>
      <c r="B710" t="s">
        <v>186</v>
      </c>
      <c r="C710">
        <v>13</v>
      </c>
      <c r="D710">
        <v>30.333333333333332</v>
      </c>
      <c r="E710">
        <v>25.722222222222221</v>
      </c>
      <c r="F710">
        <v>1.9099999999999999E-2</v>
      </c>
      <c r="G710">
        <v>7</v>
      </c>
    </row>
    <row r="711" spans="1:7" x14ac:dyDescent="0.3">
      <c r="A711" t="s">
        <v>205</v>
      </c>
      <c r="B711" t="s">
        <v>186</v>
      </c>
      <c r="C711">
        <v>14</v>
      </c>
      <c r="D711">
        <v>30.888888888888889</v>
      </c>
      <c r="E711">
        <v>25.833333333333332</v>
      </c>
      <c r="F711">
        <v>1.9099999999999999E-2</v>
      </c>
      <c r="G711">
        <v>7</v>
      </c>
    </row>
    <row r="712" spans="1:7" x14ac:dyDescent="0.3">
      <c r="A712" t="s">
        <v>205</v>
      </c>
      <c r="B712" t="s">
        <v>186</v>
      </c>
      <c r="C712">
        <v>15</v>
      </c>
      <c r="D712">
        <v>31.111111111111111</v>
      </c>
      <c r="E712">
        <v>25.888888888888886</v>
      </c>
      <c r="F712">
        <v>1.9099999999999999E-2</v>
      </c>
      <c r="G712">
        <v>7</v>
      </c>
    </row>
    <row r="713" spans="1:7" x14ac:dyDescent="0.3">
      <c r="A713" t="s">
        <v>205</v>
      </c>
      <c r="B713" t="s">
        <v>186</v>
      </c>
      <c r="C713">
        <v>16</v>
      </c>
      <c r="D713">
        <v>30.888888888888889</v>
      </c>
      <c r="E713">
        <v>25.833333333333332</v>
      </c>
      <c r="F713">
        <v>1.9099999999999999E-2</v>
      </c>
      <c r="G713">
        <v>7</v>
      </c>
    </row>
    <row r="714" spans="1:7" x14ac:dyDescent="0.3">
      <c r="A714" t="s">
        <v>205</v>
      </c>
      <c r="B714" t="s">
        <v>186</v>
      </c>
      <c r="C714">
        <v>17</v>
      </c>
      <c r="D714">
        <v>30.388888888888889</v>
      </c>
      <c r="E714">
        <v>25.722222222222221</v>
      </c>
      <c r="F714">
        <v>1.9099999999999999E-2</v>
      </c>
      <c r="G714">
        <v>7</v>
      </c>
    </row>
    <row r="715" spans="1:7" x14ac:dyDescent="0.3">
      <c r="A715" t="s">
        <v>205</v>
      </c>
      <c r="B715" t="s">
        <v>186</v>
      </c>
      <c r="C715">
        <v>18</v>
      </c>
      <c r="D715">
        <v>29.611111111111111</v>
      </c>
      <c r="E715">
        <v>25.555555555555557</v>
      </c>
      <c r="F715">
        <v>1.9099999999999999E-2</v>
      </c>
      <c r="G715">
        <v>7</v>
      </c>
    </row>
    <row r="716" spans="1:7" x14ac:dyDescent="0.3">
      <c r="A716" t="s">
        <v>205</v>
      </c>
      <c r="B716" t="s">
        <v>186</v>
      </c>
      <c r="C716">
        <v>19</v>
      </c>
      <c r="D716">
        <v>28.666666666666668</v>
      </c>
      <c r="E716">
        <v>25.277777777777779</v>
      </c>
      <c r="F716">
        <v>1.9099999999999999E-2</v>
      </c>
      <c r="G716">
        <v>7</v>
      </c>
    </row>
    <row r="717" spans="1:7" x14ac:dyDescent="0.3">
      <c r="A717" t="s">
        <v>205</v>
      </c>
      <c r="B717" t="s">
        <v>186</v>
      </c>
      <c r="C717">
        <v>20</v>
      </c>
      <c r="D717">
        <v>27.722222222222225</v>
      </c>
      <c r="E717">
        <v>25.055555555555554</v>
      </c>
      <c r="F717">
        <v>1.9099999999999999E-2</v>
      </c>
      <c r="G717">
        <v>7</v>
      </c>
    </row>
    <row r="718" spans="1:7" x14ac:dyDescent="0.3">
      <c r="A718" t="s">
        <v>205</v>
      </c>
      <c r="B718" t="s">
        <v>186</v>
      </c>
      <c r="C718">
        <v>21</v>
      </c>
      <c r="D718">
        <v>26.944444444444443</v>
      </c>
      <c r="E718">
        <v>24.833333333333332</v>
      </c>
      <c r="F718">
        <v>1.9099999999999999E-2</v>
      </c>
      <c r="G718">
        <v>7</v>
      </c>
    </row>
    <row r="719" spans="1:7" x14ac:dyDescent="0.3">
      <c r="A719" t="s">
        <v>205</v>
      </c>
      <c r="B719" t="s">
        <v>186</v>
      </c>
      <c r="C719">
        <v>22</v>
      </c>
      <c r="D719">
        <v>26.222222222222221</v>
      </c>
      <c r="E719">
        <v>24.666666666666671</v>
      </c>
      <c r="F719">
        <v>1.9099999999999999E-2</v>
      </c>
      <c r="G719">
        <v>7</v>
      </c>
    </row>
    <row r="720" spans="1:7" x14ac:dyDescent="0.3">
      <c r="A720" t="s">
        <v>205</v>
      </c>
      <c r="B720" t="s">
        <v>186</v>
      </c>
      <c r="C720">
        <v>23</v>
      </c>
      <c r="D720">
        <v>25.611111111111107</v>
      </c>
      <c r="E720">
        <v>24.499999999999996</v>
      </c>
      <c r="F720">
        <v>1.9099999999999999E-2</v>
      </c>
      <c r="G720">
        <v>7</v>
      </c>
    </row>
    <row r="721" spans="1:7" x14ac:dyDescent="0.3">
      <c r="A721" t="s">
        <v>205</v>
      </c>
      <c r="B721" t="s">
        <v>186</v>
      </c>
      <c r="C721">
        <v>24</v>
      </c>
      <c r="D721">
        <v>25.166666666666668</v>
      </c>
      <c r="E721">
        <v>24.388888888888893</v>
      </c>
      <c r="F721">
        <v>1.9099999999999999E-2</v>
      </c>
      <c r="G721">
        <v>7</v>
      </c>
    </row>
    <row r="722" spans="1:7" x14ac:dyDescent="0.3">
      <c r="A722" t="s">
        <v>205</v>
      </c>
      <c r="B722" t="s">
        <v>187</v>
      </c>
      <c r="C722">
        <v>1</v>
      </c>
      <c r="D722">
        <v>23.833333333333336</v>
      </c>
      <c r="E722">
        <v>23.055555555555557</v>
      </c>
      <c r="F722">
        <v>1.753E-2</v>
      </c>
      <c r="G722">
        <v>7</v>
      </c>
    </row>
    <row r="723" spans="1:7" x14ac:dyDescent="0.3">
      <c r="A723" t="s">
        <v>205</v>
      </c>
      <c r="B723" t="s">
        <v>187</v>
      </c>
      <c r="C723">
        <v>2</v>
      </c>
      <c r="D723">
        <v>23.444444444444443</v>
      </c>
      <c r="E723">
        <v>22.944444444444443</v>
      </c>
      <c r="F723">
        <v>1.753E-2</v>
      </c>
      <c r="G723">
        <v>7</v>
      </c>
    </row>
    <row r="724" spans="1:7" x14ac:dyDescent="0.3">
      <c r="A724" t="s">
        <v>205</v>
      </c>
      <c r="B724" t="s">
        <v>187</v>
      </c>
      <c r="C724">
        <v>3</v>
      </c>
      <c r="D724">
        <v>23.111111111111107</v>
      </c>
      <c r="E724">
        <v>22.833333333333329</v>
      </c>
      <c r="F724">
        <v>1.753E-2</v>
      </c>
      <c r="G724">
        <v>7</v>
      </c>
    </row>
    <row r="725" spans="1:7" x14ac:dyDescent="0.3">
      <c r="A725" t="s">
        <v>205</v>
      </c>
      <c r="B725" t="s">
        <v>187</v>
      </c>
      <c r="C725">
        <v>4</v>
      </c>
      <c r="D725">
        <v>22.888888888888889</v>
      </c>
      <c r="E725">
        <v>22.777777777777779</v>
      </c>
      <c r="F725">
        <v>1.753E-2</v>
      </c>
      <c r="G725">
        <v>7</v>
      </c>
    </row>
    <row r="726" spans="1:7" x14ac:dyDescent="0.3">
      <c r="A726" t="s">
        <v>205</v>
      </c>
      <c r="B726" t="s">
        <v>187</v>
      </c>
      <c r="C726">
        <v>5</v>
      </c>
      <c r="D726">
        <v>22.777777777777779</v>
      </c>
      <c r="E726">
        <v>22.777777777777779</v>
      </c>
      <c r="F726">
        <v>1.753E-2</v>
      </c>
      <c r="G726">
        <v>7</v>
      </c>
    </row>
    <row r="727" spans="1:7" x14ac:dyDescent="0.3">
      <c r="A727" t="s">
        <v>205</v>
      </c>
      <c r="B727" t="s">
        <v>187</v>
      </c>
      <c r="C727">
        <v>6</v>
      </c>
      <c r="D727">
        <v>22.944444444444443</v>
      </c>
      <c r="E727">
        <v>22.777777777777779</v>
      </c>
      <c r="F727">
        <v>1.753E-2</v>
      </c>
      <c r="G727">
        <v>7</v>
      </c>
    </row>
    <row r="728" spans="1:7" x14ac:dyDescent="0.3">
      <c r="A728" t="s">
        <v>205</v>
      </c>
      <c r="B728" t="s">
        <v>187</v>
      </c>
      <c r="C728">
        <v>7</v>
      </c>
      <c r="D728">
        <v>23.388888888888886</v>
      </c>
      <c r="E728">
        <v>22.888888888888889</v>
      </c>
      <c r="F728">
        <v>1.753E-2</v>
      </c>
      <c r="G728">
        <v>7</v>
      </c>
    </row>
    <row r="729" spans="1:7" x14ac:dyDescent="0.3">
      <c r="A729" t="s">
        <v>205</v>
      </c>
      <c r="B729" t="s">
        <v>187</v>
      </c>
      <c r="C729">
        <v>8</v>
      </c>
      <c r="D729">
        <v>24.111111111111114</v>
      </c>
      <c r="E729">
        <v>23.111111111111107</v>
      </c>
      <c r="F729">
        <v>1.753E-2</v>
      </c>
      <c r="G729">
        <v>7</v>
      </c>
    </row>
    <row r="730" spans="1:7" x14ac:dyDescent="0.3">
      <c r="A730" t="s">
        <v>205</v>
      </c>
      <c r="B730" t="s">
        <v>187</v>
      </c>
      <c r="C730">
        <v>9</v>
      </c>
      <c r="D730">
        <v>25.166666666666668</v>
      </c>
      <c r="E730">
        <v>23.444444444444443</v>
      </c>
      <c r="F730">
        <v>1.753E-2</v>
      </c>
      <c r="G730">
        <v>7</v>
      </c>
    </row>
    <row r="731" spans="1:7" x14ac:dyDescent="0.3">
      <c r="A731" t="s">
        <v>205</v>
      </c>
      <c r="B731" t="s">
        <v>187</v>
      </c>
      <c r="C731">
        <v>10</v>
      </c>
      <c r="D731">
        <v>26.444444444444443</v>
      </c>
      <c r="E731">
        <v>23.777777777777779</v>
      </c>
      <c r="F731">
        <v>1.753E-2</v>
      </c>
      <c r="G731">
        <v>7</v>
      </c>
    </row>
    <row r="732" spans="1:7" x14ac:dyDescent="0.3">
      <c r="A732" t="s">
        <v>205</v>
      </c>
      <c r="B732" t="s">
        <v>187</v>
      </c>
      <c r="C732">
        <v>11</v>
      </c>
      <c r="D732">
        <v>27.888888888888889</v>
      </c>
      <c r="E732">
        <v>24.111111111111114</v>
      </c>
      <c r="F732">
        <v>1.753E-2</v>
      </c>
      <c r="G732">
        <v>7</v>
      </c>
    </row>
    <row r="733" spans="1:7" x14ac:dyDescent="0.3">
      <c r="A733" t="s">
        <v>205</v>
      </c>
      <c r="B733" t="s">
        <v>187</v>
      </c>
      <c r="C733">
        <v>12</v>
      </c>
      <c r="D733">
        <v>29.222222222222221</v>
      </c>
      <c r="E733">
        <v>24.499999999999996</v>
      </c>
      <c r="F733">
        <v>1.753E-2</v>
      </c>
      <c r="G733">
        <v>7</v>
      </c>
    </row>
    <row r="734" spans="1:7" x14ac:dyDescent="0.3">
      <c r="A734" t="s">
        <v>205</v>
      </c>
      <c r="B734" t="s">
        <v>187</v>
      </c>
      <c r="C734">
        <v>13</v>
      </c>
      <c r="D734">
        <v>30.166666666666668</v>
      </c>
      <c r="E734">
        <v>24.722222222222221</v>
      </c>
      <c r="F734">
        <v>1.753E-2</v>
      </c>
      <c r="G734">
        <v>7</v>
      </c>
    </row>
    <row r="735" spans="1:7" x14ac:dyDescent="0.3">
      <c r="A735" t="s">
        <v>205</v>
      </c>
      <c r="B735" t="s">
        <v>187</v>
      </c>
      <c r="C735">
        <v>14</v>
      </c>
      <c r="D735">
        <v>30.888888888888889</v>
      </c>
      <c r="E735">
        <v>24.944444444444446</v>
      </c>
      <c r="F735">
        <v>1.753E-2</v>
      </c>
      <c r="G735">
        <v>7</v>
      </c>
    </row>
    <row r="736" spans="1:7" x14ac:dyDescent="0.3">
      <c r="A736" t="s">
        <v>205</v>
      </c>
      <c r="B736" t="s">
        <v>187</v>
      </c>
      <c r="C736">
        <v>15</v>
      </c>
      <c r="D736">
        <v>31.111111111111111</v>
      </c>
      <c r="E736">
        <v>25</v>
      </c>
      <c r="F736">
        <v>1.753E-2</v>
      </c>
      <c r="G736">
        <v>7</v>
      </c>
    </row>
    <row r="737" spans="1:7" x14ac:dyDescent="0.3">
      <c r="A737" t="s">
        <v>205</v>
      </c>
      <c r="B737" t="s">
        <v>187</v>
      </c>
      <c r="C737">
        <v>16</v>
      </c>
      <c r="D737">
        <v>30.888888888888889</v>
      </c>
      <c r="E737">
        <v>24.944444444444446</v>
      </c>
      <c r="F737">
        <v>1.753E-2</v>
      </c>
      <c r="G737">
        <v>7</v>
      </c>
    </row>
    <row r="738" spans="1:7" x14ac:dyDescent="0.3">
      <c r="A738" t="s">
        <v>205</v>
      </c>
      <c r="B738" t="s">
        <v>187</v>
      </c>
      <c r="C738">
        <v>17</v>
      </c>
      <c r="D738">
        <v>30.277777777777779</v>
      </c>
      <c r="E738">
        <v>24.777777777777775</v>
      </c>
      <c r="F738">
        <v>1.753E-2</v>
      </c>
      <c r="G738">
        <v>7</v>
      </c>
    </row>
    <row r="739" spans="1:7" x14ac:dyDescent="0.3">
      <c r="A739" t="s">
        <v>205</v>
      </c>
      <c r="B739" t="s">
        <v>187</v>
      </c>
      <c r="C739">
        <v>18</v>
      </c>
      <c r="D739">
        <v>29.333333333333332</v>
      </c>
      <c r="E739">
        <v>24.555555555555557</v>
      </c>
      <c r="F739">
        <v>1.753E-2</v>
      </c>
      <c r="G739">
        <v>7</v>
      </c>
    </row>
    <row r="740" spans="1:7" x14ac:dyDescent="0.3">
      <c r="A740" t="s">
        <v>205</v>
      </c>
      <c r="B740" t="s">
        <v>187</v>
      </c>
      <c r="C740">
        <v>19</v>
      </c>
      <c r="D740">
        <v>28.277777777777782</v>
      </c>
      <c r="E740">
        <v>24.222222222222218</v>
      </c>
      <c r="F740">
        <v>1.753E-2</v>
      </c>
      <c r="G740">
        <v>7</v>
      </c>
    </row>
    <row r="741" spans="1:7" x14ac:dyDescent="0.3">
      <c r="A741" t="s">
        <v>205</v>
      </c>
      <c r="B741" t="s">
        <v>187</v>
      </c>
      <c r="C741">
        <v>20</v>
      </c>
      <c r="D741">
        <v>27.166666666666671</v>
      </c>
      <c r="E741">
        <v>23.944444444444443</v>
      </c>
      <c r="F741">
        <v>1.753E-2</v>
      </c>
      <c r="G741">
        <v>7</v>
      </c>
    </row>
    <row r="742" spans="1:7" x14ac:dyDescent="0.3">
      <c r="A742" t="s">
        <v>205</v>
      </c>
      <c r="B742" t="s">
        <v>187</v>
      </c>
      <c r="C742">
        <v>21</v>
      </c>
      <c r="D742">
        <v>26.277777777777779</v>
      </c>
      <c r="E742">
        <v>23.722222222222221</v>
      </c>
      <c r="F742">
        <v>1.753E-2</v>
      </c>
      <c r="G742">
        <v>7</v>
      </c>
    </row>
    <row r="743" spans="1:7" x14ac:dyDescent="0.3">
      <c r="A743" t="s">
        <v>205</v>
      </c>
      <c r="B743" t="s">
        <v>187</v>
      </c>
      <c r="C743">
        <v>22</v>
      </c>
      <c r="D743">
        <v>25.444444444444443</v>
      </c>
      <c r="E743">
        <v>23.5</v>
      </c>
      <c r="F743">
        <v>1.753E-2</v>
      </c>
      <c r="G743">
        <v>7</v>
      </c>
    </row>
    <row r="744" spans="1:7" x14ac:dyDescent="0.3">
      <c r="A744" t="s">
        <v>205</v>
      </c>
      <c r="B744" t="s">
        <v>187</v>
      </c>
      <c r="C744">
        <v>23</v>
      </c>
      <c r="D744">
        <v>24.777777777777775</v>
      </c>
      <c r="E744">
        <v>23.277777777777782</v>
      </c>
      <c r="F744">
        <v>1.753E-2</v>
      </c>
      <c r="G744">
        <v>7</v>
      </c>
    </row>
    <row r="745" spans="1:7" x14ac:dyDescent="0.3">
      <c r="A745" t="s">
        <v>205</v>
      </c>
      <c r="B745" t="s">
        <v>187</v>
      </c>
      <c r="C745">
        <v>24</v>
      </c>
      <c r="D745">
        <v>24.277777777777779</v>
      </c>
      <c r="E745">
        <v>23.166666666666668</v>
      </c>
      <c r="F745">
        <v>1.753E-2</v>
      </c>
      <c r="G745">
        <v>7</v>
      </c>
    </row>
    <row r="746" spans="1:7" x14ac:dyDescent="0.3">
      <c r="A746" t="s">
        <v>205</v>
      </c>
      <c r="B746" t="s">
        <v>188</v>
      </c>
      <c r="C746">
        <v>1</v>
      </c>
      <c r="D746">
        <v>23.833333333333336</v>
      </c>
      <c r="E746">
        <v>23.055555555555557</v>
      </c>
      <c r="F746">
        <v>1.753E-2</v>
      </c>
      <c r="G746">
        <v>7</v>
      </c>
    </row>
    <row r="747" spans="1:7" x14ac:dyDescent="0.3">
      <c r="A747" t="s">
        <v>205</v>
      </c>
      <c r="B747" t="s">
        <v>188</v>
      </c>
      <c r="C747">
        <v>2</v>
      </c>
      <c r="D747">
        <v>23.444444444444443</v>
      </c>
      <c r="E747">
        <v>22.944444444444443</v>
      </c>
      <c r="F747">
        <v>1.753E-2</v>
      </c>
      <c r="G747">
        <v>7</v>
      </c>
    </row>
    <row r="748" spans="1:7" x14ac:dyDescent="0.3">
      <c r="A748" t="s">
        <v>205</v>
      </c>
      <c r="B748" t="s">
        <v>188</v>
      </c>
      <c r="C748">
        <v>3</v>
      </c>
      <c r="D748">
        <v>23.111111111111107</v>
      </c>
      <c r="E748">
        <v>22.833333333333329</v>
      </c>
      <c r="F748">
        <v>1.753E-2</v>
      </c>
      <c r="G748">
        <v>7</v>
      </c>
    </row>
    <row r="749" spans="1:7" x14ac:dyDescent="0.3">
      <c r="A749" t="s">
        <v>205</v>
      </c>
      <c r="B749" t="s">
        <v>188</v>
      </c>
      <c r="C749">
        <v>4</v>
      </c>
      <c r="D749">
        <v>22.888888888888889</v>
      </c>
      <c r="E749">
        <v>22.777777777777779</v>
      </c>
      <c r="F749">
        <v>1.753E-2</v>
      </c>
      <c r="G749">
        <v>7</v>
      </c>
    </row>
    <row r="750" spans="1:7" x14ac:dyDescent="0.3">
      <c r="A750" t="s">
        <v>205</v>
      </c>
      <c r="B750" t="s">
        <v>188</v>
      </c>
      <c r="C750">
        <v>5</v>
      </c>
      <c r="D750">
        <v>22.777777777777779</v>
      </c>
      <c r="E750">
        <v>22.777777777777779</v>
      </c>
      <c r="F750">
        <v>1.753E-2</v>
      </c>
      <c r="G750">
        <v>7</v>
      </c>
    </row>
    <row r="751" spans="1:7" x14ac:dyDescent="0.3">
      <c r="A751" t="s">
        <v>205</v>
      </c>
      <c r="B751" t="s">
        <v>188</v>
      </c>
      <c r="C751">
        <v>6</v>
      </c>
      <c r="D751">
        <v>22.944444444444443</v>
      </c>
      <c r="E751">
        <v>22.777777777777779</v>
      </c>
      <c r="F751">
        <v>1.753E-2</v>
      </c>
      <c r="G751">
        <v>7</v>
      </c>
    </row>
    <row r="752" spans="1:7" x14ac:dyDescent="0.3">
      <c r="A752" t="s">
        <v>205</v>
      </c>
      <c r="B752" t="s">
        <v>188</v>
      </c>
      <c r="C752">
        <v>7</v>
      </c>
      <c r="D752">
        <v>23.388888888888886</v>
      </c>
      <c r="E752">
        <v>22.888888888888889</v>
      </c>
      <c r="F752">
        <v>1.753E-2</v>
      </c>
      <c r="G752">
        <v>7</v>
      </c>
    </row>
    <row r="753" spans="1:7" x14ac:dyDescent="0.3">
      <c r="A753" t="s">
        <v>205</v>
      </c>
      <c r="B753" t="s">
        <v>188</v>
      </c>
      <c r="C753">
        <v>8</v>
      </c>
      <c r="D753">
        <v>24.111111111111114</v>
      </c>
      <c r="E753">
        <v>23.111111111111107</v>
      </c>
      <c r="F753">
        <v>1.753E-2</v>
      </c>
      <c r="G753">
        <v>7</v>
      </c>
    </row>
    <row r="754" spans="1:7" x14ac:dyDescent="0.3">
      <c r="A754" t="s">
        <v>205</v>
      </c>
      <c r="B754" t="s">
        <v>188</v>
      </c>
      <c r="C754">
        <v>9</v>
      </c>
      <c r="D754">
        <v>25.166666666666668</v>
      </c>
      <c r="E754">
        <v>23.444444444444443</v>
      </c>
      <c r="F754">
        <v>1.753E-2</v>
      </c>
      <c r="G754">
        <v>7</v>
      </c>
    </row>
    <row r="755" spans="1:7" x14ac:dyDescent="0.3">
      <c r="A755" t="s">
        <v>205</v>
      </c>
      <c r="B755" t="s">
        <v>188</v>
      </c>
      <c r="C755">
        <v>10</v>
      </c>
      <c r="D755">
        <v>26.444444444444443</v>
      </c>
      <c r="E755">
        <v>23.777777777777779</v>
      </c>
      <c r="F755">
        <v>1.753E-2</v>
      </c>
      <c r="G755">
        <v>7</v>
      </c>
    </row>
    <row r="756" spans="1:7" x14ac:dyDescent="0.3">
      <c r="A756" t="s">
        <v>205</v>
      </c>
      <c r="B756" t="s">
        <v>188</v>
      </c>
      <c r="C756">
        <v>11</v>
      </c>
      <c r="D756">
        <v>27.888888888888889</v>
      </c>
      <c r="E756">
        <v>24.111111111111114</v>
      </c>
      <c r="F756">
        <v>1.753E-2</v>
      </c>
      <c r="G756">
        <v>7</v>
      </c>
    </row>
    <row r="757" spans="1:7" x14ac:dyDescent="0.3">
      <c r="A757" t="s">
        <v>205</v>
      </c>
      <c r="B757" t="s">
        <v>188</v>
      </c>
      <c r="C757">
        <v>12</v>
      </c>
      <c r="D757">
        <v>29.222222222222221</v>
      </c>
      <c r="E757">
        <v>24.499999999999996</v>
      </c>
      <c r="F757">
        <v>1.753E-2</v>
      </c>
      <c r="G757">
        <v>7</v>
      </c>
    </row>
    <row r="758" spans="1:7" x14ac:dyDescent="0.3">
      <c r="A758" t="s">
        <v>205</v>
      </c>
      <c r="B758" t="s">
        <v>188</v>
      </c>
      <c r="C758">
        <v>13</v>
      </c>
      <c r="D758">
        <v>30.166666666666668</v>
      </c>
      <c r="E758">
        <v>24.722222222222221</v>
      </c>
      <c r="F758">
        <v>1.753E-2</v>
      </c>
      <c r="G758">
        <v>7</v>
      </c>
    </row>
    <row r="759" spans="1:7" x14ac:dyDescent="0.3">
      <c r="A759" t="s">
        <v>205</v>
      </c>
      <c r="B759" t="s">
        <v>188</v>
      </c>
      <c r="C759">
        <v>14</v>
      </c>
      <c r="D759">
        <v>30.888888888888889</v>
      </c>
      <c r="E759">
        <v>24.944444444444446</v>
      </c>
      <c r="F759">
        <v>1.753E-2</v>
      </c>
      <c r="G759">
        <v>7</v>
      </c>
    </row>
    <row r="760" spans="1:7" x14ac:dyDescent="0.3">
      <c r="A760" t="s">
        <v>205</v>
      </c>
      <c r="B760" t="s">
        <v>188</v>
      </c>
      <c r="C760">
        <v>15</v>
      </c>
      <c r="D760">
        <v>31.111111111111111</v>
      </c>
      <c r="E760">
        <v>25</v>
      </c>
      <c r="F760">
        <v>1.753E-2</v>
      </c>
      <c r="G760">
        <v>7</v>
      </c>
    </row>
    <row r="761" spans="1:7" x14ac:dyDescent="0.3">
      <c r="A761" t="s">
        <v>205</v>
      </c>
      <c r="B761" t="s">
        <v>188</v>
      </c>
      <c r="C761">
        <v>16</v>
      </c>
      <c r="D761">
        <v>30.888888888888889</v>
      </c>
      <c r="E761">
        <v>24.944444444444446</v>
      </c>
      <c r="F761">
        <v>1.753E-2</v>
      </c>
      <c r="G761">
        <v>7</v>
      </c>
    </row>
    <row r="762" spans="1:7" x14ac:dyDescent="0.3">
      <c r="A762" t="s">
        <v>205</v>
      </c>
      <c r="B762" t="s">
        <v>188</v>
      </c>
      <c r="C762">
        <v>17</v>
      </c>
      <c r="D762">
        <v>30.277777777777779</v>
      </c>
      <c r="E762">
        <v>24.777777777777775</v>
      </c>
      <c r="F762">
        <v>1.753E-2</v>
      </c>
      <c r="G762">
        <v>7</v>
      </c>
    </row>
    <row r="763" spans="1:7" x14ac:dyDescent="0.3">
      <c r="A763" t="s">
        <v>205</v>
      </c>
      <c r="B763" t="s">
        <v>188</v>
      </c>
      <c r="C763">
        <v>18</v>
      </c>
      <c r="D763">
        <v>29.333333333333332</v>
      </c>
      <c r="E763">
        <v>24.555555555555557</v>
      </c>
      <c r="F763">
        <v>1.753E-2</v>
      </c>
      <c r="G763">
        <v>7</v>
      </c>
    </row>
    <row r="764" spans="1:7" x14ac:dyDescent="0.3">
      <c r="A764" t="s">
        <v>205</v>
      </c>
      <c r="B764" t="s">
        <v>188</v>
      </c>
      <c r="C764">
        <v>19</v>
      </c>
      <c r="D764">
        <v>28.277777777777782</v>
      </c>
      <c r="E764">
        <v>24.222222222222218</v>
      </c>
      <c r="F764">
        <v>1.753E-2</v>
      </c>
      <c r="G764">
        <v>7</v>
      </c>
    </row>
    <row r="765" spans="1:7" x14ac:dyDescent="0.3">
      <c r="A765" t="s">
        <v>205</v>
      </c>
      <c r="B765" t="s">
        <v>188</v>
      </c>
      <c r="C765">
        <v>20</v>
      </c>
      <c r="D765">
        <v>27.166666666666671</v>
      </c>
      <c r="E765">
        <v>23.944444444444443</v>
      </c>
      <c r="F765">
        <v>1.753E-2</v>
      </c>
      <c r="G765">
        <v>7</v>
      </c>
    </row>
    <row r="766" spans="1:7" x14ac:dyDescent="0.3">
      <c r="A766" t="s">
        <v>205</v>
      </c>
      <c r="B766" t="s">
        <v>188</v>
      </c>
      <c r="C766">
        <v>21</v>
      </c>
      <c r="D766">
        <v>26.277777777777779</v>
      </c>
      <c r="E766">
        <v>23.722222222222221</v>
      </c>
      <c r="F766">
        <v>1.753E-2</v>
      </c>
      <c r="G766">
        <v>7</v>
      </c>
    </row>
    <row r="767" spans="1:7" x14ac:dyDescent="0.3">
      <c r="A767" t="s">
        <v>205</v>
      </c>
      <c r="B767" t="s">
        <v>188</v>
      </c>
      <c r="C767">
        <v>22</v>
      </c>
      <c r="D767">
        <v>25.444444444444443</v>
      </c>
      <c r="E767">
        <v>23.5</v>
      </c>
      <c r="F767">
        <v>1.753E-2</v>
      </c>
      <c r="G767">
        <v>7</v>
      </c>
    </row>
    <row r="768" spans="1:7" x14ac:dyDescent="0.3">
      <c r="A768" t="s">
        <v>205</v>
      </c>
      <c r="B768" t="s">
        <v>188</v>
      </c>
      <c r="C768">
        <v>23</v>
      </c>
      <c r="D768">
        <v>24.777777777777775</v>
      </c>
      <c r="E768">
        <v>23.277777777777782</v>
      </c>
      <c r="F768">
        <v>1.753E-2</v>
      </c>
      <c r="G768">
        <v>7</v>
      </c>
    </row>
    <row r="769" spans="1:7" x14ac:dyDescent="0.3">
      <c r="A769" t="s">
        <v>205</v>
      </c>
      <c r="B769" t="s">
        <v>188</v>
      </c>
      <c r="C769">
        <v>24</v>
      </c>
      <c r="D769">
        <v>24.277777777777779</v>
      </c>
      <c r="E769">
        <v>23.166666666666668</v>
      </c>
      <c r="F769">
        <v>1.753E-2</v>
      </c>
      <c r="G769">
        <v>7</v>
      </c>
    </row>
    <row r="770" spans="1:7" x14ac:dyDescent="0.3">
      <c r="A770" t="s">
        <v>205</v>
      </c>
      <c r="B770" t="s">
        <v>184</v>
      </c>
      <c r="C770">
        <v>1</v>
      </c>
      <c r="D770">
        <v>24.499999999999996</v>
      </c>
      <c r="E770">
        <v>23.555555555555557</v>
      </c>
      <c r="F770">
        <v>1.8069999999999999E-2</v>
      </c>
      <c r="G770">
        <v>7</v>
      </c>
    </row>
    <row r="771" spans="1:7" x14ac:dyDescent="0.3">
      <c r="A771" t="s">
        <v>205</v>
      </c>
      <c r="B771" t="s">
        <v>184</v>
      </c>
      <c r="C771">
        <v>2</v>
      </c>
      <c r="D771">
        <v>24.055555555555557</v>
      </c>
      <c r="E771">
        <v>23.444444444444443</v>
      </c>
      <c r="F771">
        <v>1.8069999999999999E-2</v>
      </c>
      <c r="G771">
        <v>7</v>
      </c>
    </row>
    <row r="772" spans="1:7" x14ac:dyDescent="0.3">
      <c r="A772" t="s">
        <v>205</v>
      </c>
      <c r="B772" t="s">
        <v>184</v>
      </c>
      <c r="C772">
        <v>3</v>
      </c>
      <c r="D772">
        <v>23.666666666666664</v>
      </c>
      <c r="E772">
        <v>23.333333333333332</v>
      </c>
      <c r="F772">
        <v>1.8069999999999999E-2</v>
      </c>
      <c r="G772">
        <v>7</v>
      </c>
    </row>
    <row r="773" spans="1:7" x14ac:dyDescent="0.3">
      <c r="A773" t="s">
        <v>205</v>
      </c>
      <c r="B773" t="s">
        <v>184</v>
      </c>
      <c r="C773">
        <v>4</v>
      </c>
      <c r="D773">
        <v>23.444444444444443</v>
      </c>
      <c r="E773">
        <v>23.277777777777782</v>
      </c>
      <c r="F773">
        <v>1.8069999999999999E-2</v>
      </c>
      <c r="G773">
        <v>7</v>
      </c>
    </row>
    <row r="774" spans="1:7" x14ac:dyDescent="0.3">
      <c r="A774" t="s">
        <v>205</v>
      </c>
      <c r="B774" t="s">
        <v>184</v>
      </c>
      <c r="C774">
        <v>5</v>
      </c>
      <c r="D774">
        <v>23.333333333333332</v>
      </c>
      <c r="E774">
        <v>23.277777777777782</v>
      </c>
      <c r="F774">
        <v>1.8069999999999999E-2</v>
      </c>
      <c r="G774">
        <v>7</v>
      </c>
    </row>
    <row r="775" spans="1:7" x14ac:dyDescent="0.3">
      <c r="A775" t="s">
        <v>205</v>
      </c>
      <c r="B775" t="s">
        <v>184</v>
      </c>
      <c r="C775">
        <v>6</v>
      </c>
      <c r="D775">
        <v>23.5</v>
      </c>
      <c r="E775">
        <v>23.277777777777782</v>
      </c>
      <c r="F775">
        <v>1.8069999999999999E-2</v>
      </c>
      <c r="G775">
        <v>7</v>
      </c>
    </row>
    <row r="776" spans="1:7" x14ac:dyDescent="0.3">
      <c r="A776" t="s">
        <v>205</v>
      </c>
      <c r="B776" t="s">
        <v>184</v>
      </c>
      <c r="C776">
        <v>7</v>
      </c>
      <c r="D776">
        <v>23.944444444444443</v>
      </c>
      <c r="E776">
        <v>23.444444444444443</v>
      </c>
      <c r="F776">
        <v>1.8069999999999999E-2</v>
      </c>
      <c r="G776">
        <v>7</v>
      </c>
    </row>
    <row r="777" spans="1:7" x14ac:dyDescent="0.3">
      <c r="A777" t="s">
        <v>205</v>
      </c>
      <c r="B777" t="s">
        <v>184</v>
      </c>
      <c r="C777">
        <v>8</v>
      </c>
      <c r="D777">
        <v>24.777777777777775</v>
      </c>
      <c r="E777">
        <v>23.666666666666664</v>
      </c>
      <c r="F777">
        <v>1.8069999999999999E-2</v>
      </c>
      <c r="G777">
        <v>7</v>
      </c>
    </row>
    <row r="778" spans="1:7" x14ac:dyDescent="0.3">
      <c r="A778" t="s">
        <v>205</v>
      </c>
      <c r="B778" t="s">
        <v>184</v>
      </c>
      <c r="C778">
        <v>9</v>
      </c>
      <c r="D778">
        <v>25.888888888888886</v>
      </c>
      <c r="E778">
        <v>23.944444444444443</v>
      </c>
      <c r="F778">
        <v>1.8069999999999999E-2</v>
      </c>
      <c r="G778">
        <v>7</v>
      </c>
    </row>
    <row r="779" spans="1:7" x14ac:dyDescent="0.3">
      <c r="A779" t="s">
        <v>205</v>
      </c>
      <c r="B779" t="s">
        <v>184</v>
      </c>
      <c r="C779">
        <v>10</v>
      </c>
      <c r="D779">
        <v>27.222222222222221</v>
      </c>
      <c r="E779">
        <v>24.333333333333332</v>
      </c>
      <c r="F779">
        <v>1.8069999999999999E-2</v>
      </c>
      <c r="G779">
        <v>7</v>
      </c>
    </row>
    <row r="780" spans="1:7" x14ac:dyDescent="0.3">
      <c r="A780" t="s">
        <v>205</v>
      </c>
      <c r="B780" t="s">
        <v>184</v>
      </c>
      <c r="C780">
        <v>11</v>
      </c>
      <c r="D780">
        <v>28.777777777777779</v>
      </c>
      <c r="E780">
        <v>24.722222222222221</v>
      </c>
      <c r="F780">
        <v>1.8069999999999999E-2</v>
      </c>
      <c r="G780">
        <v>7</v>
      </c>
    </row>
    <row r="781" spans="1:7" x14ac:dyDescent="0.3">
      <c r="A781" t="s">
        <v>205</v>
      </c>
      <c r="B781" t="s">
        <v>184</v>
      </c>
      <c r="C781">
        <v>12</v>
      </c>
      <c r="D781">
        <v>30.166666666666668</v>
      </c>
      <c r="E781">
        <v>25.055555555555554</v>
      </c>
      <c r="F781">
        <v>1.8069999999999999E-2</v>
      </c>
      <c r="G781">
        <v>7</v>
      </c>
    </row>
    <row r="782" spans="1:7" x14ac:dyDescent="0.3">
      <c r="A782" t="s">
        <v>205</v>
      </c>
      <c r="B782" t="s">
        <v>184</v>
      </c>
      <c r="C782">
        <v>13</v>
      </c>
      <c r="D782">
        <v>31.222222222222221</v>
      </c>
      <c r="E782">
        <v>25.333333333333329</v>
      </c>
      <c r="F782">
        <v>1.8069999999999999E-2</v>
      </c>
      <c r="G782">
        <v>7</v>
      </c>
    </row>
    <row r="783" spans="1:7" x14ac:dyDescent="0.3">
      <c r="A783" t="s">
        <v>205</v>
      </c>
      <c r="B783" t="s">
        <v>184</v>
      </c>
      <c r="C783">
        <v>14</v>
      </c>
      <c r="D783">
        <v>31.944444444444443</v>
      </c>
      <c r="E783">
        <v>25.500000000000004</v>
      </c>
      <c r="F783">
        <v>1.8069999999999999E-2</v>
      </c>
      <c r="G783">
        <v>7</v>
      </c>
    </row>
    <row r="784" spans="1:7" x14ac:dyDescent="0.3">
      <c r="A784" t="s">
        <v>205</v>
      </c>
      <c r="B784" t="s">
        <v>184</v>
      </c>
      <c r="C784">
        <v>15</v>
      </c>
      <c r="D784">
        <v>32.222222222222221</v>
      </c>
      <c r="E784">
        <v>25.611111111111107</v>
      </c>
      <c r="F784">
        <v>1.8069999999999999E-2</v>
      </c>
      <c r="G784">
        <v>7</v>
      </c>
    </row>
    <row r="785" spans="1:7" x14ac:dyDescent="0.3">
      <c r="A785" t="s">
        <v>205</v>
      </c>
      <c r="B785" t="s">
        <v>184</v>
      </c>
      <c r="C785">
        <v>16</v>
      </c>
      <c r="D785">
        <v>31.944444444444443</v>
      </c>
      <c r="E785">
        <v>25.500000000000004</v>
      </c>
      <c r="F785">
        <v>1.8069999999999999E-2</v>
      </c>
      <c r="G785">
        <v>7</v>
      </c>
    </row>
    <row r="786" spans="1:7" x14ac:dyDescent="0.3">
      <c r="A786" t="s">
        <v>205</v>
      </c>
      <c r="B786" t="s">
        <v>184</v>
      </c>
      <c r="C786">
        <v>17</v>
      </c>
      <c r="D786">
        <v>31.333333333333332</v>
      </c>
      <c r="E786">
        <v>25.388888888888889</v>
      </c>
      <c r="F786">
        <v>1.8069999999999999E-2</v>
      </c>
      <c r="G786">
        <v>7</v>
      </c>
    </row>
    <row r="787" spans="1:7" x14ac:dyDescent="0.3">
      <c r="A787" t="s">
        <v>205</v>
      </c>
      <c r="B787" t="s">
        <v>184</v>
      </c>
      <c r="C787">
        <v>18</v>
      </c>
      <c r="D787">
        <v>30.333333333333332</v>
      </c>
      <c r="E787">
        <v>25.111111111111111</v>
      </c>
      <c r="F787">
        <v>1.8069999999999999E-2</v>
      </c>
      <c r="G787">
        <v>7</v>
      </c>
    </row>
    <row r="788" spans="1:7" x14ac:dyDescent="0.3">
      <c r="A788" t="s">
        <v>205</v>
      </c>
      <c r="B788" t="s">
        <v>184</v>
      </c>
      <c r="C788">
        <v>19</v>
      </c>
      <c r="D788">
        <v>29.222222222222221</v>
      </c>
      <c r="E788">
        <v>24.833333333333332</v>
      </c>
      <c r="F788">
        <v>1.8069999999999999E-2</v>
      </c>
      <c r="G788">
        <v>7</v>
      </c>
    </row>
    <row r="789" spans="1:7" x14ac:dyDescent="0.3">
      <c r="A789" t="s">
        <v>205</v>
      </c>
      <c r="B789" t="s">
        <v>184</v>
      </c>
      <c r="C789">
        <v>20</v>
      </c>
      <c r="D789">
        <v>28.055555555555557</v>
      </c>
      <c r="E789">
        <v>24.499999999999996</v>
      </c>
      <c r="F789">
        <v>1.8069999999999999E-2</v>
      </c>
      <c r="G789">
        <v>7</v>
      </c>
    </row>
    <row r="790" spans="1:7" x14ac:dyDescent="0.3">
      <c r="A790" t="s">
        <v>205</v>
      </c>
      <c r="B790" t="s">
        <v>184</v>
      </c>
      <c r="C790">
        <v>21</v>
      </c>
      <c r="D790">
        <v>27.055555555555557</v>
      </c>
      <c r="E790">
        <v>24.277777777777779</v>
      </c>
      <c r="F790">
        <v>1.8069999999999999E-2</v>
      </c>
      <c r="G790">
        <v>7</v>
      </c>
    </row>
    <row r="791" spans="1:7" x14ac:dyDescent="0.3">
      <c r="A791" t="s">
        <v>205</v>
      </c>
      <c r="B791" t="s">
        <v>184</v>
      </c>
      <c r="C791">
        <v>22</v>
      </c>
      <c r="D791">
        <v>26.166666666666664</v>
      </c>
      <c r="E791">
        <v>24</v>
      </c>
      <c r="F791">
        <v>1.8069999999999999E-2</v>
      </c>
      <c r="G791">
        <v>7</v>
      </c>
    </row>
    <row r="792" spans="1:7" x14ac:dyDescent="0.3">
      <c r="A792" t="s">
        <v>205</v>
      </c>
      <c r="B792" t="s">
        <v>184</v>
      </c>
      <c r="C792">
        <v>23</v>
      </c>
      <c r="D792">
        <v>25.444444444444443</v>
      </c>
      <c r="E792">
        <v>23.833333333333336</v>
      </c>
      <c r="F792">
        <v>1.8069999999999999E-2</v>
      </c>
      <c r="G792">
        <v>7</v>
      </c>
    </row>
    <row r="793" spans="1:7" x14ac:dyDescent="0.3">
      <c r="A793" t="s">
        <v>205</v>
      </c>
      <c r="B793" t="s">
        <v>184</v>
      </c>
      <c r="C793">
        <v>24</v>
      </c>
      <c r="D793">
        <v>24.944444444444446</v>
      </c>
      <c r="E793">
        <v>23.666666666666664</v>
      </c>
      <c r="F793">
        <v>1.8069999999999999E-2</v>
      </c>
      <c r="G793">
        <v>7</v>
      </c>
    </row>
    <row r="794" spans="1:7" x14ac:dyDescent="0.3">
      <c r="A794" t="s">
        <v>205</v>
      </c>
      <c r="B794" t="s">
        <v>189</v>
      </c>
      <c r="C794">
        <v>1</v>
      </c>
      <c r="D794">
        <v>25.500000000000004</v>
      </c>
      <c r="E794">
        <v>24.777777777777775</v>
      </c>
      <c r="F794">
        <v>1.9570000000000001E-2</v>
      </c>
      <c r="G794">
        <v>7</v>
      </c>
    </row>
    <row r="795" spans="1:7" x14ac:dyDescent="0.3">
      <c r="A795" t="s">
        <v>205</v>
      </c>
      <c r="B795" t="s">
        <v>189</v>
      </c>
      <c r="C795">
        <v>2</v>
      </c>
      <c r="D795">
        <v>25.111111111111111</v>
      </c>
      <c r="E795">
        <v>24.666666666666671</v>
      </c>
      <c r="F795">
        <v>1.9570000000000001E-2</v>
      </c>
      <c r="G795">
        <v>7</v>
      </c>
    </row>
    <row r="796" spans="1:7" x14ac:dyDescent="0.3">
      <c r="A796" t="s">
        <v>205</v>
      </c>
      <c r="B796" t="s">
        <v>189</v>
      </c>
      <c r="C796">
        <v>3</v>
      </c>
      <c r="D796">
        <v>24.777777777777775</v>
      </c>
      <c r="E796">
        <v>24.555555555555557</v>
      </c>
      <c r="F796">
        <v>1.9570000000000001E-2</v>
      </c>
      <c r="G796">
        <v>7</v>
      </c>
    </row>
    <row r="797" spans="1:7" x14ac:dyDescent="0.3">
      <c r="A797" t="s">
        <v>205</v>
      </c>
      <c r="B797" t="s">
        <v>189</v>
      </c>
      <c r="C797">
        <v>4</v>
      </c>
      <c r="D797">
        <v>24.555555555555557</v>
      </c>
      <c r="E797">
        <v>24.499999999999996</v>
      </c>
      <c r="F797">
        <v>1.9570000000000001E-2</v>
      </c>
      <c r="G797">
        <v>7</v>
      </c>
    </row>
    <row r="798" spans="1:7" x14ac:dyDescent="0.3">
      <c r="A798" t="s">
        <v>205</v>
      </c>
      <c r="B798" t="s">
        <v>189</v>
      </c>
      <c r="C798">
        <v>5</v>
      </c>
      <c r="D798">
        <v>24.444444444444443</v>
      </c>
      <c r="E798">
        <v>24.388888888888893</v>
      </c>
      <c r="F798">
        <v>1.9570000000000001E-2</v>
      </c>
      <c r="G798">
        <v>7</v>
      </c>
    </row>
    <row r="799" spans="1:7" x14ac:dyDescent="0.3">
      <c r="A799" t="s">
        <v>205</v>
      </c>
      <c r="B799" t="s">
        <v>189</v>
      </c>
      <c r="C799">
        <v>6</v>
      </c>
      <c r="D799">
        <v>24.611111111111111</v>
      </c>
      <c r="E799">
        <v>24.555555555555557</v>
      </c>
      <c r="F799">
        <v>1.9570000000000001E-2</v>
      </c>
      <c r="G799">
        <v>7</v>
      </c>
    </row>
    <row r="800" spans="1:7" x14ac:dyDescent="0.3">
      <c r="A800" t="s">
        <v>205</v>
      </c>
      <c r="B800" t="s">
        <v>189</v>
      </c>
      <c r="C800">
        <v>7</v>
      </c>
      <c r="D800">
        <v>25.055555555555554</v>
      </c>
      <c r="E800">
        <v>24.666666666666671</v>
      </c>
      <c r="F800">
        <v>1.9570000000000001E-2</v>
      </c>
      <c r="G800">
        <v>7</v>
      </c>
    </row>
    <row r="801" spans="1:7" x14ac:dyDescent="0.3">
      <c r="A801" t="s">
        <v>205</v>
      </c>
      <c r="B801" t="s">
        <v>189</v>
      </c>
      <c r="C801">
        <v>8</v>
      </c>
      <c r="D801">
        <v>25.777777777777782</v>
      </c>
      <c r="E801">
        <v>24.833333333333332</v>
      </c>
      <c r="F801">
        <v>1.9570000000000001E-2</v>
      </c>
      <c r="G801">
        <v>7</v>
      </c>
    </row>
    <row r="802" spans="1:7" x14ac:dyDescent="0.3">
      <c r="A802" t="s">
        <v>205</v>
      </c>
      <c r="B802" t="s">
        <v>189</v>
      </c>
      <c r="C802">
        <v>9</v>
      </c>
      <c r="D802">
        <v>26.833333333333332</v>
      </c>
      <c r="E802">
        <v>25.111111111111111</v>
      </c>
      <c r="F802">
        <v>1.9570000000000001E-2</v>
      </c>
      <c r="G802">
        <v>7</v>
      </c>
    </row>
    <row r="803" spans="1:7" x14ac:dyDescent="0.3">
      <c r="A803" t="s">
        <v>205</v>
      </c>
      <c r="B803" t="s">
        <v>189</v>
      </c>
      <c r="C803">
        <v>10</v>
      </c>
      <c r="D803">
        <v>28.111111111111107</v>
      </c>
      <c r="E803">
        <v>25.444444444444443</v>
      </c>
      <c r="F803">
        <v>1.9570000000000001E-2</v>
      </c>
      <c r="G803">
        <v>7</v>
      </c>
    </row>
    <row r="804" spans="1:7" x14ac:dyDescent="0.3">
      <c r="A804" t="s">
        <v>205</v>
      </c>
      <c r="B804" t="s">
        <v>189</v>
      </c>
      <c r="C804">
        <v>11</v>
      </c>
      <c r="D804">
        <v>29.555555555555557</v>
      </c>
      <c r="E804">
        <v>25.777777777777782</v>
      </c>
      <c r="F804">
        <v>1.9570000000000001E-2</v>
      </c>
      <c r="G804">
        <v>7</v>
      </c>
    </row>
    <row r="805" spans="1:7" x14ac:dyDescent="0.3">
      <c r="A805" t="s">
        <v>205</v>
      </c>
      <c r="B805" t="s">
        <v>189</v>
      </c>
      <c r="C805">
        <v>12</v>
      </c>
      <c r="D805">
        <v>30.888888888888889</v>
      </c>
      <c r="E805">
        <v>26.111111111111111</v>
      </c>
      <c r="F805">
        <v>1.9570000000000001E-2</v>
      </c>
      <c r="G805">
        <v>7</v>
      </c>
    </row>
    <row r="806" spans="1:7" x14ac:dyDescent="0.3">
      <c r="A806" t="s">
        <v>205</v>
      </c>
      <c r="B806" t="s">
        <v>189</v>
      </c>
      <c r="C806">
        <v>13</v>
      </c>
      <c r="D806">
        <v>31.833333333333332</v>
      </c>
      <c r="E806">
        <v>26.388888888888889</v>
      </c>
      <c r="F806">
        <v>1.9570000000000001E-2</v>
      </c>
      <c r="G806">
        <v>7</v>
      </c>
    </row>
    <row r="807" spans="1:7" x14ac:dyDescent="0.3">
      <c r="A807" t="s">
        <v>205</v>
      </c>
      <c r="B807" t="s">
        <v>189</v>
      </c>
      <c r="C807">
        <v>14</v>
      </c>
      <c r="D807">
        <v>32.555555555555557</v>
      </c>
      <c r="E807">
        <v>26.5</v>
      </c>
      <c r="F807">
        <v>1.9570000000000001E-2</v>
      </c>
      <c r="G807">
        <v>7</v>
      </c>
    </row>
    <row r="808" spans="1:7" x14ac:dyDescent="0.3">
      <c r="A808" t="s">
        <v>205</v>
      </c>
      <c r="B808" t="s">
        <v>189</v>
      </c>
      <c r="C808">
        <v>15</v>
      </c>
      <c r="D808">
        <v>32.777777777777779</v>
      </c>
      <c r="E808">
        <v>26.611111111111114</v>
      </c>
      <c r="F808">
        <v>1.9570000000000001E-2</v>
      </c>
      <c r="G808">
        <v>7</v>
      </c>
    </row>
    <row r="809" spans="1:7" x14ac:dyDescent="0.3">
      <c r="A809" t="s">
        <v>205</v>
      </c>
      <c r="B809" t="s">
        <v>189</v>
      </c>
      <c r="C809">
        <v>16</v>
      </c>
      <c r="D809">
        <v>32.555555555555557</v>
      </c>
      <c r="E809">
        <v>26.5</v>
      </c>
      <c r="F809">
        <v>1.9570000000000001E-2</v>
      </c>
      <c r="G809">
        <v>7</v>
      </c>
    </row>
    <row r="810" spans="1:7" x14ac:dyDescent="0.3">
      <c r="A810" t="s">
        <v>205</v>
      </c>
      <c r="B810" t="s">
        <v>189</v>
      </c>
      <c r="C810">
        <v>17</v>
      </c>
      <c r="D810">
        <v>31.944444444444443</v>
      </c>
      <c r="E810">
        <v>26.388888888888889</v>
      </c>
      <c r="F810">
        <v>1.9570000000000001E-2</v>
      </c>
      <c r="G810">
        <v>7</v>
      </c>
    </row>
    <row r="811" spans="1:7" x14ac:dyDescent="0.3">
      <c r="A811" t="s">
        <v>205</v>
      </c>
      <c r="B811" t="s">
        <v>189</v>
      </c>
      <c r="C811">
        <v>18</v>
      </c>
      <c r="D811">
        <v>31</v>
      </c>
      <c r="E811">
        <v>26.166666666666664</v>
      </c>
      <c r="F811">
        <v>1.9570000000000001E-2</v>
      </c>
      <c r="G811">
        <v>7</v>
      </c>
    </row>
    <row r="812" spans="1:7" x14ac:dyDescent="0.3">
      <c r="A812" t="s">
        <v>205</v>
      </c>
      <c r="B812" t="s">
        <v>189</v>
      </c>
      <c r="C812">
        <v>19</v>
      </c>
      <c r="D812">
        <v>29.944444444444443</v>
      </c>
      <c r="E812">
        <v>25.888888888888886</v>
      </c>
      <c r="F812">
        <v>1.9570000000000001E-2</v>
      </c>
      <c r="G812">
        <v>7</v>
      </c>
    </row>
    <row r="813" spans="1:7" x14ac:dyDescent="0.3">
      <c r="A813" t="s">
        <v>205</v>
      </c>
      <c r="B813" t="s">
        <v>189</v>
      </c>
      <c r="C813">
        <v>20</v>
      </c>
      <c r="D813">
        <v>28.833333333333332</v>
      </c>
      <c r="E813">
        <v>25.611111111111107</v>
      </c>
      <c r="F813">
        <v>1.9570000000000001E-2</v>
      </c>
      <c r="G813">
        <v>7</v>
      </c>
    </row>
    <row r="814" spans="1:7" x14ac:dyDescent="0.3">
      <c r="A814" t="s">
        <v>205</v>
      </c>
      <c r="B814" t="s">
        <v>189</v>
      </c>
      <c r="C814">
        <v>21</v>
      </c>
      <c r="D814">
        <v>27.944444444444443</v>
      </c>
      <c r="E814">
        <v>25.388888888888889</v>
      </c>
      <c r="F814">
        <v>1.9570000000000001E-2</v>
      </c>
      <c r="G814">
        <v>7</v>
      </c>
    </row>
    <row r="815" spans="1:7" x14ac:dyDescent="0.3">
      <c r="A815" t="s">
        <v>205</v>
      </c>
      <c r="B815" t="s">
        <v>189</v>
      </c>
      <c r="C815">
        <v>22</v>
      </c>
      <c r="D815">
        <v>27.111111111111111</v>
      </c>
      <c r="E815">
        <v>25.166666666666668</v>
      </c>
      <c r="F815">
        <v>1.9570000000000001E-2</v>
      </c>
      <c r="G815">
        <v>7</v>
      </c>
    </row>
    <row r="816" spans="1:7" x14ac:dyDescent="0.3">
      <c r="A816" t="s">
        <v>205</v>
      </c>
      <c r="B816" t="s">
        <v>189</v>
      </c>
      <c r="C816">
        <v>23</v>
      </c>
      <c r="D816">
        <v>26.444444444444443</v>
      </c>
      <c r="E816">
        <v>25</v>
      </c>
      <c r="F816">
        <v>1.9570000000000001E-2</v>
      </c>
      <c r="G816">
        <v>7</v>
      </c>
    </row>
    <row r="817" spans="1:7" x14ac:dyDescent="0.3">
      <c r="A817" t="s">
        <v>205</v>
      </c>
      <c r="B817" t="s">
        <v>189</v>
      </c>
      <c r="C817">
        <v>24</v>
      </c>
      <c r="D817">
        <v>25.944444444444443</v>
      </c>
      <c r="E817">
        <v>24.888888888888889</v>
      </c>
      <c r="F817">
        <v>1.9570000000000001E-2</v>
      </c>
      <c r="G817">
        <v>7</v>
      </c>
    </row>
    <row r="818" spans="1:7" x14ac:dyDescent="0.3">
      <c r="A818" t="s">
        <v>205</v>
      </c>
      <c r="B818" t="s">
        <v>185</v>
      </c>
      <c r="C818">
        <v>1</v>
      </c>
      <c r="D818">
        <v>26.055555555555557</v>
      </c>
      <c r="E818">
        <v>25.333333333333329</v>
      </c>
      <c r="F818">
        <v>2.0289999999999999E-2</v>
      </c>
      <c r="G818">
        <v>7</v>
      </c>
    </row>
    <row r="819" spans="1:7" x14ac:dyDescent="0.3">
      <c r="A819" t="s">
        <v>205</v>
      </c>
      <c r="B819" t="s">
        <v>185</v>
      </c>
      <c r="C819">
        <v>2</v>
      </c>
      <c r="D819">
        <v>25.666666666666668</v>
      </c>
      <c r="E819">
        <v>25.222222222222225</v>
      </c>
      <c r="F819">
        <v>2.0289999999999999E-2</v>
      </c>
      <c r="G819">
        <v>7</v>
      </c>
    </row>
    <row r="820" spans="1:7" x14ac:dyDescent="0.3">
      <c r="A820" t="s">
        <v>205</v>
      </c>
      <c r="B820" t="s">
        <v>185</v>
      </c>
      <c r="C820">
        <v>3</v>
      </c>
      <c r="D820">
        <v>25.333333333333329</v>
      </c>
      <c r="E820">
        <v>25.166666666666668</v>
      </c>
      <c r="F820">
        <v>2.0289999999999999E-2</v>
      </c>
      <c r="G820">
        <v>7</v>
      </c>
    </row>
    <row r="821" spans="1:7" x14ac:dyDescent="0.3">
      <c r="A821" t="s">
        <v>205</v>
      </c>
      <c r="B821" t="s">
        <v>185</v>
      </c>
      <c r="C821">
        <v>4</v>
      </c>
      <c r="D821">
        <v>25.111111111111111</v>
      </c>
      <c r="E821">
        <v>25.055555555555554</v>
      </c>
      <c r="F821">
        <v>2.0289999999999999E-2</v>
      </c>
      <c r="G821">
        <v>7</v>
      </c>
    </row>
    <row r="822" spans="1:7" x14ac:dyDescent="0.3">
      <c r="A822" t="s">
        <v>205</v>
      </c>
      <c r="B822" t="s">
        <v>185</v>
      </c>
      <c r="C822">
        <v>5</v>
      </c>
      <c r="D822">
        <v>25</v>
      </c>
      <c r="E822">
        <v>24.944444444444446</v>
      </c>
      <c r="F822">
        <v>2.0289999999999999E-2</v>
      </c>
      <c r="G822">
        <v>7</v>
      </c>
    </row>
    <row r="823" spans="1:7" x14ac:dyDescent="0.3">
      <c r="A823" t="s">
        <v>205</v>
      </c>
      <c r="B823" t="s">
        <v>185</v>
      </c>
      <c r="C823">
        <v>6</v>
      </c>
      <c r="D823">
        <v>25.166666666666668</v>
      </c>
      <c r="E823">
        <v>25.111111111111111</v>
      </c>
      <c r="F823">
        <v>2.0289999999999999E-2</v>
      </c>
      <c r="G823">
        <v>7</v>
      </c>
    </row>
    <row r="824" spans="1:7" x14ac:dyDescent="0.3">
      <c r="A824" t="s">
        <v>205</v>
      </c>
      <c r="B824" t="s">
        <v>185</v>
      </c>
      <c r="C824">
        <v>7</v>
      </c>
      <c r="D824">
        <v>25.611111111111107</v>
      </c>
      <c r="E824">
        <v>25.222222222222225</v>
      </c>
      <c r="F824">
        <v>2.0289999999999999E-2</v>
      </c>
      <c r="G824">
        <v>7</v>
      </c>
    </row>
    <row r="825" spans="1:7" x14ac:dyDescent="0.3">
      <c r="A825" t="s">
        <v>205</v>
      </c>
      <c r="B825" t="s">
        <v>185</v>
      </c>
      <c r="C825">
        <v>8</v>
      </c>
      <c r="D825">
        <v>26.333333333333336</v>
      </c>
      <c r="E825">
        <v>25.388888888888889</v>
      </c>
      <c r="F825">
        <v>2.0289999999999999E-2</v>
      </c>
      <c r="G825">
        <v>7</v>
      </c>
    </row>
    <row r="826" spans="1:7" x14ac:dyDescent="0.3">
      <c r="A826" t="s">
        <v>205</v>
      </c>
      <c r="B826" t="s">
        <v>185</v>
      </c>
      <c r="C826">
        <v>9</v>
      </c>
      <c r="D826">
        <v>27.388888888888889</v>
      </c>
      <c r="E826">
        <v>25.666666666666668</v>
      </c>
      <c r="F826">
        <v>2.0289999999999999E-2</v>
      </c>
      <c r="G826">
        <v>7</v>
      </c>
    </row>
    <row r="827" spans="1:7" x14ac:dyDescent="0.3">
      <c r="A827" t="s">
        <v>205</v>
      </c>
      <c r="B827" t="s">
        <v>185</v>
      </c>
      <c r="C827">
        <v>10</v>
      </c>
      <c r="D827">
        <v>28.666666666666668</v>
      </c>
      <c r="E827">
        <v>26</v>
      </c>
      <c r="F827">
        <v>2.0289999999999999E-2</v>
      </c>
      <c r="G827">
        <v>7</v>
      </c>
    </row>
    <row r="828" spans="1:7" x14ac:dyDescent="0.3">
      <c r="A828" t="s">
        <v>205</v>
      </c>
      <c r="B828" t="s">
        <v>185</v>
      </c>
      <c r="C828">
        <v>11</v>
      </c>
      <c r="D828">
        <v>30.111111111111111</v>
      </c>
      <c r="E828">
        <v>26.333333333333336</v>
      </c>
      <c r="F828">
        <v>2.0289999999999999E-2</v>
      </c>
      <c r="G828">
        <v>7</v>
      </c>
    </row>
    <row r="829" spans="1:7" x14ac:dyDescent="0.3">
      <c r="A829" t="s">
        <v>205</v>
      </c>
      <c r="B829" t="s">
        <v>185</v>
      </c>
      <c r="C829">
        <v>12</v>
      </c>
      <c r="D829">
        <v>31.444444444444443</v>
      </c>
      <c r="E829">
        <v>26.666666666666668</v>
      </c>
      <c r="F829">
        <v>2.0289999999999999E-2</v>
      </c>
      <c r="G829">
        <v>7</v>
      </c>
    </row>
    <row r="830" spans="1:7" x14ac:dyDescent="0.3">
      <c r="A830" t="s">
        <v>205</v>
      </c>
      <c r="B830" t="s">
        <v>185</v>
      </c>
      <c r="C830">
        <v>13</v>
      </c>
      <c r="D830">
        <v>32.388888888888886</v>
      </c>
      <c r="E830">
        <v>26.888888888888893</v>
      </c>
      <c r="F830">
        <v>2.0289999999999999E-2</v>
      </c>
      <c r="G830">
        <v>7</v>
      </c>
    </row>
    <row r="831" spans="1:7" x14ac:dyDescent="0.3">
      <c r="A831" t="s">
        <v>205</v>
      </c>
      <c r="B831" t="s">
        <v>185</v>
      </c>
      <c r="C831">
        <v>14</v>
      </c>
      <c r="D831">
        <v>33.111111111111114</v>
      </c>
      <c r="E831">
        <v>27.055555555555557</v>
      </c>
      <c r="F831">
        <v>2.0289999999999999E-2</v>
      </c>
      <c r="G831">
        <v>7</v>
      </c>
    </row>
    <row r="832" spans="1:7" x14ac:dyDescent="0.3">
      <c r="A832" t="s">
        <v>205</v>
      </c>
      <c r="B832" t="s">
        <v>185</v>
      </c>
      <c r="C832">
        <v>15</v>
      </c>
      <c r="D832">
        <v>33.333333333333336</v>
      </c>
      <c r="E832">
        <v>27.111111111111111</v>
      </c>
      <c r="F832">
        <v>2.0289999999999999E-2</v>
      </c>
      <c r="G832">
        <v>7</v>
      </c>
    </row>
    <row r="833" spans="1:7" x14ac:dyDescent="0.3">
      <c r="A833" t="s">
        <v>205</v>
      </c>
      <c r="B833" t="s">
        <v>185</v>
      </c>
      <c r="C833">
        <v>16</v>
      </c>
      <c r="D833">
        <v>33.111111111111114</v>
      </c>
      <c r="E833">
        <v>27.055555555555557</v>
      </c>
      <c r="F833">
        <v>2.0289999999999999E-2</v>
      </c>
      <c r="G833">
        <v>7</v>
      </c>
    </row>
    <row r="834" spans="1:7" x14ac:dyDescent="0.3">
      <c r="A834" t="s">
        <v>205</v>
      </c>
      <c r="B834" t="s">
        <v>185</v>
      </c>
      <c r="C834">
        <v>17</v>
      </c>
      <c r="D834">
        <v>32.5</v>
      </c>
      <c r="E834">
        <v>26.944444444444443</v>
      </c>
      <c r="F834">
        <v>2.0289999999999999E-2</v>
      </c>
      <c r="G834">
        <v>7</v>
      </c>
    </row>
    <row r="835" spans="1:7" x14ac:dyDescent="0.3">
      <c r="A835" t="s">
        <v>205</v>
      </c>
      <c r="B835" t="s">
        <v>185</v>
      </c>
      <c r="C835">
        <v>18</v>
      </c>
      <c r="D835">
        <v>31.555555555555557</v>
      </c>
      <c r="E835">
        <v>26.722222222222218</v>
      </c>
      <c r="F835">
        <v>2.0289999999999999E-2</v>
      </c>
      <c r="G835">
        <v>7</v>
      </c>
    </row>
    <row r="836" spans="1:7" x14ac:dyDescent="0.3">
      <c r="A836" t="s">
        <v>205</v>
      </c>
      <c r="B836" t="s">
        <v>185</v>
      </c>
      <c r="C836">
        <v>19</v>
      </c>
      <c r="D836">
        <v>30.5</v>
      </c>
      <c r="E836">
        <v>26.444444444444443</v>
      </c>
      <c r="F836">
        <v>2.0289999999999999E-2</v>
      </c>
      <c r="G836">
        <v>7</v>
      </c>
    </row>
    <row r="837" spans="1:7" x14ac:dyDescent="0.3">
      <c r="A837" t="s">
        <v>205</v>
      </c>
      <c r="B837" t="s">
        <v>185</v>
      </c>
      <c r="C837">
        <v>20</v>
      </c>
      <c r="D837">
        <v>29.388888888888889</v>
      </c>
      <c r="E837">
        <v>26.166666666666664</v>
      </c>
      <c r="F837">
        <v>2.0289999999999999E-2</v>
      </c>
      <c r="G837">
        <v>7</v>
      </c>
    </row>
    <row r="838" spans="1:7" x14ac:dyDescent="0.3">
      <c r="A838" t="s">
        <v>205</v>
      </c>
      <c r="B838" t="s">
        <v>185</v>
      </c>
      <c r="C838">
        <v>21</v>
      </c>
      <c r="D838">
        <v>28.5</v>
      </c>
      <c r="E838">
        <v>25.944444444444443</v>
      </c>
      <c r="F838">
        <v>2.0289999999999999E-2</v>
      </c>
      <c r="G838">
        <v>7</v>
      </c>
    </row>
    <row r="839" spans="1:7" x14ac:dyDescent="0.3">
      <c r="A839" t="s">
        <v>205</v>
      </c>
      <c r="B839" t="s">
        <v>185</v>
      </c>
      <c r="C839">
        <v>22</v>
      </c>
      <c r="D839">
        <v>27.666666666666668</v>
      </c>
      <c r="E839">
        <v>25.722222222222221</v>
      </c>
      <c r="F839">
        <v>2.0289999999999999E-2</v>
      </c>
      <c r="G839">
        <v>7</v>
      </c>
    </row>
    <row r="840" spans="1:7" x14ac:dyDescent="0.3">
      <c r="A840" t="s">
        <v>205</v>
      </c>
      <c r="B840" t="s">
        <v>185</v>
      </c>
      <c r="C840">
        <v>23</v>
      </c>
      <c r="D840">
        <v>26.999999999999996</v>
      </c>
      <c r="E840">
        <v>25.555555555555557</v>
      </c>
      <c r="F840">
        <v>2.0289999999999999E-2</v>
      </c>
      <c r="G840">
        <v>7</v>
      </c>
    </row>
    <row r="841" spans="1:7" x14ac:dyDescent="0.3">
      <c r="A841" t="s">
        <v>205</v>
      </c>
      <c r="B841" t="s">
        <v>185</v>
      </c>
      <c r="C841">
        <v>24</v>
      </c>
      <c r="D841">
        <v>26.5</v>
      </c>
      <c r="E841">
        <v>25.444444444444443</v>
      </c>
      <c r="F841">
        <v>2.0289999999999999E-2</v>
      </c>
      <c r="G841">
        <v>7</v>
      </c>
    </row>
    <row r="842" spans="1:7" x14ac:dyDescent="0.3">
      <c r="A842" t="s">
        <v>205</v>
      </c>
      <c r="B842" t="s">
        <v>190</v>
      </c>
      <c r="C842">
        <v>1</v>
      </c>
      <c r="D842">
        <v>25.388888888888889</v>
      </c>
      <c r="E842">
        <v>24.888888888888889</v>
      </c>
      <c r="F842">
        <v>1.9799999999999998E-2</v>
      </c>
      <c r="G842">
        <v>6</v>
      </c>
    </row>
    <row r="843" spans="1:7" x14ac:dyDescent="0.3">
      <c r="A843" t="s">
        <v>205</v>
      </c>
      <c r="B843" t="s">
        <v>190</v>
      </c>
      <c r="C843">
        <v>2</v>
      </c>
      <c r="D843">
        <v>25</v>
      </c>
      <c r="E843">
        <v>24.777777777777775</v>
      </c>
      <c r="F843">
        <v>1.9799999999999998E-2</v>
      </c>
      <c r="G843">
        <v>6</v>
      </c>
    </row>
    <row r="844" spans="1:7" x14ac:dyDescent="0.3">
      <c r="A844" t="s">
        <v>205</v>
      </c>
      <c r="B844" t="s">
        <v>190</v>
      </c>
      <c r="C844">
        <v>3</v>
      </c>
      <c r="D844">
        <v>24.722222222222221</v>
      </c>
      <c r="E844">
        <v>24.722222222222221</v>
      </c>
      <c r="F844">
        <v>1.9799999999999998E-2</v>
      </c>
      <c r="G844">
        <v>6</v>
      </c>
    </row>
    <row r="845" spans="1:7" x14ac:dyDescent="0.3">
      <c r="A845" t="s">
        <v>205</v>
      </c>
      <c r="B845" t="s">
        <v>190</v>
      </c>
      <c r="C845">
        <v>4</v>
      </c>
      <c r="D845">
        <v>24.499999999999996</v>
      </c>
      <c r="E845">
        <v>24.444444444444443</v>
      </c>
      <c r="F845">
        <v>1.9799999999999998E-2</v>
      </c>
      <c r="G845">
        <v>6</v>
      </c>
    </row>
    <row r="846" spans="1:7" x14ac:dyDescent="0.3">
      <c r="A846" t="s">
        <v>205</v>
      </c>
      <c r="B846" t="s">
        <v>190</v>
      </c>
      <c r="C846">
        <v>5</v>
      </c>
      <c r="D846">
        <v>24.444444444444443</v>
      </c>
      <c r="E846">
        <v>24.388888888888893</v>
      </c>
      <c r="F846">
        <v>1.9799999999999998E-2</v>
      </c>
      <c r="G846">
        <v>6</v>
      </c>
    </row>
    <row r="847" spans="1:7" x14ac:dyDescent="0.3">
      <c r="A847" t="s">
        <v>205</v>
      </c>
      <c r="B847" t="s">
        <v>190</v>
      </c>
      <c r="C847">
        <v>6</v>
      </c>
      <c r="D847">
        <v>24.611111111111111</v>
      </c>
      <c r="E847">
        <v>24.555555555555557</v>
      </c>
      <c r="F847">
        <v>1.9799999999999998E-2</v>
      </c>
      <c r="G847">
        <v>6</v>
      </c>
    </row>
    <row r="848" spans="1:7" x14ac:dyDescent="0.3">
      <c r="A848" t="s">
        <v>205</v>
      </c>
      <c r="B848" t="s">
        <v>190</v>
      </c>
      <c r="C848">
        <v>7</v>
      </c>
      <c r="D848">
        <v>24.944444444444446</v>
      </c>
      <c r="E848">
        <v>24.777777777777775</v>
      </c>
      <c r="F848">
        <v>1.9799999999999998E-2</v>
      </c>
      <c r="G848">
        <v>6</v>
      </c>
    </row>
    <row r="849" spans="1:7" x14ac:dyDescent="0.3">
      <c r="A849" t="s">
        <v>205</v>
      </c>
      <c r="B849" t="s">
        <v>190</v>
      </c>
      <c r="C849">
        <v>8</v>
      </c>
      <c r="D849">
        <v>25.611111111111107</v>
      </c>
      <c r="E849">
        <v>24.944444444444446</v>
      </c>
      <c r="F849">
        <v>1.9799999999999998E-2</v>
      </c>
      <c r="G849">
        <v>6</v>
      </c>
    </row>
    <row r="850" spans="1:7" x14ac:dyDescent="0.3">
      <c r="A850" t="s">
        <v>205</v>
      </c>
      <c r="B850" t="s">
        <v>190</v>
      </c>
      <c r="C850">
        <v>9</v>
      </c>
      <c r="D850">
        <v>26.555555555555557</v>
      </c>
      <c r="E850">
        <v>25.166666666666668</v>
      </c>
      <c r="F850">
        <v>1.9799999999999998E-2</v>
      </c>
      <c r="G850">
        <v>6</v>
      </c>
    </row>
    <row r="851" spans="1:7" x14ac:dyDescent="0.3">
      <c r="A851" t="s">
        <v>205</v>
      </c>
      <c r="B851" t="s">
        <v>190</v>
      </c>
      <c r="C851">
        <v>10</v>
      </c>
      <c r="D851">
        <v>27.611111111111111</v>
      </c>
      <c r="E851">
        <v>25.444444444444443</v>
      </c>
      <c r="F851">
        <v>1.9799999999999998E-2</v>
      </c>
      <c r="G851">
        <v>6</v>
      </c>
    </row>
    <row r="852" spans="1:7" x14ac:dyDescent="0.3">
      <c r="A852" t="s">
        <v>205</v>
      </c>
      <c r="B852" t="s">
        <v>190</v>
      </c>
      <c r="C852">
        <v>11</v>
      </c>
      <c r="D852">
        <v>28.833333333333332</v>
      </c>
      <c r="E852">
        <v>25.777777777777782</v>
      </c>
      <c r="F852">
        <v>1.9799999999999998E-2</v>
      </c>
      <c r="G852">
        <v>6</v>
      </c>
    </row>
    <row r="853" spans="1:7" x14ac:dyDescent="0.3">
      <c r="A853" t="s">
        <v>205</v>
      </c>
      <c r="B853" t="s">
        <v>190</v>
      </c>
      <c r="C853">
        <v>12</v>
      </c>
      <c r="D853">
        <v>30</v>
      </c>
      <c r="E853">
        <v>26.055555555555557</v>
      </c>
      <c r="F853">
        <v>1.9799999999999998E-2</v>
      </c>
      <c r="G853">
        <v>6</v>
      </c>
    </row>
    <row r="854" spans="1:7" x14ac:dyDescent="0.3">
      <c r="A854" t="s">
        <v>205</v>
      </c>
      <c r="B854" t="s">
        <v>190</v>
      </c>
      <c r="C854">
        <v>13</v>
      </c>
      <c r="D854">
        <v>30.888888888888889</v>
      </c>
      <c r="E854">
        <v>26.277777777777779</v>
      </c>
      <c r="F854">
        <v>1.9799999999999998E-2</v>
      </c>
      <c r="G854">
        <v>6</v>
      </c>
    </row>
    <row r="855" spans="1:7" x14ac:dyDescent="0.3">
      <c r="A855" t="s">
        <v>205</v>
      </c>
      <c r="B855" t="s">
        <v>190</v>
      </c>
      <c r="C855">
        <v>14</v>
      </c>
      <c r="D855">
        <v>31.444444444444443</v>
      </c>
      <c r="E855">
        <v>26.388888888888889</v>
      </c>
      <c r="F855">
        <v>1.9799999999999998E-2</v>
      </c>
      <c r="G855">
        <v>6</v>
      </c>
    </row>
    <row r="856" spans="1:7" x14ac:dyDescent="0.3">
      <c r="A856" t="s">
        <v>205</v>
      </c>
      <c r="B856" t="s">
        <v>190</v>
      </c>
      <c r="C856">
        <v>15</v>
      </c>
      <c r="D856">
        <v>31.666666666666668</v>
      </c>
      <c r="E856">
        <v>26.444444444444443</v>
      </c>
      <c r="F856">
        <v>1.9799999999999998E-2</v>
      </c>
      <c r="G856">
        <v>6</v>
      </c>
    </row>
    <row r="857" spans="1:7" x14ac:dyDescent="0.3">
      <c r="A857" t="s">
        <v>205</v>
      </c>
      <c r="B857" t="s">
        <v>190</v>
      </c>
      <c r="C857">
        <v>16</v>
      </c>
      <c r="D857">
        <v>31.444444444444443</v>
      </c>
      <c r="E857">
        <v>26.388888888888889</v>
      </c>
      <c r="F857">
        <v>1.9799999999999998E-2</v>
      </c>
      <c r="G857">
        <v>6</v>
      </c>
    </row>
    <row r="858" spans="1:7" x14ac:dyDescent="0.3">
      <c r="A858" t="s">
        <v>205</v>
      </c>
      <c r="B858" t="s">
        <v>190</v>
      </c>
      <c r="C858">
        <v>17</v>
      </c>
      <c r="D858">
        <v>30.944444444444443</v>
      </c>
      <c r="E858">
        <v>26.277777777777779</v>
      </c>
      <c r="F858">
        <v>1.9799999999999998E-2</v>
      </c>
      <c r="G858">
        <v>6</v>
      </c>
    </row>
    <row r="859" spans="1:7" x14ac:dyDescent="0.3">
      <c r="A859" t="s">
        <v>205</v>
      </c>
      <c r="B859" t="s">
        <v>190</v>
      </c>
      <c r="C859">
        <v>18</v>
      </c>
      <c r="D859">
        <v>30.166666666666668</v>
      </c>
      <c r="E859">
        <v>26.055555555555557</v>
      </c>
      <c r="F859">
        <v>1.9799999999999998E-2</v>
      </c>
      <c r="G859">
        <v>6</v>
      </c>
    </row>
    <row r="860" spans="1:7" x14ac:dyDescent="0.3">
      <c r="A860" t="s">
        <v>205</v>
      </c>
      <c r="B860" t="s">
        <v>190</v>
      </c>
      <c r="C860">
        <v>19</v>
      </c>
      <c r="D860">
        <v>29.222222222222221</v>
      </c>
      <c r="E860">
        <v>25.833333333333332</v>
      </c>
      <c r="F860">
        <v>1.9799999999999998E-2</v>
      </c>
      <c r="G860">
        <v>6</v>
      </c>
    </row>
    <row r="861" spans="1:7" x14ac:dyDescent="0.3">
      <c r="A861" t="s">
        <v>205</v>
      </c>
      <c r="B861" t="s">
        <v>190</v>
      </c>
      <c r="C861">
        <v>20</v>
      </c>
      <c r="D861">
        <v>28.277777777777782</v>
      </c>
      <c r="E861">
        <v>25.611111111111107</v>
      </c>
      <c r="F861">
        <v>1.9799999999999998E-2</v>
      </c>
      <c r="G861">
        <v>6</v>
      </c>
    </row>
    <row r="862" spans="1:7" x14ac:dyDescent="0.3">
      <c r="A862" t="s">
        <v>205</v>
      </c>
      <c r="B862" t="s">
        <v>190</v>
      </c>
      <c r="C862">
        <v>21</v>
      </c>
      <c r="D862">
        <v>27.5</v>
      </c>
      <c r="E862">
        <v>25.388888888888889</v>
      </c>
      <c r="F862">
        <v>1.9799999999999998E-2</v>
      </c>
      <c r="G862">
        <v>6</v>
      </c>
    </row>
    <row r="863" spans="1:7" x14ac:dyDescent="0.3">
      <c r="A863" t="s">
        <v>205</v>
      </c>
      <c r="B863" t="s">
        <v>190</v>
      </c>
      <c r="C863">
        <v>22</v>
      </c>
      <c r="D863">
        <v>26.777777777777779</v>
      </c>
      <c r="E863">
        <v>25.222222222222225</v>
      </c>
      <c r="F863">
        <v>1.9799999999999998E-2</v>
      </c>
      <c r="G863">
        <v>6</v>
      </c>
    </row>
    <row r="864" spans="1:7" x14ac:dyDescent="0.3">
      <c r="A864" t="s">
        <v>205</v>
      </c>
      <c r="B864" t="s">
        <v>190</v>
      </c>
      <c r="C864">
        <v>23</v>
      </c>
      <c r="D864">
        <v>26.166666666666664</v>
      </c>
      <c r="E864">
        <v>25.055555555555554</v>
      </c>
      <c r="F864">
        <v>1.9799999999999998E-2</v>
      </c>
      <c r="G864">
        <v>6</v>
      </c>
    </row>
    <row r="865" spans="1:7" x14ac:dyDescent="0.3">
      <c r="A865" t="s">
        <v>205</v>
      </c>
      <c r="B865" t="s">
        <v>190</v>
      </c>
      <c r="C865">
        <v>24</v>
      </c>
      <c r="D865">
        <v>25.722222222222221</v>
      </c>
      <c r="E865">
        <v>24.944444444444446</v>
      </c>
      <c r="F865">
        <v>1.9799999999999998E-2</v>
      </c>
      <c r="G865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8B78-3A42-4FB9-9FE7-C5CB00435753}">
  <dimension ref="A1:M16"/>
  <sheetViews>
    <sheetView zoomScale="85" zoomScaleNormal="85" workbookViewId="0">
      <selection activeCell="F16" sqref="F16"/>
    </sheetView>
  </sheetViews>
  <sheetFormatPr defaultRowHeight="14.4" x14ac:dyDescent="0.3"/>
  <cols>
    <col min="1" max="14" width="8.88671875" customWidth="1"/>
  </cols>
  <sheetData>
    <row r="1" spans="1:13" x14ac:dyDescent="0.3">
      <c r="A1" s="4"/>
      <c r="B1" s="17"/>
      <c r="C1" s="17"/>
      <c r="D1" s="17"/>
      <c r="E1" s="17"/>
      <c r="F1" s="17"/>
      <c r="G1" s="4"/>
      <c r="H1" s="17"/>
      <c r="I1" s="17"/>
      <c r="J1" s="4"/>
      <c r="K1" s="17"/>
      <c r="L1" s="17"/>
      <c r="M1" s="4"/>
    </row>
    <row r="2" spans="1:13" x14ac:dyDescent="0.3">
      <c r="A2" s="4"/>
      <c r="B2" s="17"/>
      <c r="C2" s="17"/>
      <c r="D2" s="17"/>
      <c r="E2" s="17"/>
      <c r="F2" s="17"/>
      <c r="G2" s="4"/>
      <c r="H2" s="17"/>
      <c r="I2" s="17"/>
      <c r="J2" s="4"/>
      <c r="K2" s="17"/>
      <c r="L2" s="17"/>
      <c r="M2" s="4"/>
    </row>
    <row r="3" spans="1:13" x14ac:dyDescent="0.3">
      <c r="A3" s="4"/>
      <c r="B3" s="5"/>
      <c r="C3" s="5"/>
      <c r="D3" s="1" t="s">
        <v>83</v>
      </c>
      <c r="E3" s="1"/>
      <c r="F3" s="1"/>
      <c r="G3" s="4"/>
      <c r="H3" s="1"/>
      <c r="I3" s="1"/>
      <c r="J3" s="4"/>
      <c r="K3" s="1"/>
      <c r="L3" s="1"/>
      <c r="M3" s="4"/>
    </row>
    <row r="4" spans="1:13" x14ac:dyDescent="0.3">
      <c r="A4" s="4"/>
      <c r="B4" t="s">
        <v>18</v>
      </c>
      <c r="C4" s="3">
        <v>28.54</v>
      </c>
      <c r="D4" s="3" t="s">
        <v>73</v>
      </c>
      <c r="E4" t="str">
        <f>IF(D4="T","B",IF(D4="U","S",IF(D4="S","U","T")))</f>
        <v>U</v>
      </c>
      <c r="G4" s="4"/>
      <c r="H4" t="s">
        <v>25</v>
      </c>
      <c r="I4" s="3" t="s">
        <v>50</v>
      </c>
      <c r="J4" s="4"/>
      <c r="K4" t="s">
        <v>29</v>
      </c>
      <c r="L4" s="3" t="s">
        <v>131</v>
      </c>
      <c r="M4" s="4"/>
    </row>
    <row r="5" spans="1:13" x14ac:dyDescent="0.3">
      <c r="A5" s="4"/>
      <c r="B5" t="s">
        <v>19</v>
      </c>
      <c r="C5" s="3">
        <v>17.8</v>
      </c>
      <c r="D5" t="str">
        <f>IF(OR(D4="U",D4="S"),"T","U")</f>
        <v>T</v>
      </c>
      <c r="E5" t="str">
        <f>IF(D5="T","B",IF(D5="U","S",IF(D5="S","U","T")))</f>
        <v>B</v>
      </c>
      <c r="G5" s="4"/>
      <c r="H5" t="s">
        <v>89</v>
      </c>
      <c r="I5" s="3" t="s">
        <v>48</v>
      </c>
      <c r="J5" s="4"/>
      <c r="K5" t="s">
        <v>30</v>
      </c>
      <c r="L5" s="3">
        <v>386</v>
      </c>
      <c r="M5" s="4"/>
    </row>
    <row r="6" spans="1:13" x14ac:dyDescent="0.3">
      <c r="A6" s="4"/>
      <c r="B6" t="s">
        <v>20</v>
      </c>
      <c r="C6" s="3">
        <v>3.75</v>
      </c>
      <c r="G6" s="4"/>
      <c r="H6" t="s">
        <v>28</v>
      </c>
      <c r="I6" s="3" t="s">
        <v>54</v>
      </c>
      <c r="J6" s="4"/>
      <c r="M6" s="4"/>
    </row>
    <row r="7" spans="1:13" x14ac:dyDescent="0.3">
      <c r="A7" s="4"/>
      <c r="B7" t="s">
        <v>176</v>
      </c>
      <c r="C7" s="3" t="s">
        <v>203</v>
      </c>
      <c r="G7" s="4"/>
      <c r="H7" t="s">
        <v>26</v>
      </c>
      <c r="I7" s="3" t="s">
        <v>56</v>
      </c>
      <c r="J7" s="4"/>
      <c r="M7" s="4"/>
    </row>
    <row r="8" spans="1:13" x14ac:dyDescent="0.3">
      <c r="A8" s="4"/>
      <c r="G8" s="4"/>
      <c r="H8" t="s">
        <v>27</v>
      </c>
      <c r="I8" s="3" t="s">
        <v>58</v>
      </c>
      <c r="J8" s="4"/>
      <c r="M8" s="4"/>
    </row>
    <row r="10" spans="1:13" x14ac:dyDescent="0.3">
      <c r="A10" t="s">
        <v>123</v>
      </c>
      <c r="B10" t="s">
        <v>24</v>
      </c>
      <c r="C10" t="s">
        <v>49</v>
      </c>
      <c r="G10" t="s">
        <v>119</v>
      </c>
    </row>
    <row r="11" spans="1:13" x14ac:dyDescent="0.3">
      <c r="A11" t="s">
        <v>25</v>
      </c>
      <c r="B11" t="str">
        <f>I4</f>
        <v>Tanah Liat</v>
      </c>
      <c r="C11">
        <f>INDEX(MATERIAL!A2:C7,MATCH(INPUT!B11,MATERIAL!B2:B7,0),3)</f>
        <v>1.8867924528301886E-2</v>
      </c>
      <c r="F11" t="s">
        <v>104</v>
      </c>
      <c r="G11">
        <f>IF(OR($D$4="U",$D$4="S"),$C$4*$C$6,$C$5*$C$6)</f>
        <v>107.02499999999999</v>
      </c>
    </row>
    <row r="12" spans="1:13" x14ac:dyDescent="0.3">
      <c r="A12" t="s">
        <v>89</v>
      </c>
      <c r="B12" t="str">
        <f>I5</f>
        <v>Kayu</v>
      </c>
      <c r="C12">
        <f>INDEX(MATERIAL!A17:C19,MATCH(B12,MATERIAL!B17:B19,0),3)</f>
        <v>0.125</v>
      </c>
      <c r="F12" t="s">
        <v>73</v>
      </c>
      <c r="G12">
        <f>G11</f>
        <v>107.02499999999999</v>
      </c>
    </row>
    <row r="13" spans="1:13" x14ac:dyDescent="0.3">
      <c r="A13" t="s">
        <v>28</v>
      </c>
      <c r="B13" t="s">
        <v>54</v>
      </c>
      <c r="C13">
        <f>INDEX(MATERIAL!A20:C23,MATCH(B13,MATERIAL!B20:B23,0),3)</f>
        <v>5.6249999999999994E-2</v>
      </c>
      <c r="F13" t="s">
        <v>105</v>
      </c>
      <c r="G13">
        <f>IF(G11=C4*C6,C5*C6,C4*C6)</f>
        <v>66.75</v>
      </c>
    </row>
    <row r="14" spans="1:13" x14ac:dyDescent="0.3">
      <c r="A14" t="s">
        <v>26</v>
      </c>
      <c r="B14" t="s">
        <v>56</v>
      </c>
      <c r="C14">
        <f>INDEX(MATERIAL!A9:C12,MATCH(B14,MATERIAL!B9:B12,0),3)</f>
        <v>0.37499999999999994</v>
      </c>
      <c r="F14" t="s">
        <v>106</v>
      </c>
      <c r="G14">
        <f>G13</f>
        <v>66.75</v>
      </c>
    </row>
    <row r="15" spans="1:13" ht="15" customHeight="1" x14ac:dyDescent="0.3">
      <c r="A15" t="s">
        <v>27</v>
      </c>
      <c r="B15" t="str">
        <f>I8</f>
        <v>Keramik</v>
      </c>
      <c r="C15">
        <f>INDEX(MATERIAL!A13:C15,MATCH(B15,MATERIAL!B13:B15,0),3)</f>
        <v>1.4E-2</v>
      </c>
    </row>
    <row r="16" spans="1:13" x14ac:dyDescent="0.3">
      <c r="A16" t="s">
        <v>84</v>
      </c>
      <c r="B16" t="s">
        <v>53</v>
      </c>
      <c r="C16">
        <f>MATERIAL!C8</f>
        <v>1.388888888888889E-2</v>
      </c>
    </row>
  </sheetData>
  <mergeCells count="3">
    <mergeCell ref="B1:F2"/>
    <mergeCell ref="H1:I2"/>
    <mergeCell ref="K1:L2"/>
  </mergeCells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749C-78AA-43FB-9553-43E8B9C5C369}">
  <dimension ref="A1:N102"/>
  <sheetViews>
    <sheetView zoomScale="70" zoomScaleNormal="70" workbookViewId="0">
      <selection activeCell="L14" sqref="L14"/>
    </sheetView>
  </sheetViews>
  <sheetFormatPr defaultRowHeight="14.4" x14ac:dyDescent="0.3"/>
  <cols>
    <col min="7" max="7" width="4.6640625" style="11" customWidth="1"/>
  </cols>
  <sheetData>
    <row r="1" spans="1:14" x14ac:dyDescent="0.3">
      <c r="B1" t="s">
        <v>23</v>
      </c>
      <c r="C1" t="s">
        <v>123</v>
      </c>
      <c r="D1" t="s">
        <v>65</v>
      </c>
      <c r="E1" t="s">
        <v>139</v>
      </c>
      <c r="I1" t="s">
        <v>23</v>
      </c>
      <c r="J1" t="s">
        <v>120</v>
      </c>
      <c r="K1" t="s">
        <v>23</v>
      </c>
      <c r="L1" t="s">
        <v>65</v>
      </c>
      <c r="M1" t="s">
        <v>156</v>
      </c>
      <c r="N1" t="s">
        <v>153</v>
      </c>
    </row>
    <row r="2" spans="1:14" ht="16.8" customHeight="1" x14ac:dyDescent="0.3">
      <c r="A2" t="s">
        <v>31</v>
      </c>
      <c r="B2" s="3">
        <v>2</v>
      </c>
      <c r="C2" s="12" t="s">
        <v>141</v>
      </c>
      <c r="D2" cm="1">
        <f t="array" ref="D2:D3">_xlfn.LET(
  _xlpm.n, B2,
  _xlpm.rows, _xlfn.SEQUENCE(_xlpm.n),
  _xlfn.BYROW(_xlpm.rows, _xlfn.LAMBDA(_xlpm.r,
    INDEX(LIGHT!$A$2:$D$11,
      MATCH(INDEX(C:C, _xlpm.r+1), LIGHT!$A$2:$A$11, 0),
      2
    )
  ))
)</f>
        <v>60</v>
      </c>
      <c r="E2" cm="1">
        <f t="array" ref="E2:E3">_xlfn.LET(
  _xlpm.n, B2,
  _xlpm.rows, _xlfn.SEQUENCE(_xlpm.n),
  _xlfn.BYROW(_xlpm.rows, _xlfn.LAMBDA(_xlpm.r,
    INDEX(LIGHT!$A$2:$D$11,
      MATCH(INDEX(C:C, _xlpm.r+1), LIGHT!$A$2:$A$11, 0),
      4
    )
  ))
)</f>
        <v>1.18</v>
      </c>
      <c r="F2" s="14" cm="1">
        <f t="array" ref="F2:F3">_xlfn.LET(
  _xlpm.n, $B$2,
  _xlpm.rows, _xlfn.SEQUENCE(_xlpm.n),
  _xlfn.BYROW(_xlpm.rows, _xlfn.LAMBDA(_xlpm.r,
    INDEX($D:$D, _xlpm.r+1) * INDEX($E:$E, _xlpm.r+1)
  ))
)</f>
        <v>70.8</v>
      </c>
      <c r="H2" t="s">
        <v>32</v>
      </c>
      <c r="I2" s="3">
        <v>3</v>
      </c>
      <c r="J2" s="12" t="s">
        <v>172</v>
      </c>
      <c r="K2" s="12">
        <v>5</v>
      </c>
      <c r="L2" cm="1">
        <f t="array" ref="L2:L4">_xlfn.LET(
  _xlpm.n, I2,
  _xlpm.rows, _xlfn.SEQUENCE(_xlpm.n),
  _xlfn.BYROW(_xlpm.rows, _xlfn.LAMBDA(_xlpm.r,
    INDEX(EQUIPMENT!$A$2:$E$20,
      MATCH(INDEX(J:J, _xlpm.r+1), EQUIPMENT!$A$5:$A$20, 0),
      2
    )
  ))
)</f>
        <v>150</v>
      </c>
      <c r="M2" cm="1">
        <f t="array" ref="M2:M4">_xlfn.LET(
  _xlpm.n, I2,
  _xlpm.rows, _xlfn.SEQUENCE(_xlpm.n),
  _xlfn.BYROW(_xlpm.rows, _xlfn.LAMBDA(_xlpm.r,
    INDEX(EQUIPMENT!$A$2:$E$20,
      MATCH(INDEX(J:J, _xlpm.r+1), EQUIPMENT!$A$5:$A$20, 0),
      5
    )
  ))
)</f>
        <v>1</v>
      </c>
      <c r="N2" cm="1">
        <f t="array" ref="N2:N4">_xlfn.LET(
  _xlpm.n, $I$2,
  _xlpm.rows, _xlfn.SEQUENCE(_xlpm.n),
  _xlfn.BYROW(_xlpm.rows, _xlfn.LAMBDA(_xlpm.r,
    INDEX($K:$K, _xlpm.r+1) * INDEX($L:$L, _xlpm.r+1) * INDEX($M:$M, _xlpm.r+1)
  ))
)</f>
        <v>750</v>
      </c>
    </row>
    <row r="3" spans="1:14" x14ac:dyDescent="0.3">
      <c r="C3" s="12" t="s">
        <v>149</v>
      </c>
      <c r="D3">
        <v>36</v>
      </c>
      <c r="E3">
        <v>1.04</v>
      </c>
      <c r="F3">
        <v>37.44</v>
      </c>
      <c r="J3" s="12" t="s">
        <v>171</v>
      </c>
      <c r="K3" s="12">
        <v>2</v>
      </c>
      <c r="L3">
        <v>100</v>
      </c>
      <c r="M3">
        <v>1</v>
      </c>
      <c r="N3">
        <v>200</v>
      </c>
    </row>
    <row r="4" spans="1:14" x14ac:dyDescent="0.3">
      <c r="C4" s="12"/>
      <c r="J4" s="12" t="s">
        <v>173</v>
      </c>
      <c r="K4" s="12">
        <v>3</v>
      </c>
      <c r="L4">
        <v>100</v>
      </c>
      <c r="M4">
        <v>1</v>
      </c>
      <c r="N4">
        <v>300</v>
      </c>
    </row>
    <row r="5" spans="1:14" x14ac:dyDescent="0.3">
      <c r="C5" s="12"/>
      <c r="J5" s="12"/>
      <c r="K5" s="12"/>
    </row>
    <row r="6" spans="1:14" x14ac:dyDescent="0.3">
      <c r="C6" s="12"/>
      <c r="J6" s="12"/>
      <c r="K6" s="12"/>
    </row>
    <row r="7" spans="1:14" x14ac:dyDescent="0.3">
      <c r="C7" s="12"/>
      <c r="J7" s="12"/>
      <c r="K7" s="12"/>
    </row>
    <row r="8" spans="1:14" x14ac:dyDescent="0.3">
      <c r="C8" s="12"/>
      <c r="J8" s="12"/>
      <c r="K8" s="12"/>
    </row>
    <row r="9" spans="1:14" x14ac:dyDescent="0.3">
      <c r="C9" s="12"/>
      <c r="J9" s="12"/>
      <c r="K9" s="12"/>
    </row>
    <row r="10" spans="1:14" x14ac:dyDescent="0.3">
      <c r="C10" s="12"/>
      <c r="J10" s="12"/>
      <c r="K10" s="12"/>
    </row>
    <row r="11" spans="1:14" x14ac:dyDescent="0.3">
      <c r="C11" s="12"/>
      <c r="J11" s="12"/>
      <c r="K11" s="12"/>
    </row>
    <row r="12" spans="1:14" x14ac:dyDescent="0.3">
      <c r="C12" s="12"/>
      <c r="J12" s="12"/>
      <c r="K12" s="12"/>
    </row>
    <row r="13" spans="1:14" x14ac:dyDescent="0.3">
      <c r="C13" s="12"/>
      <c r="J13" s="12"/>
      <c r="K13" s="12"/>
    </row>
    <row r="14" spans="1:14" x14ac:dyDescent="0.3">
      <c r="C14" s="12"/>
      <c r="J14" s="12"/>
      <c r="K14" s="12"/>
    </row>
    <row r="15" spans="1:14" x14ac:dyDescent="0.3">
      <c r="C15" s="12"/>
      <c r="J15" s="12"/>
      <c r="K15" s="12"/>
    </row>
    <row r="16" spans="1:14" x14ac:dyDescent="0.3">
      <c r="C16" s="12"/>
      <c r="J16" s="12"/>
      <c r="K16" s="12"/>
    </row>
    <row r="17" spans="3:11" x14ac:dyDescent="0.3">
      <c r="C17" s="12"/>
      <c r="J17" s="12"/>
      <c r="K17" s="12"/>
    </row>
    <row r="18" spans="3:11" x14ac:dyDescent="0.3">
      <c r="C18" s="12"/>
      <c r="J18" s="12"/>
      <c r="K18" s="12"/>
    </row>
    <row r="19" spans="3:11" x14ac:dyDescent="0.3">
      <c r="C19" s="12"/>
      <c r="J19" s="12"/>
      <c r="K19" s="12"/>
    </row>
    <row r="20" spans="3:11" x14ac:dyDescent="0.3">
      <c r="C20" s="12"/>
      <c r="J20" s="12"/>
      <c r="K20" s="12"/>
    </row>
    <row r="21" spans="3:11" x14ac:dyDescent="0.3">
      <c r="C21" s="12"/>
      <c r="J21" s="12"/>
      <c r="K21" s="12"/>
    </row>
    <row r="22" spans="3:11" x14ac:dyDescent="0.3">
      <c r="C22" s="12"/>
      <c r="J22" s="12"/>
      <c r="K22" s="12"/>
    </row>
    <row r="23" spans="3:11" x14ac:dyDescent="0.3">
      <c r="C23" s="12"/>
      <c r="J23" s="12"/>
      <c r="K23" s="12"/>
    </row>
    <row r="24" spans="3:11" x14ac:dyDescent="0.3">
      <c r="C24" s="12"/>
      <c r="J24" s="12"/>
      <c r="K24" s="12"/>
    </row>
    <row r="25" spans="3:11" x14ac:dyDescent="0.3">
      <c r="C25" s="12"/>
      <c r="J25" s="12"/>
      <c r="K25" s="12"/>
    </row>
    <row r="26" spans="3:11" x14ac:dyDescent="0.3">
      <c r="C26" s="12"/>
      <c r="J26" s="12"/>
      <c r="K26" s="12"/>
    </row>
    <row r="27" spans="3:11" x14ac:dyDescent="0.3">
      <c r="C27" s="12"/>
      <c r="J27" s="12"/>
      <c r="K27" s="12"/>
    </row>
    <row r="28" spans="3:11" x14ac:dyDescent="0.3">
      <c r="C28" s="12"/>
      <c r="J28" s="12"/>
      <c r="K28" s="12"/>
    </row>
    <row r="29" spans="3:11" x14ac:dyDescent="0.3">
      <c r="C29" s="12"/>
      <c r="J29" s="12"/>
      <c r="K29" s="12"/>
    </row>
    <row r="30" spans="3:11" x14ac:dyDescent="0.3">
      <c r="C30" s="12"/>
      <c r="J30" s="12"/>
      <c r="K30" s="12"/>
    </row>
    <row r="31" spans="3:11" x14ac:dyDescent="0.3">
      <c r="C31" s="12"/>
      <c r="J31" s="12"/>
      <c r="K31" s="12"/>
    </row>
    <row r="32" spans="3:11" x14ac:dyDescent="0.3">
      <c r="C32" s="12"/>
      <c r="J32" s="12"/>
      <c r="K32" s="12"/>
    </row>
    <row r="33" spans="3:11" x14ac:dyDescent="0.3">
      <c r="C33" s="12"/>
      <c r="J33" s="12"/>
      <c r="K33" s="12"/>
    </row>
    <row r="34" spans="3:11" x14ac:dyDescent="0.3">
      <c r="C34" s="12"/>
      <c r="J34" s="12"/>
      <c r="K34" s="12"/>
    </row>
    <row r="35" spans="3:11" x14ac:dyDescent="0.3">
      <c r="C35" s="12"/>
      <c r="J35" s="12"/>
      <c r="K35" s="12"/>
    </row>
    <row r="36" spans="3:11" x14ac:dyDescent="0.3">
      <c r="C36" s="12"/>
      <c r="J36" s="12"/>
      <c r="K36" s="12"/>
    </row>
    <row r="37" spans="3:11" x14ac:dyDescent="0.3">
      <c r="C37" s="12"/>
      <c r="J37" s="12"/>
      <c r="K37" s="12"/>
    </row>
    <row r="38" spans="3:11" x14ac:dyDescent="0.3">
      <c r="C38" s="12"/>
      <c r="J38" s="12"/>
      <c r="K38" s="12"/>
    </row>
    <row r="39" spans="3:11" x14ac:dyDescent="0.3">
      <c r="C39" s="12"/>
      <c r="J39" s="12"/>
      <c r="K39" s="12"/>
    </row>
    <row r="40" spans="3:11" x14ac:dyDescent="0.3">
      <c r="C40" s="12"/>
      <c r="J40" s="12"/>
      <c r="K40" s="12"/>
    </row>
    <row r="41" spans="3:11" x14ac:dyDescent="0.3">
      <c r="C41" s="12"/>
      <c r="J41" s="12"/>
      <c r="K41" s="12"/>
    </row>
    <row r="42" spans="3:11" x14ac:dyDescent="0.3">
      <c r="C42" s="12"/>
      <c r="J42" s="12"/>
      <c r="K42" s="12"/>
    </row>
    <row r="43" spans="3:11" x14ac:dyDescent="0.3">
      <c r="C43" s="12"/>
      <c r="J43" s="12"/>
      <c r="K43" s="12"/>
    </row>
    <row r="44" spans="3:11" x14ac:dyDescent="0.3">
      <c r="C44" s="12"/>
      <c r="J44" s="12"/>
      <c r="K44" s="12"/>
    </row>
    <row r="45" spans="3:11" x14ac:dyDescent="0.3">
      <c r="C45" s="12"/>
      <c r="J45" s="12"/>
      <c r="K45" s="12"/>
    </row>
    <row r="46" spans="3:11" x14ac:dyDescent="0.3">
      <c r="C46" s="12"/>
      <c r="J46" s="12"/>
      <c r="K46" s="12"/>
    </row>
    <row r="47" spans="3:11" x14ac:dyDescent="0.3">
      <c r="C47" s="12"/>
      <c r="J47" s="12"/>
      <c r="K47" s="12"/>
    </row>
    <row r="48" spans="3:11" x14ac:dyDescent="0.3">
      <c r="C48" s="12"/>
      <c r="J48" s="12"/>
      <c r="K48" s="12"/>
    </row>
    <row r="49" spans="3:11" x14ac:dyDescent="0.3">
      <c r="C49" s="12"/>
      <c r="J49" s="12"/>
      <c r="K49" s="12"/>
    </row>
    <row r="50" spans="3:11" x14ac:dyDescent="0.3">
      <c r="C50" s="12"/>
      <c r="J50" s="12"/>
      <c r="K50" s="12"/>
    </row>
    <row r="51" spans="3:11" x14ac:dyDescent="0.3">
      <c r="C51" s="12"/>
      <c r="J51" s="12"/>
      <c r="K51" s="12"/>
    </row>
    <row r="52" spans="3:11" x14ac:dyDescent="0.3">
      <c r="C52" s="12"/>
      <c r="J52" s="12"/>
      <c r="K52" s="12"/>
    </row>
    <row r="53" spans="3:11" x14ac:dyDescent="0.3">
      <c r="C53" s="12"/>
      <c r="J53" s="12"/>
      <c r="K53" s="12"/>
    </row>
    <row r="54" spans="3:11" x14ac:dyDescent="0.3">
      <c r="C54" s="12"/>
      <c r="J54" s="12"/>
      <c r="K54" s="12"/>
    </row>
    <row r="55" spans="3:11" x14ac:dyDescent="0.3">
      <c r="C55" s="12"/>
      <c r="J55" s="12"/>
      <c r="K55" s="12"/>
    </row>
    <row r="56" spans="3:11" x14ac:dyDescent="0.3">
      <c r="C56" s="12"/>
      <c r="J56" s="12"/>
      <c r="K56" s="12"/>
    </row>
    <row r="57" spans="3:11" x14ac:dyDescent="0.3">
      <c r="C57" s="12"/>
      <c r="J57" s="12"/>
      <c r="K57" s="12"/>
    </row>
    <row r="58" spans="3:11" x14ac:dyDescent="0.3">
      <c r="C58" s="12"/>
      <c r="J58" s="12"/>
      <c r="K58" s="12"/>
    </row>
    <row r="59" spans="3:11" x14ac:dyDescent="0.3">
      <c r="C59" s="12"/>
      <c r="J59" s="12"/>
      <c r="K59" s="12"/>
    </row>
    <row r="60" spans="3:11" x14ac:dyDescent="0.3">
      <c r="C60" s="12"/>
      <c r="J60" s="12"/>
      <c r="K60" s="12"/>
    </row>
    <row r="61" spans="3:11" x14ac:dyDescent="0.3">
      <c r="C61" s="12"/>
      <c r="J61" s="12"/>
      <c r="K61" s="12"/>
    </row>
    <row r="62" spans="3:11" x14ac:dyDescent="0.3">
      <c r="C62" s="12"/>
      <c r="J62" s="12"/>
      <c r="K62" s="12"/>
    </row>
    <row r="63" spans="3:11" x14ac:dyDescent="0.3">
      <c r="C63" s="12"/>
      <c r="J63" s="12"/>
      <c r="K63" s="12"/>
    </row>
    <row r="64" spans="3:11" x14ac:dyDescent="0.3">
      <c r="C64" s="12"/>
      <c r="J64" s="12"/>
      <c r="K64" s="12"/>
    </row>
    <row r="65" spans="3:11" x14ac:dyDescent="0.3">
      <c r="C65" s="12"/>
      <c r="J65" s="12"/>
      <c r="K65" s="12"/>
    </row>
    <row r="66" spans="3:11" x14ac:dyDescent="0.3">
      <c r="C66" s="12"/>
      <c r="J66" s="12"/>
      <c r="K66" s="12"/>
    </row>
    <row r="67" spans="3:11" x14ac:dyDescent="0.3">
      <c r="C67" s="12"/>
      <c r="J67" s="12"/>
      <c r="K67" s="12"/>
    </row>
    <row r="68" spans="3:11" x14ac:dyDescent="0.3">
      <c r="C68" s="12"/>
      <c r="J68" s="12"/>
      <c r="K68" s="12"/>
    </row>
    <row r="69" spans="3:11" x14ac:dyDescent="0.3">
      <c r="C69" s="12"/>
      <c r="J69" s="12"/>
      <c r="K69" s="12"/>
    </row>
    <row r="70" spans="3:11" x14ac:dyDescent="0.3">
      <c r="C70" s="12"/>
      <c r="J70" s="12"/>
      <c r="K70" s="12"/>
    </row>
    <row r="71" spans="3:11" x14ac:dyDescent="0.3">
      <c r="C71" s="12"/>
      <c r="J71" s="12"/>
      <c r="K71" s="12"/>
    </row>
    <row r="72" spans="3:11" x14ac:dyDescent="0.3">
      <c r="C72" s="12"/>
      <c r="J72" s="12"/>
      <c r="K72" s="12"/>
    </row>
    <row r="73" spans="3:11" x14ac:dyDescent="0.3">
      <c r="C73" s="12"/>
      <c r="J73" s="12"/>
      <c r="K73" s="12"/>
    </row>
    <row r="74" spans="3:11" x14ac:dyDescent="0.3">
      <c r="C74" s="12"/>
      <c r="J74" s="12"/>
      <c r="K74" s="12"/>
    </row>
    <row r="75" spans="3:11" x14ac:dyDescent="0.3">
      <c r="C75" s="12"/>
      <c r="J75" s="12"/>
      <c r="K75" s="12"/>
    </row>
    <row r="76" spans="3:11" x14ac:dyDescent="0.3">
      <c r="C76" s="12"/>
      <c r="J76" s="12"/>
      <c r="K76" s="12"/>
    </row>
    <row r="77" spans="3:11" x14ac:dyDescent="0.3">
      <c r="C77" s="12"/>
      <c r="J77" s="12"/>
      <c r="K77" s="12"/>
    </row>
    <row r="78" spans="3:11" x14ac:dyDescent="0.3">
      <c r="C78" s="12"/>
      <c r="J78" s="12"/>
      <c r="K78" s="12"/>
    </row>
    <row r="79" spans="3:11" x14ac:dyDescent="0.3">
      <c r="C79" s="12"/>
      <c r="J79" s="12"/>
      <c r="K79" s="12"/>
    </row>
    <row r="80" spans="3:11" x14ac:dyDescent="0.3">
      <c r="C80" s="12"/>
      <c r="J80" s="12"/>
      <c r="K80" s="12"/>
    </row>
    <row r="81" spans="3:11" x14ac:dyDescent="0.3">
      <c r="C81" s="12"/>
      <c r="J81" s="12"/>
      <c r="K81" s="12"/>
    </row>
    <row r="82" spans="3:11" x14ac:dyDescent="0.3">
      <c r="C82" s="12"/>
      <c r="J82" s="12"/>
      <c r="K82" s="12"/>
    </row>
    <row r="83" spans="3:11" x14ac:dyDescent="0.3">
      <c r="C83" s="12"/>
      <c r="J83" s="12"/>
      <c r="K83" s="12"/>
    </row>
    <row r="84" spans="3:11" x14ac:dyDescent="0.3">
      <c r="C84" s="12"/>
      <c r="J84" s="12"/>
      <c r="K84" s="12"/>
    </row>
    <row r="85" spans="3:11" x14ac:dyDescent="0.3">
      <c r="C85" s="12"/>
      <c r="J85" s="12"/>
      <c r="K85" s="12"/>
    </row>
    <row r="86" spans="3:11" x14ac:dyDescent="0.3">
      <c r="C86" s="12"/>
      <c r="J86" s="12"/>
      <c r="K86" s="12"/>
    </row>
    <row r="87" spans="3:11" x14ac:dyDescent="0.3">
      <c r="C87" s="12"/>
      <c r="J87" s="12"/>
      <c r="K87" s="12"/>
    </row>
    <row r="88" spans="3:11" x14ac:dyDescent="0.3">
      <c r="C88" s="12"/>
      <c r="J88" s="12"/>
      <c r="K88" s="12"/>
    </row>
    <row r="89" spans="3:11" x14ac:dyDescent="0.3">
      <c r="C89" s="12"/>
      <c r="J89" s="12"/>
      <c r="K89" s="12"/>
    </row>
    <row r="90" spans="3:11" x14ac:dyDescent="0.3">
      <c r="C90" s="12"/>
      <c r="J90" s="12"/>
      <c r="K90" s="12"/>
    </row>
    <row r="91" spans="3:11" x14ac:dyDescent="0.3">
      <c r="C91" s="12"/>
      <c r="J91" s="12"/>
      <c r="K91" s="12"/>
    </row>
    <row r="92" spans="3:11" x14ac:dyDescent="0.3">
      <c r="C92" s="12"/>
      <c r="J92" s="12"/>
      <c r="K92" s="12"/>
    </row>
    <row r="93" spans="3:11" x14ac:dyDescent="0.3">
      <c r="C93" s="12"/>
      <c r="J93" s="12"/>
      <c r="K93" s="12"/>
    </row>
    <row r="94" spans="3:11" x14ac:dyDescent="0.3">
      <c r="C94" s="12"/>
      <c r="J94" s="12"/>
      <c r="K94" s="12"/>
    </row>
    <row r="95" spans="3:11" x14ac:dyDescent="0.3">
      <c r="C95" s="12"/>
      <c r="J95" s="12"/>
      <c r="K95" s="12"/>
    </row>
    <row r="96" spans="3:11" x14ac:dyDescent="0.3">
      <c r="C96" s="12"/>
      <c r="J96" s="12"/>
      <c r="K96" s="12"/>
    </row>
    <row r="97" spans="3:11" x14ac:dyDescent="0.3">
      <c r="C97" s="12"/>
      <c r="J97" s="12"/>
      <c r="K97" s="12"/>
    </row>
    <row r="98" spans="3:11" x14ac:dyDescent="0.3">
      <c r="C98" s="12"/>
      <c r="J98" s="12"/>
      <c r="K98" s="12"/>
    </row>
    <row r="99" spans="3:11" x14ac:dyDescent="0.3">
      <c r="C99" s="12"/>
      <c r="J99" s="12"/>
      <c r="K99" s="12"/>
    </row>
    <row r="100" spans="3:11" x14ac:dyDescent="0.3">
      <c r="C100" s="12"/>
      <c r="J100" s="12"/>
      <c r="K100" s="12"/>
    </row>
    <row r="101" spans="3:11" x14ac:dyDescent="0.3">
      <c r="C101" s="12"/>
      <c r="J101" s="12"/>
      <c r="K101" s="12"/>
    </row>
    <row r="102" spans="3:11" x14ac:dyDescent="0.3">
      <c r="C102" s="12"/>
      <c r="J102" s="12"/>
      <c r="K102" s="1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C636-7B84-4BDE-AFD3-0F41EA3124BC}">
  <dimension ref="A1:LH102"/>
  <sheetViews>
    <sheetView zoomScale="70" zoomScaleNormal="70" workbookViewId="0">
      <selection activeCell="I3" sqref="I3"/>
    </sheetView>
  </sheetViews>
  <sheetFormatPr defaultRowHeight="14.4" x14ac:dyDescent="0.3"/>
  <cols>
    <col min="8" max="8" width="4.44140625" style="11" customWidth="1"/>
    <col min="21" max="21" width="4.6640625" style="11" customWidth="1"/>
    <col min="34" max="34" width="4.6640625" style="11" customWidth="1"/>
    <col min="47" max="47" width="4.6640625" style="11" customWidth="1"/>
    <col min="60" max="60" width="4.6640625" style="11" customWidth="1"/>
    <col min="73" max="73" width="4.6640625" style="11" customWidth="1"/>
    <col min="86" max="86" width="4.6640625" style="11" customWidth="1"/>
    <col min="99" max="99" width="4.6640625" style="11" customWidth="1"/>
    <col min="112" max="112" width="4.6640625" style="11" customWidth="1"/>
    <col min="125" max="125" width="4.6640625" style="11" customWidth="1"/>
    <col min="138" max="138" width="4.6640625" style="11" customWidth="1"/>
    <col min="151" max="151" width="4.6640625" style="11" customWidth="1"/>
    <col min="164" max="164" width="4.6640625" style="11" customWidth="1"/>
    <col min="177" max="177" width="4.6640625" style="11" customWidth="1"/>
    <col min="190" max="190" width="4.6640625" style="11" customWidth="1"/>
    <col min="203" max="203" width="4.6640625" style="11" customWidth="1"/>
    <col min="216" max="216" width="4.6640625" style="11" customWidth="1"/>
    <col min="229" max="229" width="4.6640625" style="11" customWidth="1"/>
    <col min="242" max="242" width="4.6640625" style="11" customWidth="1"/>
    <col min="255" max="255" width="4.6640625" style="11" customWidth="1"/>
    <col min="268" max="268" width="4.6640625" style="11" customWidth="1"/>
    <col min="281" max="281" width="4.6640625" style="11" customWidth="1"/>
    <col min="294" max="294" width="4.6640625" style="11" customWidth="1"/>
    <col min="307" max="307" width="4.6640625" style="11" customWidth="1"/>
    <col min="320" max="320" width="4.44140625" style="11" customWidth="1"/>
  </cols>
  <sheetData>
    <row r="1" spans="1:319" x14ac:dyDescent="0.3">
      <c r="B1" t="s">
        <v>23</v>
      </c>
      <c r="C1" t="s">
        <v>18</v>
      </c>
      <c r="D1" t="s">
        <v>19</v>
      </c>
      <c r="E1" t="s">
        <v>121</v>
      </c>
      <c r="F1" t="s">
        <v>122</v>
      </c>
      <c r="G1" t="s">
        <v>83</v>
      </c>
      <c r="H1" s="11">
        <v>1</v>
      </c>
      <c r="I1" t="s">
        <v>179</v>
      </c>
      <c r="J1" t="s">
        <v>180</v>
      </c>
      <c r="K1" t="s">
        <v>182</v>
      </c>
      <c r="L1" t="s">
        <v>183</v>
      </c>
      <c r="M1" t="s">
        <v>94</v>
      </c>
      <c r="N1" t="s">
        <v>186</v>
      </c>
      <c r="O1" t="s">
        <v>187</v>
      </c>
      <c r="P1" t="s">
        <v>188</v>
      </c>
      <c r="Q1" t="s">
        <v>184</v>
      </c>
      <c r="R1" t="s">
        <v>189</v>
      </c>
      <c r="S1" t="s">
        <v>185</v>
      </c>
      <c r="T1" t="s">
        <v>190</v>
      </c>
      <c r="U1" s="11">
        <v>2</v>
      </c>
      <c r="V1" t="s">
        <v>179</v>
      </c>
      <c r="W1" t="s">
        <v>180</v>
      </c>
      <c r="X1" t="s">
        <v>182</v>
      </c>
      <c r="Y1" t="s">
        <v>183</v>
      </c>
      <c r="Z1" t="s">
        <v>94</v>
      </c>
      <c r="AA1" t="s">
        <v>186</v>
      </c>
      <c r="AB1" t="s">
        <v>187</v>
      </c>
      <c r="AC1" t="s">
        <v>188</v>
      </c>
      <c r="AD1" t="s">
        <v>184</v>
      </c>
      <c r="AE1" t="s">
        <v>189</v>
      </c>
      <c r="AF1" t="s">
        <v>185</v>
      </c>
      <c r="AG1" t="s">
        <v>190</v>
      </c>
      <c r="AH1" s="11">
        <v>3</v>
      </c>
      <c r="AI1" t="s">
        <v>179</v>
      </c>
      <c r="AJ1" t="s">
        <v>180</v>
      </c>
      <c r="AK1" t="s">
        <v>182</v>
      </c>
      <c r="AL1" t="s">
        <v>183</v>
      </c>
      <c r="AM1" t="s">
        <v>94</v>
      </c>
      <c r="AN1" t="s">
        <v>186</v>
      </c>
      <c r="AO1" t="s">
        <v>187</v>
      </c>
      <c r="AP1" t="s">
        <v>188</v>
      </c>
      <c r="AQ1" t="s">
        <v>184</v>
      </c>
      <c r="AR1" t="s">
        <v>189</v>
      </c>
      <c r="AS1" t="s">
        <v>185</v>
      </c>
      <c r="AT1" t="s">
        <v>190</v>
      </c>
      <c r="AU1" s="11">
        <v>4</v>
      </c>
      <c r="AV1" t="s">
        <v>179</v>
      </c>
      <c r="AW1" t="s">
        <v>180</v>
      </c>
      <c r="AX1" t="s">
        <v>182</v>
      </c>
      <c r="AY1" t="s">
        <v>183</v>
      </c>
      <c r="AZ1" t="s">
        <v>94</v>
      </c>
      <c r="BA1" t="s">
        <v>186</v>
      </c>
      <c r="BB1" t="s">
        <v>187</v>
      </c>
      <c r="BC1" t="s">
        <v>188</v>
      </c>
      <c r="BD1" t="s">
        <v>184</v>
      </c>
      <c r="BE1" t="s">
        <v>189</v>
      </c>
      <c r="BF1" t="s">
        <v>185</v>
      </c>
      <c r="BG1" t="s">
        <v>190</v>
      </c>
      <c r="BH1" s="11">
        <v>5</v>
      </c>
      <c r="BI1" t="s">
        <v>179</v>
      </c>
      <c r="BJ1" t="s">
        <v>180</v>
      </c>
      <c r="BK1" t="s">
        <v>182</v>
      </c>
      <c r="BL1" t="s">
        <v>183</v>
      </c>
      <c r="BM1" t="s">
        <v>94</v>
      </c>
      <c r="BN1" t="s">
        <v>186</v>
      </c>
      <c r="BO1" t="s">
        <v>187</v>
      </c>
      <c r="BP1" t="s">
        <v>188</v>
      </c>
      <c r="BQ1" t="s">
        <v>184</v>
      </c>
      <c r="BR1" t="s">
        <v>189</v>
      </c>
      <c r="BS1" t="s">
        <v>185</v>
      </c>
      <c r="BT1" t="s">
        <v>190</v>
      </c>
      <c r="BU1" s="11">
        <v>6</v>
      </c>
      <c r="BV1" t="s">
        <v>179</v>
      </c>
      <c r="BW1" t="s">
        <v>180</v>
      </c>
      <c r="BX1" t="s">
        <v>182</v>
      </c>
      <c r="BY1" t="s">
        <v>183</v>
      </c>
      <c r="BZ1" t="s">
        <v>94</v>
      </c>
      <c r="CA1" t="s">
        <v>186</v>
      </c>
      <c r="CB1" t="s">
        <v>187</v>
      </c>
      <c r="CC1" t="s">
        <v>188</v>
      </c>
      <c r="CD1" t="s">
        <v>184</v>
      </c>
      <c r="CE1" t="s">
        <v>189</v>
      </c>
      <c r="CF1" t="s">
        <v>185</v>
      </c>
      <c r="CG1" t="s">
        <v>190</v>
      </c>
      <c r="CH1" s="11">
        <v>7</v>
      </c>
      <c r="CI1" t="s">
        <v>179</v>
      </c>
      <c r="CJ1" t="s">
        <v>180</v>
      </c>
      <c r="CK1" t="s">
        <v>182</v>
      </c>
      <c r="CL1" t="s">
        <v>183</v>
      </c>
      <c r="CM1" t="s">
        <v>94</v>
      </c>
      <c r="CN1" t="s">
        <v>186</v>
      </c>
      <c r="CO1" t="s">
        <v>187</v>
      </c>
      <c r="CP1" t="s">
        <v>188</v>
      </c>
      <c r="CQ1" t="s">
        <v>184</v>
      </c>
      <c r="CR1" t="s">
        <v>189</v>
      </c>
      <c r="CS1" t="s">
        <v>185</v>
      </c>
      <c r="CT1" t="s">
        <v>190</v>
      </c>
      <c r="CU1" s="11">
        <v>8</v>
      </c>
      <c r="CV1" t="s">
        <v>179</v>
      </c>
      <c r="CW1" t="s">
        <v>180</v>
      </c>
      <c r="CX1" t="s">
        <v>182</v>
      </c>
      <c r="CY1" t="s">
        <v>183</v>
      </c>
      <c r="CZ1" t="s">
        <v>94</v>
      </c>
      <c r="DA1" t="s">
        <v>186</v>
      </c>
      <c r="DB1" t="s">
        <v>187</v>
      </c>
      <c r="DC1" t="s">
        <v>188</v>
      </c>
      <c r="DD1" t="s">
        <v>184</v>
      </c>
      <c r="DE1" t="s">
        <v>189</v>
      </c>
      <c r="DF1" t="s">
        <v>185</v>
      </c>
      <c r="DG1" t="s">
        <v>190</v>
      </c>
      <c r="DH1" s="11">
        <v>9</v>
      </c>
      <c r="DI1" t="s">
        <v>179</v>
      </c>
      <c r="DJ1" t="s">
        <v>180</v>
      </c>
      <c r="DK1" t="s">
        <v>182</v>
      </c>
      <c r="DL1" t="s">
        <v>183</v>
      </c>
      <c r="DM1" t="s">
        <v>94</v>
      </c>
      <c r="DN1" t="s">
        <v>186</v>
      </c>
      <c r="DO1" t="s">
        <v>187</v>
      </c>
      <c r="DP1" t="s">
        <v>188</v>
      </c>
      <c r="DQ1" t="s">
        <v>184</v>
      </c>
      <c r="DR1" t="s">
        <v>189</v>
      </c>
      <c r="DS1" t="s">
        <v>185</v>
      </c>
      <c r="DT1" t="s">
        <v>190</v>
      </c>
      <c r="DU1" s="11">
        <v>10</v>
      </c>
      <c r="DV1" t="s">
        <v>179</v>
      </c>
      <c r="DW1" t="s">
        <v>180</v>
      </c>
      <c r="DX1" t="s">
        <v>182</v>
      </c>
      <c r="DY1" t="s">
        <v>183</v>
      </c>
      <c r="DZ1" t="s">
        <v>94</v>
      </c>
      <c r="EA1" t="s">
        <v>186</v>
      </c>
      <c r="EB1" t="s">
        <v>187</v>
      </c>
      <c r="EC1" t="s">
        <v>188</v>
      </c>
      <c r="ED1" t="s">
        <v>184</v>
      </c>
      <c r="EE1" t="s">
        <v>189</v>
      </c>
      <c r="EF1" t="s">
        <v>185</v>
      </c>
      <c r="EG1" t="s">
        <v>190</v>
      </c>
      <c r="EH1" s="11">
        <v>11</v>
      </c>
      <c r="EI1" t="s">
        <v>179</v>
      </c>
      <c r="EJ1" t="s">
        <v>180</v>
      </c>
      <c r="EK1" t="s">
        <v>182</v>
      </c>
      <c r="EL1" t="s">
        <v>183</v>
      </c>
      <c r="EM1" t="s">
        <v>94</v>
      </c>
      <c r="EN1" t="s">
        <v>186</v>
      </c>
      <c r="EO1" t="s">
        <v>187</v>
      </c>
      <c r="EP1" t="s">
        <v>188</v>
      </c>
      <c r="EQ1" t="s">
        <v>184</v>
      </c>
      <c r="ER1" t="s">
        <v>189</v>
      </c>
      <c r="ES1" t="s">
        <v>185</v>
      </c>
      <c r="ET1" t="s">
        <v>190</v>
      </c>
      <c r="EU1" s="11">
        <v>12</v>
      </c>
      <c r="EV1" t="s">
        <v>179</v>
      </c>
      <c r="EW1" t="s">
        <v>180</v>
      </c>
      <c r="EX1" t="s">
        <v>182</v>
      </c>
      <c r="EY1" t="s">
        <v>183</v>
      </c>
      <c r="EZ1" t="s">
        <v>94</v>
      </c>
      <c r="FA1" t="s">
        <v>186</v>
      </c>
      <c r="FB1" t="s">
        <v>187</v>
      </c>
      <c r="FC1" t="s">
        <v>188</v>
      </c>
      <c r="FD1" t="s">
        <v>184</v>
      </c>
      <c r="FE1" t="s">
        <v>189</v>
      </c>
      <c r="FF1" t="s">
        <v>185</v>
      </c>
      <c r="FG1" t="s">
        <v>190</v>
      </c>
      <c r="FH1" s="11">
        <v>13</v>
      </c>
      <c r="FI1" t="s">
        <v>179</v>
      </c>
      <c r="FJ1" t="s">
        <v>180</v>
      </c>
      <c r="FK1" t="s">
        <v>182</v>
      </c>
      <c r="FL1" t="s">
        <v>183</v>
      </c>
      <c r="FM1" t="s">
        <v>94</v>
      </c>
      <c r="FN1" t="s">
        <v>186</v>
      </c>
      <c r="FO1" t="s">
        <v>187</v>
      </c>
      <c r="FP1" t="s">
        <v>188</v>
      </c>
      <c r="FQ1" t="s">
        <v>184</v>
      </c>
      <c r="FR1" t="s">
        <v>189</v>
      </c>
      <c r="FS1" t="s">
        <v>185</v>
      </c>
      <c r="FT1" t="s">
        <v>190</v>
      </c>
      <c r="FU1" s="11">
        <v>14</v>
      </c>
      <c r="FV1" t="s">
        <v>179</v>
      </c>
      <c r="FW1" t="s">
        <v>180</v>
      </c>
      <c r="FX1" t="s">
        <v>182</v>
      </c>
      <c r="FY1" t="s">
        <v>183</v>
      </c>
      <c r="FZ1" t="s">
        <v>94</v>
      </c>
      <c r="GA1" t="s">
        <v>186</v>
      </c>
      <c r="GB1" t="s">
        <v>187</v>
      </c>
      <c r="GC1" t="s">
        <v>188</v>
      </c>
      <c r="GD1" t="s">
        <v>184</v>
      </c>
      <c r="GE1" t="s">
        <v>189</v>
      </c>
      <c r="GF1" t="s">
        <v>185</v>
      </c>
      <c r="GG1" t="s">
        <v>190</v>
      </c>
      <c r="GH1" s="11">
        <v>15</v>
      </c>
      <c r="GI1" t="s">
        <v>179</v>
      </c>
      <c r="GJ1" t="s">
        <v>180</v>
      </c>
      <c r="GK1" t="s">
        <v>182</v>
      </c>
      <c r="GL1" t="s">
        <v>183</v>
      </c>
      <c r="GM1" t="s">
        <v>94</v>
      </c>
      <c r="GN1" t="s">
        <v>186</v>
      </c>
      <c r="GO1" t="s">
        <v>187</v>
      </c>
      <c r="GP1" t="s">
        <v>188</v>
      </c>
      <c r="GQ1" t="s">
        <v>184</v>
      </c>
      <c r="GR1" t="s">
        <v>189</v>
      </c>
      <c r="GS1" t="s">
        <v>185</v>
      </c>
      <c r="GT1" t="s">
        <v>190</v>
      </c>
      <c r="GU1" s="11">
        <v>16</v>
      </c>
      <c r="GV1" t="s">
        <v>179</v>
      </c>
      <c r="GW1" t="s">
        <v>180</v>
      </c>
      <c r="GX1" t="s">
        <v>182</v>
      </c>
      <c r="GY1" t="s">
        <v>183</v>
      </c>
      <c r="GZ1" t="s">
        <v>94</v>
      </c>
      <c r="HA1" t="s">
        <v>186</v>
      </c>
      <c r="HB1" t="s">
        <v>187</v>
      </c>
      <c r="HC1" t="s">
        <v>188</v>
      </c>
      <c r="HD1" t="s">
        <v>184</v>
      </c>
      <c r="HE1" t="s">
        <v>189</v>
      </c>
      <c r="HF1" t="s">
        <v>185</v>
      </c>
      <c r="HG1" t="s">
        <v>190</v>
      </c>
      <c r="HH1" s="11">
        <v>17</v>
      </c>
      <c r="HI1" t="s">
        <v>179</v>
      </c>
      <c r="HJ1" t="s">
        <v>180</v>
      </c>
      <c r="HK1" t="s">
        <v>182</v>
      </c>
      <c r="HL1" t="s">
        <v>183</v>
      </c>
      <c r="HM1" t="s">
        <v>94</v>
      </c>
      <c r="HN1" t="s">
        <v>186</v>
      </c>
      <c r="HO1" t="s">
        <v>187</v>
      </c>
      <c r="HP1" t="s">
        <v>188</v>
      </c>
      <c r="HQ1" t="s">
        <v>184</v>
      </c>
      <c r="HR1" t="s">
        <v>189</v>
      </c>
      <c r="HS1" t="s">
        <v>185</v>
      </c>
      <c r="HT1" t="s">
        <v>190</v>
      </c>
      <c r="HU1" s="11">
        <v>18</v>
      </c>
      <c r="HV1" t="s">
        <v>179</v>
      </c>
      <c r="HW1" t="s">
        <v>180</v>
      </c>
      <c r="HX1" t="s">
        <v>182</v>
      </c>
      <c r="HY1" t="s">
        <v>183</v>
      </c>
      <c r="HZ1" t="s">
        <v>94</v>
      </c>
      <c r="IA1" t="s">
        <v>186</v>
      </c>
      <c r="IB1" t="s">
        <v>187</v>
      </c>
      <c r="IC1" t="s">
        <v>188</v>
      </c>
      <c r="ID1" t="s">
        <v>184</v>
      </c>
      <c r="IE1" t="s">
        <v>189</v>
      </c>
      <c r="IF1" t="s">
        <v>185</v>
      </c>
      <c r="IG1" t="s">
        <v>190</v>
      </c>
      <c r="IH1" s="11">
        <v>19</v>
      </c>
      <c r="II1" t="s">
        <v>179</v>
      </c>
      <c r="IJ1" t="s">
        <v>180</v>
      </c>
      <c r="IK1" t="s">
        <v>182</v>
      </c>
      <c r="IL1" t="s">
        <v>183</v>
      </c>
      <c r="IM1" t="s">
        <v>94</v>
      </c>
      <c r="IN1" t="s">
        <v>186</v>
      </c>
      <c r="IO1" t="s">
        <v>187</v>
      </c>
      <c r="IP1" t="s">
        <v>188</v>
      </c>
      <c r="IQ1" t="s">
        <v>184</v>
      </c>
      <c r="IR1" t="s">
        <v>189</v>
      </c>
      <c r="IS1" t="s">
        <v>185</v>
      </c>
      <c r="IT1" t="s">
        <v>190</v>
      </c>
      <c r="IU1" s="11">
        <v>20</v>
      </c>
      <c r="IV1" t="s">
        <v>179</v>
      </c>
      <c r="IW1" t="s">
        <v>180</v>
      </c>
      <c r="IX1" t="s">
        <v>182</v>
      </c>
      <c r="IY1" t="s">
        <v>183</v>
      </c>
      <c r="IZ1" t="s">
        <v>94</v>
      </c>
      <c r="JA1" t="s">
        <v>186</v>
      </c>
      <c r="JB1" t="s">
        <v>187</v>
      </c>
      <c r="JC1" t="s">
        <v>188</v>
      </c>
      <c r="JD1" t="s">
        <v>184</v>
      </c>
      <c r="JE1" t="s">
        <v>189</v>
      </c>
      <c r="JF1" t="s">
        <v>185</v>
      </c>
      <c r="JG1" t="s">
        <v>190</v>
      </c>
      <c r="JH1" s="11">
        <v>21</v>
      </c>
      <c r="JI1" t="s">
        <v>179</v>
      </c>
      <c r="JJ1" t="s">
        <v>180</v>
      </c>
      <c r="JK1" t="s">
        <v>182</v>
      </c>
      <c r="JL1" t="s">
        <v>183</v>
      </c>
      <c r="JM1" t="s">
        <v>94</v>
      </c>
      <c r="JN1" t="s">
        <v>186</v>
      </c>
      <c r="JO1" t="s">
        <v>187</v>
      </c>
      <c r="JP1" t="s">
        <v>188</v>
      </c>
      <c r="JQ1" t="s">
        <v>184</v>
      </c>
      <c r="JR1" t="s">
        <v>189</v>
      </c>
      <c r="JS1" t="s">
        <v>185</v>
      </c>
      <c r="JT1" t="s">
        <v>190</v>
      </c>
      <c r="JU1" s="11">
        <v>22</v>
      </c>
      <c r="JV1" t="s">
        <v>179</v>
      </c>
      <c r="JW1" t="s">
        <v>180</v>
      </c>
      <c r="JX1" t="s">
        <v>182</v>
      </c>
      <c r="JY1" t="s">
        <v>183</v>
      </c>
      <c r="JZ1" t="s">
        <v>94</v>
      </c>
      <c r="KA1" t="s">
        <v>186</v>
      </c>
      <c r="KB1" t="s">
        <v>187</v>
      </c>
      <c r="KC1" t="s">
        <v>188</v>
      </c>
      <c r="KD1" t="s">
        <v>184</v>
      </c>
      <c r="KE1" t="s">
        <v>189</v>
      </c>
      <c r="KF1" t="s">
        <v>185</v>
      </c>
      <c r="KG1" t="s">
        <v>190</v>
      </c>
      <c r="KH1" s="11">
        <v>23</v>
      </c>
      <c r="KI1" t="s">
        <v>179</v>
      </c>
      <c r="KJ1" t="s">
        <v>180</v>
      </c>
      <c r="KK1" t="s">
        <v>182</v>
      </c>
      <c r="KL1" t="s">
        <v>183</v>
      </c>
      <c r="KM1" t="s">
        <v>94</v>
      </c>
      <c r="KN1" t="s">
        <v>186</v>
      </c>
      <c r="KO1" t="s">
        <v>187</v>
      </c>
      <c r="KP1" t="s">
        <v>188</v>
      </c>
      <c r="KQ1" t="s">
        <v>184</v>
      </c>
      <c r="KR1" t="s">
        <v>189</v>
      </c>
      <c r="KS1" t="s">
        <v>185</v>
      </c>
      <c r="KT1" t="s">
        <v>190</v>
      </c>
      <c r="KU1" s="11">
        <v>24</v>
      </c>
      <c r="KV1" t="s">
        <v>179</v>
      </c>
      <c r="KW1" t="s">
        <v>180</v>
      </c>
      <c r="KX1" t="s">
        <v>182</v>
      </c>
      <c r="KY1" t="s">
        <v>183</v>
      </c>
      <c r="KZ1" t="s">
        <v>94</v>
      </c>
      <c r="LA1" t="s">
        <v>186</v>
      </c>
      <c r="LB1" t="s">
        <v>187</v>
      </c>
      <c r="LC1" t="s">
        <v>188</v>
      </c>
      <c r="LD1" t="s">
        <v>184</v>
      </c>
      <c r="LE1" t="s">
        <v>189</v>
      </c>
      <c r="LF1" t="s">
        <v>185</v>
      </c>
      <c r="LG1" t="s">
        <v>190</v>
      </c>
    </row>
    <row r="2" spans="1:319" x14ac:dyDescent="0.3">
      <c r="A2" t="s">
        <v>21</v>
      </c>
      <c r="B2" s="3">
        <v>3</v>
      </c>
      <c r="C2" s="12">
        <v>6.38</v>
      </c>
      <c r="D2" s="12">
        <v>6</v>
      </c>
      <c r="E2">
        <v>5.91</v>
      </c>
      <c r="F2">
        <v>0.97</v>
      </c>
      <c r="G2" s="12" t="s">
        <v>73</v>
      </c>
      <c r="I2" cm="1">
        <f t="array" ref="I2:I4">_xlfn.LET(
  _xlpm.n, $B$2,
  _xlpm.rows, _xlfn.SEQUENCE(_xlpm.n),
  _xlfn.BYROW(_xlpm.rows, _xlfn.LAMBDA(_xlpm.r,
    INDEX($C:$C, _xlpm.r+1) * INDEX($D:$D, _xlpm.r+1) * ($E$2 *
    INDEX(CALC!$C$10:$N$10,
      1, MATCH(I1, CALC!$C$4:$N$4, 0)
    )
    + $F$2 *
   INDEX(CALC!$B$11:$C$14,
     MATCH(INDEX($G:$G, _xlpm.r+1), CALC!$B$11:$B$14, 0), 2))
  ))
)</f>
        <v>-472.57936000000001</v>
      </c>
      <c r="J2" cm="1">
        <f t="array" ref="J2:J4">_xlfn.LET(
  _xlpm.n, $B$2,
  _xlpm.rows, _xlfn.SEQUENCE(_xlpm.n),
  _xlfn.BYROW(_xlpm.rows, _xlfn.LAMBDA(_xlpm.r,
    INDEX($C:$C, _xlpm.r+1) * INDEX($D:$D, _xlpm.r+1) * ($E$2 *
    INDEX(CALC!$C$10:$N$10,
      1, MATCH(J1, CALC!$C$4:$N$4, 0)
    )
    + $F$2 *
   INDEX(CALC!$B$11:$C$14,
     MATCH(INDEX($G:$G, _xlpm.r+1), CALC!$B$11:$B$14, 0), 2))
  ))
)</f>
        <v>-472.57936000000001</v>
      </c>
      <c r="K2" cm="1">
        <f t="array" ref="K2:K4">_xlfn.LET(
  _xlpm.n, $B$2,
  _xlpm.rows, _xlfn.SEQUENCE(_xlpm.n),
  _xlfn.BYROW(_xlpm.rows, _xlfn.LAMBDA(_xlpm.r,
    INDEX($C:$C, _xlpm.r+1) * INDEX($D:$D, _xlpm.r+1) * ($E$2 *
    INDEX(CALC!$C$10:$N$10,
      1, MATCH(K1, CALC!$C$4:$N$4, 0)
    )
    + $F$2 *
   INDEX(CALC!$B$11:$C$14,
     MATCH(INDEX($G:$G, _xlpm.r+1), CALC!$B$11:$B$14, 0), 2))
  ))
)</f>
        <v>-334.32476000000008</v>
      </c>
      <c r="L2" cm="1">
        <f t="array" ref="L2:L4">_xlfn.LET(
  _xlpm.n, $B$2,
  _xlpm.rows, _xlfn.SEQUENCE(_xlpm.n),
  _xlfn.BYROW(_xlpm.rows, _xlfn.LAMBDA(_xlpm.r,
    INDEX($C:$C, _xlpm.r+1) * INDEX($D:$D, _xlpm.r+1) * ($E$2 *
    INDEX(CALC!$C$10:$N$10,
      1, MATCH(L1, CALC!$C$4:$N$4, 0)
    )
    + $F$2 *
   INDEX(CALC!$B$11:$C$14,
     MATCH(INDEX($G:$G, _xlpm.r+1), CALC!$B$11:$B$14, 0), 2))
  ))
)</f>
        <v>-321.75615999999883</v>
      </c>
      <c r="M2" cm="1">
        <f t="array" ref="M2:M4">_xlfn.LET(
  _xlpm.n, $B$2,
  _xlpm.rows, _xlfn.SEQUENCE(_xlpm.n),
  _xlfn.BYROW(_xlpm.rows, _xlfn.LAMBDA(_xlpm.r,
    INDEX($C:$C, _xlpm.r+1) * INDEX($D:$D, _xlpm.r+1) * ($E$2 *
    INDEX(CALC!$C$10:$N$10,
      1, MATCH(M1, CALC!$C$4:$N$4, 0)
    )
    + $F$2 *
   INDEX(CALC!$B$11:$C$14,
     MATCH(INDEX($G:$G, _xlpm.r+1), CALC!$B$11:$B$14, 0), 2))
  ))
)</f>
        <v>-296.61896000000058</v>
      </c>
      <c r="N2" cm="1">
        <f t="array" ref="N2:N4">_xlfn.LET(
  _xlpm.n, $B$2,
  _xlpm.rows, _xlfn.SEQUENCE(_xlpm.n),
  _xlfn.BYROW(_xlpm.rows, _xlfn.LAMBDA(_xlpm.r,
    INDEX($C:$C, _xlpm.r+1) * INDEX($D:$D, _xlpm.r+1) * ($E$2 *
    INDEX(CALC!$C$10:$N$10,
      1, MATCH(N1, CALC!$C$4:$N$4, 0)
    )
    + $F$2 *
   INDEX(CALC!$B$11:$C$14,
     MATCH(INDEX($G:$G, _xlpm.r+1), CALC!$B$11:$B$14, 0), 2))
  ))
)</f>
        <v>-296.61896000000058</v>
      </c>
      <c r="O2" cm="1">
        <f t="array" ref="O2:O4">_xlfn.LET(
  _xlpm.n, $B$2,
  _xlpm.rows, _xlfn.SEQUENCE(_xlpm.n),
  _xlfn.BYROW(_xlpm.rows, _xlfn.LAMBDA(_xlpm.r,
    INDEX($C:$C, _xlpm.r+1) * INDEX($D:$D, _xlpm.r+1) * ($E$2 *
    INDEX(CALC!$C$10:$N$10,
      1, MATCH(O1, CALC!$C$4:$N$4, 0)
    )
    + $F$2 *
   INDEX(CALC!$B$11:$C$14,
     MATCH(INDEX($G:$G, _xlpm.r+1), CALC!$B$11:$B$14, 0), 2))
  ))
)</f>
        <v>-409.73635999999976</v>
      </c>
      <c r="P2" cm="1">
        <f t="array" ref="P2:P4">_xlfn.LET(
  _xlpm.n, $B$2,
  _xlpm.rows, _xlfn.SEQUENCE(_xlpm.n),
  _xlfn.BYROW(_xlpm.rows, _xlfn.LAMBDA(_xlpm.r,
    INDEX($C:$C, _xlpm.r+1) * INDEX($D:$D, _xlpm.r+1) * ($E$2 *
    INDEX(CALC!$C$10:$N$10,
      1, MATCH(P1, CALC!$C$4:$N$4, 0)
    )
    + $F$2 *
   INDEX(CALC!$B$11:$C$14,
     MATCH(INDEX($G:$G, _xlpm.r+1), CALC!$B$11:$B$14, 0), 2))
  ))
)</f>
        <v>-422.30496000000096</v>
      </c>
      <c r="Q2" cm="1">
        <f t="array" ref="Q2:Q4">_xlfn.LET(
  _xlpm.n, $B$2,
  _xlpm.rows, _xlfn.SEQUENCE(_xlpm.n),
  _xlfn.BYROW(_xlpm.rows, _xlfn.LAMBDA(_xlpm.r,
    INDEX($C:$C, _xlpm.r+1) * INDEX($D:$D, _xlpm.r+1) * ($E$2 *
    INDEX(CALC!$C$10:$N$10,
      1, MATCH(Q1, CALC!$C$4:$N$4, 0)
    )
    + $F$2 *
   INDEX(CALC!$B$11:$C$14,
     MATCH(INDEX($G:$G, _xlpm.r+1), CALC!$B$11:$B$14, 0), 2))
  ))
)</f>
        <v>-296.61896000000058</v>
      </c>
      <c r="R2" cm="1">
        <f t="array" ref="R2:R4">_xlfn.LET(
  _xlpm.n, $B$2,
  _xlpm.rows, _xlfn.SEQUENCE(_xlpm.n),
  _xlfn.BYROW(_xlpm.rows, _xlfn.LAMBDA(_xlpm.r,
    INDEX($C:$C, _xlpm.r+1) * INDEX($D:$D, _xlpm.r+1) * ($E$2 *
    INDEX(CALC!$C$10:$N$10,
      1, MATCH(R1, CALC!$C$4:$N$4, 0)
    )
    + $F$2 *
   INDEX(CALC!$B$11:$C$14,
     MATCH(INDEX($G:$G, _xlpm.r+1), CALC!$B$11:$B$14, 0), 2))
  ))
)</f>
        <v>-296.61896000000058</v>
      </c>
      <c r="S2" cm="1">
        <f t="array" ref="S2:S4">_xlfn.LET(
  _xlpm.n, $B$2,
  _xlpm.rows, _xlfn.SEQUENCE(_xlpm.n),
  _xlfn.BYROW(_xlpm.rows, _xlfn.LAMBDA(_xlpm.r,
    INDEX($C:$C, _xlpm.r+1) * INDEX($D:$D, _xlpm.r+1) * ($E$2 *
    INDEX(CALC!$C$10:$N$10,
      1, MATCH(S1, CALC!$C$4:$N$4, 0)
    )
    + $F$2 *
   INDEX(CALC!$B$11:$C$14,
     MATCH(INDEX($G:$G, _xlpm.r+1), CALC!$B$11:$B$14, 0), 2))
  ))
)</f>
        <v>-296.61896000000058</v>
      </c>
      <c r="T2" cm="1">
        <f t="array" ref="T2:T4">_xlfn.LET(
  _xlpm.n, $B$2,
  _xlpm.rows, _xlfn.SEQUENCE(_xlpm.n),
  _xlfn.BYROW(_xlpm.rows, _xlfn.LAMBDA(_xlpm.r,
    INDEX($C:$C, _xlpm.r+1) * INDEX($D:$D, _xlpm.r+1) * ($E$2 *
    INDEX(CALC!$C$10:$N$10,
      1, MATCH(T1, CALC!$C$4:$N$4, 0)
    )
    + $F$2 *
   INDEX(CALC!$B$11:$C$14,
     MATCH(INDEX($G:$G, _xlpm.r+1), CALC!$B$11:$B$14, 0), 2))
  ))
)</f>
        <v>-334.32476000000008</v>
      </c>
      <c r="V2" cm="1">
        <f t="array" ref="V2:V4">_xlfn.LET(
  _xlpm.n, $B$2,
  _xlpm.rows, _xlfn.SEQUENCE(_xlpm.n),
  _xlfn.BYROW(_xlpm.rows, _xlfn.LAMBDA(_xlpm.r,
    INDEX($C:$C, _xlpm.r+1) * INDEX($D:$D, _xlpm.r+1) * ($E$2 *
    INDEX(CALC!$C$27:$N$27,
      1, MATCH(I1, CALC!$C$4:$N$4, 0)
    )
    + $F$2 *
   INDEX(CALC!$B$28:$C$31,
     MATCH(INDEX($G:$G, _xlpm.r+1), CALC!$B$11:$B$14, 0), 2))
  ))
)</f>
        <v>-761.65716000000009</v>
      </c>
      <c r="W2" cm="1">
        <f t="array" ref="W2:W4">_xlfn.LET(
  _xlpm.n, $B$2,
  _xlpm.rows, _xlfn.SEQUENCE(_xlpm.n),
  _xlfn.BYROW(_xlpm.rows, _xlfn.LAMBDA(_xlpm.r,
    INDEX($C:$C, _xlpm.r+1) * INDEX($D:$D, _xlpm.r+1) * ($E$2 *
    INDEX(CALC!$C$27:$N$27,
      1, MATCH(J1, CALC!$C$4:$N$4, 0)
    )
    + $F$2 *
   INDEX(CALC!$B$28:$C$31,
     MATCH(INDEX($G:$G, _xlpm.r+1), CALC!$B$11:$B$14, 0), 2))
  ))
)</f>
        <v>-761.65716000000009</v>
      </c>
      <c r="X2" cm="1">
        <f t="array" ref="X2:X4">_xlfn.LET(
  _xlpm.n, $B$2,
  _xlpm.rows, _xlfn.SEQUENCE(_xlpm.n),
  _xlfn.BYROW(_xlpm.rows, _xlfn.LAMBDA(_xlpm.r,
    INDEX($C:$C, _xlpm.r+1) * INDEX($D:$D, _xlpm.r+1) * ($E$2 *
    INDEX(CALC!$C$27:$N$27,
      1, MATCH(K1, CALC!$C$4:$N$4, 0)
    )
    + $F$2 *
   INDEX(CALC!$B$28:$C$31,
     MATCH(INDEX($G:$G, _xlpm.r+1), CALC!$B$11:$B$14, 0), 2))
  ))
)</f>
        <v>-623.40256000000022</v>
      </c>
      <c r="Y2" cm="1">
        <f t="array" ref="Y2:Y4">_xlfn.LET(
  _xlpm.n, $B$2,
  _xlpm.rows, _xlfn.SEQUENCE(_xlpm.n),
  _xlfn.BYROW(_xlpm.rows, _xlfn.LAMBDA(_xlpm.r,
    INDEX($C:$C, _xlpm.r+1) * INDEX($D:$D, _xlpm.r+1) * ($E$2 *
    INDEX(CALC!$C$27:$N$27,
      1, MATCH(L1, CALC!$C$4:$N$4, 0)
    )
    + $F$2 *
   INDEX(CALC!$B$28:$C$31,
     MATCH(INDEX($G:$G, _xlpm.r+1), CALC!$B$11:$B$14, 0), 2))
  ))
)</f>
        <v>-610.83395999999914</v>
      </c>
      <c r="Z2" cm="1">
        <f t="array" ref="Z2:Z4">_xlfn.LET(
  _xlpm.n, $B$2,
  _xlpm.rows, _xlfn.SEQUENCE(_xlpm.n),
  _xlfn.BYROW(_xlpm.rows, _xlfn.LAMBDA(_xlpm.r,
    INDEX($C:$C, _xlpm.r+1) * INDEX($D:$D, _xlpm.r+1) * ($E$2 *
    INDEX(CALC!$C$27:$N$27,
      1, MATCH(M1, CALC!$C$4:$N$4, 0)
    )
    + $F$2 *
   INDEX(CALC!$B$28:$C$31,
     MATCH(INDEX($G:$G, _xlpm.r+1), CALC!$B$11:$B$14, 0), 2))
  ))
)</f>
        <v>-598.26535999999953</v>
      </c>
      <c r="AA2" cm="1">
        <f t="array" ref="AA2:AA4">_xlfn.LET(
  _xlpm.n, $B$2,
  _xlpm.rows, _xlfn.SEQUENCE(_xlpm.n),
  _xlfn.BYROW(_xlpm.rows, _xlfn.LAMBDA(_xlpm.r,
    INDEX($C:$C, _xlpm.r+1) * INDEX($D:$D, _xlpm.r+1) * ($E$2 *
    INDEX(CALC!$C$27:$N$27,
      1, MATCH(N1, CALC!$C$4:$N$4, 0)
    )
    + $F$2 *
   INDEX(CALC!$B$28:$C$31,
     MATCH(INDEX($G:$G, _xlpm.r+1), CALC!$B$11:$B$14, 0), 2))
  ))
)</f>
        <v>-598.26535999999953</v>
      </c>
      <c r="AB2" cm="1">
        <f t="array" ref="AB2:AB4">_xlfn.LET(
  _xlpm.n, $B$2,
  _xlpm.rows, _xlfn.SEQUENCE(_xlpm.n),
  _xlfn.BYROW(_xlpm.rows, _xlfn.LAMBDA(_xlpm.r,
    INDEX($C:$C, _xlpm.r+1) * INDEX($D:$D, _xlpm.r+1) * ($E$2 *
    INDEX(CALC!$C$27:$N$27,
      1, MATCH(O1, CALC!$C$4:$N$4, 0)
    )
    + $F$2 *
   INDEX(CALC!$B$28:$C$31,
     MATCH(INDEX($G:$G, _xlpm.r+1), CALC!$B$11:$B$14, 0), 2))
  ))
)</f>
        <v>-723.9513599999998</v>
      </c>
      <c r="AC2" cm="1">
        <f t="array" ref="AC2:AC4">_xlfn.LET(
  _xlpm.n, $B$2,
  _xlpm.rows, _xlfn.SEQUENCE(_xlpm.n),
  _xlfn.BYROW(_xlpm.rows, _xlfn.LAMBDA(_xlpm.r,
    INDEX($C:$C, _xlpm.r+1) * INDEX($D:$D, _xlpm.r+1) * ($E$2 *
    INDEX(CALC!$C$27:$N$27,
      1, MATCH(P1, CALC!$C$4:$N$4, 0)
    )
    + $F$2 *
   INDEX(CALC!$B$28:$C$31,
     MATCH(INDEX($G:$G, _xlpm.r+1), CALC!$B$11:$B$14, 0), 2))
  ))
)</f>
        <v>-723.9513599999998</v>
      </c>
      <c r="AD2" cm="1">
        <f t="array" ref="AD2:AD4">_xlfn.LET(
  _xlpm.n, $B$2,
  _xlpm.rows, _xlfn.SEQUENCE(_xlpm.n),
  _xlfn.BYROW(_xlpm.rows, _xlfn.LAMBDA(_xlpm.r,
    INDEX($C:$C, _xlpm.r+1) * INDEX($D:$D, _xlpm.r+1) * ($E$2 *
    INDEX(CALC!$C$27:$N$27,
      1, MATCH(Q1, CALC!$C$4:$N$4, 0)
    )
    + $F$2 *
   INDEX(CALC!$B$28:$C$31,
     MATCH(INDEX($G:$G, _xlpm.r+1), CALC!$B$11:$B$14, 0), 2))
  ))
)</f>
        <v>-598.26535999999953</v>
      </c>
      <c r="AE2" cm="1">
        <f t="array" ref="AE2:AE4">_xlfn.LET(
  _xlpm.n, $B$2,
  _xlpm.rows, _xlfn.SEQUENCE(_xlpm.n),
  _xlfn.BYROW(_xlpm.rows, _xlfn.LAMBDA(_xlpm.r,
    INDEX($C:$C, _xlpm.r+1) * INDEX($D:$D, _xlpm.r+1) * ($E$2 *
    INDEX(CALC!$C$27:$N$27,
      1, MATCH(R1, CALC!$C$4:$N$4, 0)
    )
    + $F$2 *
   INDEX(CALC!$B$28:$C$31,
     MATCH(INDEX($G:$G, _xlpm.r+1), CALC!$B$11:$B$14, 0), 2))
  ))
)</f>
        <v>-598.26535999999953</v>
      </c>
      <c r="AF2" cm="1">
        <f t="array" ref="AF2:AF4">_xlfn.LET(
  _xlpm.n, $B$2,
  _xlpm.rows, _xlfn.SEQUENCE(_xlpm.n),
  _xlfn.BYROW(_xlpm.rows, _xlfn.LAMBDA(_xlpm.r,
    INDEX($C:$C, _xlpm.r+1) * INDEX($D:$D, _xlpm.r+1) * ($E$2 *
    INDEX(CALC!$C$27:$N$27,
      1, MATCH(S1, CALC!$C$4:$N$4, 0)
    )
    + $F$2 *
   INDEX(CALC!$B$28:$C$31,
     MATCH(INDEX($G:$G, _xlpm.r+1), CALC!$B$11:$B$14, 0), 2))
  ))
)</f>
        <v>-598.26535999999953</v>
      </c>
      <c r="AG2" cm="1">
        <f t="array" ref="AG2:AG4">_xlfn.LET(
  _xlpm.n, $B$2,
  _xlpm.rows, _xlfn.SEQUENCE(_xlpm.n),
  _xlfn.BYROW(_xlpm.rows, _xlfn.LAMBDA(_xlpm.r,
    INDEX($C:$C, _xlpm.r+1) * INDEX($D:$D, _xlpm.r+1) * ($E$2 *
    INDEX(CALC!$C$27:$N$27,
      1, MATCH(T1, CALC!$C$4:$N$4, 0)
    )
    + $F$2 *
   INDEX(CALC!$B$28:$C$31,
     MATCH(INDEX($G:$G, _xlpm.r+1), CALC!$B$11:$B$14, 0), 2))
  ))
)</f>
        <v>-623.40256000000022</v>
      </c>
      <c r="AI2" cm="1">
        <f t="array" ref="AI2:AI4">_xlfn.LET(
  _xlpm.n, $B$2,
  _xlpm.rows, _xlfn.SEQUENCE(_xlpm.n),
  _xlfn.BYROW(_xlpm.rows, _xlfn.LAMBDA(_xlpm.r,
    INDEX($C:$C, _xlpm.r+1) * INDEX($D:$D, _xlpm.r+1) * ($E$2 *
    INDEX(CALC!$C$46:$N$46,
      1, MATCH(I1, CALC!$C$4:$N$4, 0)
    )
    + $F$2 *
   INDEX(CALC!$B$47:$C$50,
     MATCH(INDEX($G:$G, _xlpm.r+1), CALC!$B$11:$B$14, 0), 2))
  ))
)</f>
        <v>-1025.597759999999</v>
      </c>
      <c r="AJ2" cm="1">
        <f t="array" ref="AJ2:AJ4">_xlfn.LET(
  _xlpm.n, $B$2,
  _xlpm.rows, _xlfn.SEQUENCE(_xlpm.n),
  _xlfn.BYROW(_xlpm.rows, _xlfn.LAMBDA(_xlpm.r,
    INDEX($C:$C, _xlpm.r+1) * INDEX($D:$D, _xlpm.r+1) * ($E$2 *
    INDEX(CALC!$C$46:$N$46,
      1, MATCH(J1, CALC!$C$4:$N$4, 0)
    )
    + $F$2 *
   INDEX(CALC!$B$47:$C$50,
     MATCH(INDEX($G:$G, _xlpm.r+1), CALC!$B$11:$B$14, 0), 2))
  ))
)</f>
        <v>-1025.597759999999</v>
      </c>
      <c r="AK2" cm="1">
        <f t="array" ref="AK2:AK4">_xlfn.LET(
  _xlpm.n, $B$2,
  _xlpm.rows, _xlfn.SEQUENCE(_xlpm.n),
  _xlfn.BYROW(_xlpm.rows, _xlfn.LAMBDA(_xlpm.r,
    INDEX($C:$C, _xlpm.r+1) * INDEX($D:$D, _xlpm.r+1) * ($E$2 *
    INDEX(CALC!$C$46:$N$46,
      1, MATCH(K1, CALC!$C$4:$N$4, 0)
    )
    + $F$2 *
   INDEX(CALC!$B$47:$C$50,
     MATCH(INDEX($G:$G, _xlpm.r+1), CALC!$B$11:$B$14, 0), 2))
  ))
)</f>
        <v>-899.91175999999916</v>
      </c>
      <c r="AL2" cm="1">
        <f t="array" ref="AL2:AL4">_xlfn.LET(
  _xlpm.n, $B$2,
  _xlpm.rows, _xlfn.SEQUENCE(_xlpm.n),
  _xlfn.BYROW(_xlpm.rows, _xlfn.LAMBDA(_xlpm.r,
    INDEX($C:$C, _xlpm.r+1) * INDEX($D:$D, _xlpm.r+1) * ($E$2 *
    INDEX(CALC!$C$46:$N$46,
      1, MATCH(L1, CALC!$C$4:$N$4, 0)
    )
    + $F$2 *
   INDEX(CALC!$B$47:$C$50,
     MATCH(INDEX($G:$G, _xlpm.r+1), CALC!$B$11:$B$14, 0), 2))
  ))
)</f>
        <v>-899.91175999999916</v>
      </c>
      <c r="AM2" cm="1">
        <f t="array" ref="AM2:AM4">_xlfn.LET(
  _xlpm.n, $B$2,
  _xlpm.rows, _xlfn.SEQUENCE(_xlpm.n),
  _xlfn.BYROW(_xlpm.rows, _xlfn.LAMBDA(_xlpm.r,
    INDEX($C:$C, _xlpm.r+1) * INDEX($D:$D, _xlpm.r+1) * ($E$2 *
    INDEX(CALC!$C$46:$N$46,
      1, MATCH(M1, CALC!$C$4:$N$4, 0)
    )
    + $F$2 *
   INDEX(CALC!$B$47:$C$50,
     MATCH(INDEX($G:$G, _xlpm.r+1), CALC!$B$11:$B$14, 0), 2))
  ))
)</f>
        <v>-887.34315999999978</v>
      </c>
      <c r="AN2" cm="1">
        <f t="array" ref="AN2:AN4">_xlfn.LET(
  _xlpm.n, $B$2,
  _xlpm.rows, _xlfn.SEQUENCE(_xlpm.n),
  _xlfn.BYROW(_xlpm.rows, _xlfn.LAMBDA(_xlpm.r,
    INDEX($C:$C, _xlpm.r+1) * INDEX($D:$D, _xlpm.r+1) * ($E$2 *
    INDEX(CALC!$C$46:$N$46,
      1, MATCH(N1, CALC!$C$4:$N$4, 0)
    )
    + $F$2 *
   INDEX(CALC!$B$47:$C$50,
     MATCH(INDEX($G:$G, _xlpm.r+1), CALC!$B$11:$B$14, 0), 2))
  ))
)</f>
        <v>-887.34315999999978</v>
      </c>
      <c r="AO2" cm="1">
        <f t="array" ref="AO2:AO4">_xlfn.LET(
  _xlpm.n, $B$2,
  _xlpm.rows, _xlfn.SEQUENCE(_xlpm.n),
  _xlfn.BYROW(_xlpm.rows, _xlfn.LAMBDA(_xlpm.r,
    INDEX($C:$C, _xlpm.r+1) * INDEX($D:$D, _xlpm.r+1) * ($E$2 *
    INDEX(CALC!$C$46:$N$46,
      1, MATCH(O1, CALC!$C$4:$N$4, 0)
    )
    + $F$2 *
   INDEX(CALC!$B$47:$C$50,
     MATCH(INDEX($G:$G, _xlpm.r+1), CALC!$B$11:$B$14, 0), 2))
  ))
)</f>
        <v>-1013.02916</v>
      </c>
      <c r="AP2" cm="1">
        <f t="array" ref="AP2:AP4">_xlfn.LET(
  _xlpm.n, $B$2,
  _xlpm.rows, _xlfn.SEQUENCE(_xlpm.n),
  _xlfn.BYROW(_xlpm.rows, _xlfn.LAMBDA(_xlpm.r,
    INDEX($C:$C, _xlpm.r+1) * INDEX($D:$D, _xlpm.r+1) * ($E$2 *
    INDEX(CALC!$C$46:$N$46,
      1, MATCH(P1, CALC!$C$4:$N$4, 0)
    )
    + $F$2 *
   INDEX(CALC!$B$47:$C$50,
     MATCH(INDEX($G:$G, _xlpm.r+1), CALC!$B$11:$B$14, 0), 2))
  ))
)</f>
        <v>-1013.02916</v>
      </c>
      <c r="AQ2" cm="1">
        <f t="array" ref="AQ2:AQ4">_xlfn.LET(
  _xlpm.n, $B$2,
  _xlpm.rows, _xlfn.SEQUENCE(_xlpm.n),
  _xlfn.BYROW(_xlpm.rows, _xlfn.LAMBDA(_xlpm.r,
    INDEX($C:$C, _xlpm.r+1) * INDEX($D:$D, _xlpm.r+1) * ($E$2 *
    INDEX(CALC!$C$46:$N$46,
      1, MATCH(Q1, CALC!$C$4:$N$4, 0)
    )
    + $F$2 *
   INDEX(CALC!$B$47:$C$50,
     MATCH(INDEX($G:$G, _xlpm.r+1), CALC!$B$11:$B$14, 0), 2))
  ))
)</f>
        <v>-887.34315999999978</v>
      </c>
      <c r="AR2" cm="1">
        <f t="array" ref="AR2:AR4">_xlfn.LET(
  _xlpm.n, $B$2,
  _xlpm.rows, _xlfn.SEQUENCE(_xlpm.n),
  _xlfn.BYROW(_xlpm.rows, _xlfn.LAMBDA(_xlpm.r,
    INDEX($C:$C, _xlpm.r+1) * INDEX($D:$D, _xlpm.r+1) * ($E$2 *
    INDEX(CALC!$C$46:$N$46,
      1, MATCH(R1, CALC!$C$4:$N$4, 0)
    )
    + $F$2 *
   INDEX(CALC!$B$47:$C$50,
     MATCH(INDEX($G:$G, _xlpm.r+1), CALC!$B$11:$B$14, 0), 2))
  ))
)</f>
        <v>-887.34315999999978</v>
      </c>
      <c r="AS2" cm="1">
        <f t="array" ref="AS2:AS4">_xlfn.LET(
  _xlpm.n, $B$2,
  _xlpm.rows, _xlfn.SEQUENCE(_xlpm.n),
  _xlfn.BYROW(_xlpm.rows, _xlfn.LAMBDA(_xlpm.r,
    INDEX($C:$C, _xlpm.r+1) * INDEX($D:$D, _xlpm.r+1) * ($E$2 *
    INDEX(CALC!$C$46:$N$46,
      1, MATCH(S1, CALC!$C$4:$N$4, 0)
    )
    + $F$2 *
   INDEX(CALC!$B$47:$C$50,
     MATCH(INDEX($G:$G, _xlpm.r+1), CALC!$B$11:$B$14, 0), 2))
  ))
)</f>
        <v>-887.34315999999978</v>
      </c>
      <c r="AT2" cm="1">
        <f t="array" ref="AT2:AT4">_xlfn.LET(
  _xlpm.n, $B$2,
  _xlpm.rows, _xlfn.SEQUENCE(_xlpm.n),
  _xlfn.BYROW(_xlpm.rows, _xlfn.LAMBDA(_xlpm.r,
    INDEX($C:$C, _xlpm.r+1) * INDEX($D:$D, _xlpm.r+1) * ($E$2 *
    INDEX(CALC!$C$46:$N$46,
      1, MATCH(T1, CALC!$C$4:$N$4, 0)
    )
    + $F$2 *
   INDEX(CALC!$B$47:$C$50,
     MATCH(INDEX($G:$G, _xlpm.r+1), CALC!$B$11:$B$14, 0), 2))
  ))
)</f>
        <v>-899.91175999999916</v>
      </c>
      <c r="AV2" cm="1">
        <f t="array" ref="AV2:AV4">_xlfn.LET(
  _xlpm.n, $B$2,
  _xlpm.rows, _xlfn.SEQUENCE(_xlpm.n),
  _xlfn.BYROW(_xlpm.rows, _xlfn.LAMBDA(_xlpm.r,
    INDEX($C:$C, _xlpm.r+1) * INDEX($D:$D, _xlpm.r+1) * ($E$2 *
    INDEX(CALC!$C$65:$N$65,
      1, MATCH(I1, CALC!$C$4:$N$4, 0)
    )
    + $F$2 *
   INDEX(CALC!$B$66:$C$69,
     MATCH(INDEX($G:$G, _xlpm.r+1), CALC!$B$11:$B$14, 0), 2))
  ))
)</f>
        <v>-1063.3035600000007</v>
      </c>
      <c r="AW2" cm="1">
        <f t="array" ref="AW2:AW4">_xlfn.LET(
  _xlpm.n, $B$2,
  _xlpm.rows, _xlfn.SEQUENCE(_xlpm.n),
  _xlfn.BYROW(_xlpm.rows, _xlfn.LAMBDA(_xlpm.r,
    INDEX($C:$C, _xlpm.r+1) * INDEX($D:$D, _xlpm.r+1) * ($E$2 *
    INDEX(CALC!$C$65:$N$65,
      1, MATCH(J1, CALC!$C$4:$N$4, 0)
    )
    + $F$2 *
   INDEX(CALC!$B$66:$C$69,
     MATCH(INDEX($G:$G, _xlpm.r+1), CALC!$B$11:$B$14, 0), 2))
  ))
)</f>
        <v>-1063.3035600000007</v>
      </c>
      <c r="AX2" cm="1">
        <f t="array" ref="AX2:AX4">_xlfn.LET(
  _xlpm.n, $B$2,
  _xlpm.rows, _xlfn.SEQUENCE(_xlpm.n),
  _xlfn.BYROW(_xlpm.rows, _xlfn.LAMBDA(_xlpm.r,
    INDEX($C:$C, _xlpm.r+1) * INDEX($D:$D, _xlpm.r+1) * ($E$2 *
    INDEX(CALC!$C$65:$N$65,
      1, MATCH(K1, CALC!$C$4:$N$4, 0)
    )
    + $F$2 *
   INDEX(CALC!$B$66:$C$69,
     MATCH(INDEX($G:$G, _xlpm.r+1), CALC!$B$11:$B$14, 0), 2))
  ))
)</f>
        <v>-937.61756000000025</v>
      </c>
      <c r="AY2" cm="1">
        <f t="array" ref="AY2:AY4">_xlfn.LET(
  _xlpm.n, $B$2,
  _xlpm.rows, _xlfn.SEQUENCE(_xlpm.n),
  _xlfn.BYROW(_xlpm.rows, _xlfn.LAMBDA(_xlpm.r,
    INDEX($C:$C, _xlpm.r+1) * INDEX($D:$D, _xlpm.r+1) * ($E$2 *
    INDEX(CALC!$C$65:$N$65,
      1, MATCH(L1, CALC!$C$4:$N$4, 0)
    )
    + $F$2 *
   INDEX(CALC!$B$66:$C$69,
     MATCH(INDEX($G:$G, _xlpm.r+1), CALC!$B$11:$B$14, 0), 2))
  ))
)</f>
        <v>-937.61756000000025</v>
      </c>
      <c r="AZ2" cm="1">
        <f t="array" ref="AZ2:AZ4">_xlfn.LET(
  _xlpm.n, $B$2,
  _xlpm.rows, _xlfn.SEQUENCE(_xlpm.n),
  _xlfn.BYROW(_xlpm.rows, _xlfn.LAMBDA(_xlpm.r,
    INDEX($C:$C, _xlpm.r+1) * INDEX($D:$D, _xlpm.r+1) * ($E$2 *
    INDEX(CALC!$C$65:$N$65,
      1, MATCH(M1, CALC!$C$4:$N$4, 0)
    )
    + $F$2 *
   INDEX(CALC!$B$66:$C$69,
     MATCH(INDEX($G:$G, _xlpm.r+1), CALC!$B$11:$B$14, 0), 2))
  ))
)</f>
        <v>-937.61756000000025</v>
      </c>
      <c r="BA2" cm="1">
        <f t="array" ref="BA2:BA4">_xlfn.LET(
  _xlpm.n, $B$2,
  _xlpm.rows, _xlfn.SEQUENCE(_xlpm.n),
  _xlfn.BYROW(_xlpm.rows, _xlfn.LAMBDA(_xlpm.r,
    INDEX($C:$C, _xlpm.r+1) * INDEX($D:$D, _xlpm.r+1) * ($E$2 *
    INDEX(CALC!$C$65:$N$65,
      1, MATCH(N1, CALC!$C$4:$N$4, 0)
    )
    + $F$2 *
   INDEX(CALC!$B$66:$C$69,
     MATCH(INDEX($G:$G, _xlpm.r+1), CALC!$B$11:$B$14, 0), 2))
  ))
)</f>
        <v>-937.61756000000025</v>
      </c>
      <c r="BB2" cm="1">
        <f t="array" ref="BB2:BB4">_xlfn.LET(
  _xlpm.n, $B$2,
  _xlpm.rows, _xlfn.SEQUENCE(_xlpm.n),
  _xlfn.BYROW(_xlpm.rows, _xlfn.LAMBDA(_xlpm.r,
    INDEX($C:$C, _xlpm.r+1) * INDEX($D:$D, _xlpm.r+1) * ($E$2 *
    INDEX(CALC!$C$65:$N$65,
      1, MATCH(O1, CALC!$C$4:$N$4, 0)
    )
    + $F$2 *
   INDEX(CALC!$B$66:$C$69,
     MATCH(INDEX($G:$G, _xlpm.r+1), CALC!$B$11:$B$14, 0), 2))
  ))
)</f>
        <v>-1063.3035600000007</v>
      </c>
      <c r="BC2" cm="1">
        <f t="array" ref="BC2:BC4">_xlfn.LET(
  _xlpm.n, $B$2,
  _xlpm.rows, _xlfn.SEQUENCE(_xlpm.n),
  _xlfn.BYROW(_xlpm.rows, _xlfn.LAMBDA(_xlpm.r,
    INDEX($C:$C, _xlpm.r+1) * INDEX($D:$D, _xlpm.r+1) * ($E$2 *
    INDEX(CALC!$C$65:$N$65,
      1, MATCH(P1, CALC!$C$4:$N$4, 0)
    )
    + $F$2 *
   INDEX(CALC!$B$66:$C$69,
     MATCH(INDEX($G:$G, _xlpm.r+1), CALC!$B$11:$B$14, 0), 2))
  ))
)</f>
        <v>-1063.3035600000007</v>
      </c>
      <c r="BD2" cm="1">
        <f t="array" ref="BD2:BD4">_xlfn.LET(
  _xlpm.n, $B$2,
  _xlpm.rows, _xlfn.SEQUENCE(_xlpm.n),
  _xlfn.BYROW(_xlpm.rows, _xlfn.LAMBDA(_xlpm.r,
    INDEX($C:$C, _xlpm.r+1) * INDEX($D:$D, _xlpm.r+1) * ($E$2 *
    INDEX(CALC!$C$65:$N$65,
      1, MATCH(Q1, CALC!$C$4:$N$4, 0)
    )
    + $F$2 *
   INDEX(CALC!$B$66:$C$69,
     MATCH(INDEX($G:$G, _xlpm.r+1), CALC!$B$11:$B$14, 0), 2))
  ))
)</f>
        <v>-937.61756000000025</v>
      </c>
      <c r="BE2" cm="1">
        <f t="array" ref="BE2:BE4">_xlfn.LET(
  _xlpm.n, $B$2,
  _xlpm.rows, _xlfn.SEQUENCE(_xlpm.n),
  _xlfn.BYROW(_xlpm.rows, _xlfn.LAMBDA(_xlpm.r,
    INDEX($C:$C, _xlpm.r+1) * INDEX($D:$D, _xlpm.r+1) * ($E$2 *
    INDEX(CALC!$C$65:$N$65,
      1, MATCH(R1, CALC!$C$4:$N$4, 0)
    )
    + $F$2 *
   INDEX(CALC!$B$66:$C$69,
     MATCH(INDEX($G:$G, _xlpm.r+1), CALC!$B$11:$B$14, 0), 2))
  ))
)</f>
        <v>-937.61756000000025</v>
      </c>
      <c r="BF2" cm="1">
        <f t="array" ref="BF2:BF4">_xlfn.LET(
  _xlpm.n, $B$2,
  _xlpm.rows, _xlfn.SEQUENCE(_xlpm.n),
  _xlfn.BYROW(_xlpm.rows, _xlfn.LAMBDA(_xlpm.r,
    INDEX($C:$C, _xlpm.r+1) * INDEX($D:$D, _xlpm.r+1) * ($E$2 *
    INDEX(CALC!$C$65:$N$65,
      1, MATCH(S1, CALC!$C$4:$N$4, 0)
    )
    + $F$2 *
   INDEX(CALC!$B$66:$C$69,
     MATCH(INDEX($G:$G, _xlpm.r+1), CALC!$B$11:$B$14, 0), 2))
  ))
)</f>
        <v>-937.61756000000025</v>
      </c>
      <c r="BG2" cm="1">
        <f t="array" ref="BG2:BG4">_xlfn.LET(
  _xlpm.n, $B$2,
  _xlpm.rows, _xlfn.SEQUENCE(_xlpm.n),
  _xlfn.BYROW(_xlpm.rows, _xlfn.LAMBDA(_xlpm.r,
    INDEX($C:$C, _xlpm.r+1) * INDEX($D:$D, _xlpm.r+1) * ($E$2 *
    INDEX(CALC!$C$65:$N$65,
      1, MATCH(T1, CALC!$C$4:$N$4, 0)
    )
    + $F$2 *
   INDEX(CALC!$B$66:$C$69,
     MATCH(INDEX($G:$G, _xlpm.r+1), CALC!$B$11:$B$14, 0), 2))
  ))
)</f>
        <v>-937.61756000000025</v>
      </c>
      <c r="BI2" cm="1">
        <f t="array" ref="BI2:BI4">_xlfn.LET(
  _xlpm.n, $B$2,
  _xlpm.rows, _xlfn.SEQUENCE(_xlpm.n),
  _xlfn.BYROW(_xlpm.rows, _xlfn.LAMBDA(_xlpm.r,
    INDEX($C:$C, _xlpm.r+1) * INDEX($D:$D, _xlpm.r+1) * ($E$2 *
    INDEX(CALC!$C$84:$N$84,
      1, MATCH(I1, CALC!$C$4:$N$4, 0)
    )
    + $F$2 *
   INDEX(CALC!$B$85:$C$88,
     MATCH(INDEX($G:$G, _xlpm.r+1), CALC!$B$11:$B$14, 0), 2))
  ))
)</f>
        <v>-1075.8721600000001</v>
      </c>
      <c r="BJ2" cm="1">
        <f t="array" ref="BJ2:BJ4">_xlfn.LET(
  _xlpm.n, $B$2,
  _xlpm.rows, _xlfn.SEQUENCE(_xlpm.n),
  _xlfn.BYROW(_xlpm.rows, _xlfn.LAMBDA(_xlpm.r,
    INDEX($C:$C, _xlpm.r+1) * INDEX($D:$D, _xlpm.r+1) * ($E$2 *
    INDEX(CALC!$C$84:$N$84,
      1, MATCH(J1, CALC!$C$4:$N$4, 0)
    )
    + $F$2 *
   INDEX(CALC!$B$85:$C$88,
     MATCH(INDEX($G:$G, _xlpm.r+1), CALC!$B$11:$B$14, 0), 2))
  ))
)</f>
        <v>-1075.8721600000001</v>
      </c>
      <c r="BK2" cm="1">
        <f t="array" ref="BK2:BK4">_xlfn.LET(
  _xlpm.n, $B$2,
  _xlpm.rows, _xlfn.SEQUENCE(_xlpm.n),
  _xlfn.BYROW(_xlpm.rows, _xlfn.LAMBDA(_xlpm.r,
    INDEX($C:$C, _xlpm.r+1) * INDEX($D:$D, _xlpm.r+1) * ($E$2 *
    INDEX(CALC!$C$84:$N$84,
      1, MATCH(K1, CALC!$C$4:$N$4, 0)
    )
    + $F$2 *
   INDEX(CALC!$B$85:$C$88,
     MATCH(INDEX($G:$G, _xlpm.r+1), CALC!$B$11:$B$14, 0), 2))
  ))
)</f>
        <v>-950.18615999999986</v>
      </c>
      <c r="BL2" cm="1">
        <f t="array" ref="BL2:BL4">_xlfn.LET(
  _xlpm.n, $B$2,
  _xlpm.rows, _xlfn.SEQUENCE(_xlpm.n),
  _xlfn.BYROW(_xlpm.rows, _xlfn.LAMBDA(_xlpm.r,
    INDEX($C:$C, _xlpm.r+1) * INDEX($D:$D, _xlpm.r+1) * ($E$2 *
    INDEX(CALC!$C$84:$N$84,
      1, MATCH(L1, CALC!$C$4:$N$4, 0)
    )
    + $F$2 *
   INDEX(CALC!$B$85:$C$88,
     MATCH(INDEX($G:$G, _xlpm.r+1), CALC!$B$11:$B$14, 0), 2))
  ))
)</f>
        <v>-950.18615999999986</v>
      </c>
      <c r="BM2" cm="1">
        <f t="array" ref="BM2:BM4">_xlfn.LET(
  _xlpm.n, $B$2,
  _xlpm.rows, _xlfn.SEQUENCE(_xlpm.n),
  _xlfn.BYROW(_xlpm.rows, _xlfn.LAMBDA(_xlpm.r,
    INDEX($C:$C, _xlpm.r+1) * INDEX($D:$D, _xlpm.r+1) * ($E$2 *
    INDEX(CALC!$C$84:$N$84,
      1, MATCH(M1, CALC!$C$4:$N$4, 0)
    )
    + $F$2 *
   INDEX(CALC!$B$85:$C$88,
     MATCH(INDEX($G:$G, _xlpm.r+1), CALC!$B$11:$B$14, 0), 2))
  ))
)</f>
        <v>-950.18615999999986</v>
      </c>
      <c r="BN2" cm="1">
        <f t="array" ref="BN2:BN4">_xlfn.LET(
  _xlpm.n, $B$2,
  _xlpm.rows, _xlfn.SEQUENCE(_xlpm.n),
  _xlfn.BYROW(_xlpm.rows, _xlfn.LAMBDA(_xlpm.r,
    INDEX($C:$C, _xlpm.r+1) * INDEX($D:$D, _xlpm.r+1) * ($E$2 *
    INDEX(CALC!$C$84:$N$84,
      1, MATCH(N1, CALC!$C$4:$N$4, 0)
    )
    + $F$2 *
   INDEX(CALC!$B$85:$C$88,
     MATCH(INDEX($G:$G, _xlpm.r+1), CALC!$B$11:$B$14, 0), 2))
  ))
)</f>
        <v>-950.18615999999986</v>
      </c>
      <c r="BO2" cm="1">
        <f t="array" ref="BO2:BO4">_xlfn.LET(
  _xlpm.n, $B$2,
  _xlpm.rows, _xlfn.SEQUENCE(_xlpm.n),
  _xlfn.BYROW(_xlpm.rows, _xlfn.LAMBDA(_xlpm.r,
    INDEX($C:$C, _xlpm.r+1) * INDEX($D:$D, _xlpm.r+1) * ($E$2 *
    INDEX(CALC!$C$84:$N$84,
      1, MATCH(O1, CALC!$C$4:$N$4, 0)
    )
    + $F$2 *
   INDEX(CALC!$B$85:$C$88,
     MATCH(INDEX($G:$G, _xlpm.r+1), CALC!$B$11:$B$14, 0), 2))
  ))
)</f>
        <v>-1075.8721600000001</v>
      </c>
      <c r="BP2" cm="1">
        <f t="array" ref="BP2:BP4">_xlfn.LET(
  _xlpm.n, $B$2,
  _xlpm.rows, _xlfn.SEQUENCE(_xlpm.n),
  _xlfn.BYROW(_xlpm.rows, _xlfn.LAMBDA(_xlpm.r,
    INDEX($C:$C, _xlpm.r+1) * INDEX($D:$D, _xlpm.r+1) * ($E$2 *
    INDEX(CALC!$C$84:$N$84,
      1, MATCH(P1, CALC!$C$4:$N$4, 0)
    )
    + $F$2 *
   INDEX(CALC!$B$85:$C$88,
     MATCH(INDEX($G:$G, _xlpm.r+1), CALC!$B$11:$B$14, 0), 2))
  ))
)</f>
        <v>-1075.8721600000001</v>
      </c>
      <c r="BQ2" cm="1">
        <f t="array" ref="BQ2:BQ4">_xlfn.LET(
  _xlpm.n, $B$2,
  _xlpm.rows, _xlfn.SEQUENCE(_xlpm.n),
  _xlfn.BYROW(_xlpm.rows, _xlfn.LAMBDA(_xlpm.r,
    INDEX($C:$C, _xlpm.r+1) * INDEX($D:$D, _xlpm.r+1) * ($E$2 *
    INDEX(CALC!$C$84:$N$84,
      1, MATCH(Q1, CALC!$C$4:$N$4, 0)
    )
    + $F$2 *
   INDEX(CALC!$B$85:$C$88,
     MATCH(INDEX($G:$G, _xlpm.r+1), CALC!$B$11:$B$14, 0), 2))
  ))
)</f>
        <v>-950.18615999999986</v>
      </c>
      <c r="BR2" cm="1">
        <f t="array" ref="BR2:BR4">_xlfn.LET(
  _xlpm.n, $B$2,
  _xlpm.rows, _xlfn.SEQUENCE(_xlpm.n),
  _xlfn.BYROW(_xlpm.rows, _xlfn.LAMBDA(_xlpm.r,
    INDEX($C:$C, _xlpm.r+1) * INDEX($D:$D, _xlpm.r+1) * ($E$2 *
    INDEX(CALC!$C$84:$N$84,
      1, MATCH(R1, CALC!$C$4:$N$4, 0)
    )
    + $F$2 *
   INDEX(CALC!$B$85:$C$88,
     MATCH(INDEX($G:$G, _xlpm.r+1), CALC!$B$11:$B$14, 0), 2))
  ))
)</f>
        <v>-950.18615999999986</v>
      </c>
      <c r="BS2" cm="1">
        <f t="array" ref="BS2:BS4">_xlfn.LET(
  _xlpm.n, $B$2,
  _xlpm.rows, _xlfn.SEQUENCE(_xlpm.n),
  _xlfn.BYROW(_xlpm.rows, _xlfn.LAMBDA(_xlpm.r,
    INDEX($C:$C, _xlpm.r+1) * INDEX($D:$D, _xlpm.r+1) * ($E$2 *
    INDEX(CALC!$C$84:$N$84,
      1, MATCH(S1, CALC!$C$4:$N$4, 0)
    )
    + $F$2 *
   INDEX(CALC!$B$85:$C$88,
     MATCH(INDEX($G:$G, _xlpm.r+1), CALC!$B$11:$B$14, 0), 2))
  ))
)</f>
        <v>-950.18615999999986</v>
      </c>
      <c r="BT2" cm="1">
        <f t="array" ref="BT2:BT4">_xlfn.LET(
  _xlpm.n, $B$2,
  _xlpm.rows, _xlfn.SEQUENCE(_xlpm.n),
  _xlfn.BYROW(_xlpm.rows, _xlfn.LAMBDA(_xlpm.r,
    INDEX($C:$C, _xlpm.r+1) * INDEX($D:$D, _xlpm.r+1) * ($E$2 *
    INDEX(CALC!$C$84:$N$84,
      1, MATCH(T1, CALC!$C$4:$N$4, 0)
    )
    + $F$2 *
   INDEX(CALC!$B$85:$C$88,
     MATCH(INDEX($G:$G, _xlpm.r+1), CALC!$B$11:$B$14, 0), 2))
  ))
)</f>
        <v>-950.18615999999986</v>
      </c>
      <c r="BV2" cm="1">
        <f t="array" ref="BV2:BV4">_xlfn.LET(
  _xlpm.n, $B$2,
  _xlpm.rows, _xlfn.SEQUENCE(_xlpm.n),
  _xlfn.BYROW(_xlpm.rows, _xlfn.LAMBDA(_xlpm.r,
    INDEX($C:$C, _xlpm.r+1) * INDEX($D:$D, _xlpm.r+1) * ($E$2 *
    INDEX(CALC!$C$103:$N$103,
      1, MATCH(I1, CALC!$C$4:$N$4, 0)
    )
    + $F$2 *
   INDEX(CALC!$B$104:$C$107,
     MATCH(INDEX($G:$G, _xlpm.r+1), CALC!$B$11:$B$14, 0), 2))
  ))
)</f>
        <v>-11.050159999999497</v>
      </c>
      <c r="BW2" cm="1">
        <f t="array" ref="BW2:BW4">_xlfn.LET(
  _xlpm.n, $B$2,
  _xlpm.rows, _xlfn.SEQUENCE(_xlpm.n),
  _xlfn.BYROW(_xlpm.rows, _xlfn.LAMBDA(_xlpm.r,
    INDEX($C:$C, _xlpm.r+1) * INDEX($D:$D, _xlpm.r+1) * ($E$2 *
    INDEX(CALC!$C$103:$N$103,
      1, MATCH(J1, CALC!$C$4:$N$4, 0)
    )
    + $F$2 *
   INDEX(CALC!$B$104:$C$107,
     MATCH(INDEX($G:$G, _xlpm.r+1), CALC!$B$11:$B$14, 0), 2))
  ))
)</f>
        <v>-11.050159999999497</v>
      </c>
      <c r="BX2" cm="1">
        <f t="array" ref="BX2:BX4">_xlfn.LET(
  _xlpm.n, $B$2,
  _xlpm.rows, _xlfn.SEQUENCE(_xlpm.n),
  _xlfn.BYROW(_xlpm.rows, _xlfn.LAMBDA(_xlpm.r,
    INDEX($C:$C, _xlpm.r+1) * INDEX($D:$D, _xlpm.r+1) * ($E$2 *
    INDEX(CALC!$C$103:$N$103,
      1, MATCH(K1, CALC!$C$4:$N$4, 0)
    )
    + $F$2 *
   INDEX(CALC!$B$104:$C$107,
     MATCH(INDEX($G:$G, _xlpm.r+1), CALC!$B$11:$B$14, 0), 2))
  ))
)</f>
        <v>114.63584000000003</v>
      </c>
      <c r="BY2" cm="1">
        <f t="array" ref="BY2:BY4">_xlfn.LET(
  _xlpm.n, $B$2,
  _xlpm.rows, _xlfn.SEQUENCE(_xlpm.n),
  _xlfn.BYROW(_xlpm.rows, _xlfn.LAMBDA(_xlpm.r,
    INDEX($C:$C, _xlpm.r+1) * INDEX($D:$D, _xlpm.r+1) * ($E$2 *
    INDEX(CALC!$C$103:$N$103,
      1, MATCH(L1, CALC!$C$4:$N$4, 0)
    )
    + $F$2 *
   INDEX(CALC!$B$104:$C$107,
     MATCH(INDEX($G:$G, _xlpm.r+1), CALC!$B$11:$B$14, 0), 2))
  ))
)</f>
        <v>114.63584000000003</v>
      </c>
      <c r="BZ2" cm="1">
        <f t="array" ref="BZ2:BZ4">_xlfn.LET(
  _xlpm.n, $B$2,
  _xlpm.rows, _xlfn.SEQUENCE(_xlpm.n),
  _xlfn.BYROW(_xlpm.rows, _xlfn.LAMBDA(_xlpm.r,
    INDEX($C:$C, _xlpm.r+1) * INDEX($D:$D, _xlpm.r+1) * ($E$2 *
    INDEX(CALC!$C$103:$N$103,
      1, MATCH(M1, CALC!$C$4:$N$4, 0)
    )
    + $F$2 *
   INDEX(CALC!$B$104:$C$107,
     MATCH(INDEX($G:$G, _xlpm.r+1), CALC!$B$11:$B$14, 0), 2))
  ))
)</f>
        <v>114.63584000000003</v>
      </c>
      <c r="CA2" cm="1">
        <f t="array" ref="CA2:CA4">_xlfn.LET(
  _xlpm.n, $B$2,
  _xlpm.rows, _xlfn.SEQUENCE(_xlpm.n),
  _xlfn.BYROW(_xlpm.rows, _xlfn.LAMBDA(_xlpm.r,
    INDEX($C:$C, _xlpm.r+1) * INDEX($D:$D, _xlpm.r+1) * ($E$2 *
    INDEX(CALC!$C$103:$N$103,
      1, MATCH(N1, CALC!$C$4:$N$4, 0)
    )
    + $F$2 *
   INDEX(CALC!$B$104:$C$107,
     MATCH(INDEX($G:$G, _xlpm.r+1), CALC!$B$11:$B$14, 0), 2))
  ))
)</f>
        <v>114.63584000000003</v>
      </c>
      <c r="CB2" cm="1">
        <f t="array" ref="CB2:CB4">_xlfn.LET(
  _xlpm.n, $B$2,
  _xlpm.rows, _xlfn.SEQUENCE(_xlpm.n),
  _xlfn.BYROW(_xlpm.rows, _xlfn.LAMBDA(_xlpm.r,
    INDEX($C:$C, _xlpm.r+1) * INDEX($D:$D, _xlpm.r+1) * ($E$2 *
    INDEX(CALC!$C$103:$N$103,
      1, MATCH(O1, CALC!$C$4:$N$4, 0)
    )
    + $F$2 *
   INDEX(CALC!$B$104:$C$107,
     MATCH(INDEX($G:$G, _xlpm.r+1), CALC!$B$11:$B$14, 0), 2))
  ))
)</f>
        <v>1.5184400000000877</v>
      </c>
      <c r="CC2" cm="1">
        <f t="array" ref="CC2:CC4">_xlfn.LET(
  _xlpm.n, $B$2,
  _xlpm.rows, _xlfn.SEQUENCE(_xlpm.n),
  _xlfn.BYROW(_xlpm.rows, _xlfn.LAMBDA(_xlpm.r,
    INDEX($C:$C, _xlpm.r+1) * INDEX($D:$D, _xlpm.r+1) * ($E$2 *
    INDEX(CALC!$C$103:$N$103,
      1, MATCH(P1, CALC!$C$4:$N$4, 0)
    )
    + $F$2 *
   INDEX(CALC!$B$104:$C$107,
     MATCH(INDEX($G:$G, _xlpm.r+1), CALC!$B$11:$B$14, 0), 2))
  ))
)</f>
        <v>-11.050159999999497</v>
      </c>
      <c r="CD2" cm="1">
        <f t="array" ref="CD2:CD4">_xlfn.LET(
  _xlpm.n, $B$2,
  _xlpm.rows, _xlfn.SEQUENCE(_xlpm.n),
  _xlfn.BYROW(_xlpm.rows, _xlfn.LAMBDA(_xlpm.r,
    INDEX($C:$C, _xlpm.r+1) * INDEX($D:$D, _xlpm.r+1) * ($E$2 *
    INDEX(CALC!$C$103:$N$103,
      1, MATCH(Q1, CALC!$C$4:$N$4, 0)
    )
    + $F$2 *
   INDEX(CALC!$B$104:$C$107,
     MATCH(INDEX($G:$G, _xlpm.r+1), CALC!$B$11:$B$14, 0), 2))
  ))
)</f>
        <v>114.63584000000003</v>
      </c>
      <c r="CE2" cm="1">
        <f t="array" ref="CE2:CE4">_xlfn.LET(
  _xlpm.n, $B$2,
  _xlpm.rows, _xlfn.SEQUENCE(_xlpm.n),
  _xlfn.BYROW(_xlpm.rows, _xlfn.LAMBDA(_xlpm.r,
    INDEX($C:$C, _xlpm.r+1) * INDEX($D:$D, _xlpm.r+1) * ($E$2 *
    INDEX(CALC!$C$103:$N$103,
      1, MATCH(R1, CALC!$C$4:$N$4, 0)
    )
    + $F$2 *
   INDEX(CALC!$B$104:$C$107,
     MATCH(INDEX($G:$G, _xlpm.r+1), CALC!$B$11:$B$14, 0), 2))
  ))
)</f>
        <v>114.63584000000003</v>
      </c>
      <c r="CF2" cm="1">
        <f t="array" ref="CF2:CF4">_xlfn.LET(
  _xlpm.n, $B$2,
  _xlpm.rows, _xlfn.SEQUENCE(_xlpm.n),
  _xlfn.BYROW(_xlpm.rows, _xlfn.LAMBDA(_xlpm.r,
    INDEX($C:$C, _xlpm.r+1) * INDEX($D:$D, _xlpm.r+1) * ($E$2 *
    INDEX(CALC!$C$103:$N$103,
      1, MATCH(S1, CALC!$C$4:$N$4, 0)
    )
    + $F$2 *
   INDEX(CALC!$B$104:$C$107,
     MATCH(INDEX($G:$G, _xlpm.r+1), CALC!$B$11:$B$14, 0), 2))
  ))
)</f>
        <v>114.63584000000003</v>
      </c>
      <c r="CG2" cm="1">
        <f t="array" ref="CG2:CG4">_xlfn.LET(
  _xlpm.n, $B$2,
  _xlpm.rows, _xlfn.SEQUENCE(_xlpm.n),
  _xlfn.BYROW(_xlpm.rows, _xlfn.LAMBDA(_xlpm.r,
    INDEX($C:$C, _xlpm.r+1) * INDEX($D:$D, _xlpm.r+1) * ($E$2 *
    INDEX(CALC!$C$103:$N$103,
      1, MATCH(T1, CALC!$C$4:$N$4, 0)
    )
    + $F$2 *
   INDEX(CALC!$B$104:$C$107,
     MATCH(INDEX($G:$G, _xlpm.r+1), CALC!$B$11:$B$14, 0), 2))
  ))
)</f>
        <v>114.63584000000003</v>
      </c>
      <c r="CI2" cm="1">
        <f t="array" ref="CI2:CI4">_xlfn.LET(
  _xlpm.n, $B$2,
  _xlpm.rows, _xlfn.SEQUENCE(_xlpm.n),
  _xlfn.BYROW(_xlpm.rows, _xlfn.LAMBDA(_xlpm.r,
    INDEX($C:$C, _xlpm.r+1) * INDEX($D:$D, _xlpm.r+1) * ($E$2 *
    INDEX(CALC!$C$122:$N$122,
      1, MATCH(I1, CALC!$C$4:$N$4, 0)
    )
    + $F$2 *
   INDEX(CALC!$B$123:$C$126,
     MATCH(INDEX($G:$G, _xlpm.r+1), CALC!$B$11:$B$14, 0), 2))
  ))
)</f>
        <v>1004.6458399999993</v>
      </c>
      <c r="CJ2" cm="1">
        <f t="array" ref="CJ2:CJ4">_xlfn.LET(
  _xlpm.n, $B$2,
  _xlpm.rows, _xlfn.SEQUENCE(_xlpm.n),
  _xlfn.BYROW(_xlpm.rows, _xlfn.LAMBDA(_xlpm.r,
    INDEX($C:$C, _xlpm.r+1) * INDEX($D:$D, _xlpm.r+1) * ($E$2 *
    INDEX(CALC!$C$122:$N$122,
      1, MATCH(J1, CALC!$C$4:$N$4, 0)
    )
    + $F$2 *
   INDEX(CALC!$B$123:$C$126,
     MATCH(INDEX($G:$G, _xlpm.r+1), CALC!$B$11:$B$14, 0), 2))
  ))
)</f>
        <v>1004.6458399999993</v>
      </c>
      <c r="CK2" cm="1">
        <f t="array" ref="CK2:CK4">_xlfn.LET(
  _xlpm.n, $B$2,
  _xlpm.rows, _xlfn.SEQUENCE(_xlpm.n),
  _xlfn.BYROW(_xlpm.rows, _xlfn.LAMBDA(_xlpm.r,
    INDEX($C:$C, _xlpm.r+1) * INDEX($D:$D, _xlpm.r+1) * ($E$2 *
    INDEX(CALC!$C$122:$N$122,
      1, MATCH(K1, CALC!$C$4:$N$4, 0)
    )
    + $F$2 *
   INDEX(CALC!$B$123:$C$126,
     MATCH(INDEX($G:$G, _xlpm.r+1), CALC!$B$11:$B$14, 0), 2))
  ))
)</f>
        <v>1142.9004400000001</v>
      </c>
      <c r="CL2" cm="1">
        <f t="array" ref="CL2:CL4">_xlfn.LET(
  _xlpm.n, $B$2,
  _xlpm.rows, _xlfn.SEQUENCE(_xlpm.n),
  _xlfn.BYROW(_xlpm.rows, _xlfn.LAMBDA(_xlpm.r,
    INDEX($C:$C, _xlpm.r+1) * INDEX($D:$D, _xlpm.r+1) * ($E$2 *
    INDEX(CALC!$C$122:$N$122,
      1, MATCH(L1, CALC!$C$4:$N$4, 0)
    )
    + $F$2 *
   INDEX(CALC!$B$123:$C$126,
     MATCH(INDEX($G:$G, _xlpm.r+1), CALC!$B$11:$B$14, 0), 2))
  ))
)</f>
        <v>1155.4690399999997</v>
      </c>
      <c r="CM2" cm="1">
        <f t="array" ref="CM2:CM4">_xlfn.LET(
  _xlpm.n, $B$2,
  _xlpm.rows, _xlfn.SEQUENCE(_xlpm.n),
  _xlfn.BYROW(_xlpm.rows, _xlfn.LAMBDA(_xlpm.r,
    INDEX($C:$C, _xlpm.r+1) * INDEX($D:$D, _xlpm.r+1) * ($E$2 *
    INDEX(CALC!$C$122:$N$122,
      1, MATCH(M1, CALC!$C$4:$N$4, 0)
    )
    + $F$2 *
   INDEX(CALC!$B$123:$C$126,
     MATCH(INDEX($G:$G, _xlpm.r+1), CALC!$B$11:$B$14, 0), 2))
  ))
)</f>
        <v>1155.4690399999997</v>
      </c>
      <c r="CN2" cm="1">
        <f t="array" ref="CN2:CN4">_xlfn.LET(
  _xlpm.n, $B$2,
  _xlpm.rows, _xlfn.SEQUENCE(_xlpm.n),
  _xlfn.BYROW(_xlpm.rows, _xlfn.LAMBDA(_xlpm.r,
    INDEX($C:$C, _xlpm.r+1) * INDEX($D:$D, _xlpm.r+1) * ($E$2 *
    INDEX(CALC!$C$122:$N$122,
      1, MATCH(N1, CALC!$C$4:$N$4, 0)
    )
    + $F$2 *
   INDEX(CALC!$B$123:$C$126,
     MATCH(INDEX($G:$G, _xlpm.r+1), CALC!$B$11:$B$14, 0), 2))
  ))
)</f>
        <v>1155.4690399999997</v>
      </c>
      <c r="CO2" cm="1">
        <f t="array" ref="CO2:CO4">_xlfn.LET(
  _xlpm.n, $B$2,
  _xlpm.rows, _xlfn.SEQUENCE(_xlpm.n),
  _xlfn.BYROW(_xlpm.rows, _xlfn.LAMBDA(_xlpm.r,
    INDEX($C:$C, _xlpm.r+1) * INDEX($D:$D, _xlpm.r+1) * ($E$2 *
    INDEX(CALC!$C$122:$N$122,
      1, MATCH(O1, CALC!$C$4:$N$4, 0)
    )
    + $F$2 *
   INDEX(CALC!$B$123:$C$126,
     MATCH(INDEX($G:$G, _xlpm.r+1), CALC!$B$11:$B$14, 0), 2))
  ))
)</f>
        <v>1042.3516400000005</v>
      </c>
      <c r="CP2" cm="1">
        <f t="array" ref="CP2:CP4">_xlfn.LET(
  _xlpm.n, $B$2,
  _xlpm.rows, _xlfn.SEQUENCE(_xlpm.n),
  _xlfn.BYROW(_xlpm.rows, _xlfn.LAMBDA(_xlpm.r,
    INDEX($C:$C, _xlpm.r+1) * INDEX($D:$D, _xlpm.r+1) * ($E$2 *
    INDEX(CALC!$C$122:$N$122,
      1, MATCH(P1, CALC!$C$4:$N$4, 0)
    )
    + $F$2 *
   INDEX(CALC!$B$123:$C$126,
     MATCH(INDEX($G:$G, _xlpm.r+1), CALC!$B$11:$B$14, 0), 2))
  ))
)</f>
        <v>1029.78304</v>
      </c>
      <c r="CQ2" cm="1">
        <f t="array" ref="CQ2:CQ4">_xlfn.LET(
  _xlpm.n, $B$2,
  _xlpm.rows, _xlfn.SEQUENCE(_xlpm.n),
  _xlfn.BYROW(_xlpm.rows, _xlfn.LAMBDA(_xlpm.r,
    INDEX($C:$C, _xlpm.r+1) * INDEX($D:$D, _xlpm.r+1) * ($E$2 *
    INDEX(CALC!$C$122:$N$122,
      1, MATCH(Q1, CALC!$C$4:$N$4, 0)
    )
    + $F$2 *
   INDEX(CALC!$B$123:$C$126,
     MATCH(INDEX($G:$G, _xlpm.r+1), CALC!$B$11:$B$14, 0), 2))
  ))
)</f>
        <v>1155.4690399999997</v>
      </c>
      <c r="CR2" cm="1">
        <f t="array" ref="CR2:CR4">_xlfn.LET(
  _xlpm.n, $B$2,
  _xlpm.rows, _xlfn.SEQUENCE(_xlpm.n),
  _xlfn.BYROW(_xlpm.rows, _xlfn.LAMBDA(_xlpm.r,
    INDEX($C:$C, _xlpm.r+1) * INDEX($D:$D, _xlpm.r+1) * ($E$2 *
    INDEX(CALC!$C$122:$N$122,
      1, MATCH(R1, CALC!$C$4:$N$4, 0)
    )
    + $F$2 *
   INDEX(CALC!$B$123:$C$126,
     MATCH(INDEX($G:$G, _xlpm.r+1), CALC!$B$11:$B$14, 0), 2))
  ))
)</f>
        <v>1155.4690399999997</v>
      </c>
      <c r="CS2" cm="1">
        <f t="array" ref="CS2:CS4">_xlfn.LET(
  _xlpm.n, $B$2,
  _xlpm.rows, _xlfn.SEQUENCE(_xlpm.n),
  _xlfn.BYROW(_xlpm.rows, _xlfn.LAMBDA(_xlpm.r,
    INDEX($C:$C, _xlpm.r+1) * INDEX($D:$D, _xlpm.r+1) * ($E$2 *
    INDEX(CALC!$C$122:$N$122,
      1, MATCH(S1, CALC!$C$4:$N$4, 0)
    )
    + $F$2 *
   INDEX(CALC!$B$123:$C$126,
     MATCH(INDEX($G:$G, _xlpm.r+1), CALC!$B$11:$B$14, 0), 2))
  ))
)</f>
        <v>1155.4690399999997</v>
      </c>
      <c r="CT2" cm="1">
        <f t="array" ref="CT2:CT4">_xlfn.LET(
  _xlpm.n, $B$2,
  _xlpm.rows, _xlfn.SEQUENCE(_xlpm.n),
  _xlfn.BYROW(_xlpm.rows, _xlfn.LAMBDA(_xlpm.r,
    INDEX($C:$C, _xlpm.r+1) * INDEX($D:$D, _xlpm.r+1) * ($E$2 *
    INDEX(CALC!$C$122:$N$122,
      1, MATCH(T1, CALC!$C$4:$N$4, 0)
    )
    + $F$2 *
   INDEX(CALC!$B$123:$C$126,
     MATCH(INDEX($G:$G, _xlpm.r+1), CALC!$B$11:$B$14, 0), 2))
  ))
)</f>
        <v>1142.9004400000001</v>
      </c>
      <c r="CV2" cm="1">
        <f t="array" ref="CV2:CV4">_xlfn.LET(
  _xlpm.n, $B$2,
  _xlpm.rows, _xlfn.SEQUENCE(_xlpm.n),
  _xlfn.BYROW(_xlpm.rows, _xlfn.LAMBDA(_xlpm.r,
    INDEX($C:$C, _xlpm.r+1) * INDEX($D:$D, _xlpm.r+1) * ($E$2 *
    INDEX(CALC!$C$141:$N$141,
      1, MATCH(I1, CALC!$C$4:$N$4, 0)
    )
    + $F$2 *
   INDEX(CALC!$B$142:$C$145,
     MATCH(INDEX($G:$G, _xlpm.r+1), CALC!$B$11:$B$14, 0), 2))
  ))
)</f>
        <v>2259.7194400000008</v>
      </c>
      <c r="CW2" cm="1">
        <f t="array" ref="CW2:CW4">_xlfn.LET(
  _xlpm.n, $B$2,
  _xlpm.rows, _xlfn.SEQUENCE(_xlpm.n),
  _xlfn.BYROW(_xlpm.rows, _xlfn.LAMBDA(_xlpm.r,
    INDEX($C:$C, _xlpm.r+1) * INDEX($D:$D, _xlpm.r+1) * ($E$2 *
    INDEX(CALC!$C$141:$N$141,
      1, MATCH(J1, CALC!$C$4:$N$4, 0)
    )
    + $F$2 *
   INDEX(CALC!$B$142:$C$145,
     MATCH(INDEX($G:$G, _xlpm.r+1), CALC!$B$11:$B$14, 0), 2))
  ))
)</f>
        <v>2259.7194400000008</v>
      </c>
      <c r="CX2" cm="1">
        <f t="array" ref="CX2:CX4">_xlfn.LET(
  _xlpm.n, $B$2,
  _xlpm.rows, _xlfn.SEQUENCE(_xlpm.n),
  _xlfn.BYROW(_xlpm.rows, _xlfn.LAMBDA(_xlpm.r,
    INDEX($C:$C, _xlpm.r+1) * INDEX($D:$D, _xlpm.r+1) * ($E$2 *
    INDEX(CALC!$C$141:$N$141,
      1, MATCH(K1, CALC!$C$4:$N$4, 0)
    )
    + $F$2 *
   INDEX(CALC!$B$142:$C$145,
     MATCH(INDEX($G:$G, _xlpm.r+1), CALC!$B$11:$B$14, 0), 2))
  ))
)</f>
        <v>2410.5426399999992</v>
      </c>
      <c r="CY2" cm="1">
        <f t="array" ref="CY2:CY4">_xlfn.LET(
  _xlpm.n, $B$2,
  _xlpm.rows, _xlfn.SEQUENCE(_xlpm.n),
  _xlfn.BYROW(_xlpm.rows, _xlfn.LAMBDA(_xlpm.r,
    INDEX($C:$C, _xlpm.r+1) * INDEX($D:$D, _xlpm.r+1) * ($E$2 *
    INDEX(CALC!$C$141:$N$141,
      1, MATCH(L1, CALC!$C$4:$N$4, 0)
    )
    + $F$2 *
   INDEX(CALC!$B$142:$C$145,
     MATCH(INDEX($G:$G, _xlpm.r+1), CALC!$B$11:$B$14, 0), 2))
  ))
)</f>
        <v>2435.6798400000002</v>
      </c>
      <c r="CZ2" cm="1">
        <f t="array" ref="CZ2:CZ4">_xlfn.LET(
  _xlpm.n, $B$2,
  _xlpm.rows, _xlfn.SEQUENCE(_xlpm.n),
  _xlfn.BYROW(_xlpm.rows, _xlfn.LAMBDA(_xlpm.r,
    INDEX($C:$C, _xlpm.r+1) * INDEX($D:$D, _xlpm.r+1) * ($E$2 *
    INDEX(CALC!$C$141:$N$141,
      1, MATCH(M1, CALC!$C$4:$N$4, 0)
    )
    + $F$2 *
   INDEX(CALC!$B$142:$C$145,
     MATCH(INDEX($G:$G, _xlpm.r+1), CALC!$B$11:$B$14, 0), 2))
  ))
)</f>
        <v>2448.2484400000003</v>
      </c>
      <c r="DA2" cm="1">
        <f t="array" ref="DA2:DA4">_xlfn.LET(
  _xlpm.n, $B$2,
  _xlpm.rows, _xlfn.SEQUENCE(_xlpm.n),
  _xlfn.BYROW(_xlpm.rows, _xlfn.LAMBDA(_xlpm.r,
    INDEX($C:$C, _xlpm.r+1) * INDEX($D:$D, _xlpm.r+1) * ($E$2 *
    INDEX(CALC!$C$141:$N$141,
      1, MATCH(N1, CALC!$C$4:$N$4, 0)
    )
    + $F$2 *
   INDEX(CALC!$B$142:$C$145,
     MATCH(INDEX($G:$G, _xlpm.r+1), CALC!$B$11:$B$14, 0), 2))
  ))
)</f>
        <v>2448.2484400000003</v>
      </c>
      <c r="DB2" cm="1">
        <f t="array" ref="DB2:DB4">_xlfn.LET(
  _xlpm.n, $B$2,
  _xlpm.rows, _xlfn.SEQUENCE(_xlpm.n),
  _xlfn.BYROW(_xlpm.rows, _xlfn.LAMBDA(_xlpm.r,
    INDEX($C:$C, _xlpm.r+1) * INDEX($D:$D, _xlpm.r+1) * ($E$2 *
    INDEX(CALC!$C$141:$N$141,
      1, MATCH(O1, CALC!$C$4:$N$4, 0)
    )
    + $F$2 *
   INDEX(CALC!$B$142:$C$145,
     MATCH(INDEX($G:$G, _xlpm.r+1), CALC!$B$11:$B$14, 0), 2))
  ))
)</f>
        <v>2347.6996399999989</v>
      </c>
      <c r="DC2" cm="1">
        <f t="array" ref="DC2:DC4">_xlfn.LET(
  _xlpm.n, $B$2,
  _xlpm.rows, _xlfn.SEQUENCE(_xlpm.n),
  _xlfn.BYROW(_xlpm.rows, _xlfn.LAMBDA(_xlpm.r,
    INDEX($C:$C, _xlpm.r+1) * INDEX($D:$D, _xlpm.r+1) * ($E$2 *
    INDEX(CALC!$C$141:$N$141,
      1, MATCH(P1, CALC!$C$4:$N$4, 0)
    )
    + $F$2 *
   INDEX(CALC!$B$142:$C$145,
     MATCH(INDEX($G:$G, _xlpm.r+1), CALC!$B$11:$B$14, 0), 2))
  ))
)</f>
        <v>2322.5624400000006</v>
      </c>
      <c r="DD2" cm="1">
        <f t="array" ref="DD2:DD4">_xlfn.LET(
  _xlpm.n, $B$2,
  _xlpm.rows, _xlfn.SEQUENCE(_xlpm.n),
  _xlfn.BYROW(_xlpm.rows, _xlfn.LAMBDA(_xlpm.r,
    INDEX($C:$C, _xlpm.r+1) * INDEX($D:$D, _xlpm.r+1) * ($E$2 *
    INDEX(CALC!$C$141:$N$141,
      1, MATCH(Q1, CALC!$C$4:$N$4, 0)
    )
    + $F$2 *
   INDEX(CALC!$B$142:$C$145,
     MATCH(INDEX($G:$G, _xlpm.r+1), CALC!$B$11:$B$14, 0), 2))
  ))
)</f>
        <v>2448.2484400000003</v>
      </c>
      <c r="DE2" cm="1">
        <f t="array" ref="DE2:DE4">_xlfn.LET(
  _xlpm.n, $B$2,
  _xlpm.rows, _xlfn.SEQUENCE(_xlpm.n),
  _xlfn.BYROW(_xlpm.rows, _xlfn.LAMBDA(_xlpm.r,
    INDEX($C:$C, _xlpm.r+1) * INDEX($D:$D, _xlpm.r+1) * ($E$2 *
    INDEX(CALC!$C$141:$N$141,
      1, MATCH(R1, CALC!$C$4:$N$4, 0)
    )
    + $F$2 *
   INDEX(CALC!$B$142:$C$145,
     MATCH(INDEX($G:$G, _xlpm.r+1), CALC!$B$11:$B$14, 0), 2))
  ))
)</f>
        <v>2448.2484400000003</v>
      </c>
      <c r="DF2" cm="1">
        <f t="array" ref="DF2:DF4">_xlfn.LET(
  _xlpm.n, $B$2,
  _xlpm.rows, _xlfn.SEQUENCE(_xlpm.n),
  _xlfn.BYROW(_xlpm.rows, _xlfn.LAMBDA(_xlpm.r,
    INDEX($C:$C, _xlpm.r+1) * INDEX($D:$D, _xlpm.r+1) * ($E$2 *
    INDEX(CALC!$C$141:$N$141,
      1, MATCH(S1, CALC!$C$4:$N$4, 0)
    )
    + $F$2 *
   INDEX(CALC!$B$142:$C$145,
     MATCH(INDEX($G:$G, _xlpm.r+1), CALC!$B$11:$B$14, 0), 2))
  ))
)</f>
        <v>2448.2484400000003</v>
      </c>
      <c r="DG2" cm="1">
        <f t="array" ref="DG2:DG4">_xlfn.LET(
  _xlpm.n, $B$2,
  _xlpm.rows, _xlfn.SEQUENCE(_xlpm.n),
  _xlfn.BYROW(_xlpm.rows, _xlfn.LAMBDA(_xlpm.r,
    INDEX($C:$C, _xlpm.r+1) * INDEX($D:$D, _xlpm.r+1) * ($E$2 *
    INDEX(CALC!$C$141:$N$141,
      1, MATCH(T1, CALC!$C$4:$N$4, 0)
    )
    + $F$2 *
   INDEX(CALC!$B$142:$C$145,
     MATCH(INDEX($G:$G, _xlpm.r+1), CALC!$B$11:$B$14, 0), 2))
  ))
)</f>
        <v>2410.5426399999992</v>
      </c>
      <c r="DI2" cm="1">
        <f t="array" ref="DI2:DI4">_xlfn.LET(
  _xlpm.n, $B$2,
  _xlpm.rows, _xlfn.SEQUENCE(_xlpm.n),
  _xlfn.BYROW(_xlpm.rows, _xlfn.LAMBDA(_xlpm.r,
    INDEX($C:$C, _xlpm.r+1) * INDEX($D:$D, _xlpm.r+1) * ($E$2 *
    INDEX(CALC!$C$160:$N$160,
      1, MATCH(I1, CALC!$C$4:$N$4, 0)
    )
    + $F$2 *
   INDEX(CALC!$B$161:$C$164,
     MATCH(INDEX($G:$G, _xlpm.r+1), CALC!$B$11:$B$14, 0), 2))
  ))
)</f>
        <v>4493.3574399999998</v>
      </c>
      <c r="DJ2" cm="1">
        <f t="array" ref="DJ2:DJ4">_xlfn.LET(
  _xlpm.n, $B$2,
  _xlpm.rows, _xlfn.SEQUENCE(_xlpm.n),
  _xlfn.BYROW(_xlpm.rows, _xlfn.LAMBDA(_xlpm.r,
    INDEX($C:$C, _xlpm.r+1) * INDEX($D:$D, _xlpm.r+1) * ($E$2 *
    INDEX(CALC!$C$160:$N$160,
      1, MATCH(J1, CALC!$C$4:$N$4, 0)
    )
    + $F$2 *
   INDEX(CALC!$B$161:$C$164,
     MATCH(INDEX($G:$G, _xlpm.r+1), CALC!$B$11:$B$14, 0), 2))
  ))
)</f>
        <v>4493.3574399999998</v>
      </c>
      <c r="DK2" cm="1">
        <f t="array" ref="DK2:DK4">_xlfn.LET(
  _xlpm.n, $B$2,
  _xlpm.rows, _xlfn.SEQUENCE(_xlpm.n),
  _xlfn.BYROW(_xlpm.rows, _xlfn.LAMBDA(_xlpm.r,
    INDEX($C:$C, _xlpm.r+1) * INDEX($D:$D, _xlpm.r+1) * ($E$2 *
    INDEX(CALC!$C$160:$N$160,
      1, MATCH(K1, CALC!$C$4:$N$4, 0)
    )
    + $F$2 *
   INDEX(CALC!$B$161:$C$164,
     MATCH(INDEX($G:$G, _xlpm.r+1), CALC!$B$11:$B$14, 0), 2))
  ))
)</f>
        <v>4656.749240000001</v>
      </c>
      <c r="DL2" cm="1">
        <f t="array" ref="DL2:DL4">_xlfn.LET(
  _xlpm.n, $B$2,
  _xlpm.rows, _xlfn.SEQUENCE(_xlpm.n),
  _xlfn.BYROW(_xlpm.rows, _xlfn.LAMBDA(_xlpm.r,
    INDEX($C:$C, _xlpm.r+1) * INDEX($D:$D, _xlpm.r+1) * ($E$2 *
    INDEX(CALC!$C$160:$N$160,
      1, MATCH(L1, CALC!$C$4:$N$4, 0)
    )
    + $F$2 *
   INDEX(CALC!$B$161:$C$164,
     MATCH(INDEX($G:$G, _xlpm.r+1), CALC!$B$11:$B$14, 0), 2))
  ))
)</f>
        <v>4694.4550400000007</v>
      </c>
      <c r="DM2" cm="1">
        <f t="array" ref="DM2:DM4">_xlfn.LET(
  _xlpm.n, $B$2,
  _xlpm.rows, _xlfn.SEQUENCE(_xlpm.n),
  _xlfn.BYROW(_xlpm.rows, _xlfn.LAMBDA(_xlpm.r,
    INDEX($C:$C, _xlpm.r+1) * INDEX($D:$D, _xlpm.r+1) * ($E$2 *
    INDEX(CALC!$C$160:$N$160,
      1, MATCH(M1, CALC!$C$4:$N$4, 0)
    )
    + $F$2 *
   INDEX(CALC!$B$161:$C$164,
     MATCH(INDEX($G:$G, _xlpm.r+1), CALC!$B$11:$B$14, 0), 2))
  ))
)</f>
        <v>4732.1608399999996</v>
      </c>
      <c r="DN2" cm="1">
        <f t="array" ref="DN2:DN4">_xlfn.LET(
  _xlpm.n, $B$2,
  _xlpm.rows, _xlfn.SEQUENCE(_xlpm.n),
  _xlfn.BYROW(_xlpm.rows, _xlfn.LAMBDA(_xlpm.r,
    INDEX($C:$C, _xlpm.r+1) * INDEX($D:$D, _xlpm.r+1) * ($E$2 *
    INDEX(CALC!$C$160:$N$160,
      1, MATCH(N1, CALC!$C$4:$N$4, 0)
    )
    + $F$2 *
   INDEX(CALC!$B$161:$C$164,
     MATCH(INDEX($G:$G, _xlpm.r+1), CALC!$B$11:$B$14, 0), 2))
  ))
)</f>
        <v>4732.1608399999996</v>
      </c>
      <c r="DO2" cm="1">
        <f t="array" ref="DO2:DO4">_xlfn.LET(
  _xlpm.n, $B$2,
  _xlpm.rows, _xlfn.SEQUENCE(_xlpm.n),
  _xlfn.BYROW(_xlpm.rows, _xlfn.LAMBDA(_xlpm.r,
    INDEX($C:$C, _xlpm.r+1) * INDEX($D:$D, _xlpm.r+1) * ($E$2 *
    INDEX(CALC!$C$160:$N$160,
      1, MATCH(O1, CALC!$C$4:$N$4, 0)
    )
    + $F$2 *
   INDEX(CALC!$B$161:$C$164,
     MATCH(INDEX($G:$G, _xlpm.r+1), CALC!$B$11:$B$14, 0), 2))
  ))
)</f>
        <v>4644.1806400000005</v>
      </c>
      <c r="DP2" cm="1">
        <f t="array" ref="DP2:DP4">_xlfn.LET(
  _xlpm.n, $B$2,
  _xlpm.rows, _xlfn.SEQUENCE(_xlpm.n),
  _xlfn.BYROW(_xlpm.rows, _xlfn.LAMBDA(_xlpm.r,
    INDEX($C:$C, _xlpm.r+1) * INDEX($D:$D, _xlpm.r+1) * ($E$2 *
    INDEX(CALC!$C$160:$N$160,
      1, MATCH(P1, CALC!$C$4:$N$4, 0)
    )
    + $F$2 *
   INDEX(CALC!$B$161:$C$164,
     MATCH(INDEX($G:$G, _xlpm.r+1), CALC!$B$11:$B$14, 0), 2))
  ))
)</f>
        <v>4606.4748399999999</v>
      </c>
      <c r="DQ2" cm="1">
        <f t="array" ref="DQ2:DQ4">_xlfn.LET(
  _xlpm.n, $B$2,
  _xlpm.rows, _xlfn.SEQUENCE(_xlpm.n),
  _xlfn.BYROW(_xlpm.rows, _xlfn.LAMBDA(_xlpm.r,
    INDEX($C:$C, _xlpm.r+1) * INDEX($D:$D, _xlpm.r+1) * ($E$2 *
    INDEX(CALC!$C$160:$N$160,
      1, MATCH(Q1, CALC!$C$4:$N$4, 0)
    )
    + $F$2 *
   INDEX(CALC!$B$161:$C$164,
     MATCH(INDEX($G:$G, _xlpm.r+1), CALC!$B$11:$B$14, 0), 2))
  ))
)</f>
        <v>4732.1608399999996</v>
      </c>
      <c r="DR2" cm="1">
        <f t="array" ref="DR2:DR4">_xlfn.LET(
  _xlpm.n, $B$2,
  _xlpm.rows, _xlfn.SEQUENCE(_xlpm.n),
  _xlfn.BYROW(_xlpm.rows, _xlfn.LAMBDA(_xlpm.r,
    INDEX($C:$C, _xlpm.r+1) * INDEX($D:$D, _xlpm.r+1) * ($E$2 *
    INDEX(CALC!$C$160:$N$160,
      1, MATCH(R1, CALC!$C$4:$N$4, 0)
    )
    + $F$2 *
   INDEX(CALC!$B$161:$C$164,
     MATCH(INDEX($G:$G, _xlpm.r+1), CALC!$B$11:$B$14, 0), 2))
  ))
)</f>
        <v>4732.1608399999996</v>
      </c>
      <c r="DS2" cm="1">
        <f t="array" ref="DS2:DS4">_xlfn.LET(
  _xlpm.n, $B$2,
  _xlpm.rows, _xlfn.SEQUENCE(_xlpm.n),
  _xlfn.BYROW(_xlpm.rows, _xlfn.LAMBDA(_xlpm.r,
    INDEX($C:$C, _xlpm.r+1) * INDEX($D:$D, _xlpm.r+1) * ($E$2 *
    INDEX(CALC!$C$160:$N$160,
      1, MATCH(S1, CALC!$C$4:$N$4, 0)
    )
    + $F$2 *
   INDEX(CALC!$B$161:$C$164,
     MATCH(INDEX($G:$G, _xlpm.r+1), CALC!$B$11:$B$14, 0), 2))
  ))
)</f>
        <v>4732.1608399999996</v>
      </c>
      <c r="DT2" cm="1">
        <f t="array" ref="DT2:DT4">_xlfn.LET(
  _xlpm.n, $B$2,
  _xlpm.rows, _xlfn.SEQUENCE(_xlpm.n),
  _xlfn.BYROW(_xlpm.rows, _xlfn.LAMBDA(_xlpm.r,
    INDEX($C:$C, _xlpm.r+1) * INDEX($D:$D, _xlpm.r+1) * ($E$2 *
    INDEX(CALC!$C$160:$N$160,
      1, MATCH(T1, CALC!$C$4:$N$4, 0)
    )
    + $F$2 *
   INDEX(CALC!$B$161:$C$164,
     MATCH(INDEX($G:$G, _xlpm.r+1), CALC!$B$11:$B$14, 0), 2))
  ))
)</f>
        <v>4656.749240000001</v>
      </c>
      <c r="DV2" cm="1">
        <f t="array" ref="DV2:DV4">_xlfn.LET(
  _xlpm.n, $B$2,
  _xlpm.rows, _xlfn.SEQUENCE(_xlpm.n),
  _xlfn.BYROW(_xlpm.rows, _xlfn.LAMBDA(_xlpm.r,
    INDEX($C:$C, _xlpm.r+1) * INDEX($D:$D, _xlpm.r+1) * ($E$2 *
    INDEX(CALC!$C$179:$N$179,
      1, MATCH(I1, CALC!$C$4:$N$4, 0)
    )
    + $F$2 *
   INDEX(CALC!$B$180:$C$183,
     MATCH(INDEX($G:$G, _xlpm.r+1), CALC!$B$11:$B$14, 0), 2))
  ))
)</f>
        <v>7606.1594400000004</v>
      </c>
      <c r="DW2" cm="1">
        <f t="array" ref="DW2:DW4">_xlfn.LET(
  _xlpm.n, $B$2,
  _xlpm.rows, _xlfn.SEQUENCE(_xlpm.n),
  _xlfn.BYROW(_xlpm.rows, _xlfn.LAMBDA(_xlpm.r,
    INDEX($C:$C, _xlpm.r+1) * INDEX($D:$D, _xlpm.r+1) * ($E$2 *
    INDEX(CALC!$C$179:$N$179,
      1, MATCH(J1, CALC!$C$4:$N$4, 0)
    )
    + $F$2 *
   INDEX(CALC!$B$180:$C$183,
     MATCH(INDEX($G:$G, _xlpm.r+1), CALC!$B$11:$B$14, 0), 2))
  ))
)</f>
        <v>7606.1594400000004</v>
      </c>
      <c r="DX2" cm="1">
        <f t="array" ref="DX2:DX4">_xlfn.LET(
  _xlpm.n, $B$2,
  _xlpm.rows, _xlfn.SEQUENCE(_xlpm.n),
  _xlfn.BYROW(_xlpm.rows, _xlfn.LAMBDA(_xlpm.r,
    INDEX($C:$C, _xlpm.r+1) * INDEX($D:$D, _xlpm.r+1) * ($E$2 *
    INDEX(CALC!$C$179:$N$179,
      1, MATCH(K1, CALC!$C$4:$N$4, 0)
    )
    + $F$2 *
   INDEX(CALC!$B$180:$C$183,
     MATCH(INDEX($G:$G, _xlpm.r+1), CALC!$B$11:$B$14, 0), 2))
  ))
)</f>
        <v>7782.1198400000003</v>
      </c>
      <c r="DY2" cm="1">
        <f t="array" ref="DY2:DY4">_xlfn.LET(
  _xlpm.n, $B$2,
  _xlpm.rows, _xlfn.SEQUENCE(_xlpm.n),
  _xlfn.BYROW(_xlpm.rows, _xlfn.LAMBDA(_xlpm.r,
    INDEX($C:$C, _xlpm.r+1) * INDEX($D:$D, _xlpm.r+1) * ($E$2 *
    INDEX(CALC!$C$179:$N$179,
      1, MATCH(L1, CALC!$C$4:$N$4, 0)
    )
    + $F$2 *
   INDEX(CALC!$B$180:$C$183,
     MATCH(INDEX($G:$G, _xlpm.r+1), CALC!$B$11:$B$14, 0), 2))
  ))
)</f>
        <v>7832.3942400000005</v>
      </c>
      <c r="DZ2" cm="1">
        <f t="array" ref="DZ2:DZ4">_xlfn.LET(
  _xlpm.n, $B$2,
  _xlpm.rows, _xlfn.SEQUENCE(_xlpm.n),
  _xlfn.BYROW(_xlpm.rows, _xlfn.LAMBDA(_xlpm.r,
    INDEX($C:$C, _xlpm.r+1) * INDEX($D:$D, _xlpm.r+1) * ($E$2 *
    INDEX(CALC!$C$179:$N$179,
      1, MATCH(M1, CALC!$C$4:$N$4, 0)
    )
    + $F$2 *
   INDEX(CALC!$B$180:$C$183,
     MATCH(INDEX($G:$G, _xlpm.r+1), CALC!$B$11:$B$14, 0), 2))
  ))
)</f>
        <v>7895.2372399999995</v>
      </c>
      <c r="EA2" cm="1">
        <f t="array" ref="EA2:EA4">_xlfn.LET(
  _xlpm.n, $B$2,
  _xlpm.rows, _xlfn.SEQUENCE(_xlpm.n),
  _xlfn.BYROW(_xlpm.rows, _xlfn.LAMBDA(_xlpm.r,
    INDEX($C:$C, _xlpm.r+1) * INDEX($D:$D, _xlpm.r+1) * ($E$2 *
    INDEX(CALC!$C$179:$N$179,
      1, MATCH(N1, CALC!$C$4:$N$4, 0)
    )
    + $F$2 *
   INDEX(CALC!$B$180:$C$183,
     MATCH(INDEX($G:$G, _xlpm.r+1), CALC!$B$11:$B$14, 0), 2))
  ))
)</f>
        <v>7895.2372399999995</v>
      </c>
      <c r="EB2" cm="1">
        <f t="array" ref="EB2:EB4">_xlfn.LET(
  _xlpm.n, $B$2,
  _xlpm.rows, _xlfn.SEQUENCE(_xlpm.n),
  _xlfn.BYROW(_xlpm.rows, _xlfn.LAMBDA(_xlpm.r,
    INDEX($C:$C, _xlpm.r+1) * INDEX($D:$D, _xlpm.r+1) * ($E$2 *
    INDEX(CALC!$C$179:$N$179,
      1, MATCH(O1, CALC!$C$4:$N$4, 0)
    )
    + $F$2 *
   INDEX(CALC!$B$180:$C$183,
     MATCH(INDEX($G:$G, _xlpm.r+1), CALC!$B$11:$B$14, 0), 2))
  ))
)</f>
        <v>7819.82564</v>
      </c>
      <c r="EC2" cm="1">
        <f t="array" ref="EC2:EC4">_xlfn.LET(
  _xlpm.n, $B$2,
  _xlpm.rows, _xlfn.SEQUENCE(_xlpm.n),
  _xlfn.BYROW(_xlpm.rows, _xlfn.LAMBDA(_xlpm.r,
    INDEX($C:$C, _xlpm.r+1) * INDEX($D:$D, _xlpm.r+1) * ($E$2 *
    INDEX(CALC!$C$179:$N$179,
      1, MATCH(P1, CALC!$C$4:$N$4, 0)
    )
    + $F$2 *
   INDEX(CALC!$B$180:$C$183,
     MATCH(INDEX($G:$G, _xlpm.r+1), CALC!$B$11:$B$14, 0), 2))
  ))
)</f>
        <v>7769.5512399999998</v>
      </c>
      <c r="ED2" cm="1">
        <f t="array" ref="ED2:ED4">_xlfn.LET(
  _xlpm.n, $B$2,
  _xlpm.rows, _xlfn.SEQUENCE(_xlpm.n),
  _xlfn.BYROW(_xlpm.rows, _xlfn.LAMBDA(_xlpm.r,
    INDEX($C:$C, _xlpm.r+1) * INDEX($D:$D, _xlpm.r+1) * ($E$2 *
    INDEX(CALC!$C$179:$N$179,
      1, MATCH(Q1, CALC!$C$4:$N$4, 0)
    )
    + $F$2 *
   INDEX(CALC!$B$180:$C$183,
     MATCH(INDEX($G:$G, _xlpm.r+1), CALC!$B$11:$B$14, 0), 2))
  ))
)</f>
        <v>7895.2372399999995</v>
      </c>
      <c r="EE2" cm="1">
        <f t="array" ref="EE2:EE4">_xlfn.LET(
  _xlpm.n, $B$2,
  _xlpm.rows, _xlfn.SEQUENCE(_xlpm.n),
  _xlfn.BYROW(_xlpm.rows, _xlfn.LAMBDA(_xlpm.r,
    INDEX($C:$C, _xlpm.r+1) * INDEX($D:$D, _xlpm.r+1) * ($E$2 *
    INDEX(CALC!$C$179:$N$179,
      1, MATCH(R1, CALC!$C$4:$N$4, 0)
    )
    + $F$2 *
   INDEX(CALC!$B$180:$C$183,
     MATCH(INDEX($G:$G, _xlpm.r+1), CALC!$B$11:$B$14, 0), 2))
  ))
)</f>
        <v>7895.2372399999995</v>
      </c>
      <c r="EF2" cm="1">
        <f t="array" ref="EF2:EF4">_xlfn.LET(
  _xlpm.n, $B$2,
  _xlpm.rows, _xlfn.SEQUENCE(_xlpm.n),
  _xlfn.BYROW(_xlpm.rows, _xlfn.LAMBDA(_xlpm.r,
    INDEX($C:$C, _xlpm.r+1) * INDEX($D:$D, _xlpm.r+1) * ($E$2 *
    INDEX(CALC!$C$179:$N$179,
      1, MATCH(S1, CALC!$C$4:$N$4, 0)
    )
    + $F$2 *
   INDEX(CALC!$B$180:$C$183,
     MATCH(INDEX($G:$G, _xlpm.r+1), CALC!$B$11:$B$14, 0), 2))
  ))
)</f>
        <v>7895.2372399999995</v>
      </c>
      <c r="EG2" cm="1">
        <f t="array" ref="EG2:EG4">_xlfn.LET(
  _xlpm.n, $B$2,
  _xlpm.rows, _xlfn.SEQUENCE(_xlpm.n),
  _xlfn.BYROW(_xlpm.rows, _xlfn.LAMBDA(_xlpm.r,
    INDEX($C:$C, _xlpm.r+1) * INDEX($D:$D, _xlpm.r+1) * ($E$2 *
    INDEX(CALC!$C$179:$N$179,
      1, MATCH(T1, CALC!$C$4:$N$4, 0)
    )
    + $F$2 *
   INDEX(CALC!$B$180:$C$183,
     MATCH(INDEX($G:$G, _xlpm.r+1), CALC!$B$11:$B$14, 0), 2))
  ))
)</f>
        <v>7782.1198400000003</v>
      </c>
      <c r="EI2" cm="1">
        <f t="array" ref="EI2:EI4">_xlfn.LET(
  _xlpm.n, $B$2,
  _xlpm.rows, _xlfn.SEQUENCE(_xlpm.n),
  _xlfn.BYROW(_xlpm.rows, _xlfn.LAMBDA(_xlpm.r,
    INDEX($C:$C, _xlpm.r+1) * INDEX($D:$D, _xlpm.r+1) * ($E$2 *
    INDEX(CALC!$C$198:$N$198,
      1, MATCH(I1, CALC!$C$4:$N$4, 0)
    )
    + $F$2 *
   INDEX(CALC!$B$199:$C$202,
     MATCH(INDEX($G:$G, _xlpm.r+1), CALC!$B$11:$B$14, 0), 2))
  ))
)</f>
        <v>10697.843639999999</v>
      </c>
      <c r="EJ2" cm="1">
        <f t="array" ref="EJ2:EJ4">_xlfn.LET(
  _xlpm.n, $B$2,
  _xlpm.rows, _xlfn.SEQUENCE(_xlpm.n),
  _xlfn.BYROW(_xlpm.rows, _xlfn.LAMBDA(_xlpm.r,
    INDEX($C:$C, _xlpm.r+1) * INDEX($D:$D, _xlpm.r+1) * ($E$2 *
    INDEX(CALC!$C$198:$N$198,
      1, MATCH(J1, CALC!$C$4:$N$4, 0)
    )
    + $F$2 *
   INDEX(CALC!$B$199:$C$202,
     MATCH(INDEX($G:$G, _xlpm.r+1), CALC!$B$11:$B$14, 0), 2))
  ))
)</f>
        <v>10697.843639999999</v>
      </c>
      <c r="EK2" cm="1">
        <f t="array" ref="EK2:EK4">_xlfn.LET(
  _xlpm.n, $B$2,
  _xlpm.rows, _xlfn.SEQUENCE(_xlpm.n),
  _xlfn.BYROW(_xlpm.rows, _xlfn.LAMBDA(_xlpm.r,
    INDEX($C:$C, _xlpm.r+1) * INDEX($D:$D, _xlpm.r+1) * ($E$2 *
    INDEX(CALC!$C$198:$N$198,
      1, MATCH(K1, CALC!$C$4:$N$4, 0)
    )
    + $F$2 *
   INDEX(CALC!$B$199:$C$202,
     MATCH(INDEX($G:$G, _xlpm.r+1), CALC!$B$11:$B$14, 0), 2))
  ))
)</f>
        <v>10898.941239999998</v>
      </c>
      <c r="EL2" cm="1">
        <f t="array" ref="EL2:EL4">_xlfn.LET(
  _xlpm.n, $B$2,
  _xlpm.rows, _xlfn.SEQUENCE(_xlpm.n),
  _xlfn.BYROW(_xlpm.rows, _xlfn.LAMBDA(_xlpm.r,
    INDEX($C:$C, _xlpm.r+1) * INDEX($D:$D, _xlpm.r+1) * ($E$2 *
    INDEX(CALC!$C$198:$N$198,
      1, MATCH(L1, CALC!$C$4:$N$4, 0)
    )
    + $F$2 *
   INDEX(CALC!$B$199:$C$202,
     MATCH(INDEX($G:$G, _xlpm.r+1), CALC!$B$11:$B$14, 0), 2))
  ))
)</f>
        <v>10974.35284</v>
      </c>
      <c r="EM2" cm="1">
        <f t="array" ref="EM2:EM4">_xlfn.LET(
  _xlpm.n, $B$2,
  _xlpm.rows, _xlfn.SEQUENCE(_xlpm.n),
  _xlfn.BYROW(_xlpm.rows, _xlfn.LAMBDA(_xlpm.r,
    INDEX($C:$C, _xlpm.r+1) * INDEX($D:$D, _xlpm.r+1) * ($E$2 *
    INDEX(CALC!$C$198:$N$198,
      1, MATCH(M1, CALC!$C$4:$N$4, 0)
    )
    + $F$2 *
   INDEX(CALC!$B$199:$C$202,
     MATCH(INDEX($G:$G, _xlpm.r+1), CALC!$B$11:$B$14, 0), 2))
  ))
)</f>
        <v>11049.764440000001</v>
      </c>
      <c r="EN2" cm="1">
        <f t="array" ref="EN2:EN4">_xlfn.LET(
  _xlpm.n, $B$2,
  _xlpm.rows, _xlfn.SEQUENCE(_xlpm.n),
  _xlfn.BYROW(_xlpm.rows, _xlfn.LAMBDA(_xlpm.r,
    INDEX($C:$C, _xlpm.r+1) * INDEX($D:$D, _xlpm.r+1) * ($E$2 *
    INDEX(CALC!$C$198:$N$198,
      1, MATCH(N1, CALC!$C$4:$N$4, 0)
    )
    + $F$2 *
   INDEX(CALC!$B$199:$C$202,
     MATCH(INDEX($G:$G, _xlpm.r+1), CALC!$B$11:$B$14, 0), 2))
  ))
)</f>
        <v>11049.764440000001</v>
      </c>
      <c r="EO2" cm="1">
        <f t="array" ref="EO2:EO4">_xlfn.LET(
  _xlpm.n, $B$2,
  _xlpm.rows, _xlfn.SEQUENCE(_xlpm.n),
  _xlfn.BYROW(_xlpm.rows, _xlfn.LAMBDA(_xlpm.r,
    INDEX($C:$C, _xlpm.r+1) * INDEX($D:$D, _xlpm.r+1) * ($E$2 *
    INDEX(CALC!$C$198:$N$198,
      1, MATCH(O1, CALC!$C$4:$N$4, 0)
    )
    + $F$2 *
   INDEX(CALC!$B$199:$C$202,
     MATCH(INDEX($G:$G, _xlpm.r+1), CALC!$B$11:$B$14, 0), 2))
  ))
)</f>
        <v>10999.490039999999</v>
      </c>
      <c r="EP2" cm="1">
        <f t="array" ref="EP2:EP4">_xlfn.LET(
  _xlpm.n, $B$2,
  _xlpm.rows, _xlfn.SEQUENCE(_xlpm.n),
  _xlfn.BYROW(_xlpm.rows, _xlfn.LAMBDA(_xlpm.r,
    INDEX($C:$C, _xlpm.r+1) * INDEX($D:$D, _xlpm.r+1) * ($E$2 *
    INDEX(CALC!$C$198:$N$198,
      1, MATCH(P1, CALC!$C$4:$N$4, 0)
    )
    + $F$2 *
   INDEX(CALC!$B$199:$C$202,
     MATCH(INDEX($G:$G, _xlpm.r+1), CALC!$B$11:$B$14, 0), 2))
  ))
)</f>
        <v>10924.078439999999</v>
      </c>
      <c r="EQ2" cm="1">
        <f t="array" ref="EQ2:EQ4">_xlfn.LET(
  _xlpm.n, $B$2,
  _xlpm.rows, _xlfn.SEQUENCE(_xlpm.n),
  _xlfn.BYROW(_xlpm.rows, _xlfn.LAMBDA(_xlpm.r,
    INDEX($C:$C, _xlpm.r+1) * INDEX($D:$D, _xlpm.r+1) * ($E$2 *
    INDEX(CALC!$C$198:$N$198,
      1, MATCH(Q1, CALC!$C$4:$N$4, 0)
    )
    + $F$2 *
   INDEX(CALC!$B$199:$C$202,
     MATCH(INDEX($G:$G, _xlpm.r+1), CALC!$B$11:$B$14, 0), 2))
  ))
)</f>
        <v>11049.764440000001</v>
      </c>
      <c r="ER2" cm="1">
        <f t="array" ref="ER2:ER4">_xlfn.LET(
  _xlpm.n, $B$2,
  _xlpm.rows, _xlfn.SEQUENCE(_xlpm.n),
  _xlfn.BYROW(_xlpm.rows, _xlfn.LAMBDA(_xlpm.r,
    INDEX($C:$C, _xlpm.r+1) * INDEX($D:$D, _xlpm.r+1) * ($E$2 *
    INDEX(CALC!$C$198:$N$198,
      1, MATCH(R1, CALC!$C$4:$N$4, 0)
    )
    + $F$2 *
   INDEX(CALC!$B$199:$C$202,
     MATCH(INDEX($G:$G, _xlpm.r+1), CALC!$B$11:$B$14, 0), 2))
  ))
)</f>
        <v>11049.764440000001</v>
      </c>
      <c r="ES2" cm="1">
        <f t="array" ref="ES2:ES4">_xlfn.LET(
  _xlpm.n, $B$2,
  _xlpm.rows, _xlfn.SEQUENCE(_xlpm.n),
  _xlfn.BYROW(_xlpm.rows, _xlfn.LAMBDA(_xlpm.r,
    INDEX($C:$C, _xlpm.r+1) * INDEX($D:$D, _xlpm.r+1) * ($E$2 *
    INDEX(CALC!$C$198:$N$198,
      1, MATCH(S1, CALC!$C$4:$N$4, 0)
    )
    + $F$2 *
   INDEX(CALC!$B$199:$C$202,
     MATCH(INDEX($G:$G, _xlpm.r+1), CALC!$B$11:$B$14, 0), 2))
  ))
)</f>
        <v>11049.764440000001</v>
      </c>
      <c r="ET2" cm="1">
        <f t="array" ref="ET2:ET4">_xlfn.LET(
  _xlpm.n, $B$2,
  _xlpm.rows, _xlfn.SEQUENCE(_xlpm.n),
  _xlfn.BYROW(_xlpm.rows, _xlfn.LAMBDA(_xlpm.r,
    INDEX($C:$C, _xlpm.r+1) * INDEX($D:$D, _xlpm.r+1) * ($E$2 *
    INDEX(CALC!$C$198:$N$198,
      1, MATCH(T1, CALC!$C$4:$N$4, 0)
    )
    + $F$2 *
   INDEX(CALC!$B$199:$C$202,
     MATCH(INDEX($G:$G, _xlpm.r+1), CALC!$B$11:$B$14, 0), 2))
  ))
)</f>
        <v>10898.941239999998</v>
      </c>
      <c r="EV2" cm="1">
        <f t="array" ref="EV2:EV4">_xlfn.LET(
  _xlpm.n, $B$2,
  _xlpm.rows, _xlfn.SEQUENCE(_xlpm.n),
  _xlfn.BYROW(_xlpm.rows, _xlfn.LAMBDA(_xlpm.r,
    INDEX($C:$C, _xlpm.r+1) * INDEX($D:$D, _xlpm.r+1) * ($E$2 *
    INDEX(CALC!$C$217:$N$217,
      1, MATCH(I1, CALC!$C$4:$N$4, 0)
    )
    + $F$2 *
   INDEX(CALC!$B$218:$C$221,
     MATCH(INDEX($G:$G, _xlpm.r+1), CALC!$B$11:$B$14, 0), 2))
  ))
)</f>
        <v>12511.039640000001</v>
      </c>
      <c r="EW2" cm="1">
        <f t="array" ref="EW2:EW4">_xlfn.LET(
  _xlpm.n, $B$2,
  _xlpm.rows, _xlfn.SEQUENCE(_xlpm.n),
  _xlfn.BYROW(_xlpm.rows, _xlfn.LAMBDA(_xlpm.r,
    INDEX($C:$C, _xlpm.r+1) * INDEX($D:$D, _xlpm.r+1) * ($E$2 *
    INDEX(CALC!$C$217:$N$217,
      1, MATCH(J1, CALC!$C$4:$N$4, 0)
    )
    + $F$2 *
   INDEX(CALC!$B$218:$C$221,
     MATCH(INDEX($G:$G, _xlpm.r+1), CALC!$B$11:$B$14, 0), 2))
  ))
)</f>
        <v>12511.039640000001</v>
      </c>
      <c r="EX2" cm="1">
        <f t="array" ref="EX2:EX4">_xlfn.LET(
  _xlpm.n, $B$2,
  _xlpm.rows, _xlfn.SEQUENCE(_xlpm.n),
  _xlfn.BYROW(_xlpm.rows, _xlfn.LAMBDA(_xlpm.r,
    INDEX($C:$C, _xlpm.r+1) * INDEX($D:$D, _xlpm.r+1) * ($E$2 *
    INDEX(CALC!$C$217:$N$217,
      1, MATCH(K1, CALC!$C$4:$N$4, 0)
    )
    + $F$2 *
   INDEX(CALC!$B$218:$C$221,
     MATCH(INDEX($G:$G, _xlpm.r+1), CALC!$B$11:$B$14, 0), 2))
  ))
)</f>
        <v>12737.274440000001</v>
      </c>
      <c r="EY2" cm="1">
        <f t="array" ref="EY2:EY4">_xlfn.LET(
  _xlpm.n, $B$2,
  _xlpm.rows, _xlfn.SEQUENCE(_xlpm.n),
  _xlfn.BYROW(_xlpm.rows, _xlfn.LAMBDA(_xlpm.r,
    INDEX($C:$C, _xlpm.r+1) * INDEX($D:$D, _xlpm.r+1) * ($E$2 *
    INDEX(CALC!$C$217:$N$217,
      1, MATCH(L1, CALC!$C$4:$N$4, 0)
    )
    + $F$2 *
   INDEX(CALC!$B$218:$C$221,
     MATCH(INDEX($G:$G, _xlpm.r+1), CALC!$B$11:$B$14, 0), 2))
  ))
)</f>
        <v>12837.82324</v>
      </c>
      <c r="EZ2" cm="1">
        <f t="array" ref="EZ2:EZ4">_xlfn.LET(
  _xlpm.n, $B$2,
  _xlpm.rows, _xlfn.SEQUENCE(_xlpm.n),
  _xlfn.BYROW(_xlpm.rows, _xlfn.LAMBDA(_xlpm.r,
    INDEX($C:$C, _xlpm.r+1) * INDEX($D:$D, _xlpm.r+1) * ($E$2 *
    INDEX(CALC!$C$217:$N$217,
      1, MATCH(M1, CALC!$C$4:$N$4, 0)
    )
    + $F$2 *
   INDEX(CALC!$B$218:$C$221,
     MATCH(INDEX($G:$G, _xlpm.r+1), CALC!$B$11:$B$14, 0), 2))
  ))
)</f>
        <v>12925.803440000002</v>
      </c>
      <c r="FA2" cm="1">
        <f t="array" ref="FA2:FA4">_xlfn.LET(
  _xlpm.n, $B$2,
  _xlpm.rows, _xlfn.SEQUENCE(_xlpm.n),
  _xlfn.BYROW(_xlpm.rows, _xlfn.LAMBDA(_xlpm.r,
    INDEX($C:$C, _xlpm.r+1) * INDEX($D:$D, _xlpm.r+1) * ($E$2 *
    INDEX(CALC!$C$217:$N$217,
      1, MATCH(N1, CALC!$C$4:$N$4, 0)
    )
    + $F$2 *
   INDEX(CALC!$B$218:$C$221,
     MATCH(INDEX($G:$G, _xlpm.r+1), CALC!$B$11:$B$14, 0), 2))
  ))
)</f>
        <v>12925.803440000002</v>
      </c>
      <c r="FB2" cm="1">
        <f t="array" ref="FB2:FB4">_xlfn.LET(
  _xlpm.n, $B$2,
  _xlpm.rows, _xlfn.SEQUENCE(_xlpm.n),
  _xlfn.BYROW(_xlpm.rows, _xlfn.LAMBDA(_xlpm.r,
    INDEX($C:$C, _xlpm.r+1) * INDEX($D:$D, _xlpm.r+1) * ($E$2 *
    INDEX(CALC!$C$217:$N$217,
      1, MATCH(O1, CALC!$C$4:$N$4, 0)
    )
    + $F$2 *
   INDEX(CALC!$B$218:$C$221,
     MATCH(INDEX($G:$G, _xlpm.r+1), CALC!$B$11:$B$14, 0), 2))
  ))
)</f>
        <v>12900.66624</v>
      </c>
      <c r="FC2" cm="1">
        <f t="array" ref="FC2:FC4">_xlfn.LET(
  _xlpm.n, $B$2,
  _xlpm.rows, _xlfn.SEQUENCE(_xlpm.n),
  _xlfn.BYROW(_xlpm.rows, _xlfn.LAMBDA(_xlpm.r,
    INDEX($C:$C, _xlpm.r+1) * INDEX($D:$D, _xlpm.r+1) * ($E$2 *
    INDEX(CALC!$C$217:$N$217,
      1, MATCH(P1, CALC!$C$4:$N$4, 0)
    )
    + $F$2 *
   INDEX(CALC!$B$218:$C$221,
     MATCH(INDEX($G:$G, _xlpm.r+1), CALC!$B$11:$B$14, 0), 2))
  ))
)</f>
        <v>12800.11744</v>
      </c>
      <c r="FD2" cm="1">
        <f t="array" ref="FD2:FD4">_xlfn.LET(
  _xlpm.n, $B$2,
  _xlpm.rows, _xlfn.SEQUENCE(_xlpm.n),
  _xlfn.BYROW(_xlpm.rows, _xlfn.LAMBDA(_xlpm.r,
    INDEX($C:$C, _xlpm.r+1) * INDEX($D:$D, _xlpm.r+1) * ($E$2 *
    INDEX(CALC!$C$217:$N$217,
      1, MATCH(Q1, CALC!$C$4:$N$4, 0)
    )
    + $F$2 *
   INDEX(CALC!$B$218:$C$221,
     MATCH(INDEX($G:$G, _xlpm.r+1), CALC!$B$11:$B$14, 0), 2))
  ))
)</f>
        <v>12925.803440000002</v>
      </c>
      <c r="FE2" cm="1">
        <f t="array" ref="FE2:FE4">_xlfn.LET(
  _xlpm.n, $B$2,
  _xlpm.rows, _xlfn.SEQUENCE(_xlpm.n),
  _xlfn.BYROW(_xlpm.rows, _xlfn.LAMBDA(_xlpm.r,
    INDEX($C:$C, _xlpm.r+1) * INDEX($D:$D, _xlpm.r+1) * ($E$2 *
    INDEX(CALC!$C$217:$N$217,
      1, MATCH(R1, CALC!$C$4:$N$4, 0)
    )
    + $F$2 *
   INDEX(CALC!$B$218:$C$221,
     MATCH(INDEX($G:$G, _xlpm.r+1), CALC!$B$11:$B$14, 0), 2))
  ))
)</f>
        <v>12925.803440000002</v>
      </c>
      <c r="FF2" cm="1">
        <f t="array" ref="FF2:FF4">_xlfn.LET(
  _xlpm.n, $B$2,
  _xlpm.rows, _xlfn.SEQUENCE(_xlpm.n),
  _xlfn.BYROW(_xlpm.rows, _xlfn.LAMBDA(_xlpm.r,
    INDEX($C:$C, _xlpm.r+1) * INDEX($D:$D, _xlpm.r+1) * ($E$2 *
    INDEX(CALC!$C$217:$N$217,
      1, MATCH(S1, CALC!$C$4:$N$4, 0)
    )
    + $F$2 *
   INDEX(CALC!$B$218:$C$221,
     MATCH(INDEX($G:$G, _xlpm.r+1), CALC!$B$11:$B$14, 0), 2))
  ))
)</f>
        <v>12925.803440000002</v>
      </c>
      <c r="FG2" cm="1">
        <f t="array" ref="FG2:FG4">_xlfn.LET(
  _xlpm.n, $B$2,
  _xlpm.rows, _xlfn.SEQUENCE(_xlpm.n),
  _xlfn.BYROW(_xlpm.rows, _xlfn.LAMBDA(_xlpm.r,
    INDEX($C:$C, _xlpm.r+1) * INDEX($D:$D, _xlpm.r+1) * ($E$2 *
    INDEX(CALC!$C$217:$N$217,
      1, MATCH(T1, CALC!$C$4:$N$4, 0)
    )
    + $F$2 *
   INDEX(CALC!$B$218:$C$221,
     MATCH(INDEX($G:$G, _xlpm.r+1), CALC!$B$11:$B$14, 0), 2))
  ))
)</f>
        <v>12737.274440000001</v>
      </c>
      <c r="FI2" cm="1">
        <f t="array" ref="FI2:FI4">_xlfn.LET(
  _xlpm.n, $B$2,
  _xlpm.rows, _xlfn.SEQUENCE(_xlpm.n),
  _xlfn.BYROW(_xlpm.rows, _xlfn.LAMBDA(_xlpm.r,
    INDEX($C:$C, _xlpm.r+1) * INDEX($D:$D, _xlpm.r+1) * ($E$2 *
    INDEX(CALC!$C$236:$N$236,
      1, MATCH(I1, CALC!$C$4:$N$4, 0)
    )
    + $F$2 *
   INDEX(CALC!$B$237:$C$240,
     MATCH(INDEX($G:$G, _xlpm.r+1), CALC!$B$11:$B$14, 0), 2))
  ))
)</f>
        <v>12953.237439999999</v>
      </c>
      <c r="FJ2" cm="1">
        <f t="array" ref="FJ2:FJ4">_xlfn.LET(
  _xlpm.n, $B$2,
  _xlpm.rows, _xlfn.SEQUENCE(_xlpm.n),
  _xlfn.BYROW(_xlpm.rows, _xlfn.LAMBDA(_xlpm.r,
    INDEX($C:$C, _xlpm.r+1) * INDEX($D:$D, _xlpm.r+1) * ($E$2 *
    INDEX(CALC!$C$236:$N$236,
      1, MATCH(J1, CALC!$C$4:$N$4, 0)
    )
    + $F$2 *
   INDEX(CALC!$B$237:$C$240,
     MATCH(INDEX($G:$G, _xlpm.r+1), CALC!$B$11:$B$14, 0), 2))
  ))
)</f>
        <v>12953.237439999999</v>
      </c>
      <c r="FK2" cm="1">
        <f t="array" ref="FK2:FK4">_xlfn.LET(
  _xlpm.n, $B$2,
  _xlpm.rows, _xlfn.SEQUENCE(_xlpm.n),
  _xlfn.BYROW(_xlpm.rows, _xlfn.LAMBDA(_xlpm.r,
    INDEX($C:$C, _xlpm.r+1) * INDEX($D:$D, _xlpm.r+1) * ($E$2 *
    INDEX(CALC!$C$236:$N$236,
      1, MATCH(K1, CALC!$C$4:$N$4, 0)
    )
    + $F$2 *
   INDEX(CALC!$B$237:$C$240,
     MATCH(INDEX($G:$G, _xlpm.r+1), CALC!$B$11:$B$14, 0), 2))
  ))
)</f>
        <v>13192.04084</v>
      </c>
      <c r="FL2" cm="1">
        <f t="array" ref="FL2:FL4">_xlfn.LET(
  _xlpm.n, $B$2,
  _xlpm.rows, _xlfn.SEQUENCE(_xlpm.n),
  _xlfn.BYROW(_xlpm.rows, _xlfn.LAMBDA(_xlpm.r,
    INDEX($C:$C, _xlpm.r+1) * INDEX($D:$D, _xlpm.r+1) * ($E$2 *
    INDEX(CALC!$C$236:$N$236,
      1, MATCH(L1, CALC!$C$4:$N$4, 0)
    )
    + $F$2 *
   INDEX(CALC!$B$237:$C$240,
     MATCH(INDEX($G:$G, _xlpm.r+1), CALC!$B$11:$B$14, 0), 2))
  ))
)</f>
        <v>13305.158239999999</v>
      </c>
      <c r="FM2" cm="1">
        <f t="array" ref="FM2:FM4">_xlfn.LET(
  _xlpm.n, $B$2,
  _xlpm.rows, _xlfn.SEQUENCE(_xlpm.n),
  _xlfn.BYROW(_xlpm.rows, _xlfn.LAMBDA(_xlpm.r,
    INDEX($C:$C, _xlpm.r+1) * INDEX($D:$D, _xlpm.r+1) * ($E$2 *
    INDEX(CALC!$C$236:$N$236,
      1, MATCH(M1, CALC!$C$4:$N$4, 0)
    )
    + $F$2 *
   INDEX(CALC!$B$237:$C$240,
     MATCH(INDEX($G:$G, _xlpm.r+1), CALC!$B$11:$B$14, 0), 2))
  ))
)</f>
        <v>13418.275640000002</v>
      </c>
      <c r="FN2" cm="1">
        <f t="array" ref="FN2:FN4">_xlfn.LET(
  _xlpm.n, $B$2,
  _xlpm.rows, _xlfn.SEQUENCE(_xlpm.n),
  _xlfn.BYROW(_xlpm.rows, _xlfn.LAMBDA(_xlpm.r,
    INDEX($C:$C, _xlpm.r+1) * INDEX($D:$D, _xlpm.r+1) * ($E$2 *
    INDEX(CALC!$C$236:$N$236,
      1, MATCH(N1, CALC!$C$4:$N$4, 0)
    )
    + $F$2 *
   INDEX(CALC!$B$237:$C$240,
     MATCH(INDEX($G:$G, _xlpm.r+1), CALC!$B$11:$B$14, 0), 2))
  ))
)</f>
        <v>13418.275640000002</v>
      </c>
      <c r="FO2" cm="1">
        <f t="array" ref="FO2:FO4">_xlfn.LET(
  _xlpm.n, $B$2,
  _xlpm.rows, _xlfn.SEQUENCE(_xlpm.n),
  _xlfn.BYROW(_xlpm.rows, _xlfn.LAMBDA(_xlpm.r,
    INDEX($C:$C, _xlpm.r+1) * INDEX($D:$D, _xlpm.r+1) * ($E$2 *
    INDEX(CALC!$C$236:$N$236,
      1, MATCH(O1, CALC!$C$4:$N$4, 0)
    )
    + $F$2 *
   INDEX(CALC!$B$237:$C$240,
     MATCH(INDEX($G:$G, _xlpm.r+1), CALC!$B$11:$B$14, 0), 2))
  ))
)</f>
        <v>13405.707039999999</v>
      </c>
      <c r="FP2" cm="1">
        <f t="array" ref="FP2:FP4">_xlfn.LET(
  _xlpm.n, $B$2,
  _xlpm.rows, _xlfn.SEQUENCE(_xlpm.n),
  _xlfn.BYROW(_xlpm.rows, _xlfn.LAMBDA(_xlpm.r,
    INDEX($C:$C, _xlpm.r+1) * INDEX($D:$D, _xlpm.r+1) * ($E$2 *
    INDEX(CALC!$C$236:$N$236,
      1, MATCH(P1, CALC!$C$4:$N$4, 0)
    )
    + $F$2 *
   INDEX(CALC!$B$237:$C$240,
     MATCH(INDEX($G:$G, _xlpm.r+1), CALC!$B$11:$B$14, 0), 2))
  ))
)</f>
        <v>13292.58964</v>
      </c>
      <c r="FQ2" cm="1">
        <f t="array" ref="FQ2:FQ4">_xlfn.LET(
  _xlpm.n, $B$2,
  _xlpm.rows, _xlfn.SEQUENCE(_xlpm.n),
  _xlfn.BYROW(_xlpm.rows, _xlfn.LAMBDA(_xlpm.r,
    INDEX($C:$C, _xlpm.r+1) * INDEX($D:$D, _xlpm.r+1) * ($E$2 *
    INDEX(CALC!$C$236:$N$236,
      1, MATCH(Q1, CALC!$C$4:$N$4, 0)
    )
    + $F$2 *
   INDEX(CALC!$B$237:$C$240,
     MATCH(INDEX($G:$G, _xlpm.r+1), CALC!$B$11:$B$14, 0), 2))
  ))
)</f>
        <v>13418.275640000002</v>
      </c>
      <c r="FR2" cm="1">
        <f t="array" ref="FR2:FR4">_xlfn.LET(
  _xlpm.n, $B$2,
  _xlpm.rows, _xlfn.SEQUENCE(_xlpm.n),
  _xlfn.BYROW(_xlpm.rows, _xlfn.LAMBDA(_xlpm.r,
    INDEX($C:$C, _xlpm.r+1) * INDEX($D:$D, _xlpm.r+1) * ($E$2 *
    INDEX(CALC!$C$236:$N$236,
      1, MATCH(R1, CALC!$C$4:$N$4, 0)
    )
    + $F$2 *
   INDEX(CALC!$B$237:$C$240,
     MATCH(INDEX($G:$G, _xlpm.r+1), CALC!$B$11:$B$14, 0), 2))
  ))
)</f>
        <v>13418.275640000002</v>
      </c>
      <c r="FS2" cm="1">
        <f t="array" ref="FS2:FS4">_xlfn.LET(
  _xlpm.n, $B$2,
  _xlpm.rows, _xlfn.SEQUENCE(_xlpm.n),
  _xlfn.BYROW(_xlpm.rows, _xlfn.LAMBDA(_xlpm.r,
    INDEX($C:$C, _xlpm.r+1) * INDEX($D:$D, _xlpm.r+1) * ($E$2 *
    INDEX(CALC!$C$236:$N$236,
      1, MATCH(S1, CALC!$C$4:$N$4, 0)
    )
    + $F$2 *
   INDEX(CALC!$B$237:$C$240,
     MATCH(INDEX($G:$G, _xlpm.r+1), CALC!$B$11:$B$14, 0), 2))
  ))
)</f>
        <v>13418.275640000002</v>
      </c>
      <c r="FT2" cm="1">
        <f t="array" ref="FT2:FT4">_xlfn.LET(
  _xlpm.n, $B$2,
  _xlpm.rows, _xlfn.SEQUENCE(_xlpm.n),
  _xlfn.BYROW(_xlpm.rows, _xlfn.LAMBDA(_xlpm.r,
    INDEX($C:$C, _xlpm.r+1) * INDEX($D:$D, _xlpm.r+1) * ($E$2 *
    INDEX(CALC!$C$236:$N$236,
      1, MATCH(T1, CALC!$C$4:$N$4, 0)
    )
    + $F$2 *
   INDEX(CALC!$B$237:$C$240,
     MATCH(INDEX($G:$G, _xlpm.r+1), CALC!$B$11:$B$14, 0), 2))
  ))
)</f>
        <v>13192.04084</v>
      </c>
      <c r="FV2" cm="1">
        <f t="array" ref="FV2:FV4">_xlfn.LET(
  _xlpm.n, $B$2,
  _xlpm.rows, _xlfn.SEQUENCE(_xlpm.n),
  _xlfn.BYROW(_xlpm.rows, _xlfn.LAMBDA(_xlpm.r,
    INDEX($C:$C, _xlpm.r+1) * INDEX($D:$D, _xlpm.r+1) * ($E$2 *
    INDEX(CALC!$C$255:$N$255,
      1, MATCH(I1, CALC!$C$4:$N$4, 0)
    )
    + $F$2 *
   INDEX(CALC!$B$256:$C$259,
     MATCH(INDEX($G:$G, _xlpm.r+1), CALC!$B$11:$B$14, 0), 2))
  ))
)</f>
        <v>11667.348440000002</v>
      </c>
      <c r="FW2" cm="1">
        <f t="array" ref="FW2:FW4">_xlfn.LET(
  _xlpm.n, $B$2,
  _xlpm.rows, _xlfn.SEQUENCE(_xlpm.n),
  _xlfn.BYROW(_xlpm.rows, _xlfn.LAMBDA(_xlpm.r,
    INDEX($C:$C, _xlpm.r+1) * INDEX($D:$D, _xlpm.r+1) * ($E$2 *
    INDEX(CALC!$C$255:$N$255,
      1, MATCH(J1, CALC!$C$4:$N$4, 0)
    )
    + $F$2 *
   INDEX(CALC!$B$256:$C$259,
     MATCH(INDEX($G:$G, _xlpm.r+1), CALC!$B$11:$B$14, 0), 2))
  ))
)</f>
        <v>11667.348440000002</v>
      </c>
      <c r="FX2" cm="1">
        <f t="array" ref="FX2:FX4">_xlfn.LET(
  _xlpm.n, $B$2,
  _xlpm.rows, _xlfn.SEQUENCE(_xlpm.n),
  _xlfn.BYROW(_xlpm.rows, _xlfn.LAMBDA(_xlpm.r,
    INDEX($C:$C, _xlpm.r+1) * INDEX($D:$D, _xlpm.r+1) * ($E$2 *
    INDEX(CALC!$C$255:$N$255,
      1, MATCH(K1, CALC!$C$4:$N$4, 0)
    )
    + $F$2 *
   INDEX(CALC!$B$256:$C$259,
     MATCH(INDEX($G:$G, _xlpm.r+1), CALC!$B$11:$B$14, 0), 2))
  ))
)</f>
        <v>11918.720440000001</v>
      </c>
      <c r="FY2" cm="1">
        <f t="array" ref="FY2:FY4">_xlfn.LET(
  _xlpm.n, $B$2,
  _xlpm.rows, _xlfn.SEQUENCE(_xlpm.n),
  _xlfn.BYROW(_xlpm.rows, _xlfn.LAMBDA(_xlpm.r,
    INDEX($C:$C, _xlpm.r+1) * INDEX($D:$D, _xlpm.r+1) * ($E$2 *
    INDEX(CALC!$C$255:$N$255,
      1, MATCH(L1, CALC!$C$4:$N$4, 0)
    )
    + $F$2 *
   INDEX(CALC!$B$256:$C$259,
     MATCH(INDEX($G:$G, _xlpm.r+1), CALC!$B$11:$B$14, 0), 2))
  ))
)</f>
        <v>12044.406440000002</v>
      </c>
      <c r="FZ2" cm="1">
        <f t="array" ref="FZ2:FZ4">_xlfn.LET(
  _xlpm.n, $B$2,
  _xlpm.rows, _xlfn.SEQUENCE(_xlpm.n),
  _xlfn.BYROW(_xlpm.rows, _xlfn.LAMBDA(_xlpm.r,
    INDEX($C:$C, _xlpm.r+1) * INDEX($D:$D, _xlpm.r+1) * ($E$2 *
    INDEX(CALC!$C$255:$N$255,
      1, MATCH(M1, CALC!$C$4:$N$4, 0)
    )
    + $F$2 *
   INDEX(CALC!$B$256:$C$259,
     MATCH(INDEX($G:$G, _xlpm.r+1), CALC!$B$11:$B$14, 0), 2))
  ))
)</f>
        <v>12157.523840000002</v>
      </c>
      <c r="GA2" cm="1">
        <f t="array" ref="GA2:GA4">_xlfn.LET(
  _xlpm.n, $B$2,
  _xlpm.rows, _xlfn.SEQUENCE(_xlpm.n),
  _xlfn.BYROW(_xlpm.rows, _xlfn.LAMBDA(_xlpm.r,
    INDEX($C:$C, _xlpm.r+1) * INDEX($D:$D, _xlpm.r+1) * ($E$2 *
    INDEX(CALC!$C$255:$N$255,
      1, MATCH(N1, CALC!$C$4:$N$4, 0)
    )
    + $F$2 *
   INDEX(CALC!$B$256:$C$259,
     MATCH(INDEX($G:$G, _xlpm.r+1), CALC!$B$11:$B$14, 0), 2))
  ))
)</f>
        <v>12157.523840000002</v>
      </c>
      <c r="GB2" cm="1">
        <f t="array" ref="GB2:GB4">_xlfn.LET(
  _xlpm.n, $B$2,
  _xlpm.rows, _xlfn.SEQUENCE(_xlpm.n),
  _xlfn.BYROW(_xlpm.rows, _xlfn.LAMBDA(_xlpm.r,
    INDEX($C:$C, _xlpm.r+1) * INDEX($D:$D, _xlpm.r+1) * ($E$2 *
    INDEX(CALC!$C$255:$N$255,
      1, MATCH(O1, CALC!$C$4:$N$4, 0)
    )
    + $F$2 *
   INDEX(CALC!$B$256:$C$259,
     MATCH(INDEX($G:$G, _xlpm.r+1), CALC!$B$11:$B$14, 0), 2))
  ))
)</f>
        <v>12157.523840000002</v>
      </c>
      <c r="GC2" cm="1">
        <f t="array" ref="GC2:GC4">_xlfn.LET(
  _xlpm.n, $B$2,
  _xlpm.rows, _xlfn.SEQUENCE(_xlpm.n),
  _xlfn.BYROW(_xlpm.rows, _xlfn.LAMBDA(_xlpm.r,
    INDEX($C:$C, _xlpm.r+1) * INDEX($D:$D, _xlpm.r+1) * ($E$2 *
    INDEX(CALC!$C$255:$N$255,
      1, MATCH(P1, CALC!$C$4:$N$4, 0)
    )
    + $F$2 *
   INDEX(CALC!$B$256:$C$259,
     MATCH(INDEX($G:$G, _xlpm.r+1), CALC!$B$11:$B$14, 0), 2))
  ))
)</f>
        <v>12031.83784</v>
      </c>
      <c r="GD2" cm="1">
        <f t="array" ref="GD2:GD4">_xlfn.LET(
  _xlpm.n, $B$2,
  _xlpm.rows, _xlfn.SEQUENCE(_xlpm.n),
  _xlfn.BYROW(_xlpm.rows, _xlfn.LAMBDA(_xlpm.r,
    INDEX($C:$C, _xlpm.r+1) * INDEX($D:$D, _xlpm.r+1) * ($E$2 *
    INDEX(CALC!$C$255:$N$255,
      1, MATCH(Q1, CALC!$C$4:$N$4, 0)
    )
    + $F$2 *
   INDEX(CALC!$B$256:$C$259,
     MATCH(INDEX($G:$G, _xlpm.r+1), CALC!$B$11:$B$14, 0), 2))
  ))
)</f>
        <v>12157.523840000002</v>
      </c>
      <c r="GE2" cm="1">
        <f t="array" ref="GE2:GE4">_xlfn.LET(
  _xlpm.n, $B$2,
  _xlpm.rows, _xlfn.SEQUENCE(_xlpm.n),
  _xlfn.BYROW(_xlpm.rows, _xlfn.LAMBDA(_xlpm.r,
    INDEX($C:$C, _xlpm.r+1) * INDEX($D:$D, _xlpm.r+1) * ($E$2 *
    INDEX(CALC!$C$255:$N$255,
      1, MATCH(R1, CALC!$C$4:$N$4, 0)
    )
    + $F$2 *
   INDEX(CALC!$B$256:$C$259,
     MATCH(INDEX($G:$G, _xlpm.r+1), CALC!$B$11:$B$14, 0), 2))
  ))
)</f>
        <v>12157.523840000002</v>
      </c>
      <c r="GF2" cm="1">
        <f t="array" ref="GF2:GF4">_xlfn.LET(
  _xlpm.n, $B$2,
  _xlpm.rows, _xlfn.SEQUENCE(_xlpm.n),
  _xlfn.BYROW(_xlpm.rows, _xlfn.LAMBDA(_xlpm.r,
    INDEX($C:$C, _xlpm.r+1) * INDEX($D:$D, _xlpm.r+1) * ($E$2 *
    INDEX(CALC!$C$255:$N$255,
      1, MATCH(S1, CALC!$C$4:$N$4, 0)
    )
    + $F$2 *
   INDEX(CALC!$B$256:$C$259,
     MATCH(INDEX($G:$G, _xlpm.r+1), CALC!$B$11:$B$14, 0), 2))
  ))
)</f>
        <v>12157.523840000002</v>
      </c>
      <c r="GG2" cm="1">
        <f t="array" ref="GG2:GG4">_xlfn.LET(
  _xlpm.n, $B$2,
  _xlpm.rows, _xlfn.SEQUENCE(_xlpm.n),
  _xlfn.BYROW(_xlpm.rows, _xlfn.LAMBDA(_xlpm.r,
    INDEX($C:$C, _xlpm.r+1) * INDEX($D:$D, _xlpm.r+1) * ($E$2 *
    INDEX(CALC!$C$255:$N$255,
      1, MATCH(T1, CALC!$C$4:$N$4, 0)
    )
    + $F$2 *
   INDEX(CALC!$B$256:$C$259,
     MATCH(INDEX($G:$G, _xlpm.r+1), CALC!$B$11:$B$14, 0), 2))
  ))
)</f>
        <v>11918.720440000001</v>
      </c>
      <c r="GI2" cm="1">
        <f t="array" ref="GI2:GI4">_xlfn.LET(
  _xlpm.n, $B$2,
  _xlpm.rows, _xlfn.SEQUENCE(_xlpm.n),
  _xlfn.BYROW(_xlpm.rows, _xlfn.LAMBDA(_xlpm.r,
    INDEX($C:$C, _xlpm.r+1) * INDEX($D:$D, _xlpm.r+1) * ($E$2 *
    INDEX(CALC!$C$274:$N$274,
      1, MATCH(I1, CALC!$C$4:$N$4, 0)
    )
    + $F$2 *
   INDEX(CALC!$B$275:$C$278,
     MATCH(INDEX($G:$G, _xlpm.r+1), CALC!$B$11:$B$14, 0), 2))
  ))
)</f>
        <v>9443.4718400000002</v>
      </c>
      <c r="GJ2" cm="1">
        <f t="array" ref="GJ2:GJ4">_xlfn.LET(
  _xlpm.n, $B$2,
  _xlpm.rows, _xlfn.SEQUENCE(_xlpm.n),
  _xlfn.BYROW(_xlpm.rows, _xlfn.LAMBDA(_xlpm.r,
    INDEX($C:$C, _xlpm.r+1) * INDEX($D:$D, _xlpm.r+1) * ($E$2 *
    INDEX(CALC!$C$274:$N$274,
      1, MATCH(J1, CALC!$C$4:$N$4, 0)
    )
    + $F$2 *
   INDEX(CALC!$B$275:$C$278,
     MATCH(INDEX($G:$G, _xlpm.r+1), CALC!$B$11:$B$14, 0), 2))
  ))
)</f>
        <v>9443.4718400000002</v>
      </c>
      <c r="GK2" cm="1">
        <f t="array" ref="GK2:GK4">_xlfn.LET(
  _xlpm.n, $B$2,
  _xlpm.rows, _xlfn.SEQUENCE(_xlpm.n),
  _xlfn.BYROW(_xlpm.rows, _xlfn.LAMBDA(_xlpm.r,
    INDEX($C:$C, _xlpm.r+1) * INDEX($D:$D, _xlpm.r+1) * ($E$2 *
    INDEX(CALC!$C$274:$N$274,
      1, MATCH(K1, CALC!$C$4:$N$4, 0)
    )
    + $F$2 *
   INDEX(CALC!$B$275:$C$278,
     MATCH(INDEX($G:$G, _xlpm.r+1), CALC!$B$11:$B$14, 0), 2))
  ))
)</f>
        <v>9694.8438400000014</v>
      </c>
      <c r="GL2" cm="1">
        <f t="array" ref="GL2:GL4">_xlfn.LET(
  _xlpm.n, $B$2,
  _xlpm.rows, _xlfn.SEQUENCE(_xlpm.n),
  _xlfn.BYROW(_xlpm.rows, _xlfn.LAMBDA(_xlpm.r,
    INDEX($C:$C, _xlpm.r+1) * INDEX($D:$D, _xlpm.r+1) * ($E$2 *
    INDEX(CALC!$C$274:$N$274,
      1, MATCH(L1, CALC!$C$4:$N$4, 0)
    )
    + $F$2 *
   INDEX(CALC!$B$275:$C$278,
     MATCH(INDEX($G:$G, _xlpm.r+1), CALC!$B$11:$B$14, 0), 2))
  ))
)</f>
        <v>9820.5298400000011</v>
      </c>
      <c r="GM2" cm="1">
        <f t="array" ref="GM2:GM4">_xlfn.LET(
  _xlpm.n, $B$2,
  _xlpm.rows, _xlfn.SEQUENCE(_xlpm.n),
  _xlfn.BYROW(_xlpm.rows, _xlfn.LAMBDA(_xlpm.r,
    INDEX($C:$C, _xlpm.r+1) * INDEX($D:$D, _xlpm.r+1) * ($E$2 *
    INDEX(CALC!$C$274:$N$274,
      1, MATCH(M1, CALC!$C$4:$N$4, 0)
    )
    + $F$2 *
   INDEX(CALC!$B$275:$C$278,
     MATCH(INDEX($G:$G, _xlpm.r+1), CALC!$B$11:$B$14, 0), 2))
  ))
)</f>
        <v>9946.2158400000008</v>
      </c>
      <c r="GN2" cm="1">
        <f t="array" ref="GN2:GN4">_xlfn.LET(
  _xlpm.n, $B$2,
  _xlpm.rows, _xlfn.SEQUENCE(_xlpm.n),
  _xlfn.BYROW(_xlpm.rows, _xlfn.LAMBDA(_xlpm.r,
    INDEX($C:$C, _xlpm.r+1) * INDEX($D:$D, _xlpm.r+1) * ($E$2 *
    INDEX(CALC!$C$274:$N$274,
      1, MATCH(N1, CALC!$C$4:$N$4, 0)
    )
    + $F$2 *
   INDEX(CALC!$B$275:$C$278,
     MATCH(INDEX($G:$G, _xlpm.r+1), CALC!$B$11:$B$14, 0), 2))
  ))
)</f>
        <v>9946.2158400000008</v>
      </c>
      <c r="GO2" cm="1">
        <f t="array" ref="GO2:GO4">_xlfn.LET(
  _xlpm.n, $B$2,
  _xlpm.rows, _xlfn.SEQUENCE(_xlpm.n),
  _xlfn.BYROW(_xlpm.rows, _xlfn.LAMBDA(_xlpm.r,
    INDEX($C:$C, _xlpm.r+1) * INDEX($D:$D, _xlpm.r+1) * ($E$2 *
    INDEX(CALC!$C$274:$N$274,
      1, MATCH(O1, CALC!$C$4:$N$4, 0)
    )
    + $F$2 *
   INDEX(CALC!$B$275:$C$278,
     MATCH(INDEX($G:$G, _xlpm.r+1), CALC!$B$11:$B$14, 0), 2))
  ))
)</f>
        <v>9946.2158400000008</v>
      </c>
      <c r="GP2" cm="1">
        <f t="array" ref="GP2:GP4">_xlfn.LET(
  _xlpm.n, $B$2,
  _xlpm.rows, _xlfn.SEQUENCE(_xlpm.n),
  _xlfn.BYROW(_xlpm.rows, _xlfn.LAMBDA(_xlpm.r,
    INDEX($C:$C, _xlpm.r+1) * INDEX($D:$D, _xlpm.r+1) * ($E$2 *
    INDEX(CALC!$C$274:$N$274,
      1, MATCH(P1, CALC!$C$4:$N$4, 0)
    )
    + $F$2 *
   INDEX(CALC!$B$275:$C$278,
     MATCH(INDEX($G:$G, _xlpm.r+1), CALC!$B$11:$B$14, 0), 2))
  ))
)</f>
        <v>9820.5298400000011</v>
      </c>
      <c r="GQ2" cm="1">
        <f t="array" ref="GQ2:GQ4">_xlfn.LET(
  _xlpm.n, $B$2,
  _xlpm.rows, _xlfn.SEQUENCE(_xlpm.n),
  _xlfn.BYROW(_xlpm.rows, _xlfn.LAMBDA(_xlpm.r,
    INDEX($C:$C, _xlpm.r+1) * INDEX($D:$D, _xlpm.r+1) * ($E$2 *
    INDEX(CALC!$C$274:$N$274,
      1, MATCH(Q1, CALC!$C$4:$N$4, 0)
    )
    + $F$2 *
   INDEX(CALC!$B$275:$C$278,
     MATCH(INDEX($G:$G, _xlpm.r+1), CALC!$B$11:$B$14, 0), 2))
  ))
)</f>
        <v>9946.2158400000008</v>
      </c>
      <c r="GR2" cm="1">
        <f t="array" ref="GR2:GR4">_xlfn.LET(
  _xlpm.n, $B$2,
  _xlpm.rows, _xlfn.SEQUENCE(_xlpm.n),
  _xlfn.BYROW(_xlpm.rows, _xlfn.LAMBDA(_xlpm.r,
    INDEX($C:$C, _xlpm.r+1) * INDEX($D:$D, _xlpm.r+1) * ($E$2 *
    INDEX(CALC!$C$274:$N$274,
      1, MATCH(R1, CALC!$C$4:$N$4, 0)
    )
    + $F$2 *
   INDEX(CALC!$B$275:$C$278,
     MATCH(INDEX($G:$G, _xlpm.r+1), CALC!$B$11:$B$14, 0), 2))
  ))
)</f>
        <v>9946.2158400000008</v>
      </c>
      <c r="GS2" cm="1">
        <f t="array" ref="GS2:GS4">_xlfn.LET(
  _xlpm.n, $B$2,
  _xlpm.rows, _xlfn.SEQUENCE(_xlpm.n),
  _xlfn.BYROW(_xlpm.rows, _xlfn.LAMBDA(_xlpm.r,
    INDEX($C:$C, _xlpm.r+1) * INDEX($D:$D, _xlpm.r+1) * ($E$2 *
    INDEX(CALC!$C$274:$N$274,
      1, MATCH(S1, CALC!$C$4:$N$4, 0)
    )
    + $F$2 *
   INDEX(CALC!$B$275:$C$278,
     MATCH(INDEX($G:$G, _xlpm.r+1), CALC!$B$11:$B$14, 0), 2))
  ))
)</f>
        <v>9946.2158400000008</v>
      </c>
      <c r="GT2" cm="1">
        <f t="array" ref="GT2:GT4">_xlfn.LET(
  _xlpm.n, $B$2,
  _xlpm.rows, _xlfn.SEQUENCE(_xlpm.n),
  _xlfn.BYROW(_xlpm.rows, _xlfn.LAMBDA(_xlpm.r,
    INDEX($C:$C, _xlpm.r+1) * INDEX($D:$D, _xlpm.r+1) * ($E$2 *
    INDEX(CALC!$C$274:$N$274,
      1, MATCH(T1, CALC!$C$4:$N$4, 0)
    )
    + $F$2 *
   INDEX(CALC!$B$275:$C$278,
     MATCH(INDEX($G:$G, _xlpm.r+1), CALC!$B$11:$B$14, 0), 2))
  ))
)</f>
        <v>9694.8438400000014</v>
      </c>
      <c r="GV2" cm="1">
        <f t="array" ref="GV2:GV4">_xlfn.LET(
  _xlpm.n, $B$2,
  _xlpm.rows, _xlfn.SEQUENCE(_xlpm.n),
  _xlfn.BYROW(_xlpm.rows, _xlfn.LAMBDA(_xlpm.r,
    INDEX($C:$C, _xlpm.r+1) * INDEX($D:$D, _xlpm.r+1) * ($E$2 *
    INDEX(CALC!$C$293:$N$293,
      1, MATCH(I1, CALC!$C$4:$N$4, 0)
    )
    + $F$2 *
   INDEX(CALC!$B$294:$C$297,
     MATCH(INDEX($G:$G, _xlpm.r+1), CALC!$B$11:$B$14, 0), 2))
  ))
)</f>
        <v>6955.0804399999997</v>
      </c>
      <c r="GW2" cm="1">
        <f t="array" ref="GW2:GW4">_xlfn.LET(
  _xlpm.n, $B$2,
  _xlpm.rows, _xlfn.SEQUENCE(_xlpm.n),
  _xlfn.BYROW(_xlpm.rows, _xlfn.LAMBDA(_xlpm.r,
    INDEX($C:$C, _xlpm.r+1) * INDEX($D:$D, _xlpm.r+1) * ($E$2 *
    INDEX(CALC!$C$293:$N$293,
      1, MATCH(J1, CALC!$C$4:$N$4, 0)
    )
    + $F$2 *
   INDEX(CALC!$B$294:$C$297,
     MATCH(INDEX($G:$G, _xlpm.r+1), CALC!$B$11:$B$14, 0), 2))
  ))
)</f>
        <v>6955.0804399999997</v>
      </c>
      <c r="GX2" cm="1">
        <f t="array" ref="GX2:GX4">_xlfn.LET(
  _xlpm.n, $B$2,
  _xlpm.rows, _xlfn.SEQUENCE(_xlpm.n),
  _xlfn.BYROW(_xlpm.rows, _xlfn.LAMBDA(_xlpm.r,
    INDEX($C:$C, _xlpm.r+1) * INDEX($D:$D, _xlpm.r+1) * ($E$2 *
    INDEX(CALC!$C$293:$N$293,
      1, MATCH(K1, CALC!$C$4:$N$4, 0)
    )
    + $F$2 *
   INDEX(CALC!$B$294:$C$297,
     MATCH(INDEX($G:$G, _xlpm.r+1), CALC!$B$11:$B$14, 0), 2))
  ))
)</f>
        <v>7206.4524399999991</v>
      </c>
      <c r="GY2" cm="1">
        <f t="array" ref="GY2:GY4">_xlfn.LET(
  _xlpm.n, $B$2,
  _xlpm.rows, _xlfn.SEQUENCE(_xlpm.n),
  _xlfn.BYROW(_xlpm.rows, _xlfn.LAMBDA(_xlpm.r,
    INDEX($C:$C, _xlpm.r+1) * INDEX($D:$D, _xlpm.r+1) * ($E$2 *
    INDEX(CALC!$C$293:$N$293,
      1, MATCH(L1, CALC!$C$4:$N$4, 0)
    )
    + $F$2 *
   INDEX(CALC!$B$294:$C$297,
     MATCH(INDEX($G:$G, _xlpm.r+1), CALC!$B$11:$B$14, 0), 2))
  ))
)</f>
        <v>7332.1384399999997</v>
      </c>
      <c r="GZ2" cm="1">
        <f t="array" ref="GZ2:GZ4">_xlfn.LET(
  _xlpm.n, $B$2,
  _xlpm.rows, _xlfn.SEQUENCE(_xlpm.n),
  _xlfn.BYROW(_xlpm.rows, _xlfn.LAMBDA(_xlpm.r,
    INDEX($C:$C, _xlpm.r+1) * INDEX($D:$D, _xlpm.r+1) * ($E$2 *
    INDEX(CALC!$C$293:$N$293,
      1, MATCH(M1, CALC!$C$4:$N$4, 0)
    )
    + $F$2 *
   INDEX(CALC!$B$294:$C$297,
     MATCH(INDEX($G:$G, _xlpm.r+1), CALC!$B$11:$B$14, 0), 2))
  ))
)</f>
        <v>7445.2558399999998</v>
      </c>
      <c r="HA2" cm="1">
        <f t="array" ref="HA2:HA4">_xlfn.LET(
  _xlpm.n, $B$2,
  _xlpm.rows, _xlfn.SEQUENCE(_xlpm.n),
  _xlfn.BYROW(_xlpm.rows, _xlfn.LAMBDA(_xlpm.r,
    INDEX($C:$C, _xlpm.r+1) * INDEX($D:$D, _xlpm.r+1) * ($E$2 *
    INDEX(CALC!$C$293:$N$293,
      1, MATCH(N1, CALC!$C$4:$N$4, 0)
    )
    + $F$2 *
   INDEX(CALC!$B$294:$C$297,
     MATCH(INDEX($G:$G, _xlpm.r+1), CALC!$B$11:$B$14, 0), 2))
  ))
)</f>
        <v>7445.2558399999998</v>
      </c>
      <c r="HB2" cm="1">
        <f t="array" ref="HB2:HB4">_xlfn.LET(
  _xlpm.n, $B$2,
  _xlpm.rows, _xlfn.SEQUENCE(_xlpm.n),
  _xlfn.BYROW(_xlpm.rows, _xlfn.LAMBDA(_xlpm.r,
    INDEX($C:$C, _xlpm.r+1) * INDEX($D:$D, _xlpm.r+1) * ($E$2 *
    INDEX(CALC!$C$293:$N$293,
      1, MATCH(O1, CALC!$C$4:$N$4, 0)
    )
    + $F$2 *
   INDEX(CALC!$B$294:$C$297,
     MATCH(INDEX($G:$G, _xlpm.r+1), CALC!$B$11:$B$14, 0), 2))
  ))
)</f>
        <v>7445.2558399999998</v>
      </c>
      <c r="HC2" cm="1">
        <f t="array" ref="HC2:HC4">_xlfn.LET(
  _xlpm.n, $B$2,
  _xlpm.rows, _xlfn.SEQUENCE(_xlpm.n),
  _xlfn.BYROW(_xlpm.rows, _xlfn.LAMBDA(_xlpm.r,
    INDEX($C:$C, _xlpm.r+1) * INDEX($D:$D, _xlpm.r+1) * ($E$2 *
    INDEX(CALC!$C$293:$N$293,
      1, MATCH(P1, CALC!$C$4:$N$4, 0)
    )
    + $F$2 *
   INDEX(CALC!$B$294:$C$297,
     MATCH(INDEX($G:$G, _xlpm.r+1), CALC!$B$11:$B$14, 0), 2))
  ))
)</f>
        <v>7319.5698400000001</v>
      </c>
      <c r="HD2" cm="1">
        <f t="array" ref="HD2:HD4">_xlfn.LET(
  _xlpm.n, $B$2,
  _xlpm.rows, _xlfn.SEQUENCE(_xlpm.n),
  _xlfn.BYROW(_xlpm.rows, _xlfn.LAMBDA(_xlpm.r,
    INDEX($C:$C, _xlpm.r+1) * INDEX($D:$D, _xlpm.r+1) * ($E$2 *
    INDEX(CALC!$C$293:$N$293,
      1, MATCH(Q1, CALC!$C$4:$N$4, 0)
    )
    + $F$2 *
   INDEX(CALC!$B$294:$C$297,
     MATCH(INDEX($G:$G, _xlpm.r+1), CALC!$B$11:$B$14, 0), 2))
  ))
)</f>
        <v>7445.2558399999998</v>
      </c>
      <c r="HE2" cm="1">
        <f t="array" ref="HE2:HE4">_xlfn.LET(
  _xlpm.n, $B$2,
  _xlpm.rows, _xlfn.SEQUENCE(_xlpm.n),
  _xlfn.BYROW(_xlpm.rows, _xlfn.LAMBDA(_xlpm.r,
    INDEX($C:$C, _xlpm.r+1) * INDEX($D:$D, _xlpm.r+1) * ($E$2 *
    INDEX(CALC!$C$293:$N$293,
      1, MATCH(R1, CALC!$C$4:$N$4, 0)
    )
    + $F$2 *
   INDEX(CALC!$B$294:$C$297,
     MATCH(INDEX($G:$G, _xlpm.r+1), CALC!$B$11:$B$14, 0), 2))
  ))
)</f>
        <v>7445.2558399999998</v>
      </c>
      <c r="HF2" cm="1">
        <f t="array" ref="HF2:HF4">_xlfn.LET(
  _xlpm.n, $B$2,
  _xlpm.rows, _xlfn.SEQUENCE(_xlpm.n),
  _xlfn.BYROW(_xlpm.rows, _xlfn.LAMBDA(_xlpm.r,
    INDEX($C:$C, _xlpm.r+1) * INDEX($D:$D, _xlpm.r+1) * ($E$2 *
    INDEX(CALC!$C$293:$N$293,
      1, MATCH(S1, CALC!$C$4:$N$4, 0)
    )
    + $F$2 *
   INDEX(CALC!$B$294:$C$297,
     MATCH(INDEX($G:$G, _xlpm.r+1), CALC!$B$11:$B$14, 0), 2))
  ))
)</f>
        <v>7445.2558399999998</v>
      </c>
      <c r="HG2" cm="1">
        <f t="array" ref="HG2:HG4">_xlfn.LET(
  _xlpm.n, $B$2,
  _xlpm.rows, _xlfn.SEQUENCE(_xlpm.n),
  _xlfn.BYROW(_xlpm.rows, _xlfn.LAMBDA(_xlpm.r,
    INDEX($C:$C, _xlpm.r+1) * INDEX($D:$D, _xlpm.r+1) * ($E$2 *
    INDEX(CALC!$C$293:$N$293,
      1, MATCH(T1, CALC!$C$4:$N$4, 0)
    )
    + $F$2 *
   INDEX(CALC!$B$294:$C$297,
     MATCH(INDEX($G:$G, _xlpm.r+1), CALC!$B$11:$B$14, 0), 2))
  ))
)</f>
        <v>7206.4524399999991</v>
      </c>
      <c r="HI2" cm="1">
        <f t="array" ref="HI2:HI4">_xlfn.LET(
  _xlpm.n, $B$2,
  _xlpm.rows, _xlfn.SEQUENCE(_xlpm.n),
  _xlfn.BYROW(_xlpm.rows, _xlfn.LAMBDA(_xlpm.r,
    INDEX($C:$C, _xlpm.r+1) * INDEX($D:$D, _xlpm.r+1) * ($E$2 *
    INDEX(CALC!$C$312:$N$312,
      1, MATCH(I1, CALC!$C$4:$N$4, 0)
    )
    + $F$2 *
   INDEX(CALC!$B$313:$C$316,
     MATCH(INDEX($G:$G, _xlpm.r+1), CALC!$B$11:$B$14, 0), 2))
  ))
)</f>
        <v>5390.95964</v>
      </c>
      <c r="HJ2" cm="1">
        <f t="array" ref="HJ2:HJ4">_xlfn.LET(
  _xlpm.n, $B$2,
  _xlpm.rows, _xlfn.SEQUENCE(_xlpm.n),
  _xlfn.BYROW(_xlpm.rows, _xlfn.LAMBDA(_xlpm.r,
    INDEX($C:$C, _xlpm.r+1) * INDEX($D:$D, _xlpm.r+1) * ($E$2 *
    INDEX(CALC!$C$312:$N$312,
      1, MATCH(J1, CALC!$C$4:$N$4, 0)
    )
    + $F$2 *
   INDEX(CALC!$B$313:$C$316,
     MATCH(INDEX($G:$G, _xlpm.r+1), CALC!$B$11:$B$14, 0), 2))
  ))
)</f>
        <v>5390.95964</v>
      </c>
      <c r="HK2" cm="1">
        <f t="array" ref="HK2:HK4">_xlfn.LET(
  _xlpm.n, $B$2,
  _xlpm.rows, _xlfn.SEQUENCE(_xlpm.n),
  _xlfn.BYROW(_xlpm.rows, _xlfn.LAMBDA(_xlpm.r,
    INDEX($C:$C, _xlpm.r+1) * INDEX($D:$D, _xlpm.r+1) * ($E$2 *
    INDEX(CALC!$C$312:$N$312,
      1, MATCH(K1, CALC!$C$4:$N$4, 0)
    )
    + $F$2 *
   INDEX(CALC!$B$313:$C$316,
     MATCH(INDEX($G:$G, _xlpm.r+1), CALC!$B$11:$B$14, 0), 2))
  ))
)</f>
        <v>5629.7630400000007</v>
      </c>
      <c r="HL2" cm="1">
        <f t="array" ref="HL2:HL4">_xlfn.LET(
  _xlpm.n, $B$2,
  _xlpm.rows, _xlfn.SEQUENCE(_xlpm.n),
  _xlfn.BYROW(_xlpm.rows, _xlfn.LAMBDA(_xlpm.r,
    INDEX($C:$C, _xlpm.r+1) * INDEX($D:$D, _xlpm.r+1) * ($E$2 *
    INDEX(CALC!$C$312:$N$312,
      1, MATCH(L1, CALC!$C$4:$N$4, 0)
    )
    + $F$2 *
   INDEX(CALC!$B$313:$C$316,
     MATCH(INDEX($G:$G, _xlpm.r+1), CALC!$B$11:$B$14, 0), 2))
  ))
)</f>
        <v>5742.8804400000008</v>
      </c>
      <c r="HM2" cm="1">
        <f t="array" ref="HM2:HM4">_xlfn.LET(
  _xlpm.n, $B$2,
  _xlpm.rows, _xlfn.SEQUENCE(_xlpm.n),
  _xlfn.BYROW(_xlpm.rows, _xlfn.LAMBDA(_xlpm.r,
    INDEX($C:$C, _xlpm.r+1) * INDEX($D:$D, _xlpm.r+1) * ($E$2 *
    INDEX(CALC!$C$312:$N$312,
      1, MATCH(M1, CALC!$C$4:$N$4, 0)
    )
    + $F$2 *
   INDEX(CALC!$B$313:$C$316,
     MATCH(INDEX($G:$G, _xlpm.r+1), CALC!$B$11:$B$14, 0), 2))
  ))
)</f>
        <v>5855.9978400000009</v>
      </c>
      <c r="HN2" cm="1">
        <f t="array" ref="HN2:HN4">_xlfn.LET(
  _xlpm.n, $B$2,
  _xlpm.rows, _xlfn.SEQUENCE(_xlpm.n),
  _xlfn.BYROW(_xlpm.rows, _xlfn.LAMBDA(_xlpm.r,
    INDEX($C:$C, _xlpm.r+1) * INDEX($D:$D, _xlpm.r+1) * ($E$2 *
    INDEX(CALC!$C$312:$N$312,
      1, MATCH(N1, CALC!$C$4:$N$4, 0)
    )
    + $F$2 *
   INDEX(CALC!$B$313:$C$316,
     MATCH(INDEX($G:$G, _xlpm.r+1), CALC!$B$11:$B$14, 0), 2))
  ))
)</f>
        <v>5855.9978400000009</v>
      </c>
      <c r="HO2" cm="1">
        <f t="array" ref="HO2:HO4">_xlfn.LET(
  _xlpm.n, $B$2,
  _xlpm.rows, _xlfn.SEQUENCE(_xlpm.n),
  _xlfn.BYROW(_xlpm.rows, _xlfn.LAMBDA(_xlpm.r,
    INDEX($C:$C, _xlpm.r+1) * INDEX($D:$D, _xlpm.r+1) * ($E$2 *
    INDEX(CALC!$C$312:$N$312,
      1, MATCH(O1, CALC!$C$4:$N$4, 0)
    )
    + $F$2 *
   INDEX(CALC!$B$313:$C$316,
     MATCH(INDEX($G:$G, _xlpm.r+1), CALC!$B$11:$B$14, 0), 2))
  ))
)</f>
        <v>5843.4292400000004</v>
      </c>
      <c r="HP2" cm="1">
        <f t="array" ref="HP2:HP4">_xlfn.LET(
  _xlpm.n, $B$2,
  _xlpm.rows, _xlfn.SEQUENCE(_xlpm.n),
  _xlfn.BYROW(_xlpm.rows, _xlfn.LAMBDA(_xlpm.r,
    INDEX($C:$C, _xlpm.r+1) * INDEX($D:$D, _xlpm.r+1) * ($E$2 *
    INDEX(CALC!$C$312:$N$312,
      1, MATCH(P1, CALC!$C$4:$N$4, 0)
    )
    + $F$2 *
   INDEX(CALC!$B$313:$C$316,
     MATCH(INDEX($G:$G, _xlpm.r+1), CALC!$B$11:$B$14, 0), 2))
  ))
)</f>
        <v>5730.3118399999994</v>
      </c>
      <c r="HQ2" cm="1">
        <f t="array" ref="HQ2:HQ4">_xlfn.LET(
  _xlpm.n, $B$2,
  _xlpm.rows, _xlfn.SEQUENCE(_xlpm.n),
  _xlfn.BYROW(_xlpm.rows, _xlfn.LAMBDA(_xlpm.r,
    INDEX($C:$C, _xlpm.r+1) * INDEX($D:$D, _xlpm.r+1) * ($E$2 *
    INDEX(CALC!$C$312:$N$312,
      1, MATCH(Q1, CALC!$C$4:$N$4, 0)
    )
    + $F$2 *
   INDEX(CALC!$B$313:$C$316,
     MATCH(INDEX($G:$G, _xlpm.r+1), CALC!$B$11:$B$14, 0), 2))
  ))
)</f>
        <v>5855.9978400000009</v>
      </c>
      <c r="HR2" cm="1">
        <f t="array" ref="HR2:HR4">_xlfn.LET(
  _xlpm.n, $B$2,
  _xlpm.rows, _xlfn.SEQUENCE(_xlpm.n),
  _xlfn.BYROW(_xlpm.rows, _xlfn.LAMBDA(_xlpm.r,
    INDEX($C:$C, _xlpm.r+1) * INDEX($D:$D, _xlpm.r+1) * ($E$2 *
    INDEX(CALC!$C$312:$N$312,
      1, MATCH(R1, CALC!$C$4:$N$4, 0)
    )
    + $F$2 *
   INDEX(CALC!$B$313:$C$316,
     MATCH(INDEX($G:$G, _xlpm.r+1), CALC!$B$11:$B$14, 0), 2))
  ))
)</f>
        <v>5855.9978400000009</v>
      </c>
      <c r="HS2" cm="1">
        <f t="array" ref="HS2:HS4">_xlfn.LET(
  _xlpm.n, $B$2,
  _xlpm.rows, _xlfn.SEQUENCE(_xlpm.n),
  _xlfn.BYROW(_xlpm.rows, _xlfn.LAMBDA(_xlpm.r,
    INDEX($C:$C, _xlpm.r+1) * INDEX($D:$D, _xlpm.r+1) * ($E$2 *
    INDEX(CALC!$C$312:$N$312,
      1, MATCH(S1, CALC!$C$4:$N$4, 0)
    )
    + $F$2 *
   INDEX(CALC!$B$313:$C$316,
     MATCH(INDEX($G:$G, _xlpm.r+1), CALC!$B$11:$B$14, 0), 2))
  ))
)</f>
        <v>5855.9978400000009</v>
      </c>
      <c r="HT2" cm="1">
        <f t="array" ref="HT2:HT4">_xlfn.LET(
  _xlpm.n, $B$2,
  _xlpm.rows, _xlfn.SEQUENCE(_xlpm.n),
  _xlfn.BYROW(_xlpm.rows, _xlfn.LAMBDA(_xlpm.r,
    INDEX($C:$C, _xlpm.r+1) * INDEX($D:$D, _xlpm.r+1) * ($E$2 *
    INDEX(CALC!$C$312:$N$312,
      1, MATCH(T1, CALC!$C$4:$N$4, 0)
    )
    + $F$2 *
   INDEX(CALC!$B$313:$C$316,
     MATCH(INDEX($G:$G, _xlpm.r+1), CALC!$B$11:$B$14, 0), 2))
  ))
)</f>
        <v>5629.7630400000007</v>
      </c>
      <c r="HV2" cm="1">
        <f t="array" ref="HV2:HV4">_xlfn.LET(
  _xlpm.n, $B$2,
  _xlpm.rows, _xlfn.SEQUENCE(_xlpm.n),
  _xlfn.BYROW(_xlpm.rows, _xlfn.LAMBDA(_xlpm.r,
    INDEX($C:$C, _xlpm.r+1) * INDEX($D:$D, _xlpm.r+1) * ($E$2 *
    INDEX(CALC!$C$331:$N$331,
      1, MATCH(I1, CALC!$C$4:$N$4, 0)
    )
    + $F$2 *
   INDEX(CALC!$B$332:$C$335,
     MATCH(INDEX($G:$G, _xlpm.r+1), CALC!$B$11:$B$14, 0), 2))
  ))
)</f>
        <v>3965.6676399999997</v>
      </c>
      <c r="HW2" cm="1">
        <f t="array" ref="HW2:HW4">_xlfn.LET(
  _xlpm.n, $B$2,
  _xlpm.rows, _xlfn.SEQUENCE(_xlpm.n),
  _xlfn.BYROW(_xlpm.rows, _xlfn.LAMBDA(_xlpm.r,
    INDEX($C:$C, _xlpm.r+1) * INDEX($D:$D, _xlpm.r+1) * ($E$2 *
    INDEX(CALC!$C$331:$N$331,
      1, MATCH(J1, CALC!$C$4:$N$4, 0)
    )
    + $F$2 *
   INDEX(CALC!$B$332:$C$335,
     MATCH(INDEX($G:$G, _xlpm.r+1), CALC!$B$11:$B$14, 0), 2))
  ))
)</f>
        <v>3965.6676399999997</v>
      </c>
      <c r="HX2" cm="1">
        <f t="array" ref="HX2:HX4">_xlfn.LET(
  _xlpm.n, $B$2,
  _xlpm.rows, _xlfn.SEQUENCE(_xlpm.n),
  _xlfn.BYROW(_xlpm.rows, _xlfn.LAMBDA(_xlpm.r,
    INDEX($C:$C, _xlpm.r+1) * INDEX($D:$D, _xlpm.r+1) * ($E$2 *
    INDEX(CALC!$C$331:$N$331,
      1, MATCH(K1, CALC!$C$4:$N$4, 0)
    )
    + $F$2 *
   INDEX(CALC!$B$332:$C$335,
     MATCH(INDEX($G:$G, _xlpm.r+1), CALC!$B$11:$B$14, 0), 2))
  ))
)</f>
        <v>4191.9024400000008</v>
      </c>
      <c r="HY2" cm="1">
        <f t="array" ref="HY2:HY4">_xlfn.LET(
  _xlpm.n, $B$2,
  _xlpm.rows, _xlfn.SEQUENCE(_xlpm.n),
  _xlfn.BYROW(_xlpm.rows, _xlfn.LAMBDA(_xlpm.r,
    INDEX($C:$C, _xlpm.r+1) * INDEX($D:$D, _xlpm.r+1) * ($E$2 *
    INDEX(CALC!$C$331:$N$331,
      1, MATCH(L1, CALC!$C$4:$N$4, 0)
    )
    + $F$2 *
   INDEX(CALC!$B$332:$C$335,
     MATCH(INDEX($G:$G, _xlpm.r+1), CALC!$B$11:$B$14, 0), 2))
  ))
)</f>
        <v>4292.4512400000003</v>
      </c>
      <c r="HZ2" cm="1">
        <f t="array" ref="HZ2:HZ4">_xlfn.LET(
  _xlpm.n, $B$2,
  _xlpm.rows, _xlfn.SEQUENCE(_xlpm.n),
  _xlfn.BYROW(_xlpm.rows, _xlfn.LAMBDA(_xlpm.r,
    INDEX($C:$C, _xlpm.r+1) * INDEX($D:$D, _xlpm.r+1) * ($E$2 *
    INDEX(CALC!$C$331:$N$331,
      1, MATCH(M1, CALC!$C$4:$N$4, 0)
    )
    + $F$2 *
   INDEX(CALC!$B$332:$C$335,
     MATCH(INDEX($G:$G, _xlpm.r+1), CALC!$B$11:$B$14, 0), 2))
  ))
)</f>
        <v>4393.0000400000008</v>
      </c>
      <c r="IA2" cm="1">
        <f t="array" ref="IA2:IA4">_xlfn.LET(
  _xlpm.n, $B$2,
  _xlpm.rows, _xlfn.SEQUENCE(_xlpm.n),
  _xlfn.BYROW(_xlpm.rows, _xlfn.LAMBDA(_xlpm.r,
    INDEX($C:$C, _xlpm.r+1) * INDEX($D:$D, _xlpm.r+1) * ($E$2 *
    INDEX(CALC!$C$331:$N$331,
      1, MATCH(N1, CALC!$C$4:$N$4, 0)
    )
    + $F$2 *
   INDEX(CALC!$B$332:$C$335,
     MATCH(INDEX($G:$G, _xlpm.r+1), CALC!$B$11:$B$14, 0), 2))
  ))
)</f>
        <v>4393.0000400000008</v>
      </c>
      <c r="IB2" cm="1">
        <f t="array" ref="IB2:IB4">_xlfn.LET(
  _xlpm.n, $B$2,
  _xlpm.rows, _xlfn.SEQUENCE(_xlpm.n),
  _xlfn.BYROW(_xlpm.rows, _xlfn.LAMBDA(_xlpm.r,
    INDEX($C:$C, _xlpm.r+1) * INDEX($D:$D, _xlpm.r+1) * ($E$2 *
    INDEX(CALC!$C$331:$N$331,
      1, MATCH(O1, CALC!$C$4:$N$4, 0)
    )
    + $F$2 *
   INDEX(CALC!$B$332:$C$335,
     MATCH(INDEX($G:$G, _xlpm.r+1), CALC!$B$11:$B$14, 0), 2))
  ))
)</f>
        <v>4367.8628400000007</v>
      </c>
      <c r="IC2" cm="1">
        <f t="array" ref="IC2:IC4">_xlfn.LET(
  _xlpm.n, $B$2,
  _xlpm.rows, _xlfn.SEQUENCE(_xlpm.n),
  _xlfn.BYROW(_xlpm.rows, _xlfn.LAMBDA(_xlpm.r,
    INDEX($C:$C, _xlpm.r+1) * INDEX($D:$D, _xlpm.r+1) * ($E$2 *
    INDEX(CALC!$C$331:$N$331,
      1, MATCH(P1, CALC!$C$4:$N$4, 0)
    )
    + $F$2 *
   INDEX(CALC!$B$332:$C$335,
     MATCH(INDEX($G:$G, _xlpm.r+1), CALC!$B$11:$B$14, 0), 2))
  ))
)</f>
        <v>4267.3140400000002</v>
      </c>
      <c r="ID2" cm="1">
        <f t="array" ref="ID2:ID4">_xlfn.LET(
  _xlpm.n, $B$2,
  _xlpm.rows, _xlfn.SEQUENCE(_xlpm.n),
  _xlfn.BYROW(_xlpm.rows, _xlfn.LAMBDA(_xlpm.r,
    INDEX($C:$C, _xlpm.r+1) * INDEX($D:$D, _xlpm.r+1) * ($E$2 *
    INDEX(CALC!$C$331:$N$331,
      1, MATCH(Q1, CALC!$C$4:$N$4, 0)
    )
    + $F$2 *
   INDEX(CALC!$B$332:$C$335,
     MATCH(INDEX($G:$G, _xlpm.r+1), CALC!$B$11:$B$14, 0), 2))
  ))
)</f>
        <v>4393.0000400000008</v>
      </c>
      <c r="IE2" cm="1">
        <f t="array" ref="IE2:IE4">_xlfn.LET(
  _xlpm.n, $B$2,
  _xlpm.rows, _xlfn.SEQUENCE(_xlpm.n),
  _xlfn.BYROW(_xlpm.rows, _xlfn.LAMBDA(_xlpm.r,
    INDEX($C:$C, _xlpm.r+1) * INDEX($D:$D, _xlpm.r+1) * ($E$2 *
    INDEX(CALC!$C$331:$N$331,
      1, MATCH(R1, CALC!$C$4:$N$4, 0)
    )
    + $F$2 *
   INDEX(CALC!$B$332:$C$335,
     MATCH(INDEX($G:$G, _xlpm.r+1), CALC!$B$11:$B$14, 0), 2))
  ))
)</f>
        <v>4393.0000400000008</v>
      </c>
      <c r="IF2" cm="1">
        <f t="array" ref="IF2:IF4">_xlfn.LET(
  _xlpm.n, $B$2,
  _xlpm.rows, _xlfn.SEQUENCE(_xlpm.n),
  _xlfn.BYROW(_xlpm.rows, _xlfn.LAMBDA(_xlpm.r,
    INDEX($C:$C, _xlpm.r+1) * INDEX($D:$D, _xlpm.r+1) * ($E$2 *
    INDEX(CALC!$C$331:$N$331,
      1, MATCH(S1, CALC!$C$4:$N$4, 0)
    )
    + $F$2 *
   INDEX(CALC!$B$332:$C$335,
     MATCH(INDEX($G:$G, _xlpm.r+1), CALC!$B$11:$B$14, 0), 2))
  ))
)</f>
        <v>4393.0000400000008</v>
      </c>
      <c r="IG2" cm="1">
        <f t="array" ref="IG2:IG4">_xlfn.LET(
  _xlpm.n, $B$2,
  _xlpm.rows, _xlfn.SEQUENCE(_xlpm.n),
  _xlfn.BYROW(_xlpm.rows, _xlfn.LAMBDA(_xlpm.r,
    INDEX($C:$C, _xlpm.r+1) * INDEX($D:$D, _xlpm.r+1) * ($E$2 *
    INDEX(CALC!$C$331:$N$331,
      1, MATCH(T1, CALC!$C$4:$N$4, 0)
    )
    + $F$2 *
   INDEX(CALC!$B$332:$C$335,
     MATCH(INDEX($G:$G, _xlpm.r+1), CALC!$B$11:$B$14, 0), 2))
  ))
)</f>
        <v>4191.9024400000008</v>
      </c>
      <c r="II2" cm="1">
        <f t="array" ref="II2:II4">_xlfn.LET(
  _xlpm.n, $B$2,
  _xlpm.rows, _xlfn.SEQUENCE(_xlpm.n),
  _xlfn.BYROW(_xlpm.rows, _xlfn.LAMBDA(_xlpm.r,
    INDEX($C:$C, _xlpm.r+1) * INDEX($D:$D, _xlpm.r+1) * ($E$2 *
    INDEX(CALC!$C$350:$N$350,
      1, MATCH(I1, CALC!$C$4:$N$4, 0)
    )
    + $F$2 *
   INDEX(CALC!$B$351:$C$354,
     MATCH(INDEX($G:$G, _xlpm.r+1), CALC!$B$11:$B$14, 0), 2))
  ))
)</f>
        <v>2177.6088400000008</v>
      </c>
      <c r="IJ2" cm="1">
        <f t="array" ref="IJ2:IJ4">_xlfn.LET(
  _xlpm.n, $B$2,
  _xlpm.rows, _xlfn.SEQUENCE(_xlpm.n),
  _xlfn.BYROW(_xlpm.rows, _xlfn.LAMBDA(_xlpm.r,
    INDEX($C:$C, _xlpm.r+1) * INDEX($D:$D, _xlpm.r+1) * ($E$2 *
    INDEX(CALC!$C$350:$N$350,
      1, MATCH(J1, CALC!$C$4:$N$4, 0)
    )
    + $F$2 *
   INDEX(CALC!$B$351:$C$354,
     MATCH(INDEX($G:$G, _xlpm.r+1), CALC!$B$11:$B$14, 0), 2))
  ))
)</f>
        <v>2177.6088400000008</v>
      </c>
      <c r="IK2" cm="1">
        <f t="array" ref="IK2:IK4">_xlfn.LET(
  _xlpm.n, $B$2,
  _xlpm.rows, _xlfn.SEQUENCE(_xlpm.n),
  _xlfn.BYROW(_xlpm.rows, _xlfn.LAMBDA(_xlpm.r,
    INDEX($C:$C, _xlpm.r+1) * INDEX($D:$D, _xlpm.r+1) * ($E$2 *
    INDEX(CALC!$C$350:$N$350,
      1, MATCH(K1, CALC!$C$4:$N$4, 0)
    )
    + $F$2 *
   INDEX(CALC!$B$351:$C$354,
     MATCH(INDEX($G:$G, _xlpm.r+1), CALC!$B$11:$B$14, 0), 2))
  ))
)</f>
        <v>2391.2750400000004</v>
      </c>
      <c r="IL2" cm="1">
        <f t="array" ref="IL2:IL4">_xlfn.LET(
  _xlpm.n, $B$2,
  _xlpm.rows, _xlfn.SEQUENCE(_xlpm.n),
  _xlfn.BYROW(_xlpm.rows, _xlfn.LAMBDA(_xlpm.r,
    INDEX($C:$C, _xlpm.r+1) * INDEX($D:$D, _xlpm.r+1) * ($E$2 *
    INDEX(CALC!$C$350:$N$350,
      1, MATCH(L1, CALC!$C$4:$N$4, 0)
    )
    + $F$2 *
   INDEX(CALC!$B$351:$C$354,
     MATCH(INDEX($G:$G, _xlpm.r+1), CALC!$B$11:$B$14, 0), 2))
  ))
)</f>
        <v>2479.2552400000009</v>
      </c>
      <c r="IM2" cm="1">
        <f t="array" ref="IM2:IM4">_xlfn.LET(
  _xlpm.n, $B$2,
  _xlpm.rows, _xlfn.SEQUENCE(_xlpm.n),
  _xlfn.BYROW(_xlpm.rows, _xlfn.LAMBDA(_xlpm.r,
    INDEX($C:$C, _xlpm.r+1) * INDEX($D:$D, _xlpm.r+1) * ($E$2 *
    INDEX(CALC!$C$350:$N$350,
      1, MATCH(M1, CALC!$C$4:$N$4, 0)
    )
    + $F$2 *
   INDEX(CALC!$B$351:$C$354,
     MATCH(INDEX($G:$G, _xlpm.r+1), CALC!$B$11:$B$14, 0), 2))
  ))
)</f>
        <v>2554.6668400000003</v>
      </c>
      <c r="IN2" cm="1">
        <f t="array" ref="IN2:IN4">_xlfn.LET(
  _xlpm.n, $B$2,
  _xlpm.rows, _xlfn.SEQUENCE(_xlpm.n),
  _xlfn.BYROW(_xlpm.rows, _xlfn.LAMBDA(_xlpm.r,
    INDEX($C:$C, _xlpm.r+1) * INDEX($D:$D, _xlpm.r+1) * ($E$2 *
    INDEX(CALC!$C$350:$N$350,
      1, MATCH(N1, CALC!$C$4:$N$4, 0)
    )
    + $F$2 *
   INDEX(CALC!$B$351:$C$354,
     MATCH(INDEX($G:$G, _xlpm.r+1), CALC!$B$11:$B$14, 0), 2))
  ))
)</f>
        <v>2554.6668400000003</v>
      </c>
      <c r="IO2" cm="1">
        <f t="array" ref="IO2:IO4">_xlfn.LET(
  _xlpm.n, $B$2,
  _xlpm.rows, _xlfn.SEQUENCE(_xlpm.n),
  _xlfn.BYROW(_xlpm.rows, _xlfn.LAMBDA(_xlpm.r,
    INDEX($C:$C, _xlpm.r+1) * INDEX($D:$D, _xlpm.r+1) * ($E$2 *
    INDEX(CALC!$C$350:$N$350,
      1, MATCH(O1, CALC!$C$4:$N$4, 0)
    )
    + $F$2 *
   INDEX(CALC!$B$351:$C$354,
     MATCH(INDEX($G:$G, _xlpm.r+1), CALC!$B$11:$B$14, 0), 2))
  ))
)</f>
        <v>2516.9610400000001</v>
      </c>
      <c r="IP2" cm="1">
        <f t="array" ref="IP2:IP4">_xlfn.LET(
  _xlpm.n, $B$2,
  _xlpm.rows, _xlfn.SEQUENCE(_xlpm.n),
  _xlfn.BYROW(_xlpm.rows, _xlfn.LAMBDA(_xlpm.r,
    INDEX($C:$C, _xlpm.r+1) * INDEX($D:$D, _xlpm.r+1) * ($E$2 *
    INDEX(CALC!$C$350:$N$350,
      1, MATCH(P1, CALC!$C$4:$N$4, 0)
    )
    + $F$2 *
   INDEX(CALC!$B$351:$C$354,
     MATCH(INDEX($G:$G, _xlpm.r+1), CALC!$B$11:$B$14, 0), 2))
  ))
)</f>
        <v>2428.9808399999997</v>
      </c>
      <c r="IQ2" cm="1">
        <f t="array" ref="IQ2:IQ4">_xlfn.LET(
  _xlpm.n, $B$2,
  _xlpm.rows, _xlfn.SEQUENCE(_xlpm.n),
  _xlfn.BYROW(_xlpm.rows, _xlfn.LAMBDA(_xlpm.r,
    INDEX($C:$C, _xlpm.r+1) * INDEX($D:$D, _xlpm.r+1) * ($E$2 *
    INDEX(CALC!$C$350:$N$350,
      1, MATCH(Q1, CALC!$C$4:$N$4, 0)
    )
    + $F$2 *
   INDEX(CALC!$B$351:$C$354,
     MATCH(INDEX($G:$G, _xlpm.r+1), CALC!$B$11:$B$14, 0), 2))
  ))
)</f>
        <v>2554.6668400000003</v>
      </c>
      <c r="IR2" cm="1">
        <f t="array" ref="IR2:IR4">_xlfn.LET(
  _xlpm.n, $B$2,
  _xlpm.rows, _xlfn.SEQUENCE(_xlpm.n),
  _xlfn.BYROW(_xlpm.rows, _xlfn.LAMBDA(_xlpm.r,
    INDEX($C:$C, _xlpm.r+1) * INDEX($D:$D, _xlpm.r+1) * ($E$2 *
    INDEX(CALC!$C$350:$N$350,
      1, MATCH(R1, CALC!$C$4:$N$4, 0)
    )
    + $F$2 *
   INDEX(CALC!$B$351:$C$354,
     MATCH(INDEX($G:$G, _xlpm.r+1), CALC!$B$11:$B$14, 0), 2))
  ))
)</f>
        <v>2554.6668400000003</v>
      </c>
      <c r="IS2" cm="1">
        <f t="array" ref="IS2:IS4">_xlfn.LET(
  _xlpm.n, $B$2,
  _xlpm.rows, _xlfn.SEQUENCE(_xlpm.n),
  _xlfn.BYROW(_xlpm.rows, _xlfn.LAMBDA(_xlpm.r,
    INDEX($C:$C, _xlpm.r+1) * INDEX($D:$D, _xlpm.r+1) * ($E$2 *
    INDEX(CALC!$C$350:$N$350,
      1, MATCH(S1, CALC!$C$4:$N$4, 0)
    )
    + $F$2 *
   INDEX(CALC!$B$351:$C$354,
     MATCH(INDEX($G:$G, _xlpm.r+1), CALC!$B$11:$B$14, 0), 2))
  ))
)</f>
        <v>2554.6668400000003</v>
      </c>
      <c r="IT2" cm="1">
        <f t="array" ref="IT2:IT4">_xlfn.LET(
  _xlpm.n, $B$2,
  _xlpm.rows, _xlfn.SEQUENCE(_xlpm.n),
  _xlfn.BYROW(_xlpm.rows, _xlfn.LAMBDA(_xlpm.r,
    INDEX($C:$C, _xlpm.r+1) * INDEX($D:$D, _xlpm.r+1) * ($E$2 *
    INDEX(CALC!$C$350:$N$350,
      1, MATCH(T1, CALC!$C$4:$N$4, 0)
    )
    + $F$2 *
   INDEX(CALC!$B$351:$C$354,
     MATCH(INDEX($G:$G, _xlpm.r+1), CALC!$B$11:$B$14, 0), 2))
  ))
)</f>
        <v>2391.2750400000004</v>
      </c>
      <c r="IV2" cm="1">
        <f t="array" ref="IV2:IV4">_xlfn.LET(
  _xlpm.n, $B$2,
  _xlpm.rows, _xlfn.SEQUENCE(_xlpm.n),
  _xlfn.BYROW(_xlpm.rows, _xlfn.LAMBDA(_xlpm.r,
    INDEX($C:$C, _xlpm.r+1) * INDEX($D:$D, _xlpm.r+1) * ($E$2 *
    INDEX(CALC!$C$369:$N$369,
      1, MATCH(I1, CALC!$C$4:$N$4, 0)
    )
    + $F$2 *
   INDEX(CALC!$B$370:$C$373,
     MATCH(INDEX($G:$G, _xlpm.r+1), CALC!$B$11:$B$14, 0), 2))
  ))
)</f>
        <v>1141.3054400000001</v>
      </c>
      <c r="IW2" cm="1">
        <f t="array" ref="IW2:IW4">_xlfn.LET(
  _xlpm.n, $B$2,
  _xlpm.rows, _xlfn.SEQUENCE(_xlpm.n),
  _xlfn.BYROW(_xlpm.rows, _xlfn.LAMBDA(_xlpm.r,
    INDEX($C:$C, _xlpm.r+1) * INDEX($D:$D, _xlpm.r+1) * ($E$2 *
    INDEX(CALC!$C$369:$N$369,
      1, MATCH(J1, CALC!$C$4:$N$4, 0)
    )
    + $F$2 *
   INDEX(CALC!$B$370:$C$373,
     MATCH(INDEX($G:$G, _xlpm.r+1), CALC!$B$11:$B$14, 0), 2))
  ))
)</f>
        <v>1141.3054400000001</v>
      </c>
      <c r="IX2" cm="1">
        <f t="array" ref="IX2:IX4">_xlfn.LET(
  _xlpm.n, $B$2,
  _xlpm.rows, _xlfn.SEQUENCE(_xlpm.n),
  _xlfn.BYROW(_xlpm.rows, _xlfn.LAMBDA(_xlpm.r,
    INDEX($C:$C, _xlpm.r+1) * INDEX($D:$D, _xlpm.r+1) * ($E$2 *
    INDEX(CALC!$C$369:$N$369,
      1, MATCH(K1, CALC!$C$4:$N$4, 0)
    )
    + $F$2 *
   INDEX(CALC!$B$370:$C$373,
     MATCH(INDEX($G:$G, _xlpm.r+1), CALC!$B$11:$B$14, 0), 2))
  ))
)</f>
        <v>1329.8344399999999</v>
      </c>
      <c r="IY2" cm="1">
        <f t="array" ref="IY2:IY4">_xlfn.LET(
  _xlpm.n, $B$2,
  _xlpm.rows, _xlfn.SEQUENCE(_xlpm.n),
  _xlfn.BYROW(_xlpm.rows, _xlfn.LAMBDA(_xlpm.r,
    INDEX($C:$C, _xlpm.r+1) * INDEX($D:$D, _xlpm.r+1) * ($E$2 *
    INDEX(CALC!$C$369:$N$369,
      1, MATCH(L1, CALC!$C$4:$N$4, 0)
    )
    + $F$2 *
   INDEX(CALC!$B$370:$C$373,
     MATCH(INDEX($G:$G, _xlpm.r+1), CALC!$B$11:$B$14, 0), 2))
  ))
)</f>
        <v>1392.6774399999999</v>
      </c>
      <c r="IZ2" cm="1">
        <f t="array" ref="IZ2:IZ4">_xlfn.LET(
  _xlpm.n, $B$2,
  _xlpm.rows, _xlfn.SEQUENCE(_xlpm.n),
  _xlfn.BYROW(_xlpm.rows, _xlfn.LAMBDA(_xlpm.r,
    INDEX($C:$C, _xlpm.r+1) * INDEX($D:$D, _xlpm.r+1) * ($E$2 *
    INDEX(CALC!$C$369:$N$369,
      1, MATCH(M1, CALC!$C$4:$N$4, 0)
    )
    + $F$2 *
   INDEX(CALC!$B$370:$C$373,
     MATCH(INDEX($G:$G, _xlpm.r+1), CALC!$B$11:$B$14, 0), 2))
  ))
)</f>
        <v>1468.0890400000005</v>
      </c>
      <c r="JA2" cm="1">
        <f t="array" ref="JA2:JA4">_xlfn.LET(
  _xlpm.n, $B$2,
  _xlpm.rows, _xlfn.SEQUENCE(_xlpm.n),
  _xlfn.BYROW(_xlpm.rows, _xlfn.LAMBDA(_xlpm.r,
    INDEX($C:$C, _xlpm.r+1) * INDEX($D:$D, _xlpm.r+1) * ($E$2 *
    INDEX(CALC!$C$369:$N$369,
      1, MATCH(N1, CALC!$C$4:$N$4, 0)
    )
    + $F$2 *
   INDEX(CALC!$B$370:$C$373,
     MATCH(INDEX($G:$G, _xlpm.r+1), CALC!$B$11:$B$14, 0), 2))
  ))
)</f>
        <v>1468.0890400000005</v>
      </c>
      <c r="JB2" cm="1">
        <f t="array" ref="JB2:JB4">_xlfn.LET(
  _xlpm.n, $B$2,
  _xlpm.rows, _xlfn.SEQUENCE(_xlpm.n),
  _xlfn.BYROW(_xlpm.rows, _xlfn.LAMBDA(_xlpm.r,
    INDEX($C:$C, _xlpm.r+1) * INDEX($D:$D, _xlpm.r+1) * ($E$2 *
    INDEX(CALC!$C$369:$N$369,
      1, MATCH(O1, CALC!$C$4:$N$4, 0)
    )
    + $F$2 *
   INDEX(CALC!$B$370:$C$373,
     MATCH(INDEX($G:$G, _xlpm.r+1), CALC!$B$11:$B$14, 0), 2))
  ))
)</f>
        <v>1405.2460400000009</v>
      </c>
      <c r="JC2" cm="1">
        <f t="array" ref="JC2:JC4">_xlfn.LET(
  _xlpm.n, $B$2,
  _xlpm.rows, _xlfn.SEQUENCE(_xlpm.n),
  _xlfn.BYROW(_xlpm.rows, _xlfn.LAMBDA(_xlpm.r,
    INDEX($C:$C, _xlpm.r+1) * INDEX($D:$D, _xlpm.r+1) * ($E$2 *
    INDEX(CALC!$C$369:$N$369,
      1, MATCH(P1, CALC!$C$4:$N$4, 0)
    )
    + $F$2 *
   INDEX(CALC!$B$370:$C$373,
     MATCH(INDEX($G:$G, _xlpm.r+1), CALC!$B$11:$B$14, 0), 2))
  ))
)</f>
        <v>1342.4030400000011</v>
      </c>
      <c r="JD2" cm="1">
        <f t="array" ref="JD2:JD4">_xlfn.LET(
  _xlpm.n, $B$2,
  _xlpm.rows, _xlfn.SEQUENCE(_xlpm.n),
  _xlfn.BYROW(_xlpm.rows, _xlfn.LAMBDA(_xlpm.r,
    INDEX($C:$C, _xlpm.r+1) * INDEX($D:$D, _xlpm.r+1) * ($E$2 *
    INDEX(CALC!$C$369:$N$369,
      1, MATCH(Q1, CALC!$C$4:$N$4, 0)
    )
    + $F$2 *
   INDEX(CALC!$B$370:$C$373,
     MATCH(INDEX($G:$G, _xlpm.r+1), CALC!$B$11:$B$14, 0), 2))
  ))
)</f>
        <v>1468.0890400000005</v>
      </c>
      <c r="JE2" cm="1">
        <f t="array" ref="JE2:JE4">_xlfn.LET(
  _xlpm.n, $B$2,
  _xlpm.rows, _xlfn.SEQUENCE(_xlpm.n),
  _xlfn.BYROW(_xlpm.rows, _xlfn.LAMBDA(_xlpm.r,
    INDEX($C:$C, _xlpm.r+1) * INDEX($D:$D, _xlpm.r+1) * ($E$2 *
    INDEX(CALC!$C$369:$N$369,
      1, MATCH(R1, CALC!$C$4:$N$4, 0)
    )
    + $F$2 *
   INDEX(CALC!$B$370:$C$373,
     MATCH(INDEX($G:$G, _xlpm.r+1), CALC!$B$11:$B$14, 0), 2))
  ))
)</f>
        <v>1468.0890400000005</v>
      </c>
      <c r="JF2" cm="1">
        <f t="array" ref="JF2:JF4">_xlfn.LET(
  _xlpm.n, $B$2,
  _xlpm.rows, _xlfn.SEQUENCE(_xlpm.n),
  _xlfn.BYROW(_xlpm.rows, _xlfn.LAMBDA(_xlpm.r,
    INDEX($C:$C, _xlpm.r+1) * INDEX($D:$D, _xlpm.r+1) * ($E$2 *
    INDEX(CALC!$C$369:$N$369,
      1, MATCH(S1, CALC!$C$4:$N$4, 0)
    )
    + $F$2 *
   INDEX(CALC!$B$370:$C$373,
     MATCH(INDEX($G:$G, _xlpm.r+1), CALC!$B$11:$B$14, 0), 2))
  ))
)</f>
        <v>1468.0890400000005</v>
      </c>
      <c r="JG2" cm="1">
        <f t="array" ref="JG2:JG4">_xlfn.LET(
  _xlpm.n, $B$2,
  _xlpm.rows, _xlfn.SEQUENCE(_xlpm.n),
  _xlfn.BYROW(_xlpm.rows, _xlfn.LAMBDA(_xlpm.r,
    INDEX($C:$C, _xlpm.r+1) * INDEX($D:$D, _xlpm.r+1) * ($E$2 *
    INDEX(CALC!$C$369:$N$369,
      1, MATCH(T1, CALC!$C$4:$N$4, 0)
    )
    + $F$2 *
   INDEX(CALC!$B$370:$C$373,
     MATCH(INDEX($G:$G, _xlpm.r+1), CALC!$B$11:$B$14, 0), 2))
  ))
)</f>
        <v>1329.8344399999999</v>
      </c>
      <c r="JI2" cm="1">
        <f t="array" ref="JI2:JI4">_xlfn.LET(
  _xlpm.n, $B$2,
  _xlpm.rows, _xlfn.SEQUENCE(_xlpm.n),
  _xlfn.BYROW(_xlpm.rows, _xlfn.LAMBDA(_xlpm.r,
    INDEX($C:$C, _xlpm.r+1) * INDEX($D:$D, _xlpm.r+1) * ($E$2 *
    INDEX(CALC!$C$388:$N$388,
      1, MATCH(I1, CALC!$C$4:$N$4, 0)
    )
    + $F$2 *
   INDEX(CALC!$B$389:$C$392,
     MATCH(INDEX($G:$G, _xlpm.r+1), CALC!$B$11:$B$14, 0), 2))
  ))
)</f>
        <v>529.46344000000056</v>
      </c>
      <c r="JJ2" cm="1">
        <f t="array" ref="JJ2:JJ4">_xlfn.LET(
  _xlpm.n, $B$2,
  _xlpm.rows, _xlfn.SEQUENCE(_xlpm.n),
  _xlfn.BYROW(_xlpm.rows, _xlfn.LAMBDA(_xlpm.r,
    INDEX($C:$C, _xlpm.r+1) * INDEX($D:$D, _xlpm.r+1) * ($E$2 *
    INDEX(CALC!$C$388:$N$388,
      1, MATCH(J1, CALC!$C$4:$N$4, 0)
    )
    + $F$2 *
   INDEX(CALC!$B$389:$C$392,
     MATCH(INDEX($G:$G, _xlpm.r+1), CALC!$B$11:$B$14, 0), 2))
  ))
)</f>
        <v>529.46344000000056</v>
      </c>
      <c r="JK2" cm="1">
        <f t="array" ref="JK2:JK4">_xlfn.LET(
  _xlpm.n, $B$2,
  _xlpm.rows, _xlfn.SEQUENCE(_xlpm.n),
  _xlfn.BYROW(_xlpm.rows, _xlfn.LAMBDA(_xlpm.r,
    INDEX($C:$C, _xlpm.r+1) * INDEX($D:$D, _xlpm.r+1) * ($E$2 *
    INDEX(CALC!$C$388:$N$388,
      1, MATCH(K1, CALC!$C$4:$N$4, 0)
    )
    + $F$2 *
   INDEX(CALC!$B$389:$C$392,
     MATCH(INDEX($G:$G, _xlpm.r+1), CALC!$B$11:$B$14, 0), 2))
  ))
)</f>
        <v>705.42383999999993</v>
      </c>
      <c r="JL2" cm="1">
        <f t="array" ref="JL2:JL4">_xlfn.LET(
  _xlpm.n, $B$2,
  _xlpm.rows, _xlfn.SEQUENCE(_xlpm.n),
  _xlfn.BYROW(_xlpm.rows, _xlfn.LAMBDA(_xlpm.r,
    INDEX($C:$C, _xlpm.r+1) * INDEX($D:$D, _xlpm.r+1) * ($E$2 *
    INDEX(CALC!$C$388:$N$388,
      1, MATCH(L1, CALC!$C$4:$N$4, 0)
    )
    + $F$2 *
   INDEX(CALC!$B$389:$C$392,
     MATCH(INDEX($G:$G, _xlpm.r+1), CALC!$B$11:$B$14, 0), 2))
  ))
)</f>
        <v>755.69823999999971</v>
      </c>
      <c r="JM2" cm="1">
        <f t="array" ref="JM2:JM4">_xlfn.LET(
  _xlpm.n, $B$2,
  _xlpm.rows, _xlfn.SEQUENCE(_xlpm.n),
  _xlfn.BYROW(_xlpm.rows, _xlfn.LAMBDA(_xlpm.r,
    INDEX($C:$C, _xlpm.r+1) * INDEX($D:$D, _xlpm.r+1) * ($E$2 *
    INDEX(CALC!$C$388:$N$388,
      1, MATCH(M1, CALC!$C$4:$N$4, 0)
    )
    + $F$2 *
   INDEX(CALC!$B$389:$C$392,
     MATCH(INDEX($G:$G, _xlpm.r+1), CALC!$B$11:$B$14, 0), 2))
  ))
)</f>
        <v>805.97264000000041</v>
      </c>
      <c r="JN2" cm="1">
        <f t="array" ref="JN2:JN4">_xlfn.LET(
  _xlpm.n, $B$2,
  _xlpm.rows, _xlfn.SEQUENCE(_xlpm.n),
  _xlfn.BYROW(_xlpm.rows, _xlfn.LAMBDA(_xlpm.r,
    INDEX($C:$C, _xlpm.r+1) * INDEX($D:$D, _xlpm.r+1) * ($E$2 *
    INDEX(CALC!$C$388:$N$388,
      1, MATCH(N1, CALC!$C$4:$N$4, 0)
    )
    + $F$2 *
   INDEX(CALC!$B$389:$C$392,
     MATCH(INDEX($G:$G, _xlpm.r+1), CALC!$B$11:$B$14, 0), 2))
  ))
)</f>
        <v>805.97264000000041</v>
      </c>
      <c r="JO2" cm="1">
        <f t="array" ref="JO2:JO4">_xlfn.LET(
  _xlpm.n, $B$2,
  _xlpm.rows, _xlfn.SEQUENCE(_xlpm.n),
  _xlfn.BYROW(_xlpm.rows, _xlfn.LAMBDA(_xlpm.r,
    INDEX($C:$C, _xlpm.r+1) * INDEX($D:$D, _xlpm.r+1) * ($E$2 *
    INDEX(CALC!$C$388:$N$388,
      1, MATCH(O1, CALC!$C$4:$N$4, 0)
    )
    + $F$2 *
   INDEX(CALC!$B$389:$C$392,
     MATCH(INDEX($G:$G, _xlpm.r+1), CALC!$B$11:$B$14, 0), 2))
  ))
)</f>
        <v>743.12964000000022</v>
      </c>
      <c r="JP2" cm="1">
        <f t="array" ref="JP2:JP4">_xlfn.LET(
  _xlpm.n, $B$2,
  _xlpm.rows, _xlfn.SEQUENCE(_xlpm.n),
  _xlfn.BYROW(_xlpm.rows, _xlfn.LAMBDA(_xlpm.r,
    INDEX($C:$C, _xlpm.r+1) * INDEX($D:$D, _xlpm.r+1) * ($E$2 *
    INDEX(CALC!$C$388:$N$388,
      1, MATCH(P1, CALC!$C$4:$N$4, 0)
    )
    + $F$2 *
   INDEX(CALC!$B$389:$C$392,
     MATCH(INDEX($G:$G, _xlpm.r+1), CALC!$B$11:$B$14, 0), 2))
  ))
)</f>
        <v>680.28663999999992</v>
      </c>
      <c r="JQ2" cm="1">
        <f t="array" ref="JQ2:JQ4">_xlfn.LET(
  _xlpm.n, $B$2,
  _xlpm.rows, _xlfn.SEQUENCE(_xlpm.n),
  _xlfn.BYROW(_xlpm.rows, _xlfn.LAMBDA(_xlpm.r,
    INDEX($C:$C, _xlpm.r+1) * INDEX($D:$D, _xlpm.r+1) * ($E$2 *
    INDEX(CALC!$C$388:$N$388,
      1, MATCH(Q1, CALC!$C$4:$N$4, 0)
    )
    + $F$2 *
   INDEX(CALC!$B$389:$C$392,
     MATCH(INDEX($G:$G, _xlpm.r+1), CALC!$B$11:$B$14, 0), 2))
  ))
)</f>
        <v>805.97264000000041</v>
      </c>
      <c r="JR2" cm="1">
        <f t="array" ref="JR2:JR4">_xlfn.LET(
  _xlpm.n, $B$2,
  _xlpm.rows, _xlfn.SEQUENCE(_xlpm.n),
  _xlfn.BYROW(_xlpm.rows, _xlfn.LAMBDA(_xlpm.r,
    INDEX($C:$C, _xlpm.r+1) * INDEX($D:$D, _xlpm.r+1) * ($E$2 *
    INDEX(CALC!$C$388:$N$388,
      1, MATCH(R1, CALC!$C$4:$N$4, 0)
    )
    + $F$2 *
   INDEX(CALC!$B$389:$C$392,
     MATCH(INDEX($G:$G, _xlpm.r+1), CALC!$B$11:$B$14, 0), 2))
  ))
)</f>
        <v>805.97264000000041</v>
      </c>
      <c r="JS2" cm="1">
        <f t="array" ref="JS2:JS4">_xlfn.LET(
  _xlpm.n, $B$2,
  _xlpm.rows, _xlfn.SEQUENCE(_xlpm.n),
  _xlfn.BYROW(_xlpm.rows, _xlfn.LAMBDA(_xlpm.r,
    INDEX($C:$C, _xlpm.r+1) * INDEX($D:$D, _xlpm.r+1) * ($E$2 *
    INDEX(CALC!$C$388:$N$388,
      1, MATCH(S1, CALC!$C$4:$N$4, 0)
    )
    + $F$2 *
   INDEX(CALC!$B$389:$C$392,
     MATCH(INDEX($G:$G, _xlpm.r+1), CALC!$B$11:$B$14, 0), 2))
  ))
)</f>
        <v>805.97264000000041</v>
      </c>
      <c r="JT2" cm="1">
        <f t="array" ref="JT2:JT4">_xlfn.LET(
  _xlpm.n, $B$2,
  _xlpm.rows, _xlfn.SEQUENCE(_xlpm.n),
  _xlfn.BYROW(_xlpm.rows, _xlfn.LAMBDA(_xlpm.r,
    INDEX($C:$C, _xlpm.r+1) * INDEX($D:$D, _xlpm.r+1) * ($E$2 *
    INDEX(CALC!$C$388:$N$388,
      1, MATCH(T1, CALC!$C$4:$N$4, 0)
    )
    + $F$2 *
   INDEX(CALC!$B$389:$C$392,
     MATCH(INDEX($G:$G, _xlpm.r+1), CALC!$B$11:$B$14, 0), 2))
  ))
)</f>
        <v>705.42383999999993</v>
      </c>
      <c r="JV2" cm="1">
        <f t="array" ref="JV2:JV4">_xlfn.LET(
  _xlpm.n, $B$2,
  _xlpm.rows, _xlfn.SEQUENCE(_xlpm.n),
  _xlfn.BYROW(_xlpm.rows, _xlfn.LAMBDA(_xlpm.r,
    INDEX($C:$C, _xlpm.r+1) * INDEX($D:$D, _xlpm.r+1) * ($E$2 *
    INDEX(CALC!$C$407:$N$407,
      1, MATCH(I1, CALC!$C$4:$N$4, 0)
    )
    + $F$2 *
   INDEX(CALC!$B$408:$C$411,
     MATCH(INDEX($G:$G, _xlpm.r+1), CALC!$B$11:$B$14, 0), 2))
  ))
)</f>
        <v>78.716440000000532</v>
      </c>
      <c r="JW2" cm="1">
        <f t="array" ref="JW2:JW4">_xlfn.LET(
  _xlpm.n, $B$2,
  _xlpm.rows, _xlfn.SEQUENCE(_xlpm.n),
  _xlfn.BYROW(_xlpm.rows, _xlfn.LAMBDA(_xlpm.r,
    INDEX($C:$C, _xlpm.r+1) * INDEX($D:$D, _xlpm.r+1) * ($E$2 *
    INDEX(CALC!$C$407:$N$407,
      1, MATCH(J1, CALC!$C$4:$N$4, 0)
    )
    + $F$2 *
   INDEX(CALC!$B$408:$C$411,
     MATCH(INDEX($G:$G, _xlpm.r+1), CALC!$B$11:$B$14, 0), 2))
  ))
)</f>
        <v>78.716440000000532</v>
      </c>
      <c r="JX2" cm="1">
        <f t="array" ref="JX2:JX4">_xlfn.LET(
  _xlpm.n, $B$2,
  _xlpm.rows, _xlfn.SEQUENCE(_xlpm.n),
  _xlfn.BYROW(_xlpm.rows, _xlfn.LAMBDA(_xlpm.r,
    INDEX($C:$C, _xlpm.r+1) * INDEX($D:$D, _xlpm.r+1) * ($E$2 *
    INDEX(CALC!$C$407:$N$407,
      1, MATCH(K1, CALC!$C$4:$N$4, 0)
    )
    + $F$2 *
   INDEX(CALC!$B$408:$C$411,
     MATCH(INDEX($G:$G, _xlpm.r+1), CALC!$B$11:$B$14, 0), 2))
  ))
)</f>
        <v>242.10824000000036</v>
      </c>
      <c r="JY2" cm="1">
        <f t="array" ref="JY2:JY4">_xlfn.LET(
  _xlpm.n, $B$2,
  _xlpm.rows, _xlfn.SEQUENCE(_xlpm.n),
  _xlfn.BYROW(_xlpm.rows, _xlfn.LAMBDA(_xlpm.r,
    INDEX($C:$C, _xlpm.r+1) * INDEX($D:$D, _xlpm.r+1) * ($E$2 *
    INDEX(CALC!$C$407:$N$407,
      1, MATCH(L1, CALC!$C$4:$N$4, 0)
    )
    + $F$2 *
   INDEX(CALC!$B$408:$C$411,
     MATCH(INDEX($G:$G, _xlpm.r+1), CALC!$B$11:$B$14, 0), 2))
  ))
)</f>
        <v>279.81403999999981</v>
      </c>
      <c r="JZ2" cm="1">
        <f t="array" ref="JZ2:JZ4">_xlfn.LET(
  _xlpm.n, $B$2,
  _xlpm.rows, _xlfn.SEQUENCE(_xlpm.n),
  _xlfn.BYROW(_xlpm.rows, _xlfn.LAMBDA(_xlpm.r,
    INDEX($C:$C, _xlpm.r+1) * INDEX($D:$D, _xlpm.r+1) * ($E$2 *
    INDEX(CALC!$C$407:$N$407,
      1, MATCH(M1, CALC!$C$4:$N$4, 0)
    )
    + $F$2 *
   INDEX(CALC!$B$408:$C$411,
     MATCH(INDEX($G:$G, _xlpm.r+1), CALC!$B$11:$B$14, 0), 2))
  ))
)</f>
        <v>317.51984000000004</v>
      </c>
      <c r="KA2" cm="1">
        <f t="array" ref="KA2:KA4">_xlfn.LET(
  _xlpm.n, $B$2,
  _xlpm.rows, _xlfn.SEQUENCE(_xlpm.n),
  _xlfn.BYROW(_xlpm.rows, _xlfn.LAMBDA(_xlpm.r,
    INDEX($C:$C, _xlpm.r+1) * INDEX($D:$D, _xlpm.r+1) * ($E$2 *
    INDEX(CALC!$C$407:$N$407,
      1, MATCH(N1, CALC!$C$4:$N$4, 0)
    )
    + $F$2 *
   INDEX(CALC!$B$408:$C$411,
     MATCH(INDEX($G:$G, _xlpm.r+1), CALC!$B$11:$B$14, 0), 2))
  ))
)</f>
        <v>317.51984000000004</v>
      </c>
      <c r="KB2" cm="1">
        <f t="array" ref="KB2:KB4">_xlfn.LET(
  _xlpm.n, $B$2,
  _xlpm.rows, _xlfn.SEQUENCE(_xlpm.n),
  _xlfn.BYROW(_xlpm.rows, _xlfn.LAMBDA(_xlpm.r,
    INDEX($C:$C, _xlpm.r+1) * INDEX($D:$D, _xlpm.r+1) * ($E$2 *
    INDEX(CALC!$C$407:$N$407,
      1, MATCH(O1, CALC!$C$4:$N$4, 0)
    )
    + $F$2 *
   INDEX(CALC!$B$408:$C$411,
     MATCH(INDEX($G:$G, _xlpm.r+1), CALC!$B$11:$B$14, 0), 2))
  ))
)</f>
        <v>242.10824000000036</v>
      </c>
      <c r="KC2" cm="1">
        <f t="array" ref="KC2:KC4">_xlfn.LET(
  _xlpm.n, $B$2,
  _xlpm.rows, _xlfn.SEQUENCE(_xlpm.n),
  _xlfn.BYROW(_xlpm.rows, _xlfn.LAMBDA(_xlpm.r,
    INDEX($C:$C, _xlpm.r+1) * INDEX($D:$D, _xlpm.r+1) * ($E$2 *
    INDEX(CALC!$C$407:$N$407,
      1, MATCH(P1, CALC!$C$4:$N$4, 0)
    )
    + $F$2 *
   INDEX(CALC!$B$408:$C$411,
     MATCH(INDEX($G:$G, _xlpm.r+1), CALC!$B$11:$B$14, 0), 2))
  ))
)</f>
        <v>191.83384000000055</v>
      </c>
      <c r="KD2" cm="1">
        <f t="array" ref="KD2:KD4">_xlfn.LET(
  _xlpm.n, $B$2,
  _xlpm.rows, _xlfn.SEQUENCE(_xlpm.n),
  _xlfn.BYROW(_xlpm.rows, _xlfn.LAMBDA(_xlpm.r,
    INDEX($C:$C, _xlpm.r+1) * INDEX($D:$D, _xlpm.r+1) * ($E$2 *
    INDEX(CALC!$C$407:$N$407,
      1, MATCH(Q1, CALC!$C$4:$N$4, 0)
    )
    + $F$2 *
   INDEX(CALC!$B$408:$C$411,
     MATCH(INDEX($G:$G, _xlpm.r+1), CALC!$B$11:$B$14, 0), 2))
  ))
)</f>
        <v>317.51984000000004</v>
      </c>
      <c r="KE2" cm="1">
        <f t="array" ref="KE2:KE4">_xlfn.LET(
  _xlpm.n, $B$2,
  _xlpm.rows, _xlfn.SEQUENCE(_xlpm.n),
  _xlfn.BYROW(_xlpm.rows, _xlfn.LAMBDA(_xlpm.r,
    INDEX($C:$C, _xlpm.r+1) * INDEX($D:$D, _xlpm.r+1) * ($E$2 *
    INDEX(CALC!$C$407:$N$407,
      1, MATCH(R1, CALC!$C$4:$N$4, 0)
    )
    + $F$2 *
   INDEX(CALC!$B$408:$C$411,
     MATCH(INDEX($G:$G, _xlpm.r+1), CALC!$B$11:$B$14, 0), 2))
  ))
)</f>
        <v>317.51984000000004</v>
      </c>
      <c r="KF2" cm="1">
        <f t="array" ref="KF2:KF4">_xlfn.LET(
  _xlpm.n, $B$2,
  _xlpm.rows, _xlfn.SEQUENCE(_xlpm.n),
  _xlfn.BYROW(_xlpm.rows, _xlfn.LAMBDA(_xlpm.r,
    INDEX($C:$C, _xlpm.r+1) * INDEX($D:$D, _xlpm.r+1) * ($E$2 *
    INDEX(CALC!$C$407:$N$407,
      1, MATCH(S1, CALC!$C$4:$N$4, 0)
    )
    + $F$2 *
   INDEX(CALC!$B$408:$C$411,
     MATCH(INDEX($G:$G, _xlpm.r+1), CALC!$B$11:$B$14, 0), 2))
  ))
)</f>
        <v>317.51984000000004</v>
      </c>
      <c r="KG2" cm="1">
        <f t="array" ref="KG2:KG4">_xlfn.LET(
  _xlpm.n, $B$2,
  _xlpm.rows, _xlfn.SEQUENCE(_xlpm.n),
  _xlfn.BYROW(_xlpm.rows, _xlfn.LAMBDA(_xlpm.r,
    INDEX($C:$C, _xlpm.r+1) * INDEX($D:$D, _xlpm.r+1) * ($E$2 *
    INDEX(CALC!$C$407:$N$407,
      1, MATCH(T1, CALC!$C$4:$N$4, 0)
    )
    + $F$2 *
   INDEX(CALC!$B$408:$C$411,
     MATCH(INDEX($G:$G, _xlpm.r+1), CALC!$B$11:$B$14, 0), 2))
  ))
)</f>
        <v>242.10824000000036</v>
      </c>
      <c r="KI2" cm="1">
        <f t="array" ref="KI2:KI4">_xlfn.LET(
  _xlpm.n, $B$2,
  _xlpm.rows, _xlfn.SEQUENCE(_xlpm.n),
  _xlfn.BYROW(_xlpm.rows, _xlfn.LAMBDA(_xlpm.r,
    INDEX($C:$C, _xlpm.r+1) * INDEX($D:$D, _xlpm.r+1) * ($E$2 *
    INDEX(CALC!$C$426:$N$426,
      1, MATCH(I1, CALC!$C$4:$N$4, 0)
    )
    + $F$2 *
   INDEX(CALC!$B$427:$C$430,
     MATCH(INDEX($G:$G, _xlpm.r+1), CALC!$B$11:$B$14, 0), 2))
  ))
)</f>
        <v>-120.65855999999958</v>
      </c>
      <c r="KJ2" cm="1">
        <f t="array" ref="KJ2:KJ4">_xlfn.LET(
  _xlpm.n, $B$2,
  _xlpm.rows, _xlfn.SEQUENCE(_xlpm.n),
  _xlfn.BYROW(_xlpm.rows, _xlfn.LAMBDA(_xlpm.r,
    INDEX($C:$C, _xlpm.r+1) * INDEX($D:$D, _xlpm.r+1) * ($E$2 *
    INDEX(CALC!$C$426:$N$426,
      1, MATCH(J1, CALC!$C$4:$N$4, 0)
    )
    + $F$2 *
   INDEX(CALC!$B$427:$C$430,
     MATCH(INDEX($G:$G, _xlpm.r+1), CALC!$B$11:$B$14, 0), 2))
  ))
)</f>
        <v>-120.65855999999958</v>
      </c>
      <c r="KK2" cm="1">
        <f t="array" ref="KK2:KK4">_xlfn.LET(
  _xlpm.n, $B$2,
  _xlpm.rows, _xlfn.SEQUENCE(_xlpm.n),
  _xlfn.BYROW(_xlpm.rows, _xlfn.LAMBDA(_xlpm.r,
    INDEX($C:$C, _xlpm.r+1) * INDEX($D:$D, _xlpm.r+1) * ($E$2 *
    INDEX(CALC!$C$426:$N$426,
      1, MATCH(K1, CALC!$C$4:$N$4, 0)
    )
    + $F$2 *
   INDEX(CALC!$B$427:$C$430,
     MATCH(INDEX($G:$G, _xlpm.r+1), CALC!$B$11:$B$14, 0), 2))
  ))
)</f>
        <v>30.164640000000698</v>
      </c>
      <c r="KL2" cm="1">
        <f t="array" ref="KL2:KL4">_xlfn.LET(
  _xlpm.n, $B$2,
  _xlpm.rows, _xlfn.SEQUENCE(_xlpm.n),
  _xlfn.BYROW(_xlpm.rows, _xlfn.LAMBDA(_xlpm.r,
    INDEX($C:$C, _xlpm.r+1) * INDEX($D:$D, _xlpm.r+1) * ($E$2 *
    INDEX(CALC!$C$426:$N$426,
      1, MATCH(L1, CALC!$C$4:$N$4, 0)
    )
    + $F$2 *
   INDEX(CALC!$B$427:$C$430,
     MATCH(INDEX($G:$G, _xlpm.r+1), CALC!$B$11:$B$14, 0), 2))
  ))
)</f>
        <v>55.301839999999807</v>
      </c>
      <c r="KM2" cm="1">
        <f t="array" ref="KM2:KM4">_xlfn.LET(
  _xlpm.n, $B$2,
  _xlpm.rows, _xlfn.SEQUENCE(_xlpm.n),
  _xlfn.BYROW(_xlpm.rows, _xlfn.LAMBDA(_xlpm.r,
    INDEX($C:$C, _xlpm.r+1) * INDEX($D:$D, _xlpm.r+1) * ($E$2 *
    INDEX(CALC!$C$426:$N$426,
      1, MATCH(M1, CALC!$C$4:$N$4, 0)
    )
    + $F$2 *
   INDEX(CALC!$B$427:$C$430,
     MATCH(INDEX($G:$G, _xlpm.r+1), CALC!$B$11:$B$14, 0), 2))
  ))
)</f>
        <v>93.007640000000876</v>
      </c>
      <c r="KN2" cm="1">
        <f t="array" ref="KN2:KN4">_xlfn.LET(
  _xlpm.n, $B$2,
  _xlpm.rows, _xlfn.SEQUENCE(_xlpm.n),
  _xlfn.BYROW(_xlpm.rows, _xlfn.LAMBDA(_xlpm.r,
    INDEX($C:$C, _xlpm.r+1) * INDEX($D:$D, _xlpm.r+1) * ($E$2 *
    INDEX(CALC!$C$426:$N$426,
      1, MATCH(N1, CALC!$C$4:$N$4, 0)
    )
    + $F$2 *
   INDEX(CALC!$B$427:$C$430,
     MATCH(INDEX($G:$G, _xlpm.r+1), CALC!$B$11:$B$14, 0), 2))
  ))
)</f>
        <v>93.007640000000876</v>
      </c>
      <c r="KO2" cm="1">
        <f t="array" ref="KO2:KO4">_xlfn.LET(
  _xlpm.n, $B$2,
  _xlpm.rows, _xlfn.SEQUENCE(_xlpm.n),
  _xlfn.BYROW(_xlpm.rows, _xlfn.LAMBDA(_xlpm.r,
    INDEX($C:$C, _xlpm.r+1) * INDEX($D:$D, _xlpm.r+1) * ($E$2 *
    INDEX(CALC!$C$426:$N$426,
      1, MATCH(O1, CALC!$C$4:$N$4, 0)
    )
    + $F$2 *
   INDEX(CALC!$B$427:$C$430,
     MATCH(INDEX($G:$G, _xlpm.r+1), CALC!$B$11:$B$14, 0), 2))
  ))
)</f>
        <v>-7.5411600000003753</v>
      </c>
      <c r="KP2" cm="1">
        <f t="array" ref="KP2:KP4">_xlfn.LET(
  _xlpm.n, $B$2,
  _xlpm.rows, _xlfn.SEQUENCE(_xlpm.n),
  _xlfn.BYROW(_xlpm.rows, _xlfn.LAMBDA(_xlpm.r,
    INDEX($C:$C, _xlpm.r+1) * INDEX($D:$D, _xlpm.r+1) * ($E$2 *
    INDEX(CALC!$C$426:$N$426,
      1, MATCH(P1, CALC!$C$4:$N$4, 0)
    )
    + $F$2 *
   INDEX(CALC!$B$427:$C$430,
     MATCH(INDEX($G:$G, _xlpm.r+1), CALC!$B$11:$B$14, 0), 2))
  ))
)</f>
        <v>-32.678359999999486</v>
      </c>
      <c r="KQ2" cm="1">
        <f t="array" ref="KQ2:KQ4">_xlfn.LET(
  _xlpm.n, $B$2,
  _xlpm.rows, _xlfn.SEQUENCE(_xlpm.n),
  _xlfn.BYROW(_xlpm.rows, _xlfn.LAMBDA(_xlpm.r,
    INDEX($C:$C, _xlpm.r+1) * INDEX($D:$D, _xlpm.r+1) * ($E$2 *
    INDEX(CALC!$C$426:$N$426,
      1, MATCH(Q1, CALC!$C$4:$N$4, 0)
    )
    + $F$2 *
   INDEX(CALC!$B$427:$C$430,
     MATCH(INDEX($G:$G, _xlpm.r+1), CALC!$B$11:$B$14, 0), 2))
  ))
)</f>
        <v>93.007640000000876</v>
      </c>
      <c r="KR2" cm="1">
        <f t="array" ref="KR2:KR4">_xlfn.LET(
  _xlpm.n, $B$2,
  _xlpm.rows, _xlfn.SEQUENCE(_xlpm.n),
  _xlfn.BYROW(_xlpm.rows, _xlfn.LAMBDA(_xlpm.r,
    INDEX($C:$C, _xlpm.r+1) * INDEX($D:$D, _xlpm.r+1) * ($E$2 *
    INDEX(CALC!$C$426:$N$426,
      1, MATCH(R1, CALC!$C$4:$N$4, 0)
    )
    + $F$2 *
   INDEX(CALC!$B$427:$C$430,
     MATCH(INDEX($G:$G, _xlpm.r+1), CALC!$B$11:$B$14, 0), 2))
  ))
)</f>
        <v>93.007640000000876</v>
      </c>
      <c r="KS2" cm="1">
        <f t="array" ref="KS2:KS4">_xlfn.LET(
  _xlpm.n, $B$2,
  _xlpm.rows, _xlfn.SEQUENCE(_xlpm.n),
  _xlfn.BYROW(_xlpm.rows, _xlfn.LAMBDA(_xlpm.r,
    INDEX($C:$C, _xlpm.r+1) * INDEX($D:$D, _xlpm.r+1) * ($E$2 *
    INDEX(CALC!$C$426:$N$426,
      1, MATCH(S1, CALC!$C$4:$N$4, 0)
    )
    + $F$2 *
   INDEX(CALC!$B$427:$C$430,
     MATCH(INDEX($G:$G, _xlpm.r+1), CALC!$B$11:$B$14, 0), 2))
  ))
)</f>
        <v>93.007640000000876</v>
      </c>
      <c r="KT2" cm="1">
        <f t="array" ref="KT2:KT4">_xlfn.LET(
  _xlpm.n, $B$2,
  _xlpm.rows, _xlfn.SEQUENCE(_xlpm.n),
  _xlfn.BYROW(_xlpm.rows, _xlfn.LAMBDA(_xlpm.r,
    INDEX($C:$C, _xlpm.r+1) * INDEX($D:$D, _xlpm.r+1) * ($E$2 *
    INDEX(CALC!$C$426:$N$426,
      1, MATCH(T1, CALC!$C$4:$N$4, 0)
    )
    + $F$2 *
   INDEX(CALC!$B$427:$C$430,
     MATCH(INDEX($G:$G, _xlpm.r+1), CALC!$B$11:$B$14, 0), 2))
  ))
)</f>
        <v>30.164640000000698</v>
      </c>
      <c r="KV2" cm="1">
        <f t="array" ref="KV2:KV4">_xlfn.LET(
  _xlpm.n, $B$2,
  _xlpm.rows, _xlfn.SEQUENCE(_xlpm.n),
  _xlfn.BYROW(_xlpm.rows, _xlfn.LAMBDA(_xlpm.r,
    INDEX($C:$C, _xlpm.r+1) * INDEX($D:$D, _xlpm.r+1) * ($E$2 *
    INDEX(CALC!$C$445:$N$445,
      1, MATCH(I1, CALC!$C$4:$N$4, 0)
    )
    + $F$2 *
   INDEX(CALC!$B$446:$C$449,
     MATCH(INDEX($G:$G, _xlpm.r+1), CALC!$B$11:$B$14, 0), 2))
  ))
)</f>
        <v>-422.30496000000096</v>
      </c>
      <c r="KW2" cm="1">
        <f t="array" ref="KW2:KW4">_xlfn.LET(
  _xlpm.n, $B$2,
  _xlpm.rows, _xlfn.SEQUENCE(_xlpm.n),
  _xlfn.BYROW(_xlpm.rows, _xlfn.LAMBDA(_xlpm.r,
    INDEX($C:$C, _xlpm.r+1) * INDEX($D:$D, _xlpm.r+1) * ($E$2 *
    INDEX(CALC!$C$445:$N$445,
      1, MATCH(J1, CALC!$C$4:$N$4, 0)
    )
    + $F$2 *
   INDEX(CALC!$B$446:$C$449,
     MATCH(INDEX($G:$G, _xlpm.r+1), CALC!$B$11:$B$14, 0), 2))
  ))
)</f>
        <v>-422.30496000000096</v>
      </c>
      <c r="KX2" cm="1">
        <f t="array" ref="KX2:KX4">_xlfn.LET(
  _xlpm.n, $B$2,
  _xlpm.rows, _xlfn.SEQUENCE(_xlpm.n),
  _xlfn.BYROW(_xlpm.rows, _xlfn.LAMBDA(_xlpm.r,
    INDEX($C:$C, _xlpm.r+1) * INDEX($D:$D, _xlpm.r+1) * ($E$2 *
    INDEX(CALC!$C$445:$N$445,
      1, MATCH(K1, CALC!$C$4:$N$4, 0)
    )
    + $F$2 *
   INDEX(CALC!$B$446:$C$449,
     MATCH(INDEX($G:$G, _xlpm.r+1), CALC!$B$11:$B$14, 0), 2))
  ))
)</f>
        <v>-271.48175999999984</v>
      </c>
      <c r="KY2" cm="1">
        <f t="array" ref="KY2:KY4">_xlfn.LET(
  _xlpm.n, $B$2,
  _xlpm.rows, _xlfn.SEQUENCE(_xlpm.n),
  _xlfn.BYROW(_xlpm.rows, _xlfn.LAMBDA(_xlpm.r,
    INDEX($C:$C, _xlpm.r+1) * INDEX($D:$D, _xlpm.r+1) * ($E$2 *
    INDEX(CALC!$C$445:$N$445,
      1, MATCH(L1, CALC!$C$4:$N$4, 0)
    )
    + $F$2 *
   INDEX(CALC!$B$446:$C$449,
     MATCH(INDEX($G:$G, _xlpm.r+1), CALC!$B$11:$B$14, 0), 2))
  ))
)</f>
        <v>-246.34455999999994</v>
      </c>
      <c r="KZ2" cm="1">
        <f t="array" ref="KZ2:KZ4">_xlfn.LET(
  _xlpm.n, $B$2,
  _xlpm.rows, _xlfn.SEQUENCE(_xlpm.n),
  _xlfn.BYROW(_xlpm.rows, _xlfn.LAMBDA(_xlpm.r,
    INDEX($C:$C, _xlpm.r+1) * INDEX($D:$D, _xlpm.r+1) * ($E$2 *
    INDEX(CALC!$C$445:$N$445,
      1, MATCH(M1, CALC!$C$4:$N$4, 0)
    )
    + $F$2 *
   INDEX(CALC!$B$446:$C$449,
     MATCH(INDEX($G:$G, _xlpm.r+1), CALC!$B$11:$B$14, 0), 2))
  ))
)</f>
        <v>-221.20736000000002</v>
      </c>
      <c r="LA2" cm="1">
        <f t="array" ref="LA2:LA4">_xlfn.LET(
  _xlpm.n, $B$2,
  _xlpm.rows, _xlfn.SEQUENCE(_xlpm.n),
  _xlfn.BYROW(_xlpm.rows, _xlfn.LAMBDA(_xlpm.r,
    INDEX($C:$C, _xlpm.r+1) * INDEX($D:$D, _xlpm.r+1) * ($E$2 *
    INDEX(CALC!$C$445:$N$445,
      1, MATCH(N1, CALC!$C$4:$N$4, 0)
    )
    + $F$2 *
   INDEX(CALC!$B$446:$C$449,
     MATCH(INDEX($G:$G, _xlpm.r+1), CALC!$B$11:$B$14, 0), 2))
  ))
)</f>
        <v>-221.20736000000002</v>
      </c>
      <c r="LB2" cm="1">
        <f t="array" ref="LB2:LB4">_xlfn.LET(
  _xlpm.n, $B$2,
  _xlpm.rows, _xlfn.SEQUENCE(_xlpm.n),
  _xlfn.BYROW(_xlpm.rows, _xlfn.LAMBDA(_xlpm.r,
    INDEX($C:$C, _xlpm.r+1) * INDEX($D:$D, _xlpm.r+1) * ($E$2 *
    INDEX(CALC!$C$445:$N$445,
      1, MATCH(O1, CALC!$C$4:$N$4, 0)
    )
    + $F$2 *
   INDEX(CALC!$B$446:$C$449,
     MATCH(INDEX($G:$G, _xlpm.r+1), CALC!$B$11:$B$14, 0), 2))
  ))
)</f>
        <v>-334.32476000000008</v>
      </c>
      <c r="LC2" cm="1">
        <f t="array" ref="LC2:LC4">_xlfn.LET(
  _xlpm.n, $B$2,
  _xlpm.rows, _xlfn.SEQUENCE(_xlpm.n),
  _xlfn.BYROW(_xlpm.rows, _xlfn.LAMBDA(_xlpm.r,
    INDEX($C:$C, _xlpm.r+1) * INDEX($D:$D, _xlpm.r+1) * ($E$2 *
    INDEX(CALC!$C$445:$N$445,
      1, MATCH(P1, CALC!$C$4:$N$4, 0)
    )
    + $F$2 *
   INDEX(CALC!$B$446:$C$449,
     MATCH(INDEX($G:$G, _xlpm.r+1), CALC!$B$11:$B$14, 0), 2))
  ))
)</f>
        <v>-346.89335999999957</v>
      </c>
      <c r="LD2" cm="1">
        <f t="array" ref="LD2:LD4">_xlfn.LET(
  _xlpm.n, $B$2,
  _xlpm.rows, _xlfn.SEQUENCE(_xlpm.n),
  _xlfn.BYROW(_xlpm.rows, _xlfn.LAMBDA(_xlpm.r,
    INDEX($C:$C, _xlpm.r+1) * INDEX($D:$D, _xlpm.r+1) * ($E$2 *
    INDEX(CALC!$C$445:$N$445,
      1, MATCH(Q1, CALC!$C$4:$N$4, 0)
    )
    + $F$2 *
   INDEX(CALC!$B$446:$C$449,
     MATCH(INDEX($G:$G, _xlpm.r+1), CALC!$B$11:$B$14, 0), 2))
  ))
)</f>
        <v>-221.20736000000002</v>
      </c>
      <c r="LE2" cm="1">
        <f t="array" ref="LE2:LE4">_xlfn.LET(
  _xlpm.n, $B$2,
  _xlpm.rows, _xlfn.SEQUENCE(_xlpm.n),
  _xlfn.BYROW(_xlpm.rows, _xlfn.LAMBDA(_xlpm.r,
    INDEX($C:$C, _xlpm.r+1) * INDEX($D:$D, _xlpm.r+1) * ($E$2 *
    INDEX(CALC!$C$445:$N$445,
      1, MATCH(R1, CALC!$C$4:$N$4, 0)
    )
    + $F$2 *
   INDEX(CALC!$B$446:$C$449,
     MATCH(INDEX($G:$G, _xlpm.r+1), CALC!$B$11:$B$14, 0), 2))
  ))
)</f>
        <v>-221.20736000000002</v>
      </c>
      <c r="LF2" cm="1">
        <f t="array" ref="LF2:LF4">_xlfn.LET(
  _xlpm.n, $B$2,
  _xlpm.rows, _xlfn.SEQUENCE(_xlpm.n),
  _xlfn.BYROW(_xlpm.rows, _xlfn.LAMBDA(_xlpm.r,
    INDEX($C:$C, _xlpm.r+1) * INDEX($D:$D, _xlpm.r+1) * ($E$2 *
    INDEX(CALC!$C$445:$N$445,
      1, MATCH(S1, CALC!$C$4:$N$4, 0)
    )
    + $F$2 *
   INDEX(CALC!$B$446:$C$449,
     MATCH(INDEX($G:$G, _xlpm.r+1), CALC!$B$11:$B$14, 0), 2))
  ))
)</f>
        <v>-221.20736000000002</v>
      </c>
      <c r="LG2" cm="1">
        <f t="array" ref="LG2:LG4">_xlfn.LET(
  _xlpm.n, $B$2,
  _xlpm.rows, _xlfn.SEQUENCE(_xlpm.n),
  _xlfn.BYROW(_xlpm.rows, _xlfn.LAMBDA(_xlpm.r,
    INDEX($C:$C, _xlpm.r+1) * INDEX($D:$D, _xlpm.r+1) * ($E$2 *
    INDEX(CALC!$C$445:$N$445,
      1, MATCH(T1, CALC!$C$4:$N$4, 0)
    )
    + $F$2 *
   INDEX(CALC!$B$446:$C$449,
     MATCH(INDEX($G:$G, _xlpm.r+1), CALC!$B$11:$B$14, 0), 2))
  ))
)</f>
        <v>-271.48175999999984</v>
      </c>
    </row>
    <row r="3" spans="1:319" x14ac:dyDescent="0.3">
      <c r="C3" s="12">
        <v>6.38</v>
      </c>
      <c r="D3" s="12">
        <v>6</v>
      </c>
      <c r="G3" s="12" t="s">
        <v>104</v>
      </c>
      <c r="I3">
        <v>-472.57936000000001</v>
      </c>
      <c r="J3">
        <v>-472.57936000000001</v>
      </c>
      <c r="K3">
        <v>-334.32476000000008</v>
      </c>
      <c r="L3">
        <v>-321.75615999999883</v>
      </c>
      <c r="M3">
        <v>-296.61896000000058</v>
      </c>
      <c r="N3">
        <v>-296.61896000000058</v>
      </c>
      <c r="O3">
        <v>-409.73635999999976</v>
      </c>
      <c r="P3">
        <v>-422.30496000000096</v>
      </c>
      <c r="Q3">
        <v>-296.61896000000058</v>
      </c>
      <c r="R3">
        <v>-296.61896000000058</v>
      </c>
      <c r="S3">
        <v>-296.61896000000058</v>
      </c>
      <c r="T3">
        <v>-334.32476000000008</v>
      </c>
      <c r="V3">
        <v>-761.65716000000009</v>
      </c>
      <c r="W3">
        <v>-761.65716000000009</v>
      </c>
      <c r="X3">
        <v>-623.40256000000022</v>
      </c>
      <c r="Y3">
        <v>-610.83395999999914</v>
      </c>
      <c r="Z3">
        <v>-598.26535999999953</v>
      </c>
      <c r="AA3">
        <v>-598.26535999999953</v>
      </c>
      <c r="AB3">
        <v>-723.9513599999998</v>
      </c>
      <c r="AC3">
        <v>-723.9513599999998</v>
      </c>
      <c r="AD3">
        <v>-598.26535999999953</v>
      </c>
      <c r="AE3">
        <v>-598.26535999999953</v>
      </c>
      <c r="AF3">
        <v>-598.26535999999953</v>
      </c>
      <c r="AG3">
        <v>-623.40256000000022</v>
      </c>
      <c r="AI3">
        <v>-1025.597759999999</v>
      </c>
      <c r="AJ3">
        <v>-1025.597759999999</v>
      </c>
      <c r="AK3">
        <v>-899.91175999999916</v>
      </c>
      <c r="AL3">
        <v>-899.91175999999916</v>
      </c>
      <c r="AM3">
        <v>-887.34315999999978</v>
      </c>
      <c r="AN3">
        <v>-887.34315999999978</v>
      </c>
      <c r="AO3">
        <v>-1013.02916</v>
      </c>
      <c r="AP3">
        <v>-1013.02916</v>
      </c>
      <c r="AQ3">
        <v>-887.34315999999978</v>
      </c>
      <c r="AR3">
        <v>-887.34315999999978</v>
      </c>
      <c r="AS3">
        <v>-887.34315999999978</v>
      </c>
      <c r="AT3">
        <v>-899.91175999999916</v>
      </c>
      <c r="AV3">
        <v>-1063.3035600000007</v>
      </c>
      <c r="AW3">
        <v>-1063.3035600000007</v>
      </c>
      <c r="AX3">
        <v>-937.61756000000025</v>
      </c>
      <c r="AY3">
        <v>-937.61756000000025</v>
      </c>
      <c r="AZ3">
        <v>-937.61756000000025</v>
      </c>
      <c r="BA3">
        <v>-937.61756000000025</v>
      </c>
      <c r="BB3">
        <v>-1063.3035600000007</v>
      </c>
      <c r="BC3">
        <v>-1063.3035600000007</v>
      </c>
      <c r="BD3">
        <v>-937.61756000000025</v>
      </c>
      <c r="BE3">
        <v>-937.61756000000025</v>
      </c>
      <c r="BF3">
        <v>-937.61756000000025</v>
      </c>
      <c r="BG3">
        <v>-937.61756000000025</v>
      </c>
      <c r="BI3">
        <v>-964.4773600000002</v>
      </c>
      <c r="BJ3">
        <v>-964.4773600000002</v>
      </c>
      <c r="BK3">
        <v>-838.79135999999983</v>
      </c>
      <c r="BL3">
        <v>-838.79135999999983</v>
      </c>
      <c r="BM3">
        <v>-838.79135999999983</v>
      </c>
      <c r="BN3">
        <v>-838.79135999999983</v>
      </c>
      <c r="BO3">
        <v>-964.4773600000002</v>
      </c>
      <c r="BP3">
        <v>-964.4773600000002</v>
      </c>
      <c r="BQ3">
        <v>-838.79135999999983</v>
      </c>
      <c r="BR3">
        <v>-838.79135999999983</v>
      </c>
      <c r="BS3">
        <v>-838.79135999999983</v>
      </c>
      <c r="BT3">
        <v>-838.79135999999983</v>
      </c>
      <c r="BV3">
        <v>1882.6614400000003</v>
      </c>
      <c r="BW3">
        <v>1882.6614400000003</v>
      </c>
      <c r="BX3">
        <v>2008.3474399999998</v>
      </c>
      <c r="BY3">
        <v>2008.3474399999998</v>
      </c>
      <c r="BZ3">
        <v>2008.3474399999998</v>
      </c>
      <c r="CA3">
        <v>2008.3474399999998</v>
      </c>
      <c r="CB3">
        <v>1895.2300399999999</v>
      </c>
      <c r="CC3">
        <v>1882.6614400000003</v>
      </c>
      <c r="CD3">
        <v>2008.3474399999998</v>
      </c>
      <c r="CE3">
        <v>2008.3474399999998</v>
      </c>
      <c r="CF3">
        <v>2008.3474399999998</v>
      </c>
      <c r="CG3">
        <v>2008.3474399999998</v>
      </c>
      <c r="CI3">
        <v>2155.7254399999997</v>
      </c>
      <c r="CJ3">
        <v>2155.7254399999997</v>
      </c>
      <c r="CK3">
        <v>2293.9800400000004</v>
      </c>
      <c r="CL3">
        <v>2306.54864</v>
      </c>
      <c r="CM3">
        <v>2306.54864</v>
      </c>
      <c r="CN3">
        <v>2306.54864</v>
      </c>
      <c r="CO3">
        <v>2193.4312400000008</v>
      </c>
      <c r="CP3">
        <v>2180.8626400000003</v>
      </c>
      <c r="CQ3">
        <v>2306.54864</v>
      </c>
      <c r="CR3">
        <v>2306.54864</v>
      </c>
      <c r="CS3">
        <v>2306.54864</v>
      </c>
      <c r="CT3">
        <v>2293.9800400000004</v>
      </c>
      <c r="CV3">
        <v>2593.9038400000009</v>
      </c>
      <c r="CW3">
        <v>2593.9038400000009</v>
      </c>
      <c r="CX3">
        <v>2744.7270399999998</v>
      </c>
      <c r="CY3">
        <v>2769.8642400000003</v>
      </c>
      <c r="CZ3">
        <v>2782.4328400000009</v>
      </c>
      <c r="DA3">
        <v>2782.4328400000009</v>
      </c>
      <c r="DB3">
        <v>2681.884039999999</v>
      </c>
      <c r="DC3">
        <v>2656.7468400000007</v>
      </c>
      <c r="DD3">
        <v>2782.4328400000009</v>
      </c>
      <c r="DE3">
        <v>2782.4328400000009</v>
      </c>
      <c r="DF3">
        <v>2782.4328400000009</v>
      </c>
      <c r="DG3">
        <v>2744.7270399999998</v>
      </c>
      <c r="DI3">
        <v>3453.6726399999998</v>
      </c>
      <c r="DJ3">
        <v>3453.6726399999998</v>
      </c>
      <c r="DK3">
        <v>3617.064440000001</v>
      </c>
      <c r="DL3">
        <v>3654.7702400000007</v>
      </c>
      <c r="DM3">
        <v>3692.47604</v>
      </c>
      <c r="DN3">
        <v>3692.47604</v>
      </c>
      <c r="DO3">
        <v>3604.4958400000005</v>
      </c>
      <c r="DP3">
        <v>3566.7900399999999</v>
      </c>
      <c r="DQ3">
        <v>3692.47604</v>
      </c>
      <c r="DR3">
        <v>3692.47604</v>
      </c>
      <c r="DS3">
        <v>3692.47604</v>
      </c>
      <c r="DT3">
        <v>3617.064440000001</v>
      </c>
      <c r="DV3">
        <v>4190.0522400000009</v>
      </c>
      <c r="DW3">
        <v>4190.0522400000009</v>
      </c>
      <c r="DX3">
        <v>4366.0126400000008</v>
      </c>
      <c r="DY3">
        <v>4416.2870400000002</v>
      </c>
      <c r="DZ3">
        <v>4479.13004</v>
      </c>
      <c r="EA3">
        <v>4479.13004</v>
      </c>
      <c r="EB3">
        <v>4403.7184400000006</v>
      </c>
      <c r="EC3">
        <v>4353.4440400000003</v>
      </c>
      <c r="ED3">
        <v>4479.13004</v>
      </c>
      <c r="EE3">
        <v>4479.13004</v>
      </c>
      <c r="EF3">
        <v>4479.13004</v>
      </c>
      <c r="EG3">
        <v>4366.0126400000008</v>
      </c>
      <c r="EI3">
        <v>5202.3668399999997</v>
      </c>
      <c r="EJ3">
        <v>5202.3668399999997</v>
      </c>
      <c r="EK3">
        <v>5403.4644399999997</v>
      </c>
      <c r="EL3">
        <v>5478.8760400000001</v>
      </c>
      <c r="EM3">
        <v>5554.2876400000005</v>
      </c>
      <c r="EN3">
        <v>5554.2876400000005</v>
      </c>
      <c r="EO3">
        <v>5504.0132399999993</v>
      </c>
      <c r="EP3">
        <v>5428.6016399999999</v>
      </c>
      <c r="EQ3">
        <v>5554.2876400000005</v>
      </c>
      <c r="ER3">
        <v>5554.2876400000005</v>
      </c>
      <c r="ES3">
        <v>5554.2876400000005</v>
      </c>
      <c r="ET3">
        <v>5403.4644399999997</v>
      </c>
      <c r="EV3">
        <v>5827.3516400000017</v>
      </c>
      <c r="EW3">
        <v>5827.3516400000017</v>
      </c>
      <c r="EX3">
        <v>6053.58644</v>
      </c>
      <c r="EY3">
        <v>6154.1352400000005</v>
      </c>
      <c r="EZ3">
        <v>6242.1154399999996</v>
      </c>
      <c r="FA3">
        <v>6242.1154399999996</v>
      </c>
      <c r="FB3">
        <v>6216.9782400000004</v>
      </c>
      <c r="FC3">
        <v>6116.4294400000008</v>
      </c>
      <c r="FD3">
        <v>6242.1154399999996</v>
      </c>
      <c r="FE3">
        <v>6242.1154399999996</v>
      </c>
      <c r="FF3">
        <v>6242.1154399999996</v>
      </c>
      <c r="FG3">
        <v>6053.58644</v>
      </c>
      <c r="FI3">
        <v>6418.0758400000004</v>
      </c>
      <c r="FJ3">
        <v>6418.0758400000004</v>
      </c>
      <c r="FK3">
        <v>6656.8792400000002</v>
      </c>
      <c r="FL3">
        <v>6769.9966400000003</v>
      </c>
      <c r="FM3">
        <v>6883.1140399999995</v>
      </c>
      <c r="FN3">
        <v>6883.1140399999995</v>
      </c>
      <c r="FO3">
        <v>6870.5454400000008</v>
      </c>
      <c r="FP3">
        <v>6757.4280400000007</v>
      </c>
      <c r="FQ3">
        <v>6883.1140399999995</v>
      </c>
      <c r="FR3">
        <v>6883.1140399999995</v>
      </c>
      <c r="FS3">
        <v>6883.1140399999995</v>
      </c>
      <c r="FT3">
        <v>6656.8792400000002</v>
      </c>
      <c r="FV3">
        <v>6394.6612400000004</v>
      </c>
      <c r="FW3">
        <v>6394.6612400000004</v>
      </c>
      <c r="FX3">
        <v>6646.0332399999998</v>
      </c>
      <c r="FY3">
        <v>6771.7192400000004</v>
      </c>
      <c r="FZ3">
        <v>6884.8366400000004</v>
      </c>
      <c r="GA3">
        <v>6884.8366400000004</v>
      </c>
      <c r="GB3">
        <v>6884.8366400000004</v>
      </c>
      <c r="GC3">
        <v>6759.1506400000007</v>
      </c>
      <c r="GD3">
        <v>6884.8366400000004</v>
      </c>
      <c r="GE3">
        <v>6884.8366400000004</v>
      </c>
      <c r="GF3">
        <v>6884.8366400000004</v>
      </c>
      <c r="GG3">
        <v>6646.0332399999998</v>
      </c>
      <c r="GI3">
        <v>6287.2858399999996</v>
      </c>
      <c r="GJ3">
        <v>6287.2858399999996</v>
      </c>
      <c r="GK3">
        <v>6538.6578400000008</v>
      </c>
      <c r="GL3">
        <v>6664.3438400000005</v>
      </c>
      <c r="GM3">
        <v>6790.0298400000011</v>
      </c>
      <c r="GN3">
        <v>6790.0298400000011</v>
      </c>
      <c r="GO3">
        <v>6790.0298400000011</v>
      </c>
      <c r="GP3">
        <v>6664.3438400000005</v>
      </c>
      <c r="GQ3">
        <v>6790.0298400000011</v>
      </c>
      <c r="GR3">
        <v>6790.0298400000011</v>
      </c>
      <c r="GS3">
        <v>6790.0298400000011</v>
      </c>
      <c r="GT3">
        <v>6538.6578400000008</v>
      </c>
      <c r="GV3">
        <v>5692.6060400000015</v>
      </c>
      <c r="GW3">
        <v>5692.6060400000015</v>
      </c>
      <c r="GX3">
        <v>5943.9780400000009</v>
      </c>
      <c r="GY3">
        <v>6069.6640399999997</v>
      </c>
      <c r="GZ3">
        <v>6182.7814400000007</v>
      </c>
      <c r="HA3">
        <v>6182.7814400000007</v>
      </c>
      <c r="HB3">
        <v>6182.7814400000007</v>
      </c>
      <c r="HC3">
        <v>6057.0954400000001</v>
      </c>
      <c r="HD3">
        <v>6182.7814400000007</v>
      </c>
      <c r="HE3">
        <v>6182.7814400000007</v>
      </c>
      <c r="HF3">
        <v>6182.7814400000007</v>
      </c>
      <c r="HG3">
        <v>5943.9780400000009</v>
      </c>
      <c r="HI3">
        <v>5390.95964</v>
      </c>
      <c r="HJ3">
        <v>5390.95964</v>
      </c>
      <c r="HK3">
        <v>5629.7630400000007</v>
      </c>
      <c r="HL3">
        <v>5742.8804400000008</v>
      </c>
      <c r="HM3">
        <v>5855.9978400000009</v>
      </c>
      <c r="HN3">
        <v>5855.9978400000009</v>
      </c>
      <c r="HO3">
        <v>5843.4292400000004</v>
      </c>
      <c r="HP3">
        <v>5730.3118399999994</v>
      </c>
      <c r="HQ3">
        <v>5855.9978400000009</v>
      </c>
      <c r="HR3">
        <v>5855.9978400000009</v>
      </c>
      <c r="HS3">
        <v>5855.9978400000009</v>
      </c>
      <c r="HT3">
        <v>5629.7630400000007</v>
      </c>
      <c r="HV3">
        <v>5822.2476399999996</v>
      </c>
      <c r="HW3">
        <v>5822.2476399999996</v>
      </c>
      <c r="HX3">
        <v>6048.4824400000007</v>
      </c>
      <c r="HY3">
        <v>6149.0312399999993</v>
      </c>
      <c r="HZ3">
        <v>6249.5800400000007</v>
      </c>
      <c r="IA3">
        <v>6249.5800400000007</v>
      </c>
      <c r="IB3">
        <v>6224.4428400000006</v>
      </c>
      <c r="IC3">
        <v>6123.8940400000001</v>
      </c>
      <c r="ID3">
        <v>6249.5800400000007</v>
      </c>
      <c r="IE3">
        <v>6249.5800400000007</v>
      </c>
      <c r="IF3">
        <v>6249.5800400000007</v>
      </c>
      <c r="IG3">
        <v>6048.4824400000007</v>
      </c>
      <c r="II3">
        <v>2660.3196400000011</v>
      </c>
      <c r="IJ3">
        <v>2660.3196400000011</v>
      </c>
      <c r="IK3">
        <v>2873.9858400000003</v>
      </c>
      <c r="IL3">
        <v>2961.9660400000007</v>
      </c>
      <c r="IM3">
        <v>3037.3776400000006</v>
      </c>
      <c r="IN3">
        <v>3037.3776400000006</v>
      </c>
      <c r="IO3">
        <v>2999.67184</v>
      </c>
      <c r="IP3">
        <v>2911.6916399999996</v>
      </c>
      <c r="IQ3">
        <v>3037.3776400000006</v>
      </c>
      <c r="IR3">
        <v>3037.3776400000006</v>
      </c>
      <c r="IS3">
        <v>3037.3776400000006</v>
      </c>
      <c r="IT3">
        <v>2873.9858400000003</v>
      </c>
      <c r="IV3">
        <v>1364.0950400000002</v>
      </c>
      <c r="IW3">
        <v>1364.0950400000002</v>
      </c>
      <c r="IX3">
        <v>1552.6240399999997</v>
      </c>
      <c r="IY3">
        <v>1615.4670400000002</v>
      </c>
      <c r="IZ3">
        <v>1690.8786400000008</v>
      </c>
      <c r="JA3">
        <v>1690.8786400000008</v>
      </c>
      <c r="JB3">
        <v>1628.0356400000012</v>
      </c>
      <c r="JC3">
        <v>1565.1926400000011</v>
      </c>
      <c r="JD3">
        <v>1690.8786400000008</v>
      </c>
      <c r="JE3">
        <v>1690.8786400000008</v>
      </c>
      <c r="JF3">
        <v>1690.8786400000008</v>
      </c>
      <c r="JG3">
        <v>1552.6240399999997</v>
      </c>
      <c r="JI3">
        <v>640.85824000000059</v>
      </c>
      <c r="JJ3">
        <v>640.85824000000059</v>
      </c>
      <c r="JK3">
        <v>816.81863999999996</v>
      </c>
      <c r="JL3">
        <v>867.09303999999975</v>
      </c>
      <c r="JM3">
        <v>917.36744000000044</v>
      </c>
      <c r="JN3">
        <v>917.36744000000044</v>
      </c>
      <c r="JO3">
        <v>854.52444000000037</v>
      </c>
      <c r="JP3">
        <v>791.68144000000007</v>
      </c>
      <c r="JQ3">
        <v>917.36744000000044</v>
      </c>
      <c r="JR3">
        <v>917.36744000000044</v>
      </c>
      <c r="JS3">
        <v>917.36744000000044</v>
      </c>
      <c r="JT3">
        <v>816.81863999999996</v>
      </c>
      <c r="JV3">
        <v>78.716440000000532</v>
      </c>
      <c r="JW3">
        <v>78.716440000000532</v>
      </c>
      <c r="JX3">
        <v>242.10824000000036</v>
      </c>
      <c r="JY3">
        <v>279.81403999999981</v>
      </c>
      <c r="JZ3">
        <v>317.51984000000004</v>
      </c>
      <c r="KA3">
        <v>317.51984000000004</v>
      </c>
      <c r="KB3">
        <v>242.10824000000036</v>
      </c>
      <c r="KC3">
        <v>191.83384000000055</v>
      </c>
      <c r="KD3">
        <v>317.51984000000004</v>
      </c>
      <c r="KE3">
        <v>317.51984000000004</v>
      </c>
      <c r="KF3">
        <v>317.51984000000004</v>
      </c>
      <c r="KG3">
        <v>242.10824000000036</v>
      </c>
      <c r="KI3">
        <v>-9.263759999999575</v>
      </c>
      <c r="KJ3">
        <v>-9.263759999999575</v>
      </c>
      <c r="KK3">
        <v>141.55944000000071</v>
      </c>
      <c r="KL3">
        <v>166.6966399999998</v>
      </c>
      <c r="KM3">
        <v>204.40244000000087</v>
      </c>
      <c r="KN3">
        <v>204.40244000000087</v>
      </c>
      <c r="KO3">
        <v>103.85363999999963</v>
      </c>
      <c r="KP3">
        <v>78.716440000000532</v>
      </c>
      <c r="KQ3">
        <v>204.40244000000087</v>
      </c>
      <c r="KR3">
        <v>204.40244000000087</v>
      </c>
      <c r="KS3">
        <v>204.40244000000087</v>
      </c>
      <c r="KT3">
        <v>141.55944000000071</v>
      </c>
      <c r="KV3">
        <v>-422.30496000000096</v>
      </c>
      <c r="KW3">
        <v>-422.30496000000096</v>
      </c>
      <c r="KX3">
        <v>-271.48175999999984</v>
      </c>
      <c r="KY3">
        <v>-246.34455999999994</v>
      </c>
      <c r="KZ3">
        <v>-221.20736000000002</v>
      </c>
      <c r="LA3">
        <v>-221.20736000000002</v>
      </c>
      <c r="LB3">
        <v>-334.32476000000008</v>
      </c>
      <c r="LC3">
        <v>-346.89335999999957</v>
      </c>
      <c r="LD3">
        <v>-221.20736000000002</v>
      </c>
      <c r="LE3">
        <v>-221.20736000000002</v>
      </c>
      <c r="LF3">
        <v>-221.20736000000002</v>
      </c>
      <c r="LG3">
        <v>-271.48175999999984</v>
      </c>
    </row>
    <row r="4" spans="1:319" x14ac:dyDescent="0.3">
      <c r="C4" s="12">
        <v>6.4640000000000004</v>
      </c>
      <c r="D4" s="12">
        <v>5</v>
      </c>
      <c r="G4" s="12" t="s">
        <v>105</v>
      </c>
      <c r="I4">
        <v>-304.94997333333333</v>
      </c>
      <c r="J4">
        <v>-304.94997333333333</v>
      </c>
      <c r="K4">
        <v>-188.22090666666671</v>
      </c>
      <c r="L4">
        <v>-177.60917333333234</v>
      </c>
      <c r="M4">
        <v>-156.38570666666712</v>
      </c>
      <c r="N4">
        <v>-156.38570666666712</v>
      </c>
      <c r="O4">
        <v>-251.89130666666645</v>
      </c>
      <c r="P4">
        <v>-262.50304000000079</v>
      </c>
      <c r="Q4">
        <v>-156.38570666666712</v>
      </c>
      <c r="R4">
        <v>-156.38570666666712</v>
      </c>
      <c r="S4">
        <v>-156.38570666666712</v>
      </c>
      <c r="T4">
        <v>-188.22090666666671</v>
      </c>
      <c r="V4">
        <v>-643.07104000000004</v>
      </c>
      <c r="W4">
        <v>-643.07104000000004</v>
      </c>
      <c r="X4">
        <v>-526.3419733333335</v>
      </c>
      <c r="Y4">
        <v>-515.73023999999918</v>
      </c>
      <c r="Z4">
        <v>-505.11850666666624</v>
      </c>
      <c r="AA4">
        <v>-505.11850666666624</v>
      </c>
      <c r="AB4">
        <v>-611.23583999999983</v>
      </c>
      <c r="AC4">
        <v>-611.23583999999983</v>
      </c>
      <c r="AD4">
        <v>-505.11850666666624</v>
      </c>
      <c r="AE4">
        <v>-505.11850666666624</v>
      </c>
      <c r="AF4">
        <v>-505.11850666666624</v>
      </c>
      <c r="AG4">
        <v>-526.3419733333335</v>
      </c>
      <c r="AI4">
        <v>-865.91743999999903</v>
      </c>
      <c r="AJ4">
        <v>-865.91743999999903</v>
      </c>
      <c r="AK4">
        <v>-759.80010666666601</v>
      </c>
      <c r="AL4">
        <v>-759.80010666666601</v>
      </c>
      <c r="AM4">
        <v>-749.18837333333306</v>
      </c>
      <c r="AN4">
        <v>-749.18837333333306</v>
      </c>
      <c r="AO4">
        <v>-855.30570666666677</v>
      </c>
      <c r="AP4">
        <v>-855.30570666666677</v>
      </c>
      <c r="AQ4">
        <v>-749.18837333333306</v>
      </c>
      <c r="AR4">
        <v>-749.18837333333306</v>
      </c>
      <c r="AS4">
        <v>-749.18837333333306</v>
      </c>
      <c r="AT4">
        <v>-759.80010666666601</v>
      </c>
      <c r="AV4">
        <v>-897.75264000000061</v>
      </c>
      <c r="AW4">
        <v>-897.75264000000061</v>
      </c>
      <c r="AX4">
        <v>-791.63530666666691</v>
      </c>
      <c r="AY4">
        <v>-791.63530666666691</v>
      </c>
      <c r="AZ4">
        <v>-791.63530666666691</v>
      </c>
      <c r="BA4">
        <v>-791.63530666666691</v>
      </c>
      <c r="BB4">
        <v>-897.75264000000061</v>
      </c>
      <c r="BC4">
        <v>-897.75264000000061</v>
      </c>
      <c r="BD4">
        <v>-791.63530666666691</v>
      </c>
      <c r="BE4">
        <v>-791.63530666666691</v>
      </c>
      <c r="BF4">
        <v>-791.63530666666691</v>
      </c>
      <c r="BG4">
        <v>-791.63530666666691</v>
      </c>
      <c r="BI4">
        <v>-908.36437333333345</v>
      </c>
      <c r="BJ4">
        <v>-908.36437333333345</v>
      </c>
      <c r="BK4">
        <v>-802.24703999999986</v>
      </c>
      <c r="BL4">
        <v>-802.24703999999986</v>
      </c>
      <c r="BM4">
        <v>-802.24703999999986</v>
      </c>
      <c r="BN4">
        <v>-802.24703999999986</v>
      </c>
      <c r="BO4">
        <v>-908.36437333333345</v>
      </c>
      <c r="BP4">
        <v>-908.36437333333345</v>
      </c>
      <c r="BQ4">
        <v>-802.24703999999986</v>
      </c>
      <c r="BR4">
        <v>-802.24703999999986</v>
      </c>
      <c r="BS4">
        <v>-802.24703999999986</v>
      </c>
      <c r="BT4">
        <v>-802.24703999999986</v>
      </c>
      <c r="BV4">
        <v>-9.329706666666242</v>
      </c>
      <c r="BW4">
        <v>-9.329706666666242</v>
      </c>
      <c r="BX4">
        <v>96.787626666666682</v>
      </c>
      <c r="BY4">
        <v>96.787626666666682</v>
      </c>
      <c r="BZ4">
        <v>96.787626666666682</v>
      </c>
      <c r="CA4">
        <v>96.787626666666682</v>
      </c>
      <c r="CB4">
        <v>1.2820266666667408</v>
      </c>
      <c r="CC4">
        <v>-9.329706666666242</v>
      </c>
      <c r="CD4">
        <v>96.787626666666682</v>
      </c>
      <c r="CE4">
        <v>96.787626666666682</v>
      </c>
      <c r="CF4">
        <v>96.787626666666682</v>
      </c>
      <c r="CG4">
        <v>96.787626666666682</v>
      </c>
      <c r="CI4">
        <v>848.22762666666608</v>
      </c>
      <c r="CJ4">
        <v>848.22762666666608</v>
      </c>
      <c r="CK4">
        <v>964.95669333333342</v>
      </c>
      <c r="CL4">
        <v>975.56842666666637</v>
      </c>
      <c r="CM4">
        <v>975.56842666666637</v>
      </c>
      <c r="CN4">
        <v>975.56842666666637</v>
      </c>
      <c r="CO4">
        <v>880.06282666666698</v>
      </c>
      <c r="CP4">
        <v>869.45109333333335</v>
      </c>
      <c r="CQ4">
        <v>975.56842666666637</v>
      </c>
      <c r="CR4">
        <v>975.56842666666637</v>
      </c>
      <c r="CS4">
        <v>975.56842666666637</v>
      </c>
      <c r="CT4">
        <v>964.95669333333342</v>
      </c>
      <c r="CV4">
        <v>1813.841493333334</v>
      </c>
      <c r="CW4">
        <v>1813.841493333334</v>
      </c>
      <c r="CX4">
        <v>1941.1822933333328</v>
      </c>
      <c r="CY4">
        <v>1962.4057600000001</v>
      </c>
      <c r="CZ4">
        <v>1973.0174933333337</v>
      </c>
      <c r="DA4">
        <v>1973.0174933333337</v>
      </c>
      <c r="DB4">
        <v>1888.1236266666658</v>
      </c>
      <c r="DC4">
        <v>1866.9001600000006</v>
      </c>
      <c r="DD4">
        <v>1973.0174933333337</v>
      </c>
      <c r="DE4">
        <v>1973.0174933333337</v>
      </c>
      <c r="DF4">
        <v>1973.0174933333337</v>
      </c>
      <c r="DG4">
        <v>1941.1822933333328</v>
      </c>
      <c r="DI4">
        <v>2727.8510933333328</v>
      </c>
      <c r="DJ4">
        <v>2727.8510933333328</v>
      </c>
      <c r="DK4">
        <v>2865.8036266666672</v>
      </c>
      <c r="DL4">
        <v>2897.6388266666668</v>
      </c>
      <c r="DM4">
        <v>2929.4740266666663</v>
      </c>
      <c r="DN4">
        <v>2929.4740266666663</v>
      </c>
      <c r="DO4">
        <v>2855.1918933333336</v>
      </c>
      <c r="DP4">
        <v>2823.3566933333332</v>
      </c>
      <c r="DQ4">
        <v>2929.4740266666663</v>
      </c>
      <c r="DR4">
        <v>2929.4740266666663</v>
      </c>
      <c r="DS4">
        <v>2929.4740266666663</v>
      </c>
      <c r="DT4">
        <v>2865.8036266666672</v>
      </c>
      <c r="DV4">
        <v>3537.6825600000006</v>
      </c>
      <c r="DW4">
        <v>3537.6825600000006</v>
      </c>
      <c r="DX4">
        <v>3686.2468266666674</v>
      </c>
      <c r="DY4">
        <v>3728.6937600000001</v>
      </c>
      <c r="DZ4">
        <v>3781.7524266666665</v>
      </c>
      <c r="EA4">
        <v>3781.7524266666665</v>
      </c>
      <c r="EB4">
        <v>3718.0820266666669</v>
      </c>
      <c r="EC4">
        <v>3675.6350933333338</v>
      </c>
      <c r="ED4">
        <v>3781.7524266666665</v>
      </c>
      <c r="EE4">
        <v>3781.7524266666665</v>
      </c>
      <c r="EF4">
        <v>3781.7524266666665</v>
      </c>
      <c r="EG4">
        <v>3686.2468266666674</v>
      </c>
      <c r="EI4">
        <v>4392.3849599999994</v>
      </c>
      <c r="EJ4">
        <v>4392.3849599999994</v>
      </c>
      <c r="EK4">
        <v>4562.172693333333</v>
      </c>
      <c r="EL4">
        <v>4625.8430933333329</v>
      </c>
      <c r="EM4">
        <v>4689.5134933333338</v>
      </c>
      <c r="EN4">
        <v>4689.5134933333338</v>
      </c>
      <c r="EO4">
        <v>4647.0665599999993</v>
      </c>
      <c r="EP4">
        <v>4583.3961599999993</v>
      </c>
      <c r="EQ4">
        <v>4689.5134933333338</v>
      </c>
      <c r="ER4">
        <v>4689.5134933333338</v>
      </c>
      <c r="ES4">
        <v>4689.5134933333338</v>
      </c>
      <c r="ET4">
        <v>4562.172693333333</v>
      </c>
      <c r="EV4">
        <v>4920.0628266666681</v>
      </c>
      <c r="EW4">
        <v>4920.0628266666681</v>
      </c>
      <c r="EX4">
        <v>5111.0740266666671</v>
      </c>
      <c r="EY4">
        <v>5195.9678933333334</v>
      </c>
      <c r="EZ4">
        <v>5270.2500266666666</v>
      </c>
      <c r="FA4">
        <v>5270.2500266666666</v>
      </c>
      <c r="FB4">
        <v>5249.0265600000002</v>
      </c>
      <c r="FC4">
        <v>5164.1326933333339</v>
      </c>
      <c r="FD4">
        <v>5270.2500266666666</v>
      </c>
      <c r="FE4">
        <v>5270.2500266666666</v>
      </c>
      <c r="FF4">
        <v>5270.2500266666666</v>
      </c>
      <c r="FG4">
        <v>5111.0740266666671</v>
      </c>
      <c r="FI4">
        <v>7895.4958933333337</v>
      </c>
      <c r="FJ4">
        <v>7895.4958933333337</v>
      </c>
      <c r="FK4">
        <v>8097.1188266666668</v>
      </c>
      <c r="FL4">
        <v>8192.6244266666672</v>
      </c>
      <c r="FM4">
        <v>8288.1300266666658</v>
      </c>
      <c r="FN4">
        <v>8288.1300266666658</v>
      </c>
      <c r="FO4">
        <v>8277.5182933333326</v>
      </c>
      <c r="FP4">
        <v>8182.012693333334</v>
      </c>
      <c r="FQ4">
        <v>8288.1300266666658</v>
      </c>
      <c r="FR4">
        <v>8288.1300266666658</v>
      </c>
      <c r="FS4">
        <v>8288.1300266666658</v>
      </c>
      <c r="FT4">
        <v>8097.1188266666668</v>
      </c>
      <c r="FV4">
        <v>12797.739626666667</v>
      </c>
      <c r="FW4">
        <v>12797.739626666667</v>
      </c>
      <c r="FX4">
        <v>13009.974293333335</v>
      </c>
      <c r="FY4">
        <v>13116.091626666668</v>
      </c>
      <c r="FZ4">
        <v>13211.597226666667</v>
      </c>
      <c r="GA4">
        <v>13211.597226666667</v>
      </c>
      <c r="GB4">
        <v>13211.597226666667</v>
      </c>
      <c r="GC4">
        <v>13105.479893333335</v>
      </c>
      <c r="GD4">
        <v>13211.597226666667</v>
      </c>
      <c r="GE4">
        <v>13211.597226666667</v>
      </c>
      <c r="GF4">
        <v>13211.597226666667</v>
      </c>
      <c r="GG4">
        <v>13009.974293333335</v>
      </c>
      <c r="GI4">
        <v>17378.291626666665</v>
      </c>
      <c r="GJ4">
        <v>17378.291626666665</v>
      </c>
      <c r="GK4">
        <v>17590.526293333336</v>
      </c>
      <c r="GL4">
        <v>17696.643626666668</v>
      </c>
      <c r="GM4">
        <v>17802.76096</v>
      </c>
      <c r="GN4">
        <v>17802.76096</v>
      </c>
      <c r="GO4">
        <v>17802.76096</v>
      </c>
      <c r="GP4">
        <v>17696.643626666668</v>
      </c>
      <c r="GQ4">
        <v>17802.76096</v>
      </c>
      <c r="GR4">
        <v>17802.76096</v>
      </c>
      <c r="GS4">
        <v>17802.76096</v>
      </c>
      <c r="GT4">
        <v>17590.526293333336</v>
      </c>
      <c r="GV4">
        <v>20199.342826666671</v>
      </c>
      <c r="GW4">
        <v>20199.342826666671</v>
      </c>
      <c r="GX4">
        <v>20411.577493333334</v>
      </c>
      <c r="GY4">
        <v>20517.69482666667</v>
      </c>
      <c r="GZ4">
        <v>20613.200426666666</v>
      </c>
      <c r="HA4">
        <v>20613.200426666666</v>
      </c>
      <c r="HB4">
        <v>20613.200426666666</v>
      </c>
      <c r="HC4">
        <v>20507.083093333335</v>
      </c>
      <c r="HD4">
        <v>20613.200426666666</v>
      </c>
      <c r="HE4">
        <v>20613.200426666666</v>
      </c>
      <c r="HF4">
        <v>20613.200426666666</v>
      </c>
      <c r="HG4">
        <v>20411.577493333334</v>
      </c>
      <c r="HI4">
        <v>20446.267626666668</v>
      </c>
      <c r="HJ4">
        <v>20446.267626666668</v>
      </c>
      <c r="HK4">
        <v>20647.890560000003</v>
      </c>
      <c r="HL4">
        <v>20743.39616</v>
      </c>
      <c r="HM4">
        <v>20838.901760000001</v>
      </c>
      <c r="HN4">
        <v>20838.901760000001</v>
      </c>
      <c r="HO4">
        <v>20828.290026666666</v>
      </c>
      <c r="HP4">
        <v>20732.784426666669</v>
      </c>
      <c r="HQ4">
        <v>20838.901760000001</v>
      </c>
      <c r="HR4">
        <v>20838.901760000001</v>
      </c>
      <c r="HS4">
        <v>20838.901760000001</v>
      </c>
      <c r="HT4">
        <v>20647.890560000003</v>
      </c>
      <c r="HV4">
        <v>16766.204693333329</v>
      </c>
      <c r="HW4">
        <v>16766.204693333329</v>
      </c>
      <c r="HX4">
        <v>16957.215893333334</v>
      </c>
      <c r="HY4">
        <v>17042.109759999999</v>
      </c>
      <c r="HZ4">
        <v>17127.003626666668</v>
      </c>
      <c r="IA4">
        <v>17127.003626666668</v>
      </c>
      <c r="IB4">
        <v>17105.780160000002</v>
      </c>
      <c r="IC4">
        <v>17020.886293333333</v>
      </c>
      <c r="ID4">
        <v>17127.003626666668</v>
      </c>
      <c r="IE4">
        <v>17127.003626666668</v>
      </c>
      <c r="IF4">
        <v>17127.003626666668</v>
      </c>
      <c r="IG4">
        <v>16957.215893333334</v>
      </c>
      <c r="II4">
        <v>6697.8782933333332</v>
      </c>
      <c r="IJ4">
        <v>6697.8782933333332</v>
      </c>
      <c r="IK4">
        <v>6878.2777600000009</v>
      </c>
      <c r="IL4">
        <v>6952.5598933333331</v>
      </c>
      <c r="IM4">
        <v>7016.2302933333331</v>
      </c>
      <c r="IN4">
        <v>7016.2302933333331</v>
      </c>
      <c r="IO4">
        <v>6984.3950933333335</v>
      </c>
      <c r="IP4">
        <v>6910.1129600000004</v>
      </c>
      <c r="IQ4">
        <v>7016.2302933333331</v>
      </c>
      <c r="IR4">
        <v>7016.2302933333331</v>
      </c>
      <c r="IS4">
        <v>7016.2302933333331</v>
      </c>
      <c r="IT4">
        <v>6878.2777600000009</v>
      </c>
      <c r="IV4">
        <v>3220.838826666667</v>
      </c>
      <c r="IW4">
        <v>3220.838826666667</v>
      </c>
      <c r="IX4">
        <v>3380.0148266666665</v>
      </c>
      <c r="IY4">
        <v>3433.0734933333333</v>
      </c>
      <c r="IZ4">
        <v>3496.7438933333337</v>
      </c>
      <c r="JA4">
        <v>3496.7438933333337</v>
      </c>
      <c r="JB4">
        <v>3443.6852266666674</v>
      </c>
      <c r="JC4">
        <v>3390.6265600000011</v>
      </c>
      <c r="JD4">
        <v>3496.7438933333337</v>
      </c>
      <c r="JE4">
        <v>3496.7438933333337</v>
      </c>
      <c r="JF4">
        <v>3496.7438933333337</v>
      </c>
      <c r="JG4">
        <v>3380.0148266666665</v>
      </c>
      <c r="JI4">
        <v>1544.2926933333338</v>
      </c>
      <c r="JJ4">
        <v>1544.2926933333338</v>
      </c>
      <c r="JK4">
        <v>1692.8569599999998</v>
      </c>
      <c r="JL4">
        <v>1735.3038933333328</v>
      </c>
      <c r="JM4">
        <v>1777.7508266666669</v>
      </c>
      <c r="JN4">
        <v>1777.7508266666669</v>
      </c>
      <c r="JO4">
        <v>1724.6921600000001</v>
      </c>
      <c r="JP4">
        <v>1671.633493333333</v>
      </c>
      <c r="JQ4">
        <v>1777.7508266666669</v>
      </c>
      <c r="JR4">
        <v>1777.7508266666669</v>
      </c>
      <c r="JS4">
        <v>1777.7508266666669</v>
      </c>
      <c r="JT4">
        <v>1692.8569599999998</v>
      </c>
      <c r="JV4">
        <v>568.06709333333367</v>
      </c>
      <c r="JW4">
        <v>568.06709333333367</v>
      </c>
      <c r="JX4">
        <v>706.01962666666702</v>
      </c>
      <c r="JY4">
        <v>737.85482666666644</v>
      </c>
      <c r="JZ4">
        <v>769.69002666666665</v>
      </c>
      <c r="KA4">
        <v>769.69002666666665</v>
      </c>
      <c r="KB4">
        <v>706.01962666666702</v>
      </c>
      <c r="KC4">
        <v>663.57269333333375</v>
      </c>
      <c r="KD4">
        <v>769.69002666666665</v>
      </c>
      <c r="KE4">
        <v>769.69002666666665</v>
      </c>
      <c r="KF4">
        <v>769.69002666666665</v>
      </c>
      <c r="KG4">
        <v>706.01962666666702</v>
      </c>
      <c r="KI4">
        <v>180.28096000000039</v>
      </c>
      <c r="KJ4">
        <v>180.28096000000039</v>
      </c>
      <c r="KK4">
        <v>307.62176000000062</v>
      </c>
      <c r="KL4">
        <v>328.84522666666652</v>
      </c>
      <c r="KM4">
        <v>360.68042666666742</v>
      </c>
      <c r="KN4">
        <v>360.68042666666742</v>
      </c>
      <c r="KO4">
        <v>275.78655999999972</v>
      </c>
      <c r="KP4">
        <v>254.5630933333338</v>
      </c>
      <c r="KQ4">
        <v>360.68042666666742</v>
      </c>
      <c r="KR4">
        <v>360.68042666666742</v>
      </c>
      <c r="KS4">
        <v>360.68042666666742</v>
      </c>
      <c r="KT4">
        <v>307.62176000000062</v>
      </c>
      <c r="KV4">
        <v>-168.4518400000008</v>
      </c>
      <c r="KW4">
        <v>-168.4518400000008</v>
      </c>
      <c r="KX4">
        <v>-41.111039999999868</v>
      </c>
      <c r="KY4">
        <v>-19.887573333333268</v>
      </c>
      <c r="KZ4">
        <v>1.3358933333333298</v>
      </c>
      <c r="LA4">
        <v>1.3358933333333298</v>
      </c>
      <c r="LB4">
        <v>-94.169706666666698</v>
      </c>
      <c r="LC4">
        <v>-104.78143999999963</v>
      </c>
      <c r="LD4">
        <v>1.3358933333333298</v>
      </c>
      <c r="LE4">
        <v>1.3358933333333298</v>
      </c>
      <c r="LF4">
        <v>1.3358933333333298</v>
      </c>
      <c r="LG4">
        <v>-41.111039999999868</v>
      </c>
    </row>
    <row r="5" spans="1:319" x14ac:dyDescent="0.3">
      <c r="C5" s="12"/>
      <c r="D5" s="12"/>
      <c r="G5" s="12"/>
    </row>
    <row r="6" spans="1:319" x14ac:dyDescent="0.3">
      <c r="C6" s="12"/>
      <c r="D6" s="12"/>
      <c r="G6" s="12"/>
    </row>
    <row r="7" spans="1:319" x14ac:dyDescent="0.3">
      <c r="C7" s="12"/>
      <c r="D7" s="12"/>
      <c r="G7" s="12"/>
    </row>
    <row r="8" spans="1:319" x14ac:dyDescent="0.3">
      <c r="C8" s="12"/>
      <c r="D8" s="12"/>
      <c r="G8" s="12"/>
    </row>
    <row r="9" spans="1:319" x14ac:dyDescent="0.3">
      <c r="C9" s="12"/>
      <c r="D9" s="12"/>
      <c r="G9" s="12"/>
    </row>
    <row r="10" spans="1:319" x14ac:dyDescent="0.3">
      <c r="C10" s="12"/>
      <c r="D10" s="12"/>
      <c r="G10" s="12"/>
    </row>
    <row r="11" spans="1:319" x14ac:dyDescent="0.3">
      <c r="C11" s="12"/>
      <c r="D11" s="12"/>
      <c r="G11" s="12"/>
    </row>
    <row r="12" spans="1:319" x14ac:dyDescent="0.3">
      <c r="C12" s="12"/>
      <c r="D12" s="12"/>
      <c r="G12" s="12"/>
    </row>
    <row r="13" spans="1:319" x14ac:dyDescent="0.3">
      <c r="C13" s="12"/>
      <c r="D13" s="12"/>
      <c r="G13" s="12"/>
    </row>
    <row r="14" spans="1:319" x14ac:dyDescent="0.3">
      <c r="C14" s="12"/>
      <c r="D14" s="12"/>
      <c r="G14" s="12"/>
    </row>
    <row r="15" spans="1:319" x14ac:dyDescent="0.3">
      <c r="C15" s="12"/>
      <c r="D15" s="12"/>
      <c r="G15" s="12"/>
    </row>
    <row r="16" spans="1:319" x14ac:dyDescent="0.3">
      <c r="C16" s="12"/>
      <c r="D16" s="12"/>
      <c r="G16" s="12"/>
    </row>
    <row r="17" spans="3:7" x14ac:dyDescent="0.3">
      <c r="C17" s="12"/>
      <c r="D17" s="12"/>
      <c r="G17" s="12"/>
    </row>
    <row r="18" spans="3:7" x14ac:dyDescent="0.3">
      <c r="C18" s="12"/>
      <c r="D18" s="12"/>
      <c r="G18" s="12"/>
    </row>
    <row r="19" spans="3:7" x14ac:dyDescent="0.3">
      <c r="C19" s="12"/>
      <c r="D19" s="12"/>
      <c r="G19" s="12"/>
    </row>
    <row r="20" spans="3:7" x14ac:dyDescent="0.3">
      <c r="C20" s="12"/>
      <c r="D20" s="12"/>
      <c r="G20" s="12"/>
    </row>
    <row r="21" spans="3:7" x14ac:dyDescent="0.3">
      <c r="C21" s="12"/>
      <c r="D21" s="12"/>
      <c r="G21" s="12"/>
    </row>
    <row r="22" spans="3:7" x14ac:dyDescent="0.3">
      <c r="C22" s="12"/>
      <c r="D22" s="12"/>
      <c r="G22" s="12"/>
    </row>
    <row r="23" spans="3:7" x14ac:dyDescent="0.3">
      <c r="C23" s="12"/>
      <c r="D23" s="12"/>
      <c r="G23" s="12"/>
    </row>
    <row r="24" spans="3:7" x14ac:dyDescent="0.3">
      <c r="C24" s="12"/>
      <c r="D24" s="12"/>
      <c r="G24" s="12"/>
    </row>
    <row r="25" spans="3:7" x14ac:dyDescent="0.3">
      <c r="C25" s="12"/>
      <c r="D25" s="12"/>
      <c r="G25" s="12"/>
    </row>
    <row r="26" spans="3:7" x14ac:dyDescent="0.3">
      <c r="C26" s="12"/>
      <c r="D26" s="12"/>
      <c r="G26" s="12"/>
    </row>
    <row r="27" spans="3:7" x14ac:dyDescent="0.3">
      <c r="C27" s="12"/>
      <c r="D27" s="12"/>
      <c r="G27" s="12"/>
    </row>
    <row r="28" spans="3:7" x14ac:dyDescent="0.3">
      <c r="C28" s="12"/>
      <c r="D28" s="12"/>
      <c r="G28" s="12"/>
    </row>
    <row r="29" spans="3:7" x14ac:dyDescent="0.3">
      <c r="C29" s="12"/>
      <c r="D29" s="12"/>
      <c r="G29" s="12"/>
    </row>
    <row r="30" spans="3:7" x14ac:dyDescent="0.3">
      <c r="C30" s="12"/>
      <c r="D30" s="12"/>
      <c r="G30" s="12"/>
    </row>
    <row r="31" spans="3:7" x14ac:dyDescent="0.3">
      <c r="C31" s="12"/>
      <c r="D31" s="12"/>
      <c r="G31" s="12"/>
    </row>
    <row r="32" spans="3:7" x14ac:dyDescent="0.3">
      <c r="C32" s="12"/>
      <c r="D32" s="12"/>
      <c r="G32" s="12"/>
    </row>
    <row r="33" spans="3:7" x14ac:dyDescent="0.3">
      <c r="C33" s="12"/>
      <c r="D33" s="12"/>
      <c r="G33" s="12"/>
    </row>
    <row r="34" spans="3:7" x14ac:dyDescent="0.3">
      <c r="C34" s="12"/>
      <c r="D34" s="12"/>
      <c r="G34" s="12"/>
    </row>
    <row r="35" spans="3:7" x14ac:dyDescent="0.3">
      <c r="C35" s="12"/>
      <c r="D35" s="12"/>
      <c r="G35" s="12"/>
    </row>
    <row r="36" spans="3:7" x14ac:dyDescent="0.3">
      <c r="C36" s="12"/>
      <c r="D36" s="12"/>
      <c r="G36" s="12"/>
    </row>
    <row r="37" spans="3:7" x14ac:dyDescent="0.3">
      <c r="C37" s="12"/>
      <c r="D37" s="12"/>
      <c r="G37" s="12"/>
    </row>
    <row r="38" spans="3:7" x14ac:dyDescent="0.3">
      <c r="C38" s="12"/>
      <c r="D38" s="12"/>
      <c r="G38" s="12"/>
    </row>
    <row r="39" spans="3:7" x14ac:dyDescent="0.3">
      <c r="C39" s="12"/>
      <c r="D39" s="12"/>
      <c r="G39" s="12"/>
    </row>
    <row r="40" spans="3:7" x14ac:dyDescent="0.3">
      <c r="C40" s="12"/>
      <c r="D40" s="12"/>
      <c r="G40" s="12"/>
    </row>
    <row r="41" spans="3:7" x14ac:dyDescent="0.3">
      <c r="C41" s="12"/>
      <c r="D41" s="12"/>
      <c r="G41" s="12"/>
    </row>
    <row r="42" spans="3:7" x14ac:dyDescent="0.3">
      <c r="C42" s="12"/>
      <c r="D42" s="12"/>
      <c r="G42" s="12"/>
    </row>
    <row r="43" spans="3:7" x14ac:dyDescent="0.3">
      <c r="C43" s="12"/>
      <c r="D43" s="12"/>
      <c r="G43" s="12"/>
    </row>
    <row r="44" spans="3:7" x14ac:dyDescent="0.3">
      <c r="C44" s="12"/>
      <c r="D44" s="12"/>
      <c r="G44" s="12"/>
    </row>
    <row r="45" spans="3:7" x14ac:dyDescent="0.3">
      <c r="C45" s="12"/>
      <c r="D45" s="12"/>
      <c r="G45" s="12"/>
    </row>
    <row r="46" spans="3:7" x14ac:dyDescent="0.3">
      <c r="C46" s="12"/>
      <c r="D46" s="12"/>
      <c r="G46" s="12"/>
    </row>
    <row r="47" spans="3:7" x14ac:dyDescent="0.3">
      <c r="C47" s="12"/>
      <c r="D47" s="12"/>
      <c r="G47" s="12"/>
    </row>
    <row r="48" spans="3:7" x14ac:dyDescent="0.3">
      <c r="C48" s="12"/>
      <c r="D48" s="12"/>
      <c r="G48" s="12"/>
    </row>
    <row r="49" spans="3:7" x14ac:dyDescent="0.3">
      <c r="C49" s="12"/>
      <c r="D49" s="12"/>
      <c r="G49" s="12"/>
    </row>
    <row r="50" spans="3:7" x14ac:dyDescent="0.3">
      <c r="C50" s="12"/>
      <c r="D50" s="12"/>
      <c r="G50" s="12"/>
    </row>
    <row r="51" spans="3:7" x14ac:dyDescent="0.3">
      <c r="C51" s="12"/>
      <c r="D51" s="12"/>
      <c r="G51" s="12"/>
    </row>
    <row r="52" spans="3:7" x14ac:dyDescent="0.3">
      <c r="C52" s="12"/>
      <c r="D52" s="12"/>
      <c r="G52" s="12"/>
    </row>
    <row r="53" spans="3:7" x14ac:dyDescent="0.3">
      <c r="C53" s="12"/>
      <c r="D53" s="12"/>
      <c r="G53" s="12"/>
    </row>
    <row r="54" spans="3:7" x14ac:dyDescent="0.3">
      <c r="C54" s="12"/>
      <c r="D54" s="12"/>
      <c r="G54" s="12"/>
    </row>
    <row r="55" spans="3:7" x14ac:dyDescent="0.3">
      <c r="C55" s="12"/>
      <c r="D55" s="12"/>
      <c r="G55" s="12"/>
    </row>
    <row r="56" spans="3:7" x14ac:dyDescent="0.3">
      <c r="C56" s="12"/>
      <c r="D56" s="12"/>
      <c r="G56" s="12"/>
    </row>
    <row r="57" spans="3:7" x14ac:dyDescent="0.3">
      <c r="C57" s="12"/>
      <c r="D57" s="12"/>
      <c r="G57" s="12"/>
    </row>
    <row r="58" spans="3:7" x14ac:dyDescent="0.3">
      <c r="C58" s="12"/>
      <c r="D58" s="12"/>
      <c r="G58" s="12"/>
    </row>
    <row r="59" spans="3:7" x14ac:dyDescent="0.3">
      <c r="C59" s="12"/>
      <c r="D59" s="12"/>
      <c r="G59" s="12"/>
    </row>
    <row r="60" spans="3:7" x14ac:dyDescent="0.3">
      <c r="C60" s="12"/>
      <c r="D60" s="12"/>
      <c r="G60" s="12"/>
    </row>
    <row r="61" spans="3:7" x14ac:dyDescent="0.3">
      <c r="C61" s="12"/>
      <c r="D61" s="12"/>
      <c r="G61" s="12"/>
    </row>
    <row r="62" spans="3:7" x14ac:dyDescent="0.3">
      <c r="C62" s="12"/>
      <c r="D62" s="12"/>
      <c r="G62" s="12"/>
    </row>
    <row r="63" spans="3:7" x14ac:dyDescent="0.3">
      <c r="C63" s="12"/>
      <c r="D63" s="12"/>
      <c r="G63" s="12"/>
    </row>
    <row r="64" spans="3:7" x14ac:dyDescent="0.3">
      <c r="C64" s="12"/>
      <c r="D64" s="12"/>
      <c r="G64" s="12"/>
    </row>
    <row r="65" spans="3:7" x14ac:dyDescent="0.3">
      <c r="C65" s="12"/>
      <c r="D65" s="12"/>
      <c r="G65" s="12"/>
    </row>
    <row r="66" spans="3:7" x14ac:dyDescent="0.3">
      <c r="C66" s="12"/>
      <c r="D66" s="12"/>
      <c r="G66" s="12"/>
    </row>
    <row r="67" spans="3:7" x14ac:dyDescent="0.3">
      <c r="C67" s="12"/>
      <c r="D67" s="12"/>
      <c r="G67" s="12"/>
    </row>
    <row r="68" spans="3:7" x14ac:dyDescent="0.3">
      <c r="C68" s="12"/>
      <c r="D68" s="12"/>
      <c r="G68" s="12"/>
    </row>
    <row r="69" spans="3:7" x14ac:dyDescent="0.3">
      <c r="C69" s="12"/>
      <c r="D69" s="12"/>
      <c r="G69" s="12"/>
    </row>
    <row r="70" spans="3:7" x14ac:dyDescent="0.3">
      <c r="C70" s="12"/>
      <c r="D70" s="12"/>
      <c r="G70" s="12"/>
    </row>
    <row r="71" spans="3:7" x14ac:dyDescent="0.3">
      <c r="C71" s="12"/>
      <c r="D71" s="12"/>
      <c r="G71" s="12"/>
    </row>
    <row r="72" spans="3:7" x14ac:dyDescent="0.3">
      <c r="C72" s="12"/>
      <c r="D72" s="12"/>
      <c r="G72" s="12"/>
    </row>
    <row r="73" spans="3:7" x14ac:dyDescent="0.3">
      <c r="C73" s="12"/>
      <c r="D73" s="12"/>
      <c r="G73" s="12"/>
    </row>
    <row r="74" spans="3:7" x14ac:dyDescent="0.3">
      <c r="C74" s="12"/>
      <c r="D74" s="12"/>
      <c r="G74" s="12"/>
    </row>
    <row r="75" spans="3:7" x14ac:dyDescent="0.3">
      <c r="C75" s="12"/>
      <c r="D75" s="12"/>
      <c r="G75" s="12"/>
    </row>
    <row r="76" spans="3:7" x14ac:dyDescent="0.3">
      <c r="C76" s="12"/>
      <c r="D76" s="12"/>
      <c r="G76" s="12"/>
    </row>
    <row r="77" spans="3:7" x14ac:dyDescent="0.3">
      <c r="C77" s="12"/>
      <c r="D77" s="12"/>
      <c r="G77" s="12"/>
    </row>
    <row r="78" spans="3:7" x14ac:dyDescent="0.3">
      <c r="C78" s="12"/>
      <c r="D78" s="12"/>
      <c r="G78" s="12"/>
    </row>
    <row r="79" spans="3:7" x14ac:dyDescent="0.3">
      <c r="C79" s="12"/>
      <c r="D79" s="12"/>
      <c r="G79" s="12"/>
    </row>
    <row r="80" spans="3:7" x14ac:dyDescent="0.3">
      <c r="C80" s="12"/>
      <c r="D80" s="12"/>
      <c r="G80" s="12"/>
    </row>
    <row r="81" spans="3:7" x14ac:dyDescent="0.3">
      <c r="C81" s="12"/>
      <c r="D81" s="12"/>
      <c r="G81" s="12"/>
    </row>
    <row r="82" spans="3:7" x14ac:dyDescent="0.3">
      <c r="C82" s="12"/>
      <c r="D82" s="12"/>
      <c r="G82" s="12"/>
    </row>
    <row r="83" spans="3:7" x14ac:dyDescent="0.3">
      <c r="C83" s="12"/>
      <c r="D83" s="12"/>
      <c r="G83" s="12"/>
    </row>
    <row r="84" spans="3:7" x14ac:dyDescent="0.3">
      <c r="C84" s="12"/>
      <c r="D84" s="12"/>
      <c r="G84" s="12"/>
    </row>
    <row r="85" spans="3:7" x14ac:dyDescent="0.3">
      <c r="C85" s="12"/>
      <c r="D85" s="12"/>
      <c r="G85" s="12"/>
    </row>
    <row r="86" spans="3:7" x14ac:dyDescent="0.3">
      <c r="C86" s="12"/>
      <c r="D86" s="12"/>
      <c r="G86" s="12"/>
    </row>
    <row r="87" spans="3:7" x14ac:dyDescent="0.3">
      <c r="C87" s="12"/>
      <c r="D87" s="12"/>
      <c r="G87" s="12"/>
    </row>
    <row r="88" spans="3:7" x14ac:dyDescent="0.3">
      <c r="C88" s="12"/>
      <c r="D88" s="12"/>
      <c r="G88" s="12"/>
    </row>
    <row r="89" spans="3:7" x14ac:dyDescent="0.3">
      <c r="C89" s="12"/>
      <c r="D89" s="12"/>
      <c r="G89" s="12"/>
    </row>
    <row r="90" spans="3:7" x14ac:dyDescent="0.3">
      <c r="C90" s="12"/>
      <c r="D90" s="12"/>
      <c r="G90" s="12"/>
    </row>
    <row r="91" spans="3:7" x14ac:dyDescent="0.3">
      <c r="C91" s="12"/>
      <c r="D91" s="12"/>
      <c r="G91" s="12"/>
    </row>
    <row r="92" spans="3:7" x14ac:dyDescent="0.3">
      <c r="C92" s="12"/>
      <c r="D92" s="12"/>
      <c r="G92" s="12"/>
    </row>
    <row r="93" spans="3:7" x14ac:dyDescent="0.3">
      <c r="C93" s="12"/>
      <c r="D93" s="12"/>
      <c r="G93" s="12"/>
    </row>
    <row r="94" spans="3:7" x14ac:dyDescent="0.3">
      <c r="C94" s="12"/>
      <c r="D94" s="12"/>
      <c r="G94" s="12"/>
    </row>
    <row r="95" spans="3:7" x14ac:dyDescent="0.3">
      <c r="C95" s="12"/>
      <c r="D95" s="12"/>
      <c r="G95" s="12"/>
    </row>
    <row r="96" spans="3:7" x14ac:dyDescent="0.3">
      <c r="C96" s="12"/>
      <c r="D96" s="12"/>
      <c r="G96" s="12"/>
    </row>
    <row r="97" spans="3:7" x14ac:dyDescent="0.3">
      <c r="C97" s="12"/>
      <c r="D97" s="12"/>
      <c r="G97" s="12"/>
    </row>
    <row r="98" spans="3:7" x14ac:dyDescent="0.3">
      <c r="C98" s="12"/>
      <c r="D98" s="12"/>
      <c r="G98" s="12"/>
    </row>
    <row r="99" spans="3:7" x14ac:dyDescent="0.3">
      <c r="C99" s="12"/>
      <c r="D99" s="12"/>
      <c r="G99" s="12"/>
    </row>
    <row r="100" spans="3:7" x14ac:dyDescent="0.3">
      <c r="C100" s="12"/>
      <c r="D100" s="12"/>
      <c r="G100" s="12"/>
    </row>
    <row r="101" spans="3:7" x14ac:dyDescent="0.3">
      <c r="C101" s="12"/>
      <c r="D101" s="12"/>
      <c r="G101" s="12"/>
    </row>
    <row r="102" spans="3:7" x14ac:dyDescent="0.3">
      <c r="C102" s="12"/>
      <c r="D102" s="12"/>
      <c r="G102" s="12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6DFC-495A-4E21-9C8F-1FAEB1173E71}">
  <dimension ref="A1:LH102"/>
  <sheetViews>
    <sheetView zoomScale="70" zoomScaleNormal="70" workbookViewId="0">
      <selection activeCell="M26" sqref="M26"/>
    </sheetView>
  </sheetViews>
  <sheetFormatPr defaultRowHeight="14.4" x14ac:dyDescent="0.3"/>
  <cols>
    <col min="8" max="8" width="4.44140625" style="11" customWidth="1"/>
    <col min="21" max="21" width="4.6640625" style="11" customWidth="1"/>
    <col min="34" max="34" width="4.6640625" style="11" customWidth="1"/>
    <col min="47" max="47" width="4.6640625" style="11" customWidth="1"/>
    <col min="60" max="60" width="4.6640625" style="11" customWidth="1"/>
    <col min="73" max="73" width="4.6640625" style="11" customWidth="1"/>
    <col min="86" max="86" width="4.6640625" style="11" customWidth="1"/>
    <col min="99" max="99" width="4.6640625" style="11" customWidth="1"/>
    <col min="112" max="112" width="4.6640625" style="11" customWidth="1"/>
    <col min="125" max="125" width="4.6640625" style="11" customWidth="1"/>
    <col min="138" max="138" width="4.6640625" style="11" customWidth="1"/>
    <col min="151" max="151" width="4.6640625" style="11" customWidth="1"/>
    <col min="164" max="164" width="4.6640625" style="11" customWidth="1"/>
    <col min="177" max="177" width="4.6640625" style="11" customWidth="1"/>
    <col min="190" max="190" width="4.6640625" style="11" customWidth="1"/>
    <col min="203" max="203" width="4.6640625" style="11" customWidth="1"/>
    <col min="216" max="216" width="4.6640625" style="11" customWidth="1"/>
    <col min="229" max="229" width="4.6640625" style="11" customWidth="1"/>
    <col min="242" max="242" width="4.6640625" style="11" customWidth="1"/>
    <col min="255" max="255" width="4.6640625" style="11" customWidth="1"/>
    <col min="268" max="268" width="4.6640625" style="11" customWidth="1"/>
    <col min="281" max="281" width="4.6640625" style="11" customWidth="1"/>
    <col min="294" max="294" width="4.6640625" style="11" customWidth="1"/>
    <col min="307" max="307" width="4.6640625" style="11" customWidth="1"/>
    <col min="320" max="320" width="4.44140625" style="11" customWidth="1"/>
  </cols>
  <sheetData>
    <row r="1" spans="1:319" x14ac:dyDescent="0.3">
      <c r="B1" t="s">
        <v>23</v>
      </c>
      <c r="C1" t="s">
        <v>18</v>
      </c>
      <c r="D1" t="s">
        <v>19</v>
      </c>
      <c r="E1" t="s">
        <v>24</v>
      </c>
      <c r="F1" t="s">
        <v>121</v>
      </c>
      <c r="G1" t="s">
        <v>83</v>
      </c>
      <c r="H1" s="11">
        <v>1</v>
      </c>
      <c r="I1" t="s">
        <v>179</v>
      </c>
      <c r="J1" t="s">
        <v>180</v>
      </c>
      <c r="K1" t="s">
        <v>182</v>
      </c>
      <c r="L1" t="s">
        <v>183</v>
      </c>
      <c r="M1" t="s">
        <v>94</v>
      </c>
      <c r="N1" t="s">
        <v>186</v>
      </c>
      <c r="O1" t="s">
        <v>187</v>
      </c>
      <c r="P1" t="s">
        <v>188</v>
      </c>
      <c r="Q1" t="s">
        <v>184</v>
      </c>
      <c r="R1" t="s">
        <v>189</v>
      </c>
      <c r="S1" t="s">
        <v>185</v>
      </c>
      <c r="T1" t="s">
        <v>190</v>
      </c>
      <c r="U1" s="11">
        <v>2</v>
      </c>
      <c r="V1" t="s">
        <v>179</v>
      </c>
      <c r="W1" t="s">
        <v>180</v>
      </c>
      <c r="X1" t="s">
        <v>182</v>
      </c>
      <c r="Y1" t="s">
        <v>183</v>
      </c>
      <c r="Z1" t="s">
        <v>94</v>
      </c>
      <c r="AA1" t="s">
        <v>186</v>
      </c>
      <c r="AB1" t="s">
        <v>187</v>
      </c>
      <c r="AC1" t="s">
        <v>188</v>
      </c>
      <c r="AD1" t="s">
        <v>184</v>
      </c>
      <c r="AE1" t="s">
        <v>189</v>
      </c>
      <c r="AF1" t="s">
        <v>185</v>
      </c>
      <c r="AG1" t="s">
        <v>190</v>
      </c>
      <c r="AH1" s="11">
        <v>3</v>
      </c>
      <c r="AI1" t="s">
        <v>179</v>
      </c>
      <c r="AJ1" t="s">
        <v>180</v>
      </c>
      <c r="AK1" t="s">
        <v>182</v>
      </c>
      <c r="AL1" t="s">
        <v>183</v>
      </c>
      <c r="AM1" t="s">
        <v>94</v>
      </c>
      <c r="AN1" t="s">
        <v>186</v>
      </c>
      <c r="AO1" t="s">
        <v>187</v>
      </c>
      <c r="AP1" t="s">
        <v>188</v>
      </c>
      <c r="AQ1" t="s">
        <v>184</v>
      </c>
      <c r="AR1" t="s">
        <v>189</v>
      </c>
      <c r="AS1" t="s">
        <v>185</v>
      </c>
      <c r="AT1" t="s">
        <v>190</v>
      </c>
      <c r="AU1" s="11">
        <v>4</v>
      </c>
      <c r="AV1" t="s">
        <v>179</v>
      </c>
      <c r="AW1" t="s">
        <v>180</v>
      </c>
      <c r="AX1" t="s">
        <v>182</v>
      </c>
      <c r="AY1" t="s">
        <v>183</v>
      </c>
      <c r="AZ1" t="s">
        <v>94</v>
      </c>
      <c r="BA1" t="s">
        <v>186</v>
      </c>
      <c r="BB1" t="s">
        <v>187</v>
      </c>
      <c r="BC1" t="s">
        <v>188</v>
      </c>
      <c r="BD1" t="s">
        <v>184</v>
      </c>
      <c r="BE1" t="s">
        <v>189</v>
      </c>
      <c r="BF1" t="s">
        <v>185</v>
      </c>
      <c r="BG1" t="s">
        <v>190</v>
      </c>
      <c r="BH1" s="11">
        <v>5</v>
      </c>
      <c r="BI1" t="s">
        <v>179</v>
      </c>
      <c r="BJ1" t="s">
        <v>180</v>
      </c>
      <c r="BK1" t="s">
        <v>182</v>
      </c>
      <c r="BL1" t="s">
        <v>183</v>
      </c>
      <c r="BM1" t="s">
        <v>94</v>
      </c>
      <c r="BN1" t="s">
        <v>186</v>
      </c>
      <c r="BO1" t="s">
        <v>187</v>
      </c>
      <c r="BP1" t="s">
        <v>188</v>
      </c>
      <c r="BQ1" t="s">
        <v>184</v>
      </c>
      <c r="BR1" t="s">
        <v>189</v>
      </c>
      <c r="BS1" t="s">
        <v>185</v>
      </c>
      <c r="BT1" t="s">
        <v>190</v>
      </c>
      <c r="BU1" s="11">
        <v>6</v>
      </c>
      <c r="BV1" t="s">
        <v>179</v>
      </c>
      <c r="BW1" t="s">
        <v>180</v>
      </c>
      <c r="BX1" t="s">
        <v>182</v>
      </c>
      <c r="BY1" t="s">
        <v>183</v>
      </c>
      <c r="BZ1" t="s">
        <v>94</v>
      </c>
      <c r="CA1" t="s">
        <v>186</v>
      </c>
      <c r="CB1" t="s">
        <v>187</v>
      </c>
      <c r="CC1" t="s">
        <v>188</v>
      </c>
      <c r="CD1" t="s">
        <v>184</v>
      </c>
      <c r="CE1" t="s">
        <v>189</v>
      </c>
      <c r="CF1" t="s">
        <v>185</v>
      </c>
      <c r="CG1" t="s">
        <v>190</v>
      </c>
      <c r="CH1" s="11">
        <v>7</v>
      </c>
      <c r="CI1" t="s">
        <v>179</v>
      </c>
      <c r="CJ1" t="s">
        <v>180</v>
      </c>
      <c r="CK1" t="s">
        <v>182</v>
      </c>
      <c r="CL1" t="s">
        <v>183</v>
      </c>
      <c r="CM1" t="s">
        <v>94</v>
      </c>
      <c r="CN1" t="s">
        <v>186</v>
      </c>
      <c r="CO1" t="s">
        <v>187</v>
      </c>
      <c r="CP1" t="s">
        <v>188</v>
      </c>
      <c r="CQ1" t="s">
        <v>184</v>
      </c>
      <c r="CR1" t="s">
        <v>189</v>
      </c>
      <c r="CS1" t="s">
        <v>185</v>
      </c>
      <c r="CT1" t="s">
        <v>190</v>
      </c>
      <c r="CU1" s="11">
        <v>8</v>
      </c>
      <c r="CV1" t="s">
        <v>179</v>
      </c>
      <c r="CW1" t="s">
        <v>180</v>
      </c>
      <c r="CX1" t="s">
        <v>182</v>
      </c>
      <c r="CY1" t="s">
        <v>183</v>
      </c>
      <c r="CZ1" t="s">
        <v>94</v>
      </c>
      <c r="DA1" t="s">
        <v>186</v>
      </c>
      <c r="DB1" t="s">
        <v>187</v>
      </c>
      <c r="DC1" t="s">
        <v>188</v>
      </c>
      <c r="DD1" t="s">
        <v>184</v>
      </c>
      <c r="DE1" t="s">
        <v>189</v>
      </c>
      <c r="DF1" t="s">
        <v>185</v>
      </c>
      <c r="DG1" t="s">
        <v>190</v>
      </c>
      <c r="DH1" s="11">
        <v>9</v>
      </c>
      <c r="DI1" t="s">
        <v>179</v>
      </c>
      <c r="DJ1" t="s">
        <v>180</v>
      </c>
      <c r="DK1" t="s">
        <v>182</v>
      </c>
      <c r="DL1" t="s">
        <v>183</v>
      </c>
      <c r="DM1" t="s">
        <v>94</v>
      </c>
      <c r="DN1" t="s">
        <v>186</v>
      </c>
      <c r="DO1" t="s">
        <v>187</v>
      </c>
      <c r="DP1" t="s">
        <v>188</v>
      </c>
      <c r="DQ1" t="s">
        <v>184</v>
      </c>
      <c r="DR1" t="s">
        <v>189</v>
      </c>
      <c r="DS1" t="s">
        <v>185</v>
      </c>
      <c r="DT1" t="s">
        <v>190</v>
      </c>
      <c r="DU1" s="11">
        <v>10</v>
      </c>
      <c r="DV1" t="s">
        <v>179</v>
      </c>
      <c r="DW1" t="s">
        <v>180</v>
      </c>
      <c r="DX1" t="s">
        <v>182</v>
      </c>
      <c r="DY1" t="s">
        <v>183</v>
      </c>
      <c r="DZ1" t="s">
        <v>94</v>
      </c>
      <c r="EA1" t="s">
        <v>186</v>
      </c>
      <c r="EB1" t="s">
        <v>187</v>
      </c>
      <c r="EC1" t="s">
        <v>188</v>
      </c>
      <c r="ED1" t="s">
        <v>184</v>
      </c>
      <c r="EE1" t="s">
        <v>189</v>
      </c>
      <c r="EF1" t="s">
        <v>185</v>
      </c>
      <c r="EG1" t="s">
        <v>190</v>
      </c>
      <c r="EH1" s="11">
        <v>11</v>
      </c>
      <c r="EI1" t="s">
        <v>179</v>
      </c>
      <c r="EJ1" t="s">
        <v>180</v>
      </c>
      <c r="EK1" t="s">
        <v>182</v>
      </c>
      <c r="EL1" t="s">
        <v>183</v>
      </c>
      <c r="EM1" t="s">
        <v>94</v>
      </c>
      <c r="EN1" t="s">
        <v>186</v>
      </c>
      <c r="EO1" t="s">
        <v>187</v>
      </c>
      <c r="EP1" t="s">
        <v>188</v>
      </c>
      <c r="EQ1" t="s">
        <v>184</v>
      </c>
      <c r="ER1" t="s">
        <v>189</v>
      </c>
      <c r="ES1" t="s">
        <v>185</v>
      </c>
      <c r="ET1" t="s">
        <v>190</v>
      </c>
      <c r="EU1" s="11">
        <v>12</v>
      </c>
      <c r="EV1" t="s">
        <v>179</v>
      </c>
      <c r="EW1" t="s">
        <v>180</v>
      </c>
      <c r="EX1" t="s">
        <v>182</v>
      </c>
      <c r="EY1" t="s">
        <v>183</v>
      </c>
      <c r="EZ1" t="s">
        <v>94</v>
      </c>
      <c r="FA1" t="s">
        <v>186</v>
      </c>
      <c r="FB1" t="s">
        <v>187</v>
      </c>
      <c r="FC1" t="s">
        <v>188</v>
      </c>
      <c r="FD1" t="s">
        <v>184</v>
      </c>
      <c r="FE1" t="s">
        <v>189</v>
      </c>
      <c r="FF1" t="s">
        <v>185</v>
      </c>
      <c r="FG1" t="s">
        <v>190</v>
      </c>
      <c r="FH1" s="11">
        <v>13</v>
      </c>
      <c r="FI1" t="s">
        <v>179</v>
      </c>
      <c r="FJ1" t="s">
        <v>180</v>
      </c>
      <c r="FK1" t="s">
        <v>182</v>
      </c>
      <c r="FL1" t="s">
        <v>183</v>
      </c>
      <c r="FM1" t="s">
        <v>94</v>
      </c>
      <c r="FN1" t="s">
        <v>186</v>
      </c>
      <c r="FO1" t="s">
        <v>187</v>
      </c>
      <c r="FP1" t="s">
        <v>188</v>
      </c>
      <c r="FQ1" t="s">
        <v>184</v>
      </c>
      <c r="FR1" t="s">
        <v>189</v>
      </c>
      <c r="FS1" t="s">
        <v>185</v>
      </c>
      <c r="FT1" t="s">
        <v>190</v>
      </c>
      <c r="FU1" s="11">
        <v>14</v>
      </c>
      <c r="FV1" t="s">
        <v>179</v>
      </c>
      <c r="FW1" t="s">
        <v>180</v>
      </c>
      <c r="FX1" t="s">
        <v>182</v>
      </c>
      <c r="FY1" t="s">
        <v>183</v>
      </c>
      <c r="FZ1" t="s">
        <v>94</v>
      </c>
      <c r="GA1" t="s">
        <v>186</v>
      </c>
      <c r="GB1" t="s">
        <v>187</v>
      </c>
      <c r="GC1" t="s">
        <v>188</v>
      </c>
      <c r="GD1" t="s">
        <v>184</v>
      </c>
      <c r="GE1" t="s">
        <v>189</v>
      </c>
      <c r="GF1" t="s">
        <v>185</v>
      </c>
      <c r="GG1" t="s">
        <v>190</v>
      </c>
      <c r="GH1" s="11">
        <v>15</v>
      </c>
      <c r="GI1" t="s">
        <v>179</v>
      </c>
      <c r="GJ1" t="s">
        <v>180</v>
      </c>
      <c r="GK1" t="s">
        <v>182</v>
      </c>
      <c r="GL1" t="s">
        <v>183</v>
      </c>
      <c r="GM1" t="s">
        <v>94</v>
      </c>
      <c r="GN1" t="s">
        <v>186</v>
      </c>
      <c r="GO1" t="s">
        <v>187</v>
      </c>
      <c r="GP1" t="s">
        <v>188</v>
      </c>
      <c r="GQ1" t="s">
        <v>184</v>
      </c>
      <c r="GR1" t="s">
        <v>189</v>
      </c>
      <c r="GS1" t="s">
        <v>185</v>
      </c>
      <c r="GT1" t="s">
        <v>190</v>
      </c>
      <c r="GU1" s="11">
        <v>16</v>
      </c>
      <c r="GV1" t="s">
        <v>179</v>
      </c>
      <c r="GW1" t="s">
        <v>180</v>
      </c>
      <c r="GX1" t="s">
        <v>182</v>
      </c>
      <c r="GY1" t="s">
        <v>183</v>
      </c>
      <c r="GZ1" t="s">
        <v>94</v>
      </c>
      <c r="HA1" t="s">
        <v>186</v>
      </c>
      <c r="HB1" t="s">
        <v>187</v>
      </c>
      <c r="HC1" t="s">
        <v>188</v>
      </c>
      <c r="HD1" t="s">
        <v>184</v>
      </c>
      <c r="HE1" t="s">
        <v>189</v>
      </c>
      <c r="HF1" t="s">
        <v>185</v>
      </c>
      <c r="HG1" t="s">
        <v>190</v>
      </c>
      <c r="HH1" s="11">
        <v>17</v>
      </c>
      <c r="HI1" t="s">
        <v>179</v>
      </c>
      <c r="HJ1" t="s">
        <v>180</v>
      </c>
      <c r="HK1" t="s">
        <v>182</v>
      </c>
      <c r="HL1" t="s">
        <v>183</v>
      </c>
      <c r="HM1" t="s">
        <v>94</v>
      </c>
      <c r="HN1" t="s">
        <v>186</v>
      </c>
      <c r="HO1" t="s">
        <v>187</v>
      </c>
      <c r="HP1" t="s">
        <v>188</v>
      </c>
      <c r="HQ1" t="s">
        <v>184</v>
      </c>
      <c r="HR1" t="s">
        <v>189</v>
      </c>
      <c r="HS1" t="s">
        <v>185</v>
      </c>
      <c r="HT1" t="s">
        <v>190</v>
      </c>
      <c r="HU1" s="11">
        <v>18</v>
      </c>
      <c r="HV1" t="s">
        <v>179</v>
      </c>
      <c r="HW1" t="s">
        <v>180</v>
      </c>
      <c r="HX1" t="s">
        <v>182</v>
      </c>
      <c r="HY1" t="s">
        <v>183</v>
      </c>
      <c r="HZ1" t="s">
        <v>94</v>
      </c>
      <c r="IA1" t="s">
        <v>186</v>
      </c>
      <c r="IB1" t="s">
        <v>187</v>
      </c>
      <c r="IC1" t="s">
        <v>188</v>
      </c>
      <c r="ID1" t="s">
        <v>184</v>
      </c>
      <c r="IE1" t="s">
        <v>189</v>
      </c>
      <c r="IF1" t="s">
        <v>185</v>
      </c>
      <c r="IG1" t="s">
        <v>190</v>
      </c>
      <c r="IH1" s="11">
        <v>19</v>
      </c>
      <c r="II1" t="s">
        <v>179</v>
      </c>
      <c r="IJ1" t="s">
        <v>180</v>
      </c>
      <c r="IK1" t="s">
        <v>182</v>
      </c>
      <c r="IL1" t="s">
        <v>183</v>
      </c>
      <c r="IM1" t="s">
        <v>94</v>
      </c>
      <c r="IN1" t="s">
        <v>186</v>
      </c>
      <c r="IO1" t="s">
        <v>187</v>
      </c>
      <c r="IP1" t="s">
        <v>188</v>
      </c>
      <c r="IQ1" t="s">
        <v>184</v>
      </c>
      <c r="IR1" t="s">
        <v>189</v>
      </c>
      <c r="IS1" t="s">
        <v>185</v>
      </c>
      <c r="IT1" t="s">
        <v>190</v>
      </c>
      <c r="IU1" s="11">
        <v>20</v>
      </c>
      <c r="IV1" t="s">
        <v>179</v>
      </c>
      <c r="IW1" t="s">
        <v>180</v>
      </c>
      <c r="IX1" t="s">
        <v>182</v>
      </c>
      <c r="IY1" t="s">
        <v>183</v>
      </c>
      <c r="IZ1" t="s">
        <v>94</v>
      </c>
      <c r="JA1" t="s">
        <v>186</v>
      </c>
      <c r="JB1" t="s">
        <v>187</v>
      </c>
      <c r="JC1" t="s">
        <v>188</v>
      </c>
      <c r="JD1" t="s">
        <v>184</v>
      </c>
      <c r="JE1" t="s">
        <v>189</v>
      </c>
      <c r="JF1" t="s">
        <v>185</v>
      </c>
      <c r="JG1" t="s">
        <v>190</v>
      </c>
      <c r="JH1" s="11">
        <v>21</v>
      </c>
      <c r="JI1" t="s">
        <v>179</v>
      </c>
      <c r="JJ1" t="s">
        <v>180</v>
      </c>
      <c r="JK1" t="s">
        <v>182</v>
      </c>
      <c r="JL1" t="s">
        <v>183</v>
      </c>
      <c r="JM1" t="s">
        <v>94</v>
      </c>
      <c r="JN1" t="s">
        <v>186</v>
      </c>
      <c r="JO1" t="s">
        <v>187</v>
      </c>
      <c r="JP1" t="s">
        <v>188</v>
      </c>
      <c r="JQ1" t="s">
        <v>184</v>
      </c>
      <c r="JR1" t="s">
        <v>189</v>
      </c>
      <c r="JS1" t="s">
        <v>185</v>
      </c>
      <c r="JT1" t="s">
        <v>190</v>
      </c>
      <c r="JU1" s="11">
        <v>22</v>
      </c>
      <c r="JV1" t="s">
        <v>179</v>
      </c>
      <c r="JW1" t="s">
        <v>180</v>
      </c>
      <c r="JX1" t="s">
        <v>182</v>
      </c>
      <c r="JY1" t="s">
        <v>183</v>
      </c>
      <c r="JZ1" t="s">
        <v>94</v>
      </c>
      <c r="KA1" t="s">
        <v>186</v>
      </c>
      <c r="KB1" t="s">
        <v>187</v>
      </c>
      <c r="KC1" t="s">
        <v>188</v>
      </c>
      <c r="KD1" t="s">
        <v>184</v>
      </c>
      <c r="KE1" t="s">
        <v>189</v>
      </c>
      <c r="KF1" t="s">
        <v>185</v>
      </c>
      <c r="KG1" t="s">
        <v>190</v>
      </c>
      <c r="KH1" s="11">
        <v>23</v>
      </c>
      <c r="KI1" t="s">
        <v>179</v>
      </c>
      <c r="KJ1" t="s">
        <v>180</v>
      </c>
      <c r="KK1" t="s">
        <v>182</v>
      </c>
      <c r="KL1" t="s">
        <v>183</v>
      </c>
      <c r="KM1" t="s">
        <v>94</v>
      </c>
      <c r="KN1" t="s">
        <v>186</v>
      </c>
      <c r="KO1" t="s">
        <v>187</v>
      </c>
      <c r="KP1" t="s">
        <v>188</v>
      </c>
      <c r="KQ1" t="s">
        <v>184</v>
      </c>
      <c r="KR1" t="s">
        <v>189</v>
      </c>
      <c r="KS1" t="s">
        <v>185</v>
      </c>
      <c r="KT1" t="s">
        <v>190</v>
      </c>
      <c r="KU1" s="11">
        <v>24</v>
      </c>
      <c r="KV1" t="s">
        <v>179</v>
      </c>
      <c r="KW1" t="s">
        <v>180</v>
      </c>
      <c r="KX1" t="s">
        <v>182</v>
      </c>
      <c r="KY1" t="s">
        <v>183</v>
      </c>
      <c r="KZ1" t="s">
        <v>94</v>
      </c>
      <c r="LA1" t="s">
        <v>186</v>
      </c>
      <c r="LB1" t="s">
        <v>187</v>
      </c>
      <c r="LC1" t="s">
        <v>188</v>
      </c>
      <c r="LD1" t="s">
        <v>184</v>
      </c>
      <c r="LE1" t="s">
        <v>189</v>
      </c>
      <c r="LF1" t="s">
        <v>185</v>
      </c>
      <c r="LG1" t="s">
        <v>190</v>
      </c>
    </row>
    <row r="2" spans="1:319" x14ac:dyDescent="0.3">
      <c r="A2" t="s">
        <v>22</v>
      </c>
      <c r="B2" s="3">
        <v>6</v>
      </c>
      <c r="C2" s="12">
        <v>2</v>
      </c>
      <c r="D2" s="12">
        <v>1</v>
      </c>
      <c r="E2" s="12" t="s">
        <v>124</v>
      </c>
      <c r="F2" cm="1">
        <f t="array" ref="F2:F7">_xlfn.LET(
  _xlpm.n, B2,
  _xlpm.rows, _xlfn.SEQUENCE(_xlpm.n),
  _xlfn.BYROW(_xlpm.rows, _xlfn.LAMBDA(_xlpm.r,
    INDEX(DOOR!$A$2:$B$6,
      MATCH(INDEX(E:E, _xlpm.r+1), DOOR!$A$2:$A$6, 0),
      2
    )
  ))
)</f>
        <v>2.61</v>
      </c>
      <c r="G2" s="12" t="s">
        <v>105</v>
      </c>
      <c r="I2" cm="1">
        <f t="array" ref="I2:I7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MATCH(I1, CALC!$C$4:$N$4, 0)
    )
  ))
)</f>
        <v>41.295999999999999</v>
      </c>
      <c r="J2" cm="1">
        <f t="array" ref="J2:J7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MATCH(J1, CALC!$C$4:$N$4, 0)
    )
  ))
)</f>
        <v>41.295999999999999</v>
      </c>
      <c r="K2" cm="1">
        <f t="array" ref="K2:K7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MATCH(K1, CALC!$C$4:$N$4, 0)
    )
  ))
)</f>
        <v>44.485999999999997</v>
      </c>
      <c r="L2" cm="1">
        <f t="array" ref="L2:L7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MATCH(L1, CALC!$C$4:$N$4, 0)
    )
  ))
)</f>
        <v>44.776000000000025</v>
      </c>
      <c r="M2" cm="1">
        <f t="array" ref="M2:M7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MATCH(M1, CALC!$C$4:$N$4, 0)
    )
  ))
)</f>
        <v>45.355999999999987</v>
      </c>
      <c r="N2" cm="1">
        <f t="array" ref="N2:N7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MATCH(N1, CALC!$C$4:$N$4, 0)
    )
  ))
)</f>
        <v>45.355999999999987</v>
      </c>
      <c r="O2" cm="1">
        <f t="array" ref="O2:O7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MATCH(O1, CALC!$C$4:$N$4, 0)
    )
  ))
)</f>
        <v>42.746000000000002</v>
      </c>
      <c r="P2" cm="1">
        <f t="array" ref="P2:P7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MATCH(P1, CALC!$C$4:$N$4, 0)
    )
  ))
)</f>
        <v>42.455999999999975</v>
      </c>
      <c r="Q2" cm="1">
        <f t="array" ref="Q2:Q7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MATCH(Q1, CALC!$C$4:$N$4, 0)
    )
  ))
)</f>
        <v>45.355999999999987</v>
      </c>
      <c r="R2" cm="1">
        <f t="array" ref="R2:R7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MATCH(R1, CALC!$C$4:$N$4, 0)
    )
  ))
)</f>
        <v>45.355999999999987</v>
      </c>
      <c r="S2" cm="1">
        <f t="array" ref="S2:S7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MATCH(S1, CALC!$C$4:$N$4, 0)
    )
  ))
)</f>
        <v>45.355999999999987</v>
      </c>
      <c r="T2" cm="1">
        <f t="array" ref="T2:T7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MATCH(T1, CALC!$C$4:$N$4, 0)
    )
  ))
)</f>
        <v>44.485999999999997</v>
      </c>
      <c r="V2" cm="1">
        <f t="array" ref="V2:V7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MATCH(V1, CALC!$C$4:$N$4, 0)
    )
  ))
)</f>
        <v>29.405999999999995</v>
      </c>
      <c r="W2" cm="1">
        <f t="array" ref="W2:W7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MATCH(W1, CALC!$C$4:$N$4, 0)
    )
  ))
)</f>
        <v>29.405999999999995</v>
      </c>
      <c r="X2" cm="1">
        <f t="array" ref="X2:X7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MATCH(X1, CALC!$C$4:$N$4, 0)
    )
  ))
)</f>
        <v>32.595999999999997</v>
      </c>
      <c r="Y2" cm="1">
        <f t="array" ref="Y2:Y7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MATCH(Y1, CALC!$C$4:$N$4, 0)
    )
  ))
)</f>
        <v>32.886000000000024</v>
      </c>
      <c r="Z2" cm="1">
        <f t="array" ref="Z2:Z7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MATCH(Z1, CALC!$C$4:$N$4, 0)
    )
  ))
)</f>
        <v>33.176000000000009</v>
      </c>
      <c r="AA2" cm="1">
        <f t="array" ref="AA2:AA7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MATCH(AA1, CALC!$C$4:$N$4, 0)
    )
  ))
)</f>
        <v>33.176000000000009</v>
      </c>
      <c r="AB2" cm="1">
        <f t="array" ref="AB2:AB7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MATCH(AB1, CALC!$C$4:$N$4, 0)
    )
  ))
)</f>
        <v>30.276000000000003</v>
      </c>
      <c r="AC2" cm="1">
        <f t="array" ref="AC2:AC7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MATCH(AC1, CALC!$C$4:$N$4, 0)
    )
  ))
)</f>
        <v>30.276000000000003</v>
      </c>
      <c r="AD2" cm="1">
        <f t="array" ref="AD2:AD7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MATCH(AD1, CALC!$C$4:$N$4, 0)
    )
  ))
)</f>
        <v>33.176000000000009</v>
      </c>
      <c r="AE2" cm="1">
        <f t="array" ref="AE2:AE7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MATCH(AE1, CALC!$C$4:$N$4, 0)
    )
  ))
)</f>
        <v>33.176000000000009</v>
      </c>
      <c r="AF2" cm="1">
        <f t="array" ref="AF2:AF7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MATCH(AF1, CALC!$C$4:$N$4, 0)
    )
  ))
)</f>
        <v>33.176000000000009</v>
      </c>
      <c r="AG2" cm="1">
        <f t="array" ref="AG2:AG7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MATCH(AG1, CALC!$C$4:$N$4, 0)
    )
  ))
)</f>
        <v>32.595999999999997</v>
      </c>
      <c r="AI2" cm="1">
        <f t="array" ref="AI2:AI7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MATCH(AI1, CALC!$C$4:$N$4, 0)
    )
  ))
)</f>
        <v>23.316000000000027</v>
      </c>
      <c r="AJ2" cm="1">
        <f t="array" ref="AJ2:AJ7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MATCH(AJ1, CALC!$C$4:$N$4, 0)
    )
  ))
)</f>
        <v>23.316000000000027</v>
      </c>
      <c r="AK2" cm="1">
        <f t="array" ref="AK2:AK7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MATCH(AK1, CALC!$C$4:$N$4, 0)
    )
  ))
)</f>
        <v>26.216000000000015</v>
      </c>
      <c r="AL2" cm="1">
        <f t="array" ref="AL2:AL7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MATCH(AL1, CALC!$C$4:$N$4, 0)
    )
  ))
)</f>
        <v>26.216000000000015</v>
      </c>
      <c r="AM2" cm="1">
        <f t="array" ref="AM2:AM7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MATCH(AM1, CALC!$C$4:$N$4, 0)
    )
  ))
)</f>
        <v>26.506000000000007</v>
      </c>
      <c r="AN2" cm="1">
        <f t="array" ref="AN2:AN7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MATCH(AN1, CALC!$C$4:$N$4, 0)
    )
  ))
)</f>
        <v>26.506000000000007</v>
      </c>
      <c r="AO2" cm="1">
        <f t="array" ref="AO2:AO7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MATCH(AO1, CALC!$C$4:$N$4, 0)
    )
  ))
)</f>
        <v>23.605999999999998</v>
      </c>
      <c r="AP2" cm="1">
        <f t="array" ref="AP2:AP7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MATCH(AP1, CALC!$C$4:$N$4, 0)
    )
  ))
)</f>
        <v>23.605999999999998</v>
      </c>
      <c r="AQ2" cm="1">
        <f t="array" ref="AQ2:AQ7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MATCH(AQ1, CALC!$C$4:$N$4, 0)
    )
  ))
)</f>
        <v>26.506000000000007</v>
      </c>
      <c r="AR2" cm="1">
        <f t="array" ref="AR2:AR7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MATCH(AR1, CALC!$C$4:$N$4, 0)
    )
  ))
)</f>
        <v>26.506000000000007</v>
      </c>
      <c r="AS2" cm="1">
        <f t="array" ref="AS2:AS7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MATCH(AS1, CALC!$C$4:$N$4, 0)
    )
  ))
)</f>
        <v>26.506000000000007</v>
      </c>
      <c r="AT2" cm="1">
        <f t="array" ref="AT2:AT7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MATCH(AT1, CALC!$C$4:$N$4, 0)
    )
  ))
)</f>
        <v>26.216000000000015</v>
      </c>
      <c r="AV2" cm="1">
        <f t="array" ref="AV2:AV7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MATCH(AV1, CALC!$C$4:$N$4, 0)
    )
  ))
)</f>
        <v>12.005999999999984</v>
      </c>
      <c r="AW2" cm="1">
        <f t="array" ref="AW2:AW7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MATCH(AW1, CALC!$C$4:$N$4, 0)
    )
  ))
)</f>
        <v>12.005999999999984</v>
      </c>
      <c r="AX2" cm="1">
        <f t="array" ref="AX2:AX7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MATCH(AX1, CALC!$C$4:$N$4, 0)
    )
  ))
)</f>
        <v>14.905999999999993</v>
      </c>
      <c r="AY2" cm="1">
        <f t="array" ref="AY2:AY7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MATCH(AY1, CALC!$C$4:$N$4, 0)
    )
  ))
)</f>
        <v>14.905999999999993</v>
      </c>
      <c r="AZ2" cm="1">
        <f t="array" ref="AZ2:AZ7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MATCH(AZ1, CALC!$C$4:$N$4, 0)
    )
  ))
)</f>
        <v>14.905999999999993</v>
      </c>
      <c r="BA2" cm="1">
        <f t="array" ref="BA2:BA7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MATCH(BA1, CALC!$C$4:$N$4, 0)
    )
  ))
)</f>
        <v>14.905999999999993</v>
      </c>
      <c r="BB2" cm="1">
        <f t="array" ref="BB2:BB7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MATCH(BB1, CALC!$C$4:$N$4, 0)
    )
  ))
)</f>
        <v>12.005999999999984</v>
      </c>
      <c r="BC2" cm="1">
        <f t="array" ref="BC2:BC7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MATCH(BC1, CALC!$C$4:$N$4, 0)
    )
  ))
)</f>
        <v>12.005999999999984</v>
      </c>
      <c r="BD2" cm="1">
        <f t="array" ref="BD2:BD7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MATCH(BD1, CALC!$C$4:$N$4, 0)
    )
  ))
)</f>
        <v>14.905999999999993</v>
      </c>
      <c r="BE2" cm="1">
        <f t="array" ref="BE2:BE7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MATCH(BE1, CALC!$C$4:$N$4, 0)
    )
  ))
)</f>
        <v>14.905999999999993</v>
      </c>
      <c r="BF2" cm="1">
        <f t="array" ref="BF2:BF7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MATCH(BF1, CALC!$C$4:$N$4, 0)
    )
  ))
)</f>
        <v>14.905999999999993</v>
      </c>
      <c r="BG2" cm="1">
        <f t="array" ref="BG2:BG7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MATCH(BG1, CALC!$C$4:$N$4, 0)
    )
  ))
)</f>
        <v>14.905999999999993</v>
      </c>
      <c r="BI2" cm="1">
        <f t="array" ref="BI2:BI7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MATCH(BI1, CALC!$C$4:$N$4, 0)
    )
  ))
)</f>
        <v>6.4959999999999951</v>
      </c>
      <c r="BJ2" cm="1">
        <f t="array" ref="BJ2:BJ7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MATCH(BJ1, CALC!$C$4:$N$4, 0)
    )
  ))
)</f>
        <v>6.4959999999999951</v>
      </c>
      <c r="BK2" cm="1">
        <f t="array" ref="BK2:BK7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MATCH(BK1, CALC!$C$4:$N$4, 0)
    )
  ))
)</f>
        <v>9.3960000000000026</v>
      </c>
      <c r="BL2" cm="1">
        <f t="array" ref="BL2:BL7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MATCH(BL1, CALC!$C$4:$N$4, 0)
    )
  ))
)</f>
        <v>9.3960000000000026</v>
      </c>
      <c r="BM2" cm="1">
        <f t="array" ref="BM2:BM7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MATCH(BM1, CALC!$C$4:$N$4, 0)
    )
  ))
)</f>
        <v>9.3960000000000026</v>
      </c>
      <c r="BN2" cm="1">
        <f t="array" ref="BN2:BN7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MATCH(BN1, CALC!$C$4:$N$4, 0)
    )
  ))
)</f>
        <v>9.3960000000000026</v>
      </c>
      <c r="BO2" cm="1">
        <f t="array" ref="BO2:BO7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MATCH(BO1, CALC!$C$4:$N$4, 0)
    )
  ))
)</f>
        <v>6.4959999999999951</v>
      </c>
      <c r="BP2" cm="1">
        <f t="array" ref="BP2:BP7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MATCH(BP1, CALC!$C$4:$N$4, 0)
    )
  ))
)</f>
        <v>6.4959999999999951</v>
      </c>
      <c r="BQ2" cm="1">
        <f t="array" ref="BQ2:BQ7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MATCH(BQ1, CALC!$C$4:$N$4, 0)
    )
  ))
)</f>
        <v>9.3960000000000026</v>
      </c>
      <c r="BR2" cm="1">
        <f t="array" ref="BR2:BR7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MATCH(BR1, CALC!$C$4:$N$4, 0)
    )
  ))
)</f>
        <v>9.3960000000000026</v>
      </c>
      <c r="BS2" cm="1">
        <f t="array" ref="BS2:BS7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MATCH(BS1, CALC!$C$4:$N$4, 0)
    )
  ))
)</f>
        <v>9.3960000000000026</v>
      </c>
      <c r="BT2" cm="1">
        <f t="array" ref="BT2:BT7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MATCH(BT1, CALC!$C$4:$N$4, 0)
    )
  ))
)</f>
        <v>9.3960000000000026</v>
      </c>
      <c r="BV2" cm="1">
        <f t="array" ref="BV2:BV7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MATCH(BV1, CALC!$C$4:$N$4, 0)
    )
  ))
)</f>
        <v>7.0760000000000121</v>
      </c>
      <c r="BW2" cm="1">
        <f t="array" ref="BW2:BW7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MATCH(BW1, CALC!$C$4:$N$4, 0)
    )
  ))
)</f>
        <v>7.0760000000000121</v>
      </c>
      <c r="BX2" cm="1">
        <f t="array" ref="BX2:BX7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MATCH(BX1, CALC!$C$4:$N$4, 0)
    )
  ))
)</f>
        <v>9.9760000000000009</v>
      </c>
      <c r="BY2" cm="1">
        <f t="array" ref="BY2:BY7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MATCH(BY1, CALC!$C$4:$N$4, 0)
    )
  ))
)</f>
        <v>9.9760000000000009</v>
      </c>
      <c r="BZ2" cm="1">
        <f t="array" ref="BZ2:BZ7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MATCH(BZ1, CALC!$C$4:$N$4, 0)
    )
  ))
)</f>
        <v>9.9760000000000009</v>
      </c>
      <c r="CA2" cm="1">
        <f t="array" ref="CA2:CA7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MATCH(CA1, CALC!$C$4:$N$4, 0)
    )
  ))
)</f>
        <v>9.9760000000000009</v>
      </c>
      <c r="CB2" cm="1">
        <f t="array" ref="CB2:CB7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MATCH(CB1, CALC!$C$4:$N$4, 0)
    )
  ))
)</f>
        <v>7.3660000000000014</v>
      </c>
      <c r="CC2" cm="1">
        <f t="array" ref="CC2:CC7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MATCH(CC1, CALC!$C$4:$N$4, 0)
    )
  ))
)</f>
        <v>7.0760000000000121</v>
      </c>
      <c r="CD2" cm="1">
        <f t="array" ref="CD2:CD7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MATCH(CD1, CALC!$C$4:$N$4, 0)
    )
  ))
)</f>
        <v>9.9760000000000009</v>
      </c>
      <c r="CE2" cm="1">
        <f t="array" ref="CE2:CE7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MATCH(CE1, CALC!$C$4:$N$4, 0)
    )
  ))
)</f>
        <v>9.9760000000000009</v>
      </c>
      <c r="CF2" cm="1">
        <f t="array" ref="CF2:CF7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MATCH(CF1, CALC!$C$4:$N$4, 0)
    )
  ))
)</f>
        <v>9.9760000000000009</v>
      </c>
      <c r="CG2" cm="1">
        <f t="array" ref="CG2:CG7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MATCH(CG1, CALC!$C$4:$N$4, 0)
    )
  ))
)</f>
        <v>9.9760000000000009</v>
      </c>
      <c r="CI2" cm="1">
        <f t="array" ref="CI2:CI7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MATCH(CI1, CALC!$C$4:$N$4, 0)
    )
  ))
)</f>
        <v>13.455999999999989</v>
      </c>
      <c r="CJ2" cm="1">
        <f t="array" ref="CJ2:CJ7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MATCH(CJ1, CALC!$C$4:$N$4, 0)
    )
  ))
)</f>
        <v>13.455999999999989</v>
      </c>
      <c r="CK2" cm="1">
        <f t="array" ref="CK2:CK7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MATCH(CK1, CALC!$C$4:$N$4, 0)
    )
  ))
)</f>
        <v>16.646000000000004</v>
      </c>
      <c r="CL2" cm="1">
        <f t="array" ref="CL2:CL7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MATCH(CL1, CALC!$C$4:$N$4, 0)
    )
  ))
)</f>
        <v>16.935999999999996</v>
      </c>
      <c r="CM2" cm="1">
        <f t="array" ref="CM2:CM7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MATCH(CM1, CALC!$C$4:$N$4, 0)
    )
  ))
)</f>
        <v>16.935999999999996</v>
      </c>
      <c r="CN2" cm="1">
        <f t="array" ref="CN2:CN7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MATCH(CN1, CALC!$C$4:$N$4, 0)
    )
  ))
)</f>
        <v>16.935999999999996</v>
      </c>
      <c r="CO2" cm="1">
        <f t="array" ref="CO2:CO7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MATCH(CO1, CALC!$C$4:$N$4, 0)
    )
  ))
)</f>
        <v>14.326000000000013</v>
      </c>
      <c r="CP2" cm="1">
        <f t="array" ref="CP2:CP7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MATCH(CP1, CALC!$C$4:$N$4, 0)
    )
  ))
)</f>
        <v>14.036000000000005</v>
      </c>
      <c r="CQ2" cm="1">
        <f t="array" ref="CQ2:CQ7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MATCH(CQ1, CALC!$C$4:$N$4, 0)
    )
  ))
)</f>
        <v>16.935999999999996</v>
      </c>
      <c r="CR2" cm="1">
        <f t="array" ref="CR2:CR7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MATCH(CR1, CALC!$C$4:$N$4, 0)
    )
  ))
)</f>
        <v>16.935999999999996</v>
      </c>
      <c r="CS2" cm="1">
        <f t="array" ref="CS2:CS7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MATCH(CS1, CALC!$C$4:$N$4, 0)
    )
  ))
)</f>
        <v>16.935999999999996</v>
      </c>
      <c r="CT2" cm="1">
        <f t="array" ref="CT2:CT7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MATCH(CT1, CALC!$C$4:$N$4, 0)
    )
  ))
)</f>
        <v>16.646000000000004</v>
      </c>
      <c r="CV2" cm="1">
        <f t="array" ref="CV2:CV7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MATCH(CV1, CALC!$C$4:$N$4, 0)
    )
  ))
)</f>
        <v>26.216000000000015</v>
      </c>
      <c r="CW2" cm="1">
        <f t="array" ref="CW2:CW7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MATCH(CW1, CALC!$C$4:$N$4, 0)
    )
  ))
)</f>
        <v>26.216000000000015</v>
      </c>
      <c r="CX2" cm="1">
        <f t="array" ref="CX2:CX7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MATCH(CX1, CALC!$C$4:$N$4, 0)
    )
  ))
)</f>
        <v>29.695999999999987</v>
      </c>
      <c r="CY2" cm="1">
        <f t="array" ref="CY2:CY7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MATCH(CY1, CALC!$C$4:$N$4, 0)
    )
  ))
)</f>
        <v>30.276000000000003</v>
      </c>
      <c r="CZ2" cm="1">
        <f t="array" ref="CZ2:CZ7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MATCH(CZ1, CALC!$C$4:$N$4, 0)
    )
  ))
)</f>
        <v>30.56600000000001</v>
      </c>
      <c r="DA2" cm="1">
        <f t="array" ref="DA2:DA7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MATCH(DA1, CALC!$C$4:$N$4, 0)
    )
  ))
)</f>
        <v>30.56600000000001</v>
      </c>
      <c r="DB2" cm="1">
        <f t="array" ref="DB2:DB7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MATCH(DB1, CALC!$C$4:$N$4, 0)
    )
  ))
)</f>
        <v>28.245999999999981</v>
      </c>
      <c r="DC2" cm="1">
        <f t="array" ref="DC2:DC7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MATCH(DC1, CALC!$C$4:$N$4, 0)
    )
  ))
)</f>
        <v>27.666000000000022</v>
      </c>
      <c r="DD2" cm="1">
        <f t="array" ref="DD2:DD7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MATCH(DD1, CALC!$C$4:$N$4, 0)
    )
  ))
)</f>
        <v>30.56600000000001</v>
      </c>
      <c r="DE2" cm="1">
        <f t="array" ref="DE2:DE7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MATCH(DE1, CALC!$C$4:$N$4, 0)
    )
  ))
)</f>
        <v>30.56600000000001</v>
      </c>
      <c r="DF2" cm="1">
        <f t="array" ref="DF2:DF7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MATCH(DF1, CALC!$C$4:$N$4, 0)
    )
  ))
)</f>
        <v>30.56600000000001</v>
      </c>
      <c r="DG2" cm="1">
        <f t="array" ref="DG2:DG7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MATCH(DG1, CALC!$C$4:$N$4, 0)
    )
  ))
)</f>
        <v>29.695999999999987</v>
      </c>
      <c r="DI2" cm="1">
        <f t="array" ref="DI2:DI7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MATCH(DI1, CALC!$C$4:$N$4, 0)
    )
  ))
)</f>
        <v>45.355999999999987</v>
      </c>
      <c r="DJ2" cm="1">
        <f t="array" ref="DJ2:DJ7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MATCH(DJ1, CALC!$C$4:$N$4, 0)
    )
  ))
)</f>
        <v>45.355999999999987</v>
      </c>
      <c r="DK2" cm="1">
        <f t="array" ref="DK2:DK7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MATCH(DK1, CALC!$C$4:$N$4, 0)
    )
  ))
)</f>
        <v>49.126000000000019</v>
      </c>
      <c r="DL2" cm="1">
        <f t="array" ref="DL2:DL7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MATCH(DL1, CALC!$C$4:$N$4, 0)
    )
  ))
)</f>
        <v>49.996000000000002</v>
      </c>
      <c r="DM2" cm="1">
        <f t="array" ref="DM2:DM7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MATCH(DM1, CALC!$C$4:$N$4, 0)
    )
  ))
)</f>
        <v>50.865999999999993</v>
      </c>
      <c r="DN2" cm="1">
        <f t="array" ref="DN2:DN7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MATCH(DN1, CALC!$C$4:$N$4, 0)
    )
  ))
)</f>
        <v>50.865999999999993</v>
      </c>
      <c r="DO2" cm="1">
        <f t="array" ref="DO2:DO7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MATCH(DO1, CALC!$C$4:$N$4, 0)
    )
  ))
)</f>
        <v>48.836000000000013</v>
      </c>
      <c r="DP2" cm="1">
        <f t="array" ref="DP2:DP7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MATCH(DP1, CALC!$C$4:$N$4, 0)
    )
  ))
)</f>
        <v>47.966000000000001</v>
      </c>
      <c r="DQ2" cm="1">
        <f t="array" ref="DQ2:DQ7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MATCH(DQ1, CALC!$C$4:$N$4, 0)
    )
  ))
)</f>
        <v>50.865999999999993</v>
      </c>
      <c r="DR2" cm="1">
        <f t="array" ref="DR2:DR7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MATCH(DR1, CALC!$C$4:$N$4, 0)
    )
  ))
)</f>
        <v>50.865999999999993</v>
      </c>
      <c r="DS2" cm="1">
        <f t="array" ref="DS2:DS7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MATCH(DS1, CALC!$C$4:$N$4, 0)
    )
  ))
)</f>
        <v>50.865999999999993</v>
      </c>
      <c r="DT2" cm="1">
        <f t="array" ref="DT2:DT7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MATCH(DT1, CALC!$C$4:$N$4, 0)
    )
  ))
)</f>
        <v>49.126000000000019</v>
      </c>
      <c r="DV2" cm="1">
        <f t="array" ref="DV2:DV7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MATCH(DV1, CALC!$C$4:$N$4, 0)
    )
  ))
)</f>
        <v>65.076000000000008</v>
      </c>
      <c r="DW2" cm="1">
        <f t="array" ref="DW2:DW7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MATCH(DW1, CALC!$C$4:$N$4, 0)
    )
  ))
)</f>
        <v>65.076000000000008</v>
      </c>
      <c r="DX2" cm="1">
        <f t="array" ref="DX2:DX7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MATCH(DX1, CALC!$C$4:$N$4, 0)
    )
  ))
)</f>
        <v>69.13600000000001</v>
      </c>
      <c r="DY2" cm="1">
        <f t="array" ref="DY2:DY7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MATCH(DY1, CALC!$C$4:$N$4, 0)
    )
  ))
)</f>
        <v>70.296000000000006</v>
      </c>
      <c r="DZ2" cm="1">
        <f t="array" ref="DZ2:DZ7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MATCH(DZ1, CALC!$C$4:$N$4, 0)
    )
  ))
)</f>
        <v>71.745999999999995</v>
      </c>
      <c r="EA2" cm="1">
        <f t="array" ref="EA2:EA7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MATCH(EA1, CALC!$C$4:$N$4, 0)
    )
  ))
)</f>
        <v>71.745999999999995</v>
      </c>
      <c r="EB2" cm="1">
        <f t="array" ref="EB2:EB7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MATCH(EB1, CALC!$C$4:$N$4, 0)
    )
  ))
)</f>
        <v>70.006</v>
      </c>
      <c r="EC2" cm="1">
        <f t="array" ref="EC2:EC7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MATCH(EC1, CALC!$C$4:$N$4, 0)
    )
  ))
)</f>
        <v>68.846000000000004</v>
      </c>
      <c r="ED2" cm="1">
        <f t="array" ref="ED2:ED7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MATCH(ED1, CALC!$C$4:$N$4, 0)
    )
  ))
)</f>
        <v>71.745999999999995</v>
      </c>
      <c r="EE2" cm="1">
        <f t="array" ref="EE2:EE7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MATCH(EE1, CALC!$C$4:$N$4, 0)
    )
  ))
)</f>
        <v>71.745999999999995</v>
      </c>
      <c r="EF2" cm="1">
        <f t="array" ref="EF2:EF7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MATCH(EF1, CALC!$C$4:$N$4, 0)
    )
  ))
)</f>
        <v>71.745999999999995</v>
      </c>
      <c r="EG2" cm="1">
        <f t="array" ref="EG2:EG7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MATCH(EG1, CALC!$C$4:$N$4, 0)
    )
  ))
)</f>
        <v>69.13600000000001</v>
      </c>
      <c r="EI2" cm="1">
        <f t="array" ref="EI2:EI7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MATCH(EI1, CALC!$C$4:$N$4, 0)
    )
  ))
)</f>
        <v>90.305999999999997</v>
      </c>
      <c r="EJ2" cm="1">
        <f t="array" ref="EJ2:EJ7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MATCH(EJ1, CALC!$C$4:$N$4, 0)
    )
  ))
)</f>
        <v>90.305999999999997</v>
      </c>
      <c r="EK2" cm="1">
        <f t="array" ref="EK2:EK7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MATCH(EK1, CALC!$C$4:$N$4, 0)
    )
  ))
)</f>
        <v>94.945999999999984</v>
      </c>
      <c r="EL2" cm="1">
        <f t="array" ref="EL2:EL7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MATCH(EL1, CALC!$C$4:$N$4, 0)
    )
  ))
)</f>
        <v>96.685999999999993</v>
      </c>
      <c r="EM2" cm="1">
        <f t="array" ref="EM2:EM7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MATCH(EM1, CALC!$C$4:$N$4, 0)
    )
  ))
)</f>
        <v>98.426000000000002</v>
      </c>
      <c r="EN2" cm="1">
        <f t="array" ref="EN2:EN7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MATCH(EN1, CALC!$C$4:$N$4, 0)
    )
  ))
)</f>
        <v>98.426000000000002</v>
      </c>
      <c r="EO2" cm="1">
        <f t="array" ref="EO2:EO7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MATCH(EO1, CALC!$C$4:$N$4, 0)
    )
  ))
)</f>
        <v>97.265999999999991</v>
      </c>
      <c r="EP2" cm="1">
        <f t="array" ref="EP2:EP7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MATCH(EP1, CALC!$C$4:$N$4, 0)
    )
  ))
)</f>
        <v>95.525999999999996</v>
      </c>
      <c r="EQ2" cm="1">
        <f t="array" ref="EQ2:EQ7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MATCH(EQ1, CALC!$C$4:$N$4, 0)
    )
  ))
)</f>
        <v>98.426000000000002</v>
      </c>
      <c r="ER2" cm="1">
        <f t="array" ref="ER2:ER7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MATCH(ER1, CALC!$C$4:$N$4, 0)
    )
  ))
)</f>
        <v>98.426000000000002</v>
      </c>
      <c r="ES2" cm="1">
        <f t="array" ref="ES2:ES7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MATCH(ES1, CALC!$C$4:$N$4, 0)
    )
  ))
)</f>
        <v>98.426000000000002</v>
      </c>
      <c r="ET2" cm="1">
        <f t="array" ref="ET2:ET7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MATCH(ET1, CALC!$C$4:$N$4, 0)
    )
  ))
)</f>
        <v>94.945999999999984</v>
      </c>
      <c r="EV2" cm="1">
        <f t="array" ref="EV2:EV7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MATCH(EV1, CALC!$C$4:$N$4, 0)
    )
  ))
)</f>
        <v>104.80600000000003</v>
      </c>
      <c r="EW2" cm="1">
        <f t="array" ref="EW2:EW7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MATCH(EW1, CALC!$C$4:$N$4, 0)
    )
  ))
)</f>
        <v>104.80600000000003</v>
      </c>
      <c r="EX2" cm="1">
        <f t="array" ref="EX2:EX7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MATCH(EX1, CALC!$C$4:$N$4, 0)
    )
  ))
)</f>
        <v>110.026</v>
      </c>
      <c r="EY2" cm="1">
        <f t="array" ref="EY2:EY7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MATCH(EY1, CALC!$C$4:$N$4, 0)
    )
  ))
)</f>
        <v>112.34599999999999</v>
      </c>
      <c r="EZ2" cm="1">
        <f t="array" ref="EZ2:EZ7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MATCH(EZ1, CALC!$C$4:$N$4, 0)
    )
  ))
)</f>
        <v>114.37599999999999</v>
      </c>
      <c r="FA2" cm="1">
        <f t="array" ref="FA2:FA7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MATCH(FA1, CALC!$C$4:$N$4, 0)
    )
  ))
)</f>
        <v>114.37599999999999</v>
      </c>
      <c r="FB2" cm="1">
        <f t="array" ref="FB2:FB7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MATCH(FB1, CALC!$C$4:$N$4, 0)
    )
  ))
)</f>
        <v>113.79599999999999</v>
      </c>
      <c r="FC2" cm="1">
        <f t="array" ref="FC2:FC7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MATCH(FC1, CALC!$C$4:$N$4, 0)
    )
  ))
)</f>
        <v>111.47600000000001</v>
      </c>
      <c r="FD2" cm="1">
        <f t="array" ref="FD2:FD7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MATCH(FD1, CALC!$C$4:$N$4, 0)
    )
  ))
)</f>
        <v>114.37599999999999</v>
      </c>
      <c r="FE2" cm="1">
        <f t="array" ref="FE2:FE7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MATCH(FE1, CALC!$C$4:$N$4, 0)
    )
  ))
)</f>
        <v>114.37599999999999</v>
      </c>
      <c r="FF2" cm="1">
        <f t="array" ref="FF2:FF7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MATCH(FF1, CALC!$C$4:$N$4, 0)
    )
  ))
)</f>
        <v>114.37599999999999</v>
      </c>
      <c r="FG2" cm="1">
        <f t="array" ref="FG2:FG7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MATCH(FG1, CALC!$C$4:$N$4, 0)
    )
  ))
)</f>
        <v>110.026</v>
      </c>
      <c r="FI2" cm="1">
        <f t="array" ref="FI2:FI7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MATCH(FI1, CALC!$C$4:$N$4, 0)
    )
  ))
)</f>
        <v>113.21599999999999</v>
      </c>
      <c r="FJ2" cm="1">
        <f t="array" ref="FJ2:FJ7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MATCH(FJ1, CALC!$C$4:$N$4, 0)
    )
  ))
)</f>
        <v>113.21599999999999</v>
      </c>
      <c r="FK2" cm="1">
        <f t="array" ref="FK2:FK7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MATCH(FK1, CALC!$C$4:$N$4, 0)
    )
  ))
)</f>
        <v>118.72599999999998</v>
      </c>
      <c r="FL2" cm="1">
        <f t="array" ref="FL2:FL7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MATCH(FL1, CALC!$C$4:$N$4, 0)
    )
  ))
)</f>
        <v>121.33599999999998</v>
      </c>
      <c r="FM2" cm="1">
        <f t="array" ref="FM2:FM7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MATCH(FM1, CALC!$C$4:$N$4, 0)
    )
  ))
)</f>
        <v>123.94599999999998</v>
      </c>
      <c r="FN2" cm="1">
        <f t="array" ref="FN2:FN7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MATCH(FN1, CALC!$C$4:$N$4, 0)
    )
  ))
)</f>
        <v>123.94599999999998</v>
      </c>
      <c r="FO2" cm="1">
        <f t="array" ref="FO2:FO7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MATCH(FO1, CALC!$C$4:$N$4, 0)
    )
  ))
)</f>
        <v>123.65600000000001</v>
      </c>
      <c r="FP2" cm="1">
        <f t="array" ref="FP2:FP7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MATCH(FP1, CALC!$C$4:$N$4, 0)
    )
  ))
)</f>
        <v>121.04600000000001</v>
      </c>
      <c r="FQ2" cm="1">
        <f t="array" ref="FQ2:FQ7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MATCH(FQ1, CALC!$C$4:$N$4, 0)
    )
  ))
)</f>
        <v>123.94599999999998</v>
      </c>
      <c r="FR2" cm="1">
        <f t="array" ref="FR2:FR7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MATCH(FR1, CALC!$C$4:$N$4, 0)
    )
  ))
)</f>
        <v>123.94599999999998</v>
      </c>
      <c r="FS2" cm="1">
        <f t="array" ref="FS2:FS7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MATCH(FS1, CALC!$C$4:$N$4, 0)
    )
  ))
)</f>
        <v>123.94599999999998</v>
      </c>
      <c r="FT2" cm="1">
        <f t="array" ref="FT2:FT7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MATCH(FT1, CALC!$C$4:$N$4, 0)
    )
  ))
)</f>
        <v>118.72599999999998</v>
      </c>
      <c r="FV2" cm="1">
        <f t="array" ref="FV2:FV7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MATCH(FV1, CALC!$C$4:$N$4, 0)
    )
  ))
)</f>
        <v>115.24600000000001</v>
      </c>
      <c r="FW2" cm="1">
        <f t="array" ref="FW2:FW7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MATCH(FW1, CALC!$C$4:$N$4, 0)
    )
  ))
)</f>
        <v>115.24600000000001</v>
      </c>
      <c r="FX2" cm="1">
        <f t="array" ref="FX2:FX7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MATCH(FX1, CALC!$C$4:$N$4, 0)
    )
  ))
)</f>
        <v>121.04600000000001</v>
      </c>
      <c r="FY2" cm="1">
        <f t="array" ref="FY2:FY7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MATCH(FY1, CALC!$C$4:$N$4, 0)
    )
  ))
)</f>
        <v>123.94599999999998</v>
      </c>
      <c r="FZ2" cm="1">
        <f t="array" ref="FZ2:FZ7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MATCH(FZ1, CALC!$C$4:$N$4, 0)
    )
  ))
)</f>
        <v>126.55599999999998</v>
      </c>
      <c r="GA2" cm="1">
        <f t="array" ref="GA2:GA7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MATCH(GA1, CALC!$C$4:$N$4, 0)
    )
  ))
)</f>
        <v>126.55599999999998</v>
      </c>
      <c r="GB2" cm="1">
        <f t="array" ref="GB2:GB7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MATCH(GB1, CALC!$C$4:$N$4, 0)
    )
  ))
)</f>
        <v>126.55599999999998</v>
      </c>
      <c r="GC2" cm="1">
        <f t="array" ref="GC2:GC7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MATCH(GC1, CALC!$C$4:$N$4, 0)
    )
  ))
)</f>
        <v>123.65600000000001</v>
      </c>
      <c r="GD2" cm="1">
        <f t="array" ref="GD2:GD7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MATCH(GD1, CALC!$C$4:$N$4, 0)
    )
  ))
)</f>
        <v>126.55599999999998</v>
      </c>
      <c r="GE2" cm="1">
        <f t="array" ref="GE2:GE7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MATCH(GE1, CALC!$C$4:$N$4, 0)
    )
  ))
)</f>
        <v>126.55599999999998</v>
      </c>
      <c r="GF2" cm="1">
        <f t="array" ref="GF2:GF7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MATCH(GF1, CALC!$C$4:$N$4, 0)
    )
  ))
)</f>
        <v>126.55599999999998</v>
      </c>
      <c r="GG2" cm="1">
        <f t="array" ref="GG2:GG7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MATCH(GG1, CALC!$C$4:$N$4, 0)
    )
  ))
)</f>
        <v>121.04600000000001</v>
      </c>
      <c r="GI2" cm="1">
        <f t="array" ref="GI2:GI7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MATCH(GI1, CALC!$C$4:$N$4, 0)
    )
  ))
)</f>
        <v>116.11599999999999</v>
      </c>
      <c r="GJ2" cm="1">
        <f t="array" ref="GJ2:GJ7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MATCH(GJ1, CALC!$C$4:$N$4, 0)
    )
  ))
)</f>
        <v>116.11599999999999</v>
      </c>
      <c r="GK2" cm="1">
        <f t="array" ref="GK2:GK7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MATCH(GK1, CALC!$C$4:$N$4, 0)
    )
  ))
)</f>
        <v>121.91600000000001</v>
      </c>
      <c r="GL2" cm="1">
        <f t="array" ref="GL2:GL7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MATCH(GL1, CALC!$C$4:$N$4, 0)
    )
  ))
)</f>
        <v>124.816</v>
      </c>
      <c r="GM2" cm="1">
        <f t="array" ref="GM2:GM7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MATCH(GM1, CALC!$C$4:$N$4, 0)
    )
  ))
)</f>
        <v>127.71600000000001</v>
      </c>
      <c r="GN2" cm="1">
        <f t="array" ref="GN2:GN7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MATCH(GN1, CALC!$C$4:$N$4, 0)
    )
  ))
)</f>
        <v>127.71600000000001</v>
      </c>
      <c r="GO2" cm="1">
        <f t="array" ref="GO2:GO7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MATCH(GO1, CALC!$C$4:$N$4, 0)
    )
  ))
)</f>
        <v>127.71600000000001</v>
      </c>
      <c r="GP2" cm="1">
        <f t="array" ref="GP2:GP7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MATCH(GP1, CALC!$C$4:$N$4, 0)
    )
  ))
)</f>
        <v>124.816</v>
      </c>
      <c r="GQ2" cm="1">
        <f t="array" ref="GQ2:GQ7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MATCH(GQ1, CALC!$C$4:$N$4, 0)
    )
  ))
)</f>
        <v>127.71600000000001</v>
      </c>
      <c r="GR2" cm="1">
        <f t="array" ref="GR2:GR7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MATCH(GR1, CALC!$C$4:$N$4, 0)
    )
  ))
)</f>
        <v>127.71600000000001</v>
      </c>
      <c r="GS2" cm="1">
        <f t="array" ref="GS2:GS7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MATCH(GS1, CALC!$C$4:$N$4, 0)
    )
  ))
)</f>
        <v>127.71600000000001</v>
      </c>
      <c r="GT2" cm="1">
        <f t="array" ref="GT2:GT7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MATCH(GT1, CALC!$C$4:$N$4, 0)
    )
  ))
)</f>
        <v>121.91600000000001</v>
      </c>
      <c r="GV2" cm="1">
        <f t="array" ref="GV2:GV7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MATCH(GV1, CALC!$C$4:$N$4, 0)
    )
  ))
)</f>
        <v>110.026</v>
      </c>
      <c r="GW2" cm="1">
        <f t="array" ref="GW2:GW7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MATCH(GW1, CALC!$C$4:$N$4, 0)
    )
  ))
)</f>
        <v>110.026</v>
      </c>
      <c r="GX2" cm="1">
        <f t="array" ref="GX2:GX7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MATCH(GX1, CALC!$C$4:$N$4, 0)
    )
  ))
)</f>
        <v>115.82599999999999</v>
      </c>
      <c r="GY2" cm="1">
        <f t="array" ref="GY2:GY7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MATCH(GY1, CALC!$C$4:$N$4, 0)
    )
  ))
)</f>
        <v>118.72599999999998</v>
      </c>
      <c r="GZ2" cm="1">
        <f t="array" ref="GZ2:GZ7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MATCH(GZ1, CALC!$C$4:$N$4, 0)
    )
  ))
)</f>
        <v>121.33599999999998</v>
      </c>
      <c r="HA2" cm="1">
        <f t="array" ref="HA2:HA7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MATCH(HA1, CALC!$C$4:$N$4, 0)
    )
  ))
)</f>
        <v>121.33599999999998</v>
      </c>
      <c r="HB2" cm="1">
        <f t="array" ref="HB2:HB7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MATCH(HB1, CALC!$C$4:$N$4, 0)
    )
  ))
)</f>
        <v>121.33599999999998</v>
      </c>
      <c r="HC2" cm="1">
        <f t="array" ref="HC2:HC7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MATCH(HC1, CALC!$C$4:$N$4, 0)
    )
  ))
)</f>
        <v>118.43600000000001</v>
      </c>
      <c r="HD2" cm="1">
        <f t="array" ref="HD2:HD7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MATCH(HD1, CALC!$C$4:$N$4, 0)
    )
  ))
)</f>
        <v>121.33599999999998</v>
      </c>
      <c r="HE2" cm="1">
        <f t="array" ref="HE2:HE7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MATCH(HE1, CALC!$C$4:$N$4, 0)
    )
  ))
)</f>
        <v>121.33599999999998</v>
      </c>
      <c r="HF2" cm="1">
        <f t="array" ref="HF2:HF7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MATCH(HF1, CALC!$C$4:$N$4, 0)
    )
  ))
)</f>
        <v>121.33599999999998</v>
      </c>
      <c r="HG2" cm="1">
        <f t="array" ref="HG2:HG7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MATCH(HG1, CALC!$C$4:$N$4, 0)
    )
  ))
)</f>
        <v>115.82599999999999</v>
      </c>
      <c r="HI2" cm="1">
        <f t="array" ref="HI2:HI7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MATCH(HI1, CALC!$C$4:$N$4, 0)
    )
  ))
)</f>
        <v>103.06599999999999</v>
      </c>
      <c r="HJ2" cm="1">
        <f t="array" ref="HJ2:HJ7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MATCH(HJ1, CALC!$C$4:$N$4, 0)
    )
  ))
)</f>
        <v>103.06599999999999</v>
      </c>
      <c r="HK2" cm="1">
        <f t="array" ref="HK2:HK7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MATCH(HK1, CALC!$C$4:$N$4, 0)
    )
  ))
)</f>
        <v>108.57599999999999</v>
      </c>
      <c r="HL2" cm="1">
        <f t="array" ref="HL2:HL7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MATCH(HL1, CALC!$C$4:$N$4, 0)
    )
  ))
)</f>
        <v>111.18599999999999</v>
      </c>
      <c r="HM2" cm="1">
        <f t="array" ref="HM2:HM7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MATCH(HM1, CALC!$C$4:$N$4, 0)
    )
  ))
)</f>
        <v>113.79599999999999</v>
      </c>
      <c r="HN2" cm="1">
        <f t="array" ref="HN2:HN7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MATCH(HN1, CALC!$C$4:$N$4, 0)
    )
  ))
)</f>
        <v>113.79599999999999</v>
      </c>
      <c r="HO2" cm="1">
        <f t="array" ref="HO2:HO7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MATCH(HO1, CALC!$C$4:$N$4, 0)
    )
  ))
)</f>
        <v>113.50599999999999</v>
      </c>
      <c r="HP2" cm="1">
        <f t="array" ref="HP2:HP7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MATCH(HP1, CALC!$C$4:$N$4, 0)
    )
  ))
)</f>
        <v>110.89599999999999</v>
      </c>
      <c r="HQ2" cm="1">
        <f t="array" ref="HQ2:HQ7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MATCH(HQ1, CALC!$C$4:$N$4, 0)
    )
  ))
)</f>
        <v>113.79599999999999</v>
      </c>
      <c r="HR2" cm="1">
        <f t="array" ref="HR2:HR7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MATCH(HR1, CALC!$C$4:$N$4, 0)
    )
  ))
)</f>
        <v>113.79599999999999</v>
      </c>
      <c r="HS2" cm="1">
        <f t="array" ref="HS2:HS7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MATCH(HS1, CALC!$C$4:$N$4, 0)
    )
  ))
)</f>
        <v>113.79599999999999</v>
      </c>
      <c r="HT2" cm="1">
        <f t="array" ref="HT2:HT7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MATCH(HT1, CALC!$C$4:$N$4, 0)
    )
  ))
)</f>
        <v>108.57599999999999</v>
      </c>
      <c r="HV2" cm="1">
        <f t="array" ref="HV2:HV7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MATCH(HV1, CALC!$C$4:$N$4, 0)
    )
  ))
)</f>
        <v>89.725999999999985</v>
      </c>
      <c r="HW2" cm="1">
        <f t="array" ref="HW2:HW7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MATCH(HW1, CALC!$C$4:$N$4, 0)
    )
  ))
)</f>
        <v>89.725999999999985</v>
      </c>
      <c r="HX2" cm="1">
        <f t="array" ref="HX2:HX7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MATCH(HX1, CALC!$C$4:$N$4, 0)
    )
  ))
)</f>
        <v>94.945999999999998</v>
      </c>
      <c r="HY2" cm="1">
        <f t="array" ref="HY2:HY7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MATCH(HY1, CALC!$C$4:$N$4, 0)
    )
  ))
)</f>
        <v>97.265999999999991</v>
      </c>
      <c r="HZ2" cm="1">
        <f t="array" ref="HZ2:HZ7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MATCH(HZ1, CALC!$C$4:$N$4, 0)
    )
  ))
)</f>
        <v>99.585999999999999</v>
      </c>
      <c r="IA2" cm="1">
        <f t="array" ref="IA2:IA7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MATCH(IA1, CALC!$C$4:$N$4, 0)
    )
  ))
)</f>
        <v>99.585999999999999</v>
      </c>
      <c r="IB2" cm="1">
        <f t="array" ref="IB2:IB7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MATCH(IB1, CALC!$C$4:$N$4, 0)
    )
  ))
)</f>
        <v>99.006</v>
      </c>
      <c r="IC2" cm="1">
        <f t="array" ref="IC2:IC7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MATCH(IC1, CALC!$C$4:$N$4, 0)
    )
  ))
)</f>
        <v>96.685999999999993</v>
      </c>
      <c r="ID2" cm="1">
        <f t="array" ref="ID2:ID7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MATCH(ID1, CALC!$C$4:$N$4, 0)
    )
  ))
)</f>
        <v>99.585999999999999</v>
      </c>
      <c r="IE2" cm="1">
        <f t="array" ref="IE2:IE7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MATCH(IE1, CALC!$C$4:$N$4, 0)
    )
  ))
)</f>
        <v>99.585999999999999</v>
      </c>
      <c r="IF2" cm="1">
        <f t="array" ref="IF2:IF7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MATCH(IF1, CALC!$C$4:$N$4, 0)
    )
  ))
)</f>
        <v>99.585999999999999</v>
      </c>
      <c r="IG2" cm="1">
        <f t="array" ref="IG2:IG7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MATCH(IG1, CALC!$C$4:$N$4, 0)
    )
  ))
)</f>
        <v>94.945999999999998</v>
      </c>
      <c r="II2" cm="1">
        <f t="array" ref="II2:II7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MATCH(II1, CALC!$C$4:$N$4, 0)
    )
  ))
)</f>
        <v>81.02600000000001</v>
      </c>
      <c r="IJ2" cm="1">
        <f t="array" ref="IJ2:IJ7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MATCH(IJ1, CALC!$C$4:$N$4, 0)
    )
  ))
)</f>
        <v>81.02600000000001</v>
      </c>
      <c r="IK2" cm="1">
        <f t="array" ref="IK2:IK7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MATCH(IK1, CALC!$C$4:$N$4, 0)
    )
  ))
)</f>
        <v>85.956000000000003</v>
      </c>
      <c r="IL2" cm="1">
        <f t="array" ref="IL2:IL7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MATCH(IL1, CALC!$C$4:$N$4, 0)
    )
  ))
)</f>
        <v>87.986000000000004</v>
      </c>
      <c r="IM2" cm="1">
        <f t="array" ref="IM2:IM7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MATCH(IM1, CALC!$C$4:$N$4, 0)
    )
  ))
)</f>
        <v>89.725999999999999</v>
      </c>
      <c r="IN2" cm="1">
        <f t="array" ref="IN2:IN7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MATCH(IN1, CALC!$C$4:$N$4, 0)
    )
  ))
)</f>
        <v>89.725999999999999</v>
      </c>
      <c r="IO2" cm="1">
        <f t="array" ref="IO2:IO7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MATCH(IO1, CALC!$C$4:$N$4, 0)
    )
  ))
)</f>
        <v>88.855999999999995</v>
      </c>
      <c r="IP2" cm="1">
        <f t="array" ref="IP2:IP7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MATCH(IP1, CALC!$C$4:$N$4, 0)
    )
  ))
)</f>
        <v>86.825999999999993</v>
      </c>
      <c r="IQ2" cm="1">
        <f t="array" ref="IQ2:IQ7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MATCH(IQ1, CALC!$C$4:$N$4, 0)
    )
  ))
)</f>
        <v>89.725999999999999</v>
      </c>
      <c r="IR2" cm="1">
        <f t="array" ref="IR2:IR7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MATCH(IR1, CALC!$C$4:$N$4, 0)
    )
  ))
)</f>
        <v>89.725999999999999</v>
      </c>
      <c r="IS2" cm="1">
        <f t="array" ref="IS2:IS7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MATCH(IS1, CALC!$C$4:$N$4, 0)
    )
  ))
)</f>
        <v>89.725999999999999</v>
      </c>
      <c r="IT2" cm="1">
        <f t="array" ref="IT2:IT7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MATCH(IT1, CALC!$C$4:$N$4, 0)
    )
  ))
)</f>
        <v>85.956000000000003</v>
      </c>
      <c r="IV2" cm="1">
        <f t="array" ref="IV2:IV7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MATCH(IV1, CALC!$C$4:$N$4, 0)
    )
  ))
)</f>
        <v>67.396000000000001</v>
      </c>
      <c r="IW2" cm="1">
        <f t="array" ref="IW2:IW7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MATCH(IW1, CALC!$C$4:$N$4, 0)
    )
  ))
)</f>
        <v>67.396000000000001</v>
      </c>
      <c r="IX2" cm="1">
        <f t="array" ref="IX2:IX7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MATCH(IX1, CALC!$C$4:$N$4, 0)
    )
  ))
)</f>
        <v>71.745999999999995</v>
      </c>
      <c r="IY2" cm="1">
        <f t="array" ref="IY2:IY7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MATCH(IY1, CALC!$C$4:$N$4, 0)
    )
  ))
)</f>
        <v>73.195999999999998</v>
      </c>
      <c r="IZ2" cm="1">
        <f t="array" ref="IZ2:IZ7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MATCH(IZ1, CALC!$C$4:$N$4, 0)
    )
  ))
)</f>
        <v>74.936000000000007</v>
      </c>
      <c r="JA2" cm="1">
        <f t="array" ref="JA2:JA7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MATCH(JA1, CALC!$C$4:$N$4, 0)
    )
  ))
)</f>
        <v>74.936000000000007</v>
      </c>
      <c r="JB2" cm="1">
        <f t="array" ref="JB2:JB7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MATCH(JB1, CALC!$C$4:$N$4, 0)
    )
  ))
)</f>
        <v>73.486000000000018</v>
      </c>
      <c r="JC2" cm="1">
        <f t="array" ref="JC2:JC7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MATCH(JC1, CALC!$C$4:$N$4, 0)
    )
  ))
)</f>
        <v>72.036000000000016</v>
      </c>
      <c r="JD2" cm="1">
        <f t="array" ref="JD2:JD7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MATCH(JD1, CALC!$C$4:$N$4, 0)
    )
  ))
)</f>
        <v>74.936000000000007</v>
      </c>
      <c r="JE2" cm="1">
        <f t="array" ref="JE2:JE7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MATCH(JE1, CALC!$C$4:$N$4, 0)
    )
  ))
)</f>
        <v>74.936000000000007</v>
      </c>
      <c r="JF2" cm="1">
        <f t="array" ref="JF2:JF7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MATCH(JF1, CALC!$C$4:$N$4, 0)
    )
  ))
)</f>
        <v>74.936000000000007</v>
      </c>
      <c r="JG2" cm="1">
        <f t="array" ref="JG2:JG7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MATCH(JG1, CALC!$C$4:$N$4, 0)
    )
  ))
)</f>
        <v>71.745999999999995</v>
      </c>
      <c r="JI2" cm="1">
        <f t="array" ref="JI2:JI7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MATCH(JI1, CALC!$C$4:$N$4, 0)
    )
  ))
)</f>
        <v>59.27600000000001</v>
      </c>
      <c r="JJ2" cm="1">
        <f t="array" ref="JJ2:JJ7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MATCH(JJ1, CALC!$C$4:$N$4, 0)
    )
  ))
)</f>
        <v>59.27600000000001</v>
      </c>
      <c r="JK2" cm="1">
        <f t="array" ref="JK2:JK7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MATCH(JK1, CALC!$C$4:$N$4, 0)
    )
  ))
)</f>
        <v>63.335999999999991</v>
      </c>
      <c r="JL2" cm="1">
        <f t="array" ref="JL2:JL7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MATCH(JL1, CALC!$C$4:$N$4, 0)
    )
  ))
)</f>
        <v>64.495999999999995</v>
      </c>
      <c r="JM2" cm="1">
        <f t="array" ref="JM2:JM7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MATCH(JM1, CALC!$C$4:$N$4, 0)
    )
  ))
)</f>
        <v>65.656000000000006</v>
      </c>
      <c r="JN2" cm="1">
        <f t="array" ref="JN2:JN7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MATCH(JN1, CALC!$C$4:$N$4, 0)
    )
  ))
)</f>
        <v>65.656000000000006</v>
      </c>
      <c r="JO2" cm="1">
        <f t="array" ref="JO2:JO7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MATCH(JO1, CALC!$C$4:$N$4, 0)
    )
  ))
)</f>
        <v>64.206000000000003</v>
      </c>
      <c r="JP2" cm="1">
        <f t="array" ref="JP2:JP7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MATCH(JP1, CALC!$C$4:$N$4, 0)
    )
  ))
)</f>
        <v>62.755999999999993</v>
      </c>
      <c r="JQ2" cm="1">
        <f t="array" ref="JQ2:JQ7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MATCH(JQ1, CALC!$C$4:$N$4, 0)
    )
  ))
)</f>
        <v>65.656000000000006</v>
      </c>
      <c r="JR2" cm="1">
        <f t="array" ref="JR2:JR7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MATCH(JR1, CALC!$C$4:$N$4, 0)
    )
  ))
)</f>
        <v>65.656000000000006</v>
      </c>
      <c r="JS2" cm="1">
        <f t="array" ref="JS2:JS7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MATCH(JS1, CALC!$C$4:$N$4, 0)
    )
  ))
)</f>
        <v>65.656000000000006</v>
      </c>
      <c r="JT2" cm="1">
        <f t="array" ref="JT2:JT7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MATCH(JT1, CALC!$C$4:$N$4, 0)
    )
  ))
)</f>
        <v>63.335999999999991</v>
      </c>
      <c r="JV2" cm="1">
        <f t="array" ref="JV2:JV7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MATCH(JV1, CALC!$C$4:$N$4, 0)
    )
  ))
)</f>
        <v>46.226000000000013</v>
      </c>
      <c r="JW2" cm="1">
        <f t="array" ref="JW2:JW7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MATCH(JW1, CALC!$C$4:$N$4, 0)
    )
  ))
)</f>
        <v>46.226000000000013</v>
      </c>
      <c r="JX2" cm="1">
        <f t="array" ref="JX2:JX7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MATCH(JX1, CALC!$C$4:$N$4, 0)
    )
  ))
)</f>
        <v>49.996000000000002</v>
      </c>
      <c r="JY2" cm="1">
        <f t="array" ref="JY2:JY7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MATCH(JY1, CALC!$C$4:$N$4, 0)
    )
  ))
)</f>
        <v>50.865999999999993</v>
      </c>
      <c r="JZ2" cm="1">
        <f t="array" ref="JZ2:JZ7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MATCH(JZ1, CALC!$C$4:$N$4, 0)
    )
  ))
)</f>
        <v>51.735999999999997</v>
      </c>
      <c r="KA2" cm="1">
        <f t="array" ref="KA2:KA7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MATCH(KA1, CALC!$C$4:$N$4, 0)
    )
  ))
)</f>
        <v>51.735999999999997</v>
      </c>
      <c r="KB2" cm="1">
        <f t="array" ref="KB2:KB7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MATCH(KB1, CALC!$C$4:$N$4, 0)
    )
  ))
)</f>
        <v>49.996000000000002</v>
      </c>
      <c r="KC2" cm="1">
        <f t="array" ref="KC2:KC7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MATCH(KC1, CALC!$C$4:$N$4, 0)
    )
  ))
)</f>
        <v>48.836000000000013</v>
      </c>
      <c r="KD2" cm="1">
        <f t="array" ref="KD2:KD7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MATCH(KD1, CALC!$C$4:$N$4, 0)
    )
  ))
)</f>
        <v>51.735999999999997</v>
      </c>
      <c r="KE2" cm="1">
        <f t="array" ref="KE2:KE7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MATCH(KE1, CALC!$C$4:$N$4, 0)
    )
  ))
)</f>
        <v>51.735999999999997</v>
      </c>
      <c r="KF2" cm="1">
        <f t="array" ref="KF2:KF7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MATCH(KF1, CALC!$C$4:$N$4, 0)
    )
  ))
)</f>
        <v>51.735999999999997</v>
      </c>
      <c r="KG2" cm="1">
        <f t="array" ref="KG2:KG7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MATCH(KG1, CALC!$C$4:$N$4, 0)
    )
  ))
)</f>
        <v>49.996000000000002</v>
      </c>
      <c r="KI2" cm="1">
        <f t="array" ref="KI2:KI7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MATCH(KI1, CALC!$C$4:$N$4, 0)
    )
  ))
)</f>
        <v>38.976000000000006</v>
      </c>
      <c r="KJ2" cm="1">
        <f t="array" ref="KJ2:KJ7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MATCH(KJ1, CALC!$C$4:$N$4, 0)
    )
  ))
)</f>
        <v>38.976000000000006</v>
      </c>
      <c r="KK2" cm="1">
        <f t="array" ref="KK2:KK7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MATCH(KK1, CALC!$C$4:$N$4, 0)
    )
  ))
)</f>
        <v>42.456000000000017</v>
      </c>
      <c r="KL2" cm="1">
        <f t="array" ref="KL2:KL7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MATCH(KL1, CALC!$C$4:$N$4, 0)
    )
  ))
)</f>
        <v>43.035999999999994</v>
      </c>
      <c r="KM2" cm="1">
        <f t="array" ref="KM2:KM7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MATCH(KM1, CALC!$C$4:$N$4, 0)
    )
  ))
)</f>
        <v>43.90600000000002</v>
      </c>
      <c r="KN2" cm="1">
        <f t="array" ref="KN2:KN7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MATCH(KN1, CALC!$C$4:$N$4, 0)
    )
  ))
)</f>
        <v>43.90600000000002</v>
      </c>
      <c r="KO2" cm="1">
        <f t="array" ref="KO2:KO7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MATCH(KO1, CALC!$C$4:$N$4, 0)
    )
  ))
)</f>
        <v>41.585999999999991</v>
      </c>
      <c r="KP2" cm="1">
        <f t="array" ref="KP2:KP7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MATCH(KP1, CALC!$C$4:$N$4, 0)
    )
  ))
)</f>
        <v>41.006000000000007</v>
      </c>
      <c r="KQ2" cm="1">
        <f t="array" ref="KQ2:KQ7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MATCH(KQ1, CALC!$C$4:$N$4, 0)
    )
  ))
)</f>
        <v>43.90600000000002</v>
      </c>
      <c r="KR2" cm="1">
        <f t="array" ref="KR2:KR7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MATCH(KR1, CALC!$C$4:$N$4, 0)
    )
  ))
)</f>
        <v>43.90600000000002</v>
      </c>
      <c r="KS2" cm="1">
        <f t="array" ref="KS2:KS7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MATCH(KS1, CALC!$C$4:$N$4, 0)
    )
  ))
)</f>
        <v>43.90600000000002</v>
      </c>
      <c r="KT2" cm="1">
        <f t="array" ref="KT2:KT7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MATCH(KT1, CALC!$C$4:$N$4, 0)
    )
  ))
)</f>
        <v>42.456000000000017</v>
      </c>
      <c r="KV2" cm="1">
        <f t="array" ref="KV2:KV7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MATCH(KV1, CALC!$C$4:$N$4, 0)
    )
  ))
)</f>
        <v>26.795999999999978</v>
      </c>
      <c r="KW2" cm="1">
        <f t="array" ref="KW2:KW7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MATCH(KW1, CALC!$C$4:$N$4, 0)
    )
  ))
)</f>
        <v>26.795999999999978</v>
      </c>
      <c r="KX2" cm="1">
        <f t="array" ref="KX2:KX7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MATCH(KX1, CALC!$C$4:$N$4, 0)
    )
  ))
)</f>
        <v>30.276000000000003</v>
      </c>
      <c r="KY2" cm="1">
        <f t="array" ref="KY2:KY7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MATCH(KY1, CALC!$C$4:$N$4, 0)
    )
  ))
)</f>
        <v>30.856000000000002</v>
      </c>
      <c r="KZ2" cm="1">
        <f t="array" ref="KZ2:KZ7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MATCH(KZ1, CALC!$C$4:$N$4, 0)
    )
  ))
)</f>
        <v>31.435999999999996</v>
      </c>
      <c r="LA2" cm="1">
        <f t="array" ref="LA2:LA7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MATCH(LA1, CALC!$C$4:$N$4, 0)
    )
  ))
)</f>
        <v>31.435999999999996</v>
      </c>
      <c r="LB2" cm="1">
        <f t="array" ref="LB2:LB7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MATCH(LB1, CALC!$C$4:$N$4, 0)
    )
  ))
)</f>
        <v>28.825999999999997</v>
      </c>
      <c r="LC2" cm="1">
        <f t="array" ref="LC2:LC7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MATCH(LC1, CALC!$C$4:$N$4, 0)
    )
  ))
)</f>
        <v>28.536000000000008</v>
      </c>
      <c r="LD2" cm="1">
        <f t="array" ref="LD2:LD7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MATCH(LD1, CALC!$C$4:$N$4, 0)
    )
  ))
)</f>
        <v>31.435999999999996</v>
      </c>
      <c r="LE2" cm="1">
        <f t="array" ref="LE2:LE7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MATCH(LE1, CALC!$C$4:$N$4, 0)
    )
  ))
)</f>
        <v>31.435999999999996</v>
      </c>
      <c r="LF2" cm="1">
        <f t="array" ref="LF2:LF7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MATCH(LF1, CALC!$C$4:$N$4, 0)
    )
  ))
)</f>
        <v>31.435999999999996</v>
      </c>
      <c r="LG2" cm="1">
        <f t="array" ref="LG2:LG7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MATCH(LG1, CALC!$C$4:$N$4, 0)
    )
  ))
)</f>
        <v>30.276000000000003</v>
      </c>
    </row>
    <row r="3" spans="1:319" x14ac:dyDescent="0.3">
      <c r="C3" s="12">
        <v>2</v>
      </c>
      <c r="D3" s="12">
        <v>1</v>
      </c>
      <c r="E3" s="12" t="s">
        <v>195</v>
      </c>
      <c r="F3">
        <v>0.91</v>
      </c>
      <c r="G3" s="12" t="s">
        <v>73</v>
      </c>
      <c r="I3">
        <v>1.6582222222222229</v>
      </c>
      <c r="J3">
        <v>1.6582222222222229</v>
      </c>
      <c r="K3">
        <v>2.7704444444444443</v>
      </c>
      <c r="L3">
        <v>2.871555555555565</v>
      </c>
      <c r="M3">
        <v>3.0737777777777735</v>
      </c>
      <c r="N3">
        <v>3.0737777777777735</v>
      </c>
      <c r="O3">
        <v>2.16377777777778</v>
      </c>
      <c r="P3">
        <v>2.0626666666666593</v>
      </c>
      <c r="Q3">
        <v>3.0737777777777735</v>
      </c>
      <c r="R3">
        <v>3.0737777777777735</v>
      </c>
      <c r="S3">
        <v>3.0737777777777735</v>
      </c>
      <c r="T3">
        <v>2.7704444444444443</v>
      </c>
      <c r="V3">
        <v>-0.66733333333333422</v>
      </c>
      <c r="W3">
        <v>-0.66733333333333422</v>
      </c>
      <c r="X3">
        <v>0.44488888888888733</v>
      </c>
      <c r="Y3">
        <v>0.54600000000000781</v>
      </c>
      <c r="Z3">
        <v>0.6471111111111153</v>
      </c>
      <c r="AA3">
        <v>0.6471111111111153</v>
      </c>
      <c r="AB3">
        <v>-0.36399999999999871</v>
      </c>
      <c r="AC3">
        <v>-0.36399999999999871</v>
      </c>
      <c r="AD3">
        <v>0.6471111111111153</v>
      </c>
      <c r="AE3">
        <v>0.6471111111111153</v>
      </c>
      <c r="AF3">
        <v>0.6471111111111153</v>
      </c>
      <c r="AG3">
        <v>0.44488888888888733</v>
      </c>
      <c r="AI3">
        <v>-4.6106666666666571</v>
      </c>
      <c r="AJ3">
        <v>-4.6106666666666571</v>
      </c>
      <c r="AK3">
        <v>-3.5995555555555492</v>
      </c>
      <c r="AL3">
        <v>-3.5995555555555492</v>
      </c>
      <c r="AM3">
        <v>-3.4984444444444418</v>
      </c>
      <c r="AN3">
        <v>-3.4984444444444418</v>
      </c>
      <c r="AO3">
        <v>-4.509555555555556</v>
      </c>
      <c r="AP3">
        <v>-4.509555555555556</v>
      </c>
      <c r="AQ3">
        <v>-3.4984444444444418</v>
      </c>
      <c r="AR3">
        <v>-3.4984444444444418</v>
      </c>
      <c r="AS3">
        <v>-3.4984444444444418</v>
      </c>
      <c r="AT3">
        <v>-3.5995555555555492</v>
      </c>
      <c r="AV3">
        <v>-4.914000000000005</v>
      </c>
      <c r="AW3">
        <v>-4.914000000000005</v>
      </c>
      <c r="AX3">
        <v>-3.9028888888888913</v>
      </c>
      <c r="AY3">
        <v>-3.9028888888888913</v>
      </c>
      <c r="AZ3">
        <v>-3.9028888888888913</v>
      </c>
      <c r="BA3">
        <v>-3.9028888888888913</v>
      </c>
      <c r="BB3">
        <v>-4.914000000000005</v>
      </c>
      <c r="BC3">
        <v>-4.914000000000005</v>
      </c>
      <c r="BD3">
        <v>-3.9028888888888913</v>
      </c>
      <c r="BE3">
        <v>-3.9028888888888913</v>
      </c>
      <c r="BF3">
        <v>-3.9028888888888913</v>
      </c>
      <c r="BG3">
        <v>-3.9028888888888913</v>
      </c>
      <c r="BI3">
        <v>-5.0151111111111133</v>
      </c>
      <c r="BJ3">
        <v>-5.0151111111111133</v>
      </c>
      <c r="BK3">
        <v>-4.0039999999999987</v>
      </c>
      <c r="BL3">
        <v>-4.0039999999999987</v>
      </c>
      <c r="BM3">
        <v>-4.0039999999999987</v>
      </c>
      <c r="BN3">
        <v>-4.0039999999999987</v>
      </c>
      <c r="BO3">
        <v>-5.0151111111111133</v>
      </c>
      <c r="BP3">
        <v>-5.0151111111111133</v>
      </c>
      <c r="BQ3">
        <v>-4.0039999999999987</v>
      </c>
      <c r="BR3">
        <v>-4.0039999999999987</v>
      </c>
      <c r="BS3">
        <v>-4.0039999999999987</v>
      </c>
      <c r="BT3">
        <v>-4.0039999999999987</v>
      </c>
      <c r="BV3">
        <v>-4.8128888888888852</v>
      </c>
      <c r="BW3">
        <v>-4.8128888888888852</v>
      </c>
      <c r="BX3">
        <v>-3.8017777777777773</v>
      </c>
      <c r="BY3">
        <v>-3.8017777777777773</v>
      </c>
      <c r="BZ3">
        <v>-3.8017777777777773</v>
      </c>
      <c r="CA3">
        <v>-3.8017777777777773</v>
      </c>
      <c r="CB3">
        <v>-4.711777777777777</v>
      </c>
      <c r="CC3">
        <v>-4.8128888888888852</v>
      </c>
      <c r="CD3">
        <v>-3.8017777777777773</v>
      </c>
      <c r="CE3">
        <v>-3.8017777777777773</v>
      </c>
      <c r="CF3">
        <v>-3.8017777777777773</v>
      </c>
      <c r="CG3">
        <v>-3.8017777777777773</v>
      </c>
      <c r="CI3">
        <v>6.5115555555555522</v>
      </c>
      <c r="CJ3">
        <v>6.5115555555555522</v>
      </c>
      <c r="CK3">
        <v>7.6237777777777804</v>
      </c>
      <c r="CL3">
        <v>7.7248888888888878</v>
      </c>
      <c r="CM3">
        <v>7.7248888888888878</v>
      </c>
      <c r="CN3">
        <v>7.7248888888888878</v>
      </c>
      <c r="CO3">
        <v>6.8148888888888939</v>
      </c>
      <c r="CP3">
        <v>6.7137777777777803</v>
      </c>
      <c r="CQ3">
        <v>7.7248888888888878</v>
      </c>
      <c r="CR3">
        <v>7.7248888888888878</v>
      </c>
      <c r="CS3">
        <v>7.7248888888888878</v>
      </c>
      <c r="CT3">
        <v>7.6237777777777804</v>
      </c>
      <c r="CV3">
        <v>18.240444444444453</v>
      </c>
      <c r="CW3">
        <v>18.240444444444453</v>
      </c>
      <c r="CX3">
        <v>19.453777777777773</v>
      </c>
      <c r="CY3">
        <v>19.656000000000002</v>
      </c>
      <c r="CZ3">
        <v>19.757111111111115</v>
      </c>
      <c r="DA3">
        <v>19.757111111111115</v>
      </c>
      <c r="DB3">
        <v>18.948222222222217</v>
      </c>
      <c r="DC3">
        <v>18.746000000000009</v>
      </c>
      <c r="DD3">
        <v>19.757111111111115</v>
      </c>
      <c r="DE3">
        <v>19.757111111111115</v>
      </c>
      <c r="DF3">
        <v>19.757111111111115</v>
      </c>
      <c r="DG3">
        <v>19.453777777777773</v>
      </c>
      <c r="DI3">
        <v>28.553777777777775</v>
      </c>
      <c r="DJ3">
        <v>28.553777777777775</v>
      </c>
      <c r="DK3">
        <v>29.868222222222229</v>
      </c>
      <c r="DL3">
        <v>30.17155555555556</v>
      </c>
      <c r="DM3">
        <v>30.474888888888888</v>
      </c>
      <c r="DN3">
        <v>30.474888888888888</v>
      </c>
      <c r="DO3">
        <v>29.767111111111117</v>
      </c>
      <c r="DP3">
        <v>29.463777777777782</v>
      </c>
      <c r="DQ3">
        <v>30.474888888888888</v>
      </c>
      <c r="DR3">
        <v>30.474888888888888</v>
      </c>
      <c r="DS3">
        <v>30.474888888888888</v>
      </c>
      <c r="DT3">
        <v>29.868222222222229</v>
      </c>
      <c r="DV3">
        <v>35.429333333333339</v>
      </c>
      <c r="DW3">
        <v>35.429333333333339</v>
      </c>
      <c r="DX3">
        <v>36.844888888888896</v>
      </c>
      <c r="DY3">
        <v>37.24933333333334</v>
      </c>
      <c r="DZ3">
        <v>37.754888888888885</v>
      </c>
      <c r="EA3">
        <v>37.754888888888885</v>
      </c>
      <c r="EB3">
        <v>37.148222222222223</v>
      </c>
      <c r="EC3">
        <v>36.74377777777778</v>
      </c>
      <c r="ED3">
        <v>37.754888888888885</v>
      </c>
      <c r="EE3">
        <v>37.754888888888885</v>
      </c>
      <c r="EF3">
        <v>37.754888888888885</v>
      </c>
      <c r="EG3">
        <v>36.844888888888896</v>
      </c>
      <c r="EI3">
        <v>40.586000000000006</v>
      </c>
      <c r="EJ3">
        <v>40.586000000000006</v>
      </c>
      <c r="EK3">
        <v>42.203777777777773</v>
      </c>
      <c r="EL3">
        <v>42.810444444444443</v>
      </c>
      <c r="EM3">
        <v>43.417111111111119</v>
      </c>
      <c r="EN3">
        <v>43.417111111111119</v>
      </c>
      <c r="EO3">
        <v>43.012666666666668</v>
      </c>
      <c r="EP3">
        <v>42.406000000000006</v>
      </c>
      <c r="EQ3">
        <v>43.417111111111119</v>
      </c>
      <c r="ER3">
        <v>43.417111111111119</v>
      </c>
      <c r="ES3">
        <v>43.417111111111119</v>
      </c>
      <c r="ET3">
        <v>42.203777777777773</v>
      </c>
      <c r="EV3">
        <v>42.001555555555569</v>
      </c>
      <c r="EW3">
        <v>42.001555555555569</v>
      </c>
      <c r="EX3">
        <v>43.821555555555562</v>
      </c>
      <c r="EY3">
        <v>44.630444444444443</v>
      </c>
      <c r="EZ3">
        <v>45.338222222222221</v>
      </c>
      <c r="FA3">
        <v>45.338222222222221</v>
      </c>
      <c r="FB3">
        <v>45.136000000000003</v>
      </c>
      <c r="FC3">
        <v>44.327111111111115</v>
      </c>
      <c r="FD3">
        <v>45.338222222222221</v>
      </c>
      <c r="FE3">
        <v>45.338222222222221</v>
      </c>
      <c r="FF3">
        <v>45.338222222222221</v>
      </c>
      <c r="FG3">
        <v>43.821555555555562</v>
      </c>
      <c r="FI3">
        <v>39.473777777777784</v>
      </c>
      <c r="FJ3">
        <v>39.473777777777784</v>
      </c>
      <c r="FK3">
        <v>41.394888888888886</v>
      </c>
      <c r="FL3">
        <v>42.30488888888889</v>
      </c>
      <c r="FM3">
        <v>43.214888888888886</v>
      </c>
      <c r="FN3">
        <v>43.214888888888886</v>
      </c>
      <c r="FO3">
        <v>43.113777777777784</v>
      </c>
      <c r="FP3">
        <v>42.20377777777778</v>
      </c>
      <c r="FQ3">
        <v>43.214888888888886</v>
      </c>
      <c r="FR3">
        <v>43.214888888888886</v>
      </c>
      <c r="FS3">
        <v>43.214888888888886</v>
      </c>
      <c r="FT3">
        <v>41.394888888888886</v>
      </c>
      <c r="FV3">
        <v>36.541555555555561</v>
      </c>
      <c r="FW3">
        <v>36.541555555555561</v>
      </c>
      <c r="FX3">
        <v>38.56377777777778</v>
      </c>
      <c r="FY3">
        <v>39.574888888888886</v>
      </c>
      <c r="FZ3">
        <v>40.484888888888889</v>
      </c>
      <c r="GA3">
        <v>40.484888888888889</v>
      </c>
      <c r="GB3">
        <v>40.484888888888889</v>
      </c>
      <c r="GC3">
        <v>39.473777777777784</v>
      </c>
      <c r="GD3">
        <v>40.484888888888889</v>
      </c>
      <c r="GE3">
        <v>40.484888888888889</v>
      </c>
      <c r="GF3">
        <v>40.484888888888889</v>
      </c>
      <c r="GG3">
        <v>38.56377777777778</v>
      </c>
      <c r="GI3">
        <v>35.024888888888889</v>
      </c>
      <c r="GJ3">
        <v>35.024888888888889</v>
      </c>
      <c r="GK3">
        <v>37.047111111111114</v>
      </c>
      <c r="GL3">
        <v>38.058222222222227</v>
      </c>
      <c r="GM3">
        <v>39.06933333333334</v>
      </c>
      <c r="GN3">
        <v>39.06933333333334</v>
      </c>
      <c r="GO3">
        <v>39.06933333333334</v>
      </c>
      <c r="GP3">
        <v>38.058222222222227</v>
      </c>
      <c r="GQ3">
        <v>39.06933333333334</v>
      </c>
      <c r="GR3">
        <v>39.06933333333334</v>
      </c>
      <c r="GS3">
        <v>39.06933333333334</v>
      </c>
      <c r="GT3">
        <v>37.047111111111114</v>
      </c>
      <c r="GV3">
        <v>32.901555555555561</v>
      </c>
      <c r="GW3">
        <v>32.901555555555561</v>
      </c>
      <c r="GX3">
        <v>34.923777777777779</v>
      </c>
      <c r="GY3">
        <v>35.934888888888885</v>
      </c>
      <c r="GZ3">
        <v>36.844888888888889</v>
      </c>
      <c r="HA3">
        <v>36.844888888888889</v>
      </c>
      <c r="HB3">
        <v>36.844888888888889</v>
      </c>
      <c r="HC3">
        <v>35.833777777777783</v>
      </c>
      <c r="HD3">
        <v>36.844888888888889</v>
      </c>
      <c r="HE3">
        <v>36.844888888888889</v>
      </c>
      <c r="HF3">
        <v>36.844888888888889</v>
      </c>
      <c r="HG3">
        <v>34.923777777777779</v>
      </c>
      <c r="HI3">
        <v>28.654888888888888</v>
      </c>
      <c r="HJ3">
        <v>28.654888888888888</v>
      </c>
      <c r="HK3">
        <v>30.576000000000004</v>
      </c>
      <c r="HL3">
        <v>31.486000000000001</v>
      </c>
      <c r="HM3">
        <v>32.396000000000001</v>
      </c>
      <c r="HN3">
        <v>32.396000000000001</v>
      </c>
      <c r="HO3">
        <v>32.294888888888892</v>
      </c>
      <c r="HP3">
        <v>31.384888888888888</v>
      </c>
      <c r="HQ3">
        <v>32.396000000000001</v>
      </c>
      <c r="HR3">
        <v>32.396000000000001</v>
      </c>
      <c r="HS3">
        <v>32.396000000000001</v>
      </c>
      <c r="HT3">
        <v>30.576000000000004</v>
      </c>
      <c r="HV3">
        <v>24.003777777777774</v>
      </c>
      <c r="HW3">
        <v>24.003777777777774</v>
      </c>
      <c r="HX3">
        <v>25.823777777777781</v>
      </c>
      <c r="HY3">
        <v>26.632666666666665</v>
      </c>
      <c r="HZ3">
        <v>27.44155555555556</v>
      </c>
      <c r="IA3">
        <v>27.44155555555556</v>
      </c>
      <c r="IB3">
        <v>27.239333333333338</v>
      </c>
      <c r="IC3">
        <v>26.430444444444444</v>
      </c>
      <c r="ID3">
        <v>27.44155555555556</v>
      </c>
      <c r="IE3">
        <v>27.44155555555556</v>
      </c>
      <c r="IF3">
        <v>27.44155555555556</v>
      </c>
      <c r="IG3">
        <v>25.823777777777781</v>
      </c>
      <c r="II3">
        <v>20.97044444444445</v>
      </c>
      <c r="IJ3">
        <v>20.97044444444445</v>
      </c>
      <c r="IK3">
        <v>22.689333333333337</v>
      </c>
      <c r="IL3">
        <v>23.397111111111116</v>
      </c>
      <c r="IM3">
        <v>24.003777777777781</v>
      </c>
      <c r="IN3">
        <v>24.003777777777781</v>
      </c>
      <c r="IO3">
        <v>23.700444444444447</v>
      </c>
      <c r="IP3">
        <v>22.992666666666668</v>
      </c>
      <c r="IQ3">
        <v>24.003777777777781</v>
      </c>
      <c r="IR3">
        <v>24.003777777777781</v>
      </c>
      <c r="IS3">
        <v>24.003777777777781</v>
      </c>
      <c r="IT3">
        <v>22.689333333333337</v>
      </c>
      <c r="IV3">
        <v>16.218222222222224</v>
      </c>
      <c r="IW3">
        <v>16.218222222222224</v>
      </c>
      <c r="IX3">
        <v>17.734888888888889</v>
      </c>
      <c r="IY3">
        <v>18.240444444444446</v>
      </c>
      <c r="IZ3">
        <v>18.847111111111115</v>
      </c>
      <c r="JA3">
        <v>18.847111111111115</v>
      </c>
      <c r="JB3">
        <v>18.341555555555566</v>
      </c>
      <c r="JC3">
        <v>17.836000000000009</v>
      </c>
      <c r="JD3">
        <v>18.847111111111115</v>
      </c>
      <c r="JE3">
        <v>18.847111111111115</v>
      </c>
      <c r="JF3">
        <v>18.847111111111115</v>
      </c>
      <c r="JG3">
        <v>17.734888888888889</v>
      </c>
      <c r="JI3">
        <v>13.387111111111116</v>
      </c>
      <c r="JJ3">
        <v>13.387111111111116</v>
      </c>
      <c r="JK3">
        <v>14.802666666666667</v>
      </c>
      <c r="JL3">
        <v>15.207111111111109</v>
      </c>
      <c r="JM3">
        <v>15.611555555555558</v>
      </c>
      <c r="JN3">
        <v>15.611555555555558</v>
      </c>
      <c r="JO3">
        <v>15.106000000000002</v>
      </c>
      <c r="JP3">
        <v>14.600444444444445</v>
      </c>
      <c r="JQ3">
        <v>15.611555555555558</v>
      </c>
      <c r="JR3">
        <v>15.611555555555558</v>
      </c>
      <c r="JS3">
        <v>15.611555555555558</v>
      </c>
      <c r="JT3">
        <v>14.802666666666667</v>
      </c>
      <c r="JV3">
        <v>10.657111111111115</v>
      </c>
      <c r="JW3">
        <v>10.657111111111115</v>
      </c>
      <c r="JX3">
        <v>11.971555555555559</v>
      </c>
      <c r="JY3">
        <v>12.274888888888889</v>
      </c>
      <c r="JZ3">
        <v>12.578222222222223</v>
      </c>
      <c r="KA3">
        <v>12.578222222222223</v>
      </c>
      <c r="KB3">
        <v>11.971555555555559</v>
      </c>
      <c r="KC3">
        <v>11.567111111111116</v>
      </c>
      <c r="KD3">
        <v>12.578222222222223</v>
      </c>
      <c r="KE3">
        <v>12.578222222222223</v>
      </c>
      <c r="KF3">
        <v>12.578222222222223</v>
      </c>
      <c r="KG3">
        <v>11.971555555555559</v>
      </c>
      <c r="KI3">
        <v>6.3093333333333366</v>
      </c>
      <c r="KJ3">
        <v>6.3093333333333366</v>
      </c>
      <c r="KK3">
        <v>7.5226666666666722</v>
      </c>
      <c r="KL3">
        <v>7.7248888888888878</v>
      </c>
      <c r="KM3">
        <v>8.0282222222222295</v>
      </c>
      <c r="KN3">
        <v>8.0282222222222295</v>
      </c>
      <c r="KO3">
        <v>7.2193333333333305</v>
      </c>
      <c r="KP3">
        <v>7.0171111111111157</v>
      </c>
      <c r="KQ3">
        <v>8.0282222222222295</v>
      </c>
      <c r="KR3">
        <v>8.0282222222222295</v>
      </c>
      <c r="KS3">
        <v>8.0282222222222295</v>
      </c>
      <c r="KT3">
        <v>7.5226666666666722</v>
      </c>
      <c r="KV3">
        <v>3.8826666666666596</v>
      </c>
      <c r="KW3">
        <v>3.8826666666666596</v>
      </c>
      <c r="KX3">
        <v>5.0960000000000019</v>
      </c>
      <c r="KY3">
        <v>5.2982222222222228</v>
      </c>
      <c r="KZ3">
        <v>5.5004444444444447</v>
      </c>
      <c r="LA3">
        <v>5.5004444444444447</v>
      </c>
      <c r="LB3">
        <v>4.5904444444444445</v>
      </c>
      <c r="LC3">
        <v>4.4893333333333372</v>
      </c>
      <c r="LD3">
        <v>5.5004444444444447</v>
      </c>
      <c r="LE3">
        <v>5.5004444444444447</v>
      </c>
      <c r="LF3">
        <v>5.5004444444444447</v>
      </c>
      <c r="LG3">
        <v>5.0960000000000019</v>
      </c>
    </row>
    <row r="4" spans="1:319" x14ac:dyDescent="0.3">
      <c r="C4" s="12">
        <v>2</v>
      </c>
      <c r="D4" s="12">
        <v>1</v>
      </c>
      <c r="E4" s="12" t="s">
        <v>125</v>
      </c>
      <c r="F4">
        <v>2.1</v>
      </c>
      <c r="G4" s="12" t="s">
        <v>106</v>
      </c>
      <c r="I4">
        <v>3.826666666666668</v>
      </c>
      <c r="J4">
        <v>3.826666666666668</v>
      </c>
      <c r="K4">
        <v>6.3933333333333335</v>
      </c>
      <c r="L4">
        <v>6.6266666666666882</v>
      </c>
      <c r="M4">
        <v>7.0933333333333231</v>
      </c>
      <c r="N4">
        <v>7.0933333333333231</v>
      </c>
      <c r="O4">
        <v>4.9933333333333385</v>
      </c>
      <c r="P4">
        <v>4.7599999999999829</v>
      </c>
      <c r="Q4">
        <v>7.0933333333333231</v>
      </c>
      <c r="R4">
        <v>7.0933333333333231</v>
      </c>
      <c r="S4">
        <v>7.0933333333333231</v>
      </c>
      <c r="T4">
        <v>6.3933333333333335</v>
      </c>
      <c r="V4">
        <v>-1.540000000000002</v>
      </c>
      <c r="W4">
        <v>-1.540000000000002</v>
      </c>
      <c r="X4">
        <v>1.0266666666666631</v>
      </c>
      <c r="Y4">
        <v>1.260000000000018</v>
      </c>
      <c r="Z4">
        <v>1.4933333333333429</v>
      </c>
      <c r="AA4">
        <v>1.4933333333333429</v>
      </c>
      <c r="AB4">
        <v>-0.83999999999999708</v>
      </c>
      <c r="AC4">
        <v>-0.83999999999999708</v>
      </c>
      <c r="AD4">
        <v>1.4933333333333429</v>
      </c>
      <c r="AE4">
        <v>1.4933333333333429</v>
      </c>
      <c r="AF4">
        <v>1.4933333333333429</v>
      </c>
      <c r="AG4">
        <v>1.0266666666666631</v>
      </c>
      <c r="AI4">
        <v>-10.639999999999977</v>
      </c>
      <c r="AJ4">
        <v>-10.639999999999977</v>
      </c>
      <c r="AK4">
        <v>-8.3066666666666524</v>
      </c>
      <c r="AL4">
        <v>-8.3066666666666524</v>
      </c>
      <c r="AM4">
        <v>-8.073333333333327</v>
      </c>
      <c r="AN4">
        <v>-8.073333333333327</v>
      </c>
      <c r="AO4">
        <v>-10.406666666666668</v>
      </c>
      <c r="AP4">
        <v>-10.406666666666668</v>
      </c>
      <c r="AQ4">
        <v>-8.073333333333327</v>
      </c>
      <c r="AR4">
        <v>-8.073333333333327</v>
      </c>
      <c r="AS4">
        <v>-8.073333333333327</v>
      </c>
      <c r="AT4">
        <v>-8.3066666666666524</v>
      </c>
      <c r="AV4">
        <v>-11.340000000000012</v>
      </c>
      <c r="AW4">
        <v>-11.340000000000012</v>
      </c>
      <c r="AX4">
        <v>-9.006666666666673</v>
      </c>
      <c r="AY4">
        <v>-9.006666666666673</v>
      </c>
      <c r="AZ4">
        <v>-9.006666666666673</v>
      </c>
      <c r="BA4">
        <v>-9.006666666666673</v>
      </c>
      <c r="BB4">
        <v>-11.340000000000012</v>
      </c>
      <c r="BC4">
        <v>-11.340000000000012</v>
      </c>
      <c r="BD4">
        <v>-9.006666666666673</v>
      </c>
      <c r="BE4">
        <v>-9.006666666666673</v>
      </c>
      <c r="BF4">
        <v>-9.006666666666673</v>
      </c>
      <c r="BG4">
        <v>-9.006666666666673</v>
      </c>
      <c r="BI4">
        <v>-11.573333333333338</v>
      </c>
      <c r="BJ4">
        <v>-11.573333333333338</v>
      </c>
      <c r="BK4">
        <v>-9.2399999999999967</v>
      </c>
      <c r="BL4">
        <v>-9.2399999999999967</v>
      </c>
      <c r="BM4">
        <v>-9.2399999999999967</v>
      </c>
      <c r="BN4">
        <v>-9.2399999999999967</v>
      </c>
      <c r="BO4">
        <v>-11.573333333333338</v>
      </c>
      <c r="BP4">
        <v>-11.573333333333338</v>
      </c>
      <c r="BQ4">
        <v>-9.2399999999999967</v>
      </c>
      <c r="BR4">
        <v>-9.2399999999999967</v>
      </c>
      <c r="BS4">
        <v>-9.2399999999999967</v>
      </c>
      <c r="BT4">
        <v>-9.2399999999999967</v>
      </c>
      <c r="BV4">
        <v>-6.9066666666666574</v>
      </c>
      <c r="BW4">
        <v>-6.9066666666666574</v>
      </c>
      <c r="BX4">
        <v>-4.5733333333333324</v>
      </c>
      <c r="BY4">
        <v>-4.5733333333333324</v>
      </c>
      <c r="BZ4">
        <v>-4.5733333333333324</v>
      </c>
      <c r="CA4">
        <v>-4.5733333333333324</v>
      </c>
      <c r="CB4">
        <v>-6.673333333333332</v>
      </c>
      <c r="CC4">
        <v>-6.9066666666666574</v>
      </c>
      <c r="CD4">
        <v>-4.5733333333333324</v>
      </c>
      <c r="CE4">
        <v>-4.5733333333333324</v>
      </c>
      <c r="CF4">
        <v>-4.5733333333333324</v>
      </c>
      <c r="CG4">
        <v>-4.5733333333333324</v>
      </c>
      <c r="CI4">
        <v>27.626666666666658</v>
      </c>
      <c r="CJ4">
        <v>27.626666666666658</v>
      </c>
      <c r="CK4">
        <v>30.193333333333339</v>
      </c>
      <c r="CL4">
        <v>30.426666666666666</v>
      </c>
      <c r="CM4">
        <v>30.426666666666666</v>
      </c>
      <c r="CN4">
        <v>30.426666666666666</v>
      </c>
      <c r="CO4">
        <v>28.326666666666679</v>
      </c>
      <c r="CP4">
        <v>28.093333333333341</v>
      </c>
      <c r="CQ4">
        <v>30.426666666666666</v>
      </c>
      <c r="CR4">
        <v>30.426666666666666</v>
      </c>
      <c r="CS4">
        <v>30.426666666666666</v>
      </c>
      <c r="CT4">
        <v>30.193333333333339</v>
      </c>
      <c r="CV4">
        <v>71.493333333333354</v>
      </c>
      <c r="CW4">
        <v>71.493333333333354</v>
      </c>
      <c r="CX4">
        <v>74.293333333333322</v>
      </c>
      <c r="CY4">
        <v>74.760000000000005</v>
      </c>
      <c r="CZ4">
        <v>74.993333333333339</v>
      </c>
      <c r="DA4">
        <v>74.993333333333339</v>
      </c>
      <c r="DB4">
        <v>73.126666666666651</v>
      </c>
      <c r="DC4">
        <v>72.660000000000025</v>
      </c>
      <c r="DD4">
        <v>74.993333333333339</v>
      </c>
      <c r="DE4">
        <v>74.993333333333339</v>
      </c>
      <c r="DF4">
        <v>74.993333333333339</v>
      </c>
      <c r="DG4">
        <v>74.293333333333322</v>
      </c>
      <c r="DI4">
        <v>107.89333333333333</v>
      </c>
      <c r="DJ4">
        <v>107.89333333333333</v>
      </c>
      <c r="DK4">
        <v>110.92666666666669</v>
      </c>
      <c r="DL4">
        <v>111.62666666666668</v>
      </c>
      <c r="DM4">
        <v>112.32666666666667</v>
      </c>
      <c r="DN4">
        <v>112.32666666666667</v>
      </c>
      <c r="DO4">
        <v>110.69333333333334</v>
      </c>
      <c r="DP4">
        <v>109.99333333333334</v>
      </c>
      <c r="DQ4">
        <v>112.32666666666667</v>
      </c>
      <c r="DR4">
        <v>112.32666666666667</v>
      </c>
      <c r="DS4">
        <v>112.32666666666667</v>
      </c>
      <c r="DT4">
        <v>110.92666666666669</v>
      </c>
      <c r="DV4">
        <v>136.36000000000001</v>
      </c>
      <c r="DW4">
        <v>136.36000000000001</v>
      </c>
      <c r="DX4">
        <v>139.62666666666672</v>
      </c>
      <c r="DY4">
        <v>140.56</v>
      </c>
      <c r="DZ4">
        <v>141.72666666666669</v>
      </c>
      <c r="EA4">
        <v>141.72666666666669</v>
      </c>
      <c r="EB4">
        <v>140.32666666666668</v>
      </c>
      <c r="EC4">
        <v>139.39333333333337</v>
      </c>
      <c r="ED4">
        <v>141.72666666666669</v>
      </c>
      <c r="EE4">
        <v>141.72666666666669</v>
      </c>
      <c r="EF4">
        <v>141.72666666666669</v>
      </c>
      <c r="EG4">
        <v>139.62666666666672</v>
      </c>
      <c r="EI4">
        <v>148.26000000000002</v>
      </c>
      <c r="EJ4">
        <v>148.26000000000002</v>
      </c>
      <c r="EK4">
        <v>151.99333333333334</v>
      </c>
      <c r="EL4">
        <v>153.39333333333335</v>
      </c>
      <c r="EM4">
        <v>154.79333333333335</v>
      </c>
      <c r="EN4">
        <v>154.79333333333335</v>
      </c>
      <c r="EO4">
        <v>153.86000000000004</v>
      </c>
      <c r="EP4">
        <v>152.46000000000004</v>
      </c>
      <c r="EQ4">
        <v>154.79333333333335</v>
      </c>
      <c r="ER4">
        <v>154.79333333333335</v>
      </c>
      <c r="ES4">
        <v>154.79333333333335</v>
      </c>
      <c r="ET4">
        <v>151.99333333333334</v>
      </c>
      <c r="EV4">
        <v>147.32666666666668</v>
      </c>
      <c r="EW4">
        <v>147.32666666666668</v>
      </c>
      <c r="EX4">
        <v>151.5266666666667</v>
      </c>
      <c r="EY4">
        <v>153.39333333333335</v>
      </c>
      <c r="EZ4">
        <v>155.02666666666667</v>
      </c>
      <c r="FA4">
        <v>155.02666666666667</v>
      </c>
      <c r="FB4">
        <v>154.56000000000003</v>
      </c>
      <c r="FC4">
        <v>152.69333333333336</v>
      </c>
      <c r="FD4">
        <v>155.02666666666667</v>
      </c>
      <c r="FE4">
        <v>155.02666666666667</v>
      </c>
      <c r="FF4">
        <v>155.02666666666667</v>
      </c>
      <c r="FG4">
        <v>151.5266666666667</v>
      </c>
      <c r="FI4">
        <v>133.09333333333336</v>
      </c>
      <c r="FJ4">
        <v>133.09333333333336</v>
      </c>
      <c r="FK4">
        <v>137.52666666666667</v>
      </c>
      <c r="FL4">
        <v>139.62666666666669</v>
      </c>
      <c r="FM4">
        <v>141.72666666666669</v>
      </c>
      <c r="FN4">
        <v>141.72666666666669</v>
      </c>
      <c r="FO4">
        <v>141.49333333333337</v>
      </c>
      <c r="FP4">
        <v>139.39333333333337</v>
      </c>
      <c r="FQ4">
        <v>141.72666666666669</v>
      </c>
      <c r="FR4">
        <v>141.72666666666669</v>
      </c>
      <c r="FS4">
        <v>141.72666666666669</v>
      </c>
      <c r="FT4">
        <v>137.52666666666667</v>
      </c>
      <c r="FV4">
        <v>101.12666666666668</v>
      </c>
      <c r="FW4">
        <v>101.12666666666668</v>
      </c>
      <c r="FX4">
        <v>105.79333333333334</v>
      </c>
      <c r="FY4">
        <v>108.12666666666667</v>
      </c>
      <c r="FZ4">
        <v>110.22666666666667</v>
      </c>
      <c r="GA4">
        <v>110.22666666666667</v>
      </c>
      <c r="GB4">
        <v>110.22666666666667</v>
      </c>
      <c r="GC4">
        <v>107.89333333333335</v>
      </c>
      <c r="GD4">
        <v>110.22666666666667</v>
      </c>
      <c r="GE4">
        <v>110.22666666666667</v>
      </c>
      <c r="GF4">
        <v>110.22666666666667</v>
      </c>
      <c r="GG4">
        <v>105.79333333333334</v>
      </c>
      <c r="GI4">
        <v>89.226666666666674</v>
      </c>
      <c r="GJ4">
        <v>89.226666666666674</v>
      </c>
      <c r="GK4">
        <v>93.893333333333345</v>
      </c>
      <c r="GL4">
        <v>96.226666666666674</v>
      </c>
      <c r="GM4">
        <v>98.560000000000016</v>
      </c>
      <c r="GN4">
        <v>98.560000000000016</v>
      </c>
      <c r="GO4">
        <v>98.560000000000016</v>
      </c>
      <c r="GP4">
        <v>96.226666666666674</v>
      </c>
      <c r="GQ4">
        <v>98.560000000000016</v>
      </c>
      <c r="GR4">
        <v>98.560000000000016</v>
      </c>
      <c r="GS4">
        <v>98.560000000000016</v>
      </c>
      <c r="GT4">
        <v>93.893333333333345</v>
      </c>
      <c r="GV4">
        <v>80.126666666666679</v>
      </c>
      <c r="GW4">
        <v>80.126666666666679</v>
      </c>
      <c r="GX4">
        <v>84.793333333333337</v>
      </c>
      <c r="GY4">
        <v>87.126666666666665</v>
      </c>
      <c r="GZ4">
        <v>89.226666666666674</v>
      </c>
      <c r="HA4">
        <v>89.226666666666674</v>
      </c>
      <c r="HB4">
        <v>89.226666666666674</v>
      </c>
      <c r="HC4">
        <v>86.893333333333345</v>
      </c>
      <c r="HD4">
        <v>89.226666666666674</v>
      </c>
      <c r="HE4">
        <v>89.226666666666674</v>
      </c>
      <c r="HF4">
        <v>89.226666666666674</v>
      </c>
      <c r="HG4">
        <v>84.793333333333337</v>
      </c>
      <c r="HI4">
        <v>70.326666666666668</v>
      </c>
      <c r="HJ4">
        <v>70.326666666666668</v>
      </c>
      <c r="HK4">
        <v>74.760000000000005</v>
      </c>
      <c r="HL4">
        <v>76.86</v>
      </c>
      <c r="HM4">
        <v>78.960000000000008</v>
      </c>
      <c r="HN4">
        <v>78.960000000000008</v>
      </c>
      <c r="HO4">
        <v>78.726666666666659</v>
      </c>
      <c r="HP4">
        <v>76.626666666666665</v>
      </c>
      <c r="HQ4">
        <v>78.960000000000008</v>
      </c>
      <c r="HR4">
        <v>78.960000000000008</v>
      </c>
      <c r="HS4">
        <v>78.960000000000008</v>
      </c>
      <c r="HT4">
        <v>74.760000000000005</v>
      </c>
      <c r="HV4">
        <v>63.793333333333322</v>
      </c>
      <c r="HW4">
        <v>63.793333333333322</v>
      </c>
      <c r="HX4">
        <v>67.993333333333339</v>
      </c>
      <c r="HY4">
        <v>69.86</v>
      </c>
      <c r="HZ4">
        <v>71.726666666666674</v>
      </c>
      <c r="IA4">
        <v>71.726666666666674</v>
      </c>
      <c r="IB4">
        <v>71.260000000000005</v>
      </c>
      <c r="IC4">
        <v>69.393333333333331</v>
      </c>
      <c r="ID4">
        <v>71.726666666666674</v>
      </c>
      <c r="IE4">
        <v>71.726666666666674</v>
      </c>
      <c r="IF4">
        <v>71.726666666666674</v>
      </c>
      <c r="IG4">
        <v>67.993333333333339</v>
      </c>
      <c r="II4">
        <v>52.593333333333348</v>
      </c>
      <c r="IJ4">
        <v>52.593333333333348</v>
      </c>
      <c r="IK4">
        <v>56.560000000000009</v>
      </c>
      <c r="IL4">
        <v>58.193333333333342</v>
      </c>
      <c r="IM4">
        <v>59.593333333333341</v>
      </c>
      <c r="IN4">
        <v>59.593333333333341</v>
      </c>
      <c r="IO4">
        <v>58.893333333333338</v>
      </c>
      <c r="IP4">
        <v>57.26</v>
      </c>
      <c r="IQ4">
        <v>59.593333333333341</v>
      </c>
      <c r="IR4">
        <v>59.593333333333341</v>
      </c>
      <c r="IS4">
        <v>59.593333333333341</v>
      </c>
      <c r="IT4">
        <v>56.560000000000009</v>
      </c>
      <c r="IV4">
        <v>41.626666666666672</v>
      </c>
      <c r="IW4">
        <v>41.626666666666672</v>
      </c>
      <c r="IX4">
        <v>45.126666666666665</v>
      </c>
      <c r="IY4">
        <v>46.293333333333337</v>
      </c>
      <c r="IZ4">
        <v>47.693333333333342</v>
      </c>
      <c r="JA4">
        <v>47.693333333333342</v>
      </c>
      <c r="JB4">
        <v>46.526666666666692</v>
      </c>
      <c r="JC4">
        <v>45.360000000000021</v>
      </c>
      <c r="JD4">
        <v>47.693333333333342</v>
      </c>
      <c r="JE4">
        <v>47.693333333333342</v>
      </c>
      <c r="JF4">
        <v>47.693333333333342</v>
      </c>
      <c r="JG4">
        <v>45.126666666666665</v>
      </c>
      <c r="JI4">
        <v>35.093333333333348</v>
      </c>
      <c r="JJ4">
        <v>35.093333333333348</v>
      </c>
      <c r="JK4">
        <v>38.36</v>
      </c>
      <c r="JL4">
        <v>39.293333333333329</v>
      </c>
      <c r="JM4">
        <v>40.226666666666674</v>
      </c>
      <c r="JN4">
        <v>40.226666666666674</v>
      </c>
      <c r="JO4">
        <v>39.06</v>
      </c>
      <c r="JP4">
        <v>37.893333333333338</v>
      </c>
      <c r="JQ4">
        <v>40.226666666666674</v>
      </c>
      <c r="JR4">
        <v>40.226666666666674</v>
      </c>
      <c r="JS4">
        <v>40.226666666666674</v>
      </c>
      <c r="JT4">
        <v>38.36</v>
      </c>
      <c r="JV4">
        <v>24.593333333333344</v>
      </c>
      <c r="JW4">
        <v>24.593333333333344</v>
      </c>
      <c r="JX4">
        <v>27.626666666666676</v>
      </c>
      <c r="JY4">
        <v>28.326666666666664</v>
      </c>
      <c r="JZ4">
        <v>29.026666666666671</v>
      </c>
      <c r="KA4">
        <v>29.026666666666671</v>
      </c>
      <c r="KB4">
        <v>27.626666666666676</v>
      </c>
      <c r="KC4">
        <v>26.693333333333346</v>
      </c>
      <c r="KD4">
        <v>29.026666666666671</v>
      </c>
      <c r="KE4">
        <v>29.026666666666671</v>
      </c>
      <c r="KF4">
        <v>29.026666666666671</v>
      </c>
      <c r="KG4">
        <v>27.626666666666676</v>
      </c>
      <c r="KI4">
        <v>18.760000000000009</v>
      </c>
      <c r="KJ4">
        <v>18.760000000000009</v>
      </c>
      <c r="KK4">
        <v>21.560000000000013</v>
      </c>
      <c r="KL4">
        <v>22.026666666666664</v>
      </c>
      <c r="KM4">
        <v>22.726666666666684</v>
      </c>
      <c r="KN4">
        <v>22.726666666666684</v>
      </c>
      <c r="KO4">
        <v>20.859999999999992</v>
      </c>
      <c r="KP4">
        <v>20.393333333333345</v>
      </c>
      <c r="KQ4">
        <v>22.726666666666684</v>
      </c>
      <c r="KR4">
        <v>22.726666666666684</v>
      </c>
      <c r="KS4">
        <v>22.726666666666684</v>
      </c>
      <c r="KT4">
        <v>21.560000000000013</v>
      </c>
      <c r="KV4">
        <v>8.9599999999999831</v>
      </c>
      <c r="KW4">
        <v>8.9599999999999831</v>
      </c>
      <c r="KX4">
        <v>11.760000000000003</v>
      </c>
      <c r="KY4">
        <v>12.226666666666668</v>
      </c>
      <c r="KZ4">
        <v>12.693333333333333</v>
      </c>
      <c r="LA4">
        <v>12.693333333333333</v>
      </c>
      <c r="LB4">
        <v>10.593333333333334</v>
      </c>
      <c r="LC4">
        <v>10.360000000000008</v>
      </c>
      <c r="LD4">
        <v>12.693333333333333</v>
      </c>
      <c r="LE4">
        <v>12.693333333333333</v>
      </c>
      <c r="LF4">
        <v>12.693333333333333</v>
      </c>
      <c r="LG4">
        <v>11.760000000000003</v>
      </c>
    </row>
    <row r="5" spans="1:319" x14ac:dyDescent="0.3">
      <c r="C5" s="12">
        <v>2</v>
      </c>
      <c r="D5" s="12">
        <v>1</v>
      </c>
      <c r="E5" s="12" t="s">
        <v>126</v>
      </c>
      <c r="F5">
        <v>5.91</v>
      </c>
      <c r="G5" s="12" t="s">
        <v>104</v>
      </c>
      <c r="I5">
        <v>10.769333333333337</v>
      </c>
      <c r="J5">
        <v>10.769333333333337</v>
      </c>
      <c r="K5">
        <v>17.992666666666665</v>
      </c>
      <c r="L5">
        <v>18.649333333333395</v>
      </c>
      <c r="M5">
        <v>19.962666666666639</v>
      </c>
      <c r="N5">
        <v>19.962666666666639</v>
      </c>
      <c r="O5">
        <v>14.05266666666668</v>
      </c>
      <c r="P5">
        <v>13.395999999999953</v>
      </c>
      <c r="Q5">
        <v>19.962666666666639</v>
      </c>
      <c r="R5">
        <v>19.962666666666639</v>
      </c>
      <c r="S5">
        <v>19.962666666666639</v>
      </c>
      <c r="T5">
        <v>17.992666666666665</v>
      </c>
      <c r="V5">
        <v>-4.3340000000000058</v>
      </c>
      <c r="W5">
        <v>-4.3340000000000058</v>
      </c>
      <c r="X5">
        <v>2.8893333333333233</v>
      </c>
      <c r="Y5">
        <v>3.5460000000000504</v>
      </c>
      <c r="Z5">
        <v>4.2026666666666941</v>
      </c>
      <c r="AA5">
        <v>4.2026666666666941</v>
      </c>
      <c r="AB5">
        <v>-2.3639999999999914</v>
      </c>
      <c r="AC5">
        <v>-2.3639999999999914</v>
      </c>
      <c r="AD5">
        <v>4.2026666666666941</v>
      </c>
      <c r="AE5">
        <v>4.2026666666666941</v>
      </c>
      <c r="AF5">
        <v>4.2026666666666941</v>
      </c>
      <c r="AG5">
        <v>2.8893333333333233</v>
      </c>
      <c r="AI5">
        <v>-29.943999999999935</v>
      </c>
      <c r="AJ5">
        <v>-29.943999999999935</v>
      </c>
      <c r="AK5">
        <v>-23.377333333333294</v>
      </c>
      <c r="AL5">
        <v>-23.377333333333294</v>
      </c>
      <c r="AM5">
        <v>-22.720666666666649</v>
      </c>
      <c r="AN5">
        <v>-22.720666666666649</v>
      </c>
      <c r="AO5">
        <v>-29.287333333333336</v>
      </c>
      <c r="AP5">
        <v>-29.287333333333336</v>
      </c>
      <c r="AQ5">
        <v>-22.720666666666649</v>
      </c>
      <c r="AR5">
        <v>-22.720666666666649</v>
      </c>
      <c r="AS5">
        <v>-22.720666666666649</v>
      </c>
      <c r="AT5">
        <v>-23.377333333333294</v>
      </c>
      <c r="AV5">
        <v>-31.914000000000033</v>
      </c>
      <c r="AW5">
        <v>-31.914000000000033</v>
      </c>
      <c r="AX5">
        <v>-25.347333333333349</v>
      </c>
      <c r="AY5">
        <v>-25.347333333333349</v>
      </c>
      <c r="AZ5">
        <v>-25.347333333333349</v>
      </c>
      <c r="BA5">
        <v>-25.347333333333349</v>
      </c>
      <c r="BB5">
        <v>-31.914000000000033</v>
      </c>
      <c r="BC5">
        <v>-31.914000000000033</v>
      </c>
      <c r="BD5">
        <v>-25.347333333333349</v>
      </c>
      <c r="BE5">
        <v>-25.347333333333349</v>
      </c>
      <c r="BF5">
        <v>-25.347333333333349</v>
      </c>
      <c r="BG5">
        <v>-25.347333333333349</v>
      </c>
      <c r="BI5">
        <v>-44.390666666666675</v>
      </c>
      <c r="BJ5">
        <v>-44.390666666666675</v>
      </c>
      <c r="BK5">
        <v>-37.823999999999991</v>
      </c>
      <c r="BL5">
        <v>-37.823999999999991</v>
      </c>
      <c r="BM5">
        <v>-37.823999999999991</v>
      </c>
      <c r="BN5">
        <v>-37.823999999999991</v>
      </c>
      <c r="BO5">
        <v>-44.390666666666675</v>
      </c>
      <c r="BP5">
        <v>-44.390666666666675</v>
      </c>
      <c r="BQ5">
        <v>-37.823999999999991</v>
      </c>
      <c r="BR5">
        <v>-37.823999999999991</v>
      </c>
      <c r="BS5">
        <v>-37.823999999999991</v>
      </c>
      <c r="BT5">
        <v>-37.823999999999991</v>
      </c>
      <c r="BV5">
        <v>-43.077333333333307</v>
      </c>
      <c r="BW5">
        <v>-43.077333333333307</v>
      </c>
      <c r="BX5">
        <v>-36.510666666666665</v>
      </c>
      <c r="BY5">
        <v>-36.510666666666665</v>
      </c>
      <c r="BZ5">
        <v>-36.510666666666665</v>
      </c>
      <c r="CA5">
        <v>-36.510666666666665</v>
      </c>
      <c r="CB5">
        <v>-42.420666666666662</v>
      </c>
      <c r="CC5">
        <v>-43.077333333333307</v>
      </c>
      <c r="CD5">
        <v>-36.510666666666665</v>
      </c>
      <c r="CE5">
        <v>-36.510666666666665</v>
      </c>
      <c r="CF5">
        <v>-36.510666666666665</v>
      </c>
      <c r="CG5">
        <v>-36.510666666666665</v>
      </c>
      <c r="CI5">
        <v>30.46933333333331</v>
      </c>
      <c r="CJ5">
        <v>30.46933333333331</v>
      </c>
      <c r="CK5">
        <v>37.692666666666682</v>
      </c>
      <c r="CL5">
        <v>38.349333333333327</v>
      </c>
      <c r="CM5">
        <v>38.349333333333327</v>
      </c>
      <c r="CN5">
        <v>38.349333333333327</v>
      </c>
      <c r="CO5">
        <v>32.439333333333366</v>
      </c>
      <c r="CP5">
        <v>31.782666666666682</v>
      </c>
      <c r="CQ5">
        <v>38.349333333333327</v>
      </c>
      <c r="CR5">
        <v>38.349333333333327</v>
      </c>
      <c r="CS5">
        <v>38.349333333333327</v>
      </c>
      <c r="CT5">
        <v>37.692666666666682</v>
      </c>
      <c r="CV5">
        <v>71.182666666666705</v>
      </c>
      <c r="CW5">
        <v>71.182666666666705</v>
      </c>
      <c r="CX5">
        <v>79.062666666666644</v>
      </c>
      <c r="CY5">
        <v>80.376000000000005</v>
      </c>
      <c r="CZ5">
        <v>81.032666666666699</v>
      </c>
      <c r="DA5">
        <v>81.032666666666699</v>
      </c>
      <c r="DB5">
        <v>75.779333333333298</v>
      </c>
      <c r="DC5">
        <v>74.466000000000051</v>
      </c>
      <c r="DD5">
        <v>81.032666666666699</v>
      </c>
      <c r="DE5">
        <v>81.032666666666699</v>
      </c>
      <c r="DF5">
        <v>81.032666666666699</v>
      </c>
      <c r="DG5">
        <v>79.062666666666644</v>
      </c>
      <c r="DI5">
        <v>90.882666666666637</v>
      </c>
      <c r="DJ5">
        <v>90.882666666666637</v>
      </c>
      <c r="DK5">
        <v>99.419333333333384</v>
      </c>
      <c r="DL5">
        <v>101.38933333333335</v>
      </c>
      <c r="DM5">
        <v>103.35933333333332</v>
      </c>
      <c r="DN5">
        <v>103.35933333333332</v>
      </c>
      <c r="DO5">
        <v>98.762666666666689</v>
      </c>
      <c r="DP5">
        <v>96.792666666666676</v>
      </c>
      <c r="DQ5">
        <v>103.35933333333332</v>
      </c>
      <c r="DR5">
        <v>103.35933333333332</v>
      </c>
      <c r="DS5">
        <v>103.35933333333332</v>
      </c>
      <c r="DT5">
        <v>99.419333333333384</v>
      </c>
      <c r="DV5">
        <v>111.89600000000003</v>
      </c>
      <c r="DW5">
        <v>111.89600000000003</v>
      </c>
      <c r="DX5">
        <v>121.08933333333337</v>
      </c>
      <c r="DY5">
        <v>123.71600000000002</v>
      </c>
      <c r="DZ5">
        <v>126.99933333333333</v>
      </c>
      <c r="EA5">
        <v>126.99933333333333</v>
      </c>
      <c r="EB5">
        <v>123.05933333333334</v>
      </c>
      <c r="EC5">
        <v>120.43266666666668</v>
      </c>
      <c r="ED5">
        <v>126.99933333333333</v>
      </c>
      <c r="EE5">
        <v>126.99933333333333</v>
      </c>
      <c r="EF5">
        <v>126.99933333333333</v>
      </c>
      <c r="EG5">
        <v>121.08933333333337</v>
      </c>
      <c r="EI5">
        <v>133.566</v>
      </c>
      <c r="EJ5">
        <v>133.566</v>
      </c>
      <c r="EK5">
        <v>144.07266666666663</v>
      </c>
      <c r="EL5">
        <v>148.01266666666666</v>
      </c>
      <c r="EM5">
        <v>151.95266666666669</v>
      </c>
      <c r="EN5">
        <v>151.95266666666669</v>
      </c>
      <c r="EO5">
        <v>149.32599999999999</v>
      </c>
      <c r="EP5">
        <v>145.38600000000002</v>
      </c>
      <c r="EQ5">
        <v>151.95266666666669</v>
      </c>
      <c r="ER5">
        <v>151.95266666666669</v>
      </c>
      <c r="ES5">
        <v>151.95266666666669</v>
      </c>
      <c r="ET5">
        <v>144.07266666666663</v>
      </c>
      <c r="EV5">
        <v>178.2193333333334</v>
      </c>
      <c r="EW5">
        <v>178.2193333333334</v>
      </c>
      <c r="EX5">
        <v>190.03933333333336</v>
      </c>
      <c r="EY5">
        <v>195.29266666666666</v>
      </c>
      <c r="EZ5">
        <v>199.88933333333335</v>
      </c>
      <c r="FA5">
        <v>199.88933333333335</v>
      </c>
      <c r="FB5">
        <v>198.57600000000002</v>
      </c>
      <c r="FC5">
        <v>193.32266666666669</v>
      </c>
      <c r="FD5">
        <v>199.88933333333335</v>
      </c>
      <c r="FE5">
        <v>199.88933333333335</v>
      </c>
      <c r="FF5">
        <v>199.88933333333335</v>
      </c>
      <c r="FG5">
        <v>190.03933333333336</v>
      </c>
      <c r="FI5">
        <v>209.08266666666668</v>
      </c>
      <c r="FJ5">
        <v>209.08266666666668</v>
      </c>
      <c r="FK5">
        <v>221.55933333333334</v>
      </c>
      <c r="FL5">
        <v>227.46933333333334</v>
      </c>
      <c r="FM5">
        <v>233.37933333333334</v>
      </c>
      <c r="FN5">
        <v>233.37933333333334</v>
      </c>
      <c r="FO5">
        <v>232.7226666666667</v>
      </c>
      <c r="FP5">
        <v>226.81266666666667</v>
      </c>
      <c r="FQ5">
        <v>233.37933333333334</v>
      </c>
      <c r="FR5">
        <v>233.37933333333334</v>
      </c>
      <c r="FS5">
        <v>233.37933333333334</v>
      </c>
      <c r="FT5">
        <v>221.55933333333334</v>
      </c>
      <c r="FV5">
        <v>225.49933333333337</v>
      </c>
      <c r="FW5">
        <v>225.49933333333337</v>
      </c>
      <c r="FX5">
        <v>238.63266666666669</v>
      </c>
      <c r="FY5">
        <v>245.19933333333333</v>
      </c>
      <c r="FZ5">
        <v>251.10933333333332</v>
      </c>
      <c r="GA5">
        <v>251.10933333333332</v>
      </c>
      <c r="GB5">
        <v>251.10933333333332</v>
      </c>
      <c r="GC5">
        <v>244.54266666666669</v>
      </c>
      <c r="GD5">
        <v>251.10933333333332</v>
      </c>
      <c r="GE5">
        <v>251.10933333333332</v>
      </c>
      <c r="GF5">
        <v>251.10933333333332</v>
      </c>
      <c r="GG5">
        <v>238.63266666666669</v>
      </c>
      <c r="GI5">
        <v>239.28933333333333</v>
      </c>
      <c r="GJ5">
        <v>239.28933333333333</v>
      </c>
      <c r="GK5">
        <v>252.42266666666669</v>
      </c>
      <c r="GL5">
        <v>258.98933333333332</v>
      </c>
      <c r="GM5">
        <v>265.55600000000004</v>
      </c>
      <c r="GN5">
        <v>265.55600000000004</v>
      </c>
      <c r="GO5">
        <v>265.55600000000004</v>
      </c>
      <c r="GP5">
        <v>258.98933333333332</v>
      </c>
      <c r="GQ5">
        <v>265.55600000000004</v>
      </c>
      <c r="GR5">
        <v>265.55600000000004</v>
      </c>
      <c r="GS5">
        <v>265.55600000000004</v>
      </c>
      <c r="GT5">
        <v>252.42266666666669</v>
      </c>
      <c r="GV5">
        <v>237.31933333333336</v>
      </c>
      <c r="GW5">
        <v>237.31933333333336</v>
      </c>
      <c r="GX5">
        <v>250.45266666666669</v>
      </c>
      <c r="GY5">
        <v>257.01933333333335</v>
      </c>
      <c r="GZ5">
        <v>262.92933333333332</v>
      </c>
      <c r="HA5">
        <v>262.92933333333332</v>
      </c>
      <c r="HB5">
        <v>262.92933333333332</v>
      </c>
      <c r="HC5">
        <v>256.36266666666671</v>
      </c>
      <c r="HD5">
        <v>262.92933333333332</v>
      </c>
      <c r="HE5">
        <v>262.92933333333332</v>
      </c>
      <c r="HF5">
        <v>262.92933333333332</v>
      </c>
      <c r="HG5">
        <v>250.45266666666669</v>
      </c>
      <c r="HI5">
        <v>233.37933333333334</v>
      </c>
      <c r="HJ5">
        <v>233.37933333333334</v>
      </c>
      <c r="HK5">
        <v>245.85600000000002</v>
      </c>
      <c r="HL5">
        <v>251.76600000000002</v>
      </c>
      <c r="HM5">
        <v>257.67599999999999</v>
      </c>
      <c r="HN5">
        <v>257.67599999999999</v>
      </c>
      <c r="HO5">
        <v>257.01933333333335</v>
      </c>
      <c r="HP5">
        <v>251.10933333333332</v>
      </c>
      <c r="HQ5">
        <v>257.67599999999999</v>
      </c>
      <c r="HR5">
        <v>257.67599999999999</v>
      </c>
      <c r="HS5">
        <v>257.67599999999999</v>
      </c>
      <c r="HT5">
        <v>245.85600000000002</v>
      </c>
      <c r="HV5">
        <v>226.81266666666664</v>
      </c>
      <c r="HW5">
        <v>226.81266666666664</v>
      </c>
      <c r="HX5">
        <v>238.63266666666669</v>
      </c>
      <c r="HY5">
        <v>243.886</v>
      </c>
      <c r="HZ5">
        <v>249.13933333333335</v>
      </c>
      <c r="IA5">
        <v>249.13933333333335</v>
      </c>
      <c r="IB5">
        <v>247.82600000000002</v>
      </c>
      <c r="IC5">
        <v>242.57266666666666</v>
      </c>
      <c r="ID5">
        <v>249.13933333333335</v>
      </c>
      <c r="IE5">
        <v>249.13933333333335</v>
      </c>
      <c r="IF5">
        <v>249.13933333333335</v>
      </c>
      <c r="IG5">
        <v>238.63266666666669</v>
      </c>
      <c r="II5">
        <v>207.11266666666671</v>
      </c>
      <c r="IJ5">
        <v>207.11266666666671</v>
      </c>
      <c r="IK5">
        <v>218.27600000000004</v>
      </c>
      <c r="IL5">
        <v>222.8726666666667</v>
      </c>
      <c r="IM5">
        <v>226.81266666666667</v>
      </c>
      <c r="IN5">
        <v>226.81266666666667</v>
      </c>
      <c r="IO5">
        <v>224.84266666666667</v>
      </c>
      <c r="IP5">
        <v>220.24600000000001</v>
      </c>
      <c r="IQ5">
        <v>226.81266666666667</v>
      </c>
      <c r="IR5">
        <v>226.81266666666667</v>
      </c>
      <c r="IS5">
        <v>226.81266666666667</v>
      </c>
      <c r="IT5">
        <v>218.27600000000004</v>
      </c>
      <c r="IV5">
        <v>140.78933333333333</v>
      </c>
      <c r="IW5">
        <v>140.78933333333333</v>
      </c>
      <c r="IX5">
        <v>150.63933333333333</v>
      </c>
      <c r="IY5">
        <v>153.92266666666666</v>
      </c>
      <c r="IZ5">
        <v>157.86266666666668</v>
      </c>
      <c r="JA5">
        <v>157.86266666666668</v>
      </c>
      <c r="JB5">
        <v>154.57933333333341</v>
      </c>
      <c r="JC5">
        <v>151.29600000000005</v>
      </c>
      <c r="JD5">
        <v>157.86266666666668</v>
      </c>
      <c r="JE5">
        <v>157.86266666666668</v>
      </c>
      <c r="JF5">
        <v>157.86266666666668</v>
      </c>
      <c r="JG5">
        <v>150.63933333333333</v>
      </c>
      <c r="JI5">
        <v>98.762666666666689</v>
      </c>
      <c r="JJ5">
        <v>98.762666666666689</v>
      </c>
      <c r="JK5">
        <v>107.956</v>
      </c>
      <c r="JL5">
        <v>110.58266666666665</v>
      </c>
      <c r="JM5">
        <v>113.20933333333335</v>
      </c>
      <c r="JN5">
        <v>113.20933333333335</v>
      </c>
      <c r="JO5">
        <v>109.92600000000002</v>
      </c>
      <c r="JP5">
        <v>106.64266666666667</v>
      </c>
      <c r="JQ5">
        <v>113.20933333333335</v>
      </c>
      <c r="JR5">
        <v>113.20933333333335</v>
      </c>
      <c r="JS5">
        <v>113.20933333333335</v>
      </c>
      <c r="JT5">
        <v>107.956</v>
      </c>
      <c r="JV5">
        <v>69.212666666666692</v>
      </c>
      <c r="JW5">
        <v>69.212666666666692</v>
      </c>
      <c r="JX5">
        <v>77.749333333333354</v>
      </c>
      <c r="JY5">
        <v>79.719333333333324</v>
      </c>
      <c r="JZ5">
        <v>81.689333333333337</v>
      </c>
      <c r="KA5">
        <v>81.689333333333337</v>
      </c>
      <c r="KB5">
        <v>77.749333333333354</v>
      </c>
      <c r="KC5">
        <v>75.122666666666689</v>
      </c>
      <c r="KD5">
        <v>81.689333333333337</v>
      </c>
      <c r="KE5">
        <v>81.689333333333337</v>
      </c>
      <c r="KF5">
        <v>81.689333333333337</v>
      </c>
      <c r="KG5">
        <v>77.749333333333354</v>
      </c>
      <c r="KI5">
        <v>52.796000000000021</v>
      </c>
      <c r="KJ5">
        <v>52.796000000000021</v>
      </c>
      <c r="KK5">
        <v>60.676000000000037</v>
      </c>
      <c r="KL5">
        <v>61.989333333333327</v>
      </c>
      <c r="KM5">
        <v>63.959333333333383</v>
      </c>
      <c r="KN5">
        <v>63.959333333333383</v>
      </c>
      <c r="KO5">
        <v>58.705999999999982</v>
      </c>
      <c r="KP5">
        <v>57.392666666666692</v>
      </c>
      <c r="KQ5">
        <v>63.959333333333383</v>
      </c>
      <c r="KR5">
        <v>63.959333333333383</v>
      </c>
      <c r="KS5">
        <v>63.959333333333383</v>
      </c>
      <c r="KT5">
        <v>60.676000000000037</v>
      </c>
      <c r="KV5">
        <v>25.215999999999951</v>
      </c>
      <c r="KW5">
        <v>25.215999999999951</v>
      </c>
      <c r="KX5">
        <v>33.096000000000011</v>
      </c>
      <c r="KY5">
        <v>34.409333333333336</v>
      </c>
      <c r="KZ5">
        <v>35.722666666666669</v>
      </c>
      <c r="LA5">
        <v>35.722666666666669</v>
      </c>
      <c r="LB5">
        <v>29.812666666666665</v>
      </c>
      <c r="LC5">
        <v>29.156000000000024</v>
      </c>
      <c r="LD5">
        <v>35.722666666666669</v>
      </c>
      <c r="LE5">
        <v>35.722666666666669</v>
      </c>
      <c r="LF5">
        <v>35.722666666666669</v>
      </c>
      <c r="LG5">
        <v>33.096000000000011</v>
      </c>
    </row>
    <row r="6" spans="1:319" x14ac:dyDescent="0.3">
      <c r="C6" s="12">
        <v>2</v>
      </c>
      <c r="D6" s="12">
        <v>1</v>
      </c>
      <c r="E6" s="12" t="s">
        <v>127</v>
      </c>
      <c r="F6">
        <v>6.53</v>
      </c>
      <c r="G6" s="12" t="s">
        <v>73</v>
      </c>
      <c r="I6">
        <v>11.899111111111116</v>
      </c>
      <c r="J6">
        <v>11.899111111111116</v>
      </c>
      <c r="K6">
        <v>19.880222222222223</v>
      </c>
      <c r="L6">
        <v>20.605777777777845</v>
      </c>
      <c r="M6">
        <v>22.056888888888857</v>
      </c>
      <c r="N6">
        <v>22.056888888888857</v>
      </c>
      <c r="O6">
        <v>15.526888888888903</v>
      </c>
      <c r="P6">
        <v>14.801333333333281</v>
      </c>
      <c r="Q6">
        <v>22.056888888888857</v>
      </c>
      <c r="R6">
        <v>22.056888888888857</v>
      </c>
      <c r="S6">
        <v>22.056888888888857</v>
      </c>
      <c r="T6">
        <v>19.880222222222223</v>
      </c>
      <c r="V6">
        <v>-4.7886666666666731</v>
      </c>
      <c r="W6">
        <v>-4.7886666666666731</v>
      </c>
      <c r="X6">
        <v>3.1924444444444333</v>
      </c>
      <c r="Y6">
        <v>3.9180000000000557</v>
      </c>
      <c r="Z6">
        <v>4.6435555555555856</v>
      </c>
      <c r="AA6">
        <v>4.6435555555555856</v>
      </c>
      <c r="AB6">
        <v>-2.6119999999999908</v>
      </c>
      <c r="AC6">
        <v>-2.6119999999999908</v>
      </c>
      <c r="AD6">
        <v>4.6435555555555856</v>
      </c>
      <c r="AE6">
        <v>4.6435555555555856</v>
      </c>
      <c r="AF6">
        <v>4.6435555555555856</v>
      </c>
      <c r="AG6">
        <v>3.1924444444444333</v>
      </c>
      <c r="AI6">
        <v>-33.08533333333326</v>
      </c>
      <c r="AJ6">
        <v>-33.08533333333326</v>
      </c>
      <c r="AK6">
        <v>-25.829777777777732</v>
      </c>
      <c r="AL6">
        <v>-25.829777777777732</v>
      </c>
      <c r="AM6">
        <v>-25.104222222222205</v>
      </c>
      <c r="AN6">
        <v>-25.104222222222205</v>
      </c>
      <c r="AO6">
        <v>-32.359777777777779</v>
      </c>
      <c r="AP6">
        <v>-32.359777777777779</v>
      </c>
      <c r="AQ6">
        <v>-25.104222222222205</v>
      </c>
      <c r="AR6">
        <v>-25.104222222222205</v>
      </c>
      <c r="AS6">
        <v>-25.104222222222205</v>
      </c>
      <c r="AT6">
        <v>-25.829777777777732</v>
      </c>
      <c r="AV6">
        <v>-35.262000000000036</v>
      </c>
      <c r="AW6">
        <v>-35.262000000000036</v>
      </c>
      <c r="AX6">
        <v>-28.006444444444462</v>
      </c>
      <c r="AY6">
        <v>-28.006444444444462</v>
      </c>
      <c r="AZ6">
        <v>-28.006444444444462</v>
      </c>
      <c r="BA6">
        <v>-28.006444444444462</v>
      </c>
      <c r="BB6">
        <v>-35.262000000000036</v>
      </c>
      <c r="BC6">
        <v>-35.262000000000036</v>
      </c>
      <c r="BD6">
        <v>-28.006444444444462</v>
      </c>
      <c r="BE6">
        <v>-28.006444444444462</v>
      </c>
      <c r="BF6">
        <v>-28.006444444444462</v>
      </c>
      <c r="BG6">
        <v>-28.006444444444462</v>
      </c>
      <c r="BI6">
        <v>-35.987555555555566</v>
      </c>
      <c r="BJ6">
        <v>-35.987555555555566</v>
      </c>
      <c r="BK6">
        <v>-28.731999999999992</v>
      </c>
      <c r="BL6">
        <v>-28.731999999999992</v>
      </c>
      <c r="BM6">
        <v>-28.731999999999992</v>
      </c>
      <c r="BN6">
        <v>-28.731999999999992</v>
      </c>
      <c r="BO6">
        <v>-35.987555555555566</v>
      </c>
      <c r="BP6">
        <v>-35.987555555555566</v>
      </c>
      <c r="BQ6">
        <v>-28.731999999999992</v>
      </c>
      <c r="BR6">
        <v>-28.731999999999992</v>
      </c>
      <c r="BS6">
        <v>-28.731999999999992</v>
      </c>
      <c r="BT6">
        <v>-28.731999999999992</v>
      </c>
      <c r="BV6">
        <v>-34.536444444444413</v>
      </c>
      <c r="BW6">
        <v>-34.536444444444413</v>
      </c>
      <c r="BX6">
        <v>-27.280888888888885</v>
      </c>
      <c r="BY6">
        <v>-27.280888888888885</v>
      </c>
      <c r="BZ6">
        <v>-27.280888888888885</v>
      </c>
      <c r="CA6">
        <v>-27.280888888888885</v>
      </c>
      <c r="CB6">
        <v>-33.810888888888883</v>
      </c>
      <c r="CC6">
        <v>-34.536444444444413</v>
      </c>
      <c r="CD6">
        <v>-27.280888888888885</v>
      </c>
      <c r="CE6">
        <v>-27.280888888888885</v>
      </c>
      <c r="CF6">
        <v>-27.280888888888885</v>
      </c>
      <c r="CG6">
        <v>-27.280888888888885</v>
      </c>
      <c r="CI6">
        <v>46.725777777777751</v>
      </c>
      <c r="CJ6">
        <v>46.725777777777751</v>
      </c>
      <c r="CK6">
        <v>54.706888888888905</v>
      </c>
      <c r="CL6">
        <v>55.432444444444435</v>
      </c>
      <c r="CM6">
        <v>55.432444444444435</v>
      </c>
      <c r="CN6">
        <v>55.432444444444435</v>
      </c>
      <c r="CO6">
        <v>48.902444444444484</v>
      </c>
      <c r="CP6">
        <v>48.176888888888904</v>
      </c>
      <c r="CQ6">
        <v>55.432444444444435</v>
      </c>
      <c r="CR6">
        <v>55.432444444444435</v>
      </c>
      <c r="CS6">
        <v>55.432444444444435</v>
      </c>
      <c r="CT6">
        <v>54.706888888888905</v>
      </c>
      <c r="CV6">
        <v>130.89022222222226</v>
      </c>
      <c r="CW6">
        <v>130.89022222222226</v>
      </c>
      <c r="CX6">
        <v>139.59688888888886</v>
      </c>
      <c r="CY6">
        <v>141.048</v>
      </c>
      <c r="CZ6">
        <v>141.77355555555559</v>
      </c>
      <c r="DA6">
        <v>141.77355555555559</v>
      </c>
      <c r="DB6">
        <v>135.96911111111106</v>
      </c>
      <c r="DC6">
        <v>134.51800000000006</v>
      </c>
      <c r="DD6">
        <v>141.77355555555559</v>
      </c>
      <c r="DE6">
        <v>141.77355555555559</v>
      </c>
      <c r="DF6">
        <v>141.77355555555559</v>
      </c>
      <c r="DG6">
        <v>139.59688888888886</v>
      </c>
      <c r="DI6">
        <v>204.89688888888887</v>
      </c>
      <c r="DJ6">
        <v>204.89688888888887</v>
      </c>
      <c r="DK6">
        <v>214.32911111111116</v>
      </c>
      <c r="DL6">
        <v>216.50577777777781</v>
      </c>
      <c r="DM6">
        <v>218.68244444444443</v>
      </c>
      <c r="DN6">
        <v>218.68244444444443</v>
      </c>
      <c r="DO6">
        <v>213.6035555555556</v>
      </c>
      <c r="DP6">
        <v>211.42688888888893</v>
      </c>
      <c r="DQ6">
        <v>218.68244444444443</v>
      </c>
      <c r="DR6">
        <v>218.68244444444443</v>
      </c>
      <c r="DS6">
        <v>218.68244444444443</v>
      </c>
      <c r="DT6">
        <v>214.32911111111116</v>
      </c>
      <c r="DV6">
        <v>254.2346666666667</v>
      </c>
      <c r="DW6">
        <v>254.2346666666667</v>
      </c>
      <c r="DX6">
        <v>264.39244444444449</v>
      </c>
      <c r="DY6">
        <v>267.29466666666673</v>
      </c>
      <c r="DZ6">
        <v>270.92244444444447</v>
      </c>
      <c r="EA6">
        <v>270.92244444444447</v>
      </c>
      <c r="EB6">
        <v>266.56911111111111</v>
      </c>
      <c r="EC6">
        <v>263.66688888888893</v>
      </c>
      <c r="ED6">
        <v>270.92244444444447</v>
      </c>
      <c r="EE6">
        <v>270.92244444444447</v>
      </c>
      <c r="EF6">
        <v>270.92244444444447</v>
      </c>
      <c r="EG6">
        <v>264.39244444444449</v>
      </c>
      <c r="EI6">
        <v>291.238</v>
      </c>
      <c r="EJ6">
        <v>291.238</v>
      </c>
      <c r="EK6">
        <v>302.84688888888888</v>
      </c>
      <c r="EL6">
        <v>307.20022222222224</v>
      </c>
      <c r="EM6">
        <v>311.55355555555559</v>
      </c>
      <c r="EN6">
        <v>311.55355555555559</v>
      </c>
      <c r="EO6">
        <v>308.65133333333335</v>
      </c>
      <c r="EP6">
        <v>304.298</v>
      </c>
      <c r="EQ6">
        <v>311.55355555555559</v>
      </c>
      <c r="ER6">
        <v>311.55355555555559</v>
      </c>
      <c r="ES6">
        <v>311.55355555555559</v>
      </c>
      <c r="ET6">
        <v>302.84688888888888</v>
      </c>
      <c r="EV6">
        <v>301.39577777777788</v>
      </c>
      <c r="EW6">
        <v>301.39577777777788</v>
      </c>
      <c r="EX6">
        <v>314.45577777777783</v>
      </c>
      <c r="EY6">
        <v>320.26022222222224</v>
      </c>
      <c r="EZ6">
        <v>325.33911111111115</v>
      </c>
      <c r="FA6">
        <v>325.33911111111115</v>
      </c>
      <c r="FB6">
        <v>323.88800000000003</v>
      </c>
      <c r="FC6">
        <v>318.08355555555562</v>
      </c>
      <c r="FD6">
        <v>325.33911111111115</v>
      </c>
      <c r="FE6">
        <v>325.33911111111115</v>
      </c>
      <c r="FF6">
        <v>325.33911111111115</v>
      </c>
      <c r="FG6">
        <v>314.45577777777783</v>
      </c>
      <c r="FI6">
        <v>283.25688888888891</v>
      </c>
      <c r="FJ6">
        <v>283.25688888888891</v>
      </c>
      <c r="FK6">
        <v>297.04244444444447</v>
      </c>
      <c r="FL6">
        <v>303.57244444444444</v>
      </c>
      <c r="FM6">
        <v>310.10244444444447</v>
      </c>
      <c r="FN6">
        <v>310.10244444444447</v>
      </c>
      <c r="FO6">
        <v>309.37688888888891</v>
      </c>
      <c r="FP6">
        <v>302.84688888888894</v>
      </c>
      <c r="FQ6">
        <v>310.10244444444447</v>
      </c>
      <c r="FR6">
        <v>310.10244444444447</v>
      </c>
      <c r="FS6">
        <v>310.10244444444447</v>
      </c>
      <c r="FT6">
        <v>297.04244444444447</v>
      </c>
      <c r="FV6">
        <v>262.21577777777782</v>
      </c>
      <c r="FW6">
        <v>262.21577777777782</v>
      </c>
      <c r="FX6">
        <v>276.72688888888894</v>
      </c>
      <c r="FY6">
        <v>283.98244444444447</v>
      </c>
      <c r="FZ6">
        <v>290.51244444444444</v>
      </c>
      <c r="GA6">
        <v>290.51244444444444</v>
      </c>
      <c r="GB6">
        <v>290.51244444444444</v>
      </c>
      <c r="GC6">
        <v>283.25688888888891</v>
      </c>
      <c r="GD6">
        <v>290.51244444444444</v>
      </c>
      <c r="GE6">
        <v>290.51244444444444</v>
      </c>
      <c r="GF6">
        <v>290.51244444444444</v>
      </c>
      <c r="GG6">
        <v>276.72688888888894</v>
      </c>
      <c r="GI6">
        <v>251.33244444444443</v>
      </c>
      <c r="GJ6">
        <v>251.33244444444443</v>
      </c>
      <c r="GK6">
        <v>265.84355555555561</v>
      </c>
      <c r="GL6">
        <v>273.09911111111114</v>
      </c>
      <c r="GM6">
        <v>280.35466666666667</v>
      </c>
      <c r="GN6">
        <v>280.35466666666667</v>
      </c>
      <c r="GO6">
        <v>280.35466666666667</v>
      </c>
      <c r="GP6">
        <v>273.09911111111114</v>
      </c>
      <c r="GQ6">
        <v>280.35466666666667</v>
      </c>
      <c r="GR6">
        <v>280.35466666666667</v>
      </c>
      <c r="GS6">
        <v>280.35466666666667</v>
      </c>
      <c r="GT6">
        <v>265.84355555555561</v>
      </c>
      <c r="GV6">
        <v>236.09577777777781</v>
      </c>
      <c r="GW6">
        <v>236.09577777777781</v>
      </c>
      <c r="GX6">
        <v>250.6068888888889</v>
      </c>
      <c r="GY6">
        <v>257.86244444444446</v>
      </c>
      <c r="GZ6">
        <v>264.39244444444444</v>
      </c>
      <c r="HA6">
        <v>264.39244444444444</v>
      </c>
      <c r="HB6">
        <v>264.39244444444444</v>
      </c>
      <c r="HC6">
        <v>257.1368888888889</v>
      </c>
      <c r="HD6">
        <v>264.39244444444444</v>
      </c>
      <c r="HE6">
        <v>264.39244444444444</v>
      </c>
      <c r="HF6">
        <v>264.39244444444444</v>
      </c>
      <c r="HG6">
        <v>250.6068888888889</v>
      </c>
      <c r="HI6">
        <v>205.62244444444445</v>
      </c>
      <c r="HJ6">
        <v>205.62244444444445</v>
      </c>
      <c r="HK6">
        <v>219.40800000000002</v>
      </c>
      <c r="HL6">
        <v>225.93800000000002</v>
      </c>
      <c r="HM6">
        <v>232.46800000000002</v>
      </c>
      <c r="HN6">
        <v>232.46800000000002</v>
      </c>
      <c r="HO6">
        <v>231.74244444444443</v>
      </c>
      <c r="HP6">
        <v>225.21244444444443</v>
      </c>
      <c r="HQ6">
        <v>232.46800000000002</v>
      </c>
      <c r="HR6">
        <v>232.46800000000002</v>
      </c>
      <c r="HS6">
        <v>232.46800000000002</v>
      </c>
      <c r="HT6">
        <v>219.40800000000002</v>
      </c>
      <c r="HV6">
        <v>172.24688888888886</v>
      </c>
      <c r="HW6">
        <v>172.24688888888886</v>
      </c>
      <c r="HX6">
        <v>185.30688888888892</v>
      </c>
      <c r="HY6">
        <v>191.11133333333333</v>
      </c>
      <c r="HZ6">
        <v>196.91577777777781</v>
      </c>
      <c r="IA6">
        <v>196.91577777777781</v>
      </c>
      <c r="IB6">
        <v>195.46466666666669</v>
      </c>
      <c r="IC6">
        <v>189.66022222222222</v>
      </c>
      <c r="ID6">
        <v>196.91577777777781</v>
      </c>
      <c r="IE6">
        <v>196.91577777777781</v>
      </c>
      <c r="IF6">
        <v>196.91577777777781</v>
      </c>
      <c r="IG6">
        <v>185.30688888888892</v>
      </c>
      <c r="II6">
        <v>150.48022222222227</v>
      </c>
      <c r="IJ6">
        <v>150.48022222222227</v>
      </c>
      <c r="IK6">
        <v>162.81466666666671</v>
      </c>
      <c r="IL6">
        <v>167.89355555555559</v>
      </c>
      <c r="IM6">
        <v>172.24688888888892</v>
      </c>
      <c r="IN6">
        <v>172.24688888888892</v>
      </c>
      <c r="IO6">
        <v>170.07022222222224</v>
      </c>
      <c r="IP6">
        <v>164.99133333333333</v>
      </c>
      <c r="IQ6">
        <v>172.24688888888892</v>
      </c>
      <c r="IR6">
        <v>172.24688888888892</v>
      </c>
      <c r="IS6">
        <v>172.24688888888892</v>
      </c>
      <c r="IT6">
        <v>162.81466666666671</v>
      </c>
      <c r="IV6">
        <v>116.37911111111111</v>
      </c>
      <c r="IW6">
        <v>116.37911111111111</v>
      </c>
      <c r="IX6">
        <v>127.26244444444444</v>
      </c>
      <c r="IY6">
        <v>130.89022222222223</v>
      </c>
      <c r="IZ6">
        <v>135.24355555555559</v>
      </c>
      <c r="JA6">
        <v>135.24355555555559</v>
      </c>
      <c r="JB6">
        <v>131.61577777777785</v>
      </c>
      <c r="JC6">
        <v>127.98800000000006</v>
      </c>
      <c r="JD6">
        <v>135.24355555555559</v>
      </c>
      <c r="JE6">
        <v>135.24355555555559</v>
      </c>
      <c r="JF6">
        <v>135.24355555555559</v>
      </c>
      <c r="JG6">
        <v>127.26244444444444</v>
      </c>
      <c r="JI6">
        <v>96.063555555555595</v>
      </c>
      <c r="JJ6">
        <v>96.063555555555595</v>
      </c>
      <c r="JK6">
        <v>106.22133333333333</v>
      </c>
      <c r="JL6">
        <v>109.12355555555554</v>
      </c>
      <c r="JM6">
        <v>112.0257777777778</v>
      </c>
      <c r="JN6">
        <v>112.0257777777778</v>
      </c>
      <c r="JO6">
        <v>108.39800000000001</v>
      </c>
      <c r="JP6">
        <v>104.77022222222223</v>
      </c>
      <c r="JQ6">
        <v>112.0257777777778</v>
      </c>
      <c r="JR6">
        <v>112.0257777777778</v>
      </c>
      <c r="JS6">
        <v>112.0257777777778</v>
      </c>
      <c r="JT6">
        <v>106.22133333333333</v>
      </c>
      <c r="JV6">
        <v>76.473555555555592</v>
      </c>
      <c r="JW6">
        <v>76.473555555555592</v>
      </c>
      <c r="JX6">
        <v>85.9057777777778</v>
      </c>
      <c r="JY6">
        <v>88.082444444444434</v>
      </c>
      <c r="JZ6">
        <v>90.259111111111125</v>
      </c>
      <c r="KA6">
        <v>90.259111111111125</v>
      </c>
      <c r="KB6">
        <v>85.9057777777778</v>
      </c>
      <c r="KC6">
        <v>83.003555555555593</v>
      </c>
      <c r="KD6">
        <v>90.259111111111125</v>
      </c>
      <c r="KE6">
        <v>90.259111111111125</v>
      </c>
      <c r="KF6">
        <v>90.259111111111125</v>
      </c>
      <c r="KG6">
        <v>85.9057777777778</v>
      </c>
      <c r="KI6">
        <v>45.27466666666669</v>
      </c>
      <c r="KJ6">
        <v>45.27466666666669</v>
      </c>
      <c r="KK6">
        <v>53.981333333333374</v>
      </c>
      <c r="KL6">
        <v>55.432444444444435</v>
      </c>
      <c r="KM6">
        <v>57.609111111111162</v>
      </c>
      <c r="KN6">
        <v>57.609111111111162</v>
      </c>
      <c r="KO6">
        <v>51.804666666666648</v>
      </c>
      <c r="KP6">
        <v>50.353555555555587</v>
      </c>
      <c r="KQ6">
        <v>57.609111111111162</v>
      </c>
      <c r="KR6">
        <v>57.609111111111162</v>
      </c>
      <c r="KS6">
        <v>57.609111111111162</v>
      </c>
      <c r="KT6">
        <v>53.981333333333374</v>
      </c>
      <c r="KV6">
        <v>27.861333333333281</v>
      </c>
      <c r="KW6">
        <v>27.861333333333281</v>
      </c>
      <c r="KX6">
        <v>36.568000000000012</v>
      </c>
      <c r="KY6">
        <v>38.019111111111116</v>
      </c>
      <c r="KZ6">
        <v>39.470222222222226</v>
      </c>
      <c r="LA6">
        <v>39.470222222222226</v>
      </c>
      <c r="LB6">
        <v>32.940222222222225</v>
      </c>
      <c r="LC6">
        <v>32.214666666666695</v>
      </c>
      <c r="LD6">
        <v>39.470222222222226</v>
      </c>
      <c r="LE6">
        <v>39.470222222222226</v>
      </c>
      <c r="LF6">
        <v>39.470222222222226</v>
      </c>
      <c r="LG6">
        <v>36.568000000000012</v>
      </c>
    </row>
    <row r="7" spans="1:319" x14ac:dyDescent="0.3">
      <c r="C7" s="12">
        <v>2</v>
      </c>
      <c r="D7" s="12">
        <v>1</v>
      </c>
      <c r="E7" s="12" t="s">
        <v>127</v>
      </c>
      <c r="F7">
        <v>6.53</v>
      </c>
      <c r="G7" s="12" t="s">
        <v>105</v>
      </c>
      <c r="I7">
        <v>103.31911111111111</v>
      </c>
      <c r="J7">
        <v>103.31911111111111</v>
      </c>
      <c r="K7">
        <v>111.30022222222223</v>
      </c>
      <c r="L7">
        <v>112.02577777777785</v>
      </c>
      <c r="M7">
        <v>113.47688888888887</v>
      </c>
      <c r="N7">
        <v>113.47688888888887</v>
      </c>
      <c r="O7">
        <v>106.94688888888891</v>
      </c>
      <c r="P7">
        <v>106.22133333333329</v>
      </c>
      <c r="Q7">
        <v>113.47688888888887</v>
      </c>
      <c r="R7">
        <v>113.47688888888887</v>
      </c>
      <c r="S7">
        <v>113.47688888888887</v>
      </c>
      <c r="T7">
        <v>111.30022222222223</v>
      </c>
      <c r="V7">
        <v>73.571333333333328</v>
      </c>
      <c r="W7">
        <v>73.571333333333328</v>
      </c>
      <c r="X7">
        <v>81.552444444444433</v>
      </c>
      <c r="Y7">
        <v>82.278000000000063</v>
      </c>
      <c r="Z7">
        <v>83.003555555555593</v>
      </c>
      <c r="AA7">
        <v>83.003555555555593</v>
      </c>
      <c r="AB7">
        <v>75.748000000000019</v>
      </c>
      <c r="AC7">
        <v>75.748000000000019</v>
      </c>
      <c r="AD7">
        <v>83.003555555555593</v>
      </c>
      <c r="AE7">
        <v>83.003555555555593</v>
      </c>
      <c r="AF7">
        <v>83.003555555555593</v>
      </c>
      <c r="AG7">
        <v>81.552444444444433</v>
      </c>
      <c r="AI7">
        <v>58.334666666666742</v>
      </c>
      <c r="AJ7">
        <v>58.334666666666742</v>
      </c>
      <c r="AK7">
        <v>65.590222222222266</v>
      </c>
      <c r="AL7">
        <v>65.590222222222266</v>
      </c>
      <c r="AM7">
        <v>66.315777777777797</v>
      </c>
      <c r="AN7">
        <v>66.315777777777797</v>
      </c>
      <c r="AO7">
        <v>59.060222222222222</v>
      </c>
      <c r="AP7">
        <v>59.060222222222222</v>
      </c>
      <c r="AQ7">
        <v>66.315777777777797</v>
      </c>
      <c r="AR7">
        <v>66.315777777777797</v>
      </c>
      <c r="AS7">
        <v>66.315777777777797</v>
      </c>
      <c r="AT7">
        <v>65.590222222222266</v>
      </c>
      <c r="AV7">
        <v>30.037999999999965</v>
      </c>
      <c r="AW7">
        <v>30.037999999999965</v>
      </c>
      <c r="AX7">
        <v>37.293555555555542</v>
      </c>
      <c r="AY7">
        <v>37.293555555555542</v>
      </c>
      <c r="AZ7">
        <v>37.293555555555542</v>
      </c>
      <c r="BA7">
        <v>37.293555555555542</v>
      </c>
      <c r="BB7">
        <v>30.037999999999965</v>
      </c>
      <c r="BC7">
        <v>30.037999999999965</v>
      </c>
      <c r="BD7">
        <v>37.293555555555542</v>
      </c>
      <c r="BE7">
        <v>37.293555555555542</v>
      </c>
      <c r="BF7">
        <v>37.293555555555542</v>
      </c>
      <c r="BG7">
        <v>37.293555555555542</v>
      </c>
      <c r="BI7">
        <v>16.252444444444432</v>
      </c>
      <c r="BJ7">
        <v>16.252444444444432</v>
      </c>
      <c r="BK7">
        <v>23.50800000000001</v>
      </c>
      <c r="BL7">
        <v>23.50800000000001</v>
      </c>
      <c r="BM7">
        <v>23.50800000000001</v>
      </c>
      <c r="BN7">
        <v>23.50800000000001</v>
      </c>
      <c r="BO7">
        <v>16.252444444444432</v>
      </c>
      <c r="BP7">
        <v>16.252444444444432</v>
      </c>
      <c r="BQ7">
        <v>23.50800000000001</v>
      </c>
      <c r="BR7">
        <v>23.50800000000001</v>
      </c>
      <c r="BS7">
        <v>23.50800000000001</v>
      </c>
      <c r="BT7">
        <v>23.50800000000001</v>
      </c>
      <c r="BV7">
        <v>17.703555555555585</v>
      </c>
      <c r="BW7">
        <v>17.703555555555585</v>
      </c>
      <c r="BX7">
        <v>24.959111111111117</v>
      </c>
      <c r="BY7">
        <v>24.959111111111117</v>
      </c>
      <c r="BZ7">
        <v>24.959111111111117</v>
      </c>
      <c r="CA7">
        <v>24.959111111111117</v>
      </c>
      <c r="CB7">
        <v>18.429111111111116</v>
      </c>
      <c r="CC7">
        <v>17.703555555555585</v>
      </c>
      <c r="CD7">
        <v>24.959111111111117</v>
      </c>
      <c r="CE7">
        <v>24.959111111111117</v>
      </c>
      <c r="CF7">
        <v>24.959111111111117</v>
      </c>
      <c r="CG7">
        <v>24.959111111111117</v>
      </c>
      <c r="CI7">
        <v>33.665777777777755</v>
      </c>
      <c r="CJ7">
        <v>33.665777777777755</v>
      </c>
      <c r="CK7">
        <v>41.646888888888903</v>
      </c>
      <c r="CL7">
        <v>42.372444444444433</v>
      </c>
      <c r="CM7">
        <v>42.372444444444433</v>
      </c>
      <c r="CN7">
        <v>42.372444444444433</v>
      </c>
      <c r="CO7">
        <v>35.842444444444482</v>
      </c>
      <c r="CP7">
        <v>35.116888888888901</v>
      </c>
      <c r="CQ7">
        <v>42.372444444444433</v>
      </c>
      <c r="CR7">
        <v>42.372444444444433</v>
      </c>
      <c r="CS7">
        <v>42.372444444444433</v>
      </c>
      <c r="CT7">
        <v>41.646888888888903</v>
      </c>
      <c r="CV7">
        <v>65.590222222222266</v>
      </c>
      <c r="CW7">
        <v>65.590222222222266</v>
      </c>
      <c r="CX7">
        <v>74.296888888888859</v>
      </c>
      <c r="CY7">
        <v>75.748000000000019</v>
      </c>
      <c r="CZ7">
        <v>76.473555555555592</v>
      </c>
      <c r="DA7">
        <v>76.473555555555592</v>
      </c>
      <c r="DB7">
        <v>70.669111111111079</v>
      </c>
      <c r="DC7">
        <v>69.21800000000006</v>
      </c>
      <c r="DD7">
        <v>76.473555555555592</v>
      </c>
      <c r="DE7">
        <v>76.473555555555592</v>
      </c>
      <c r="DF7">
        <v>76.473555555555592</v>
      </c>
      <c r="DG7">
        <v>74.296888888888859</v>
      </c>
      <c r="DI7">
        <v>113.47688888888887</v>
      </c>
      <c r="DJ7">
        <v>113.47688888888887</v>
      </c>
      <c r="DK7">
        <v>122.90911111111117</v>
      </c>
      <c r="DL7">
        <v>125.08577777777781</v>
      </c>
      <c r="DM7">
        <v>127.26244444444444</v>
      </c>
      <c r="DN7">
        <v>127.26244444444444</v>
      </c>
      <c r="DO7">
        <v>122.18355555555559</v>
      </c>
      <c r="DP7">
        <v>120.00688888888891</v>
      </c>
      <c r="DQ7">
        <v>127.26244444444444</v>
      </c>
      <c r="DR7">
        <v>127.26244444444444</v>
      </c>
      <c r="DS7">
        <v>127.26244444444444</v>
      </c>
      <c r="DT7">
        <v>122.90911111111117</v>
      </c>
      <c r="DV7">
        <v>162.81466666666671</v>
      </c>
      <c r="DW7">
        <v>162.81466666666671</v>
      </c>
      <c r="DX7">
        <v>172.97244444444448</v>
      </c>
      <c r="DY7">
        <v>175.87466666666668</v>
      </c>
      <c r="DZ7">
        <v>179.50244444444445</v>
      </c>
      <c r="EA7">
        <v>179.50244444444445</v>
      </c>
      <c r="EB7">
        <v>175.14911111111113</v>
      </c>
      <c r="EC7">
        <v>172.24688888888892</v>
      </c>
      <c r="ED7">
        <v>179.50244444444445</v>
      </c>
      <c r="EE7">
        <v>179.50244444444445</v>
      </c>
      <c r="EF7">
        <v>179.50244444444445</v>
      </c>
      <c r="EG7">
        <v>172.97244444444448</v>
      </c>
      <c r="EI7">
        <v>225.93800000000002</v>
      </c>
      <c r="EJ7">
        <v>225.93800000000002</v>
      </c>
      <c r="EK7">
        <v>237.54688888888887</v>
      </c>
      <c r="EL7">
        <v>241.90022222222223</v>
      </c>
      <c r="EM7">
        <v>246.25355555555561</v>
      </c>
      <c r="EN7">
        <v>246.25355555555561</v>
      </c>
      <c r="EO7">
        <v>243.35133333333334</v>
      </c>
      <c r="EP7">
        <v>238.99800000000002</v>
      </c>
      <c r="EQ7">
        <v>246.25355555555561</v>
      </c>
      <c r="ER7">
        <v>246.25355555555561</v>
      </c>
      <c r="ES7">
        <v>246.25355555555561</v>
      </c>
      <c r="ET7">
        <v>237.54688888888887</v>
      </c>
      <c r="EV7">
        <v>262.21577777777787</v>
      </c>
      <c r="EW7">
        <v>262.21577777777787</v>
      </c>
      <c r="EX7">
        <v>275.27577777777782</v>
      </c>
      <c r="EY7">
        <v>281.08022222222223</v>
      </c>
      <c r="EZ7">
        <v>286.15911111111114</v>
      </c>
      <c r="FA7">
        <v>286.15911111111114</v>
      </c>
      <c r="FB7">
        <v>284.70800000000003</v>
      </c>
      <c r="FC7">
        <v>278.90355555555561</v>
      </c>
      <c r="FD7">
        <v>286.15911111111114</v>
      </c>
      <c r="FE7">
        <v>286.15911111111114</v>
      </c>
      <c r="FF7">
        <v>286.15911111111114</v>
      </c>
      <c r="FG7">
        <v>275.27577777777782</v>
      </c>
      <c r="FI7">
        <v>283.25688888888891</v>
      </c>
      <c r="FJ7">
        <v>283.25688888888891</v>
      </c>
      <c r="FK7">
        <v>297.04244444444447</v>
      </c>
      <c r="FL7">
        <v>303.57244444444444</v>
      </c>
      <c r="FM7">
        <v>310.10244444444447</v>
      </c>
      <c r="FN7">
        <v>310.10244444444447</v>
      </c>
      <c r="FO7">
        <v>309.37688888888891</v>
      </c>
      <c r="FP7">
        <v>302.84688888888894</v>
      </c>
      <c r="FQ7">
        <v>310.10244444444447</v>
      </c>
      <c r="FR7">
        <v>310.10244444444447</v>
      </c>
      <c r="FS7">
        <v>310.10244444444447</v>
      </c>
      <c r="FT7">
        <v>297.04244444444447</v>
      </c>
      <c r="FV7">
        <v>288.33577777777782</v>
      </c>
      <c r="FW7">
        <v>288.33577777777782</v>
      </c>
      <c r="FX7">
        <v>302.84688888888894</v>
      </c>
      <c r="FY7">
        <v>310.10244444444447</v>
      </c>
      <c r="FZ7">
        <v>316.63244444444445</v>
      </c>
      <c r="GA7">
        <v>316.63244444444445</v>
      </c>
      <c r="GB7">
        <v>316.63244444444445</v>
      </c>
      <c r="GC7">
        <v>309.37688888888891</v>
      </c>
      <c r="GD7">
        <v>316.63244444444445</v>
      </c>
      <c r="GE7">
        <v>316.63244444444445</v>
      </c>
      <c r="GF7">
        <v>316.63244444444445</v>
      </c>
      <c r="GG7">
        <v>302.84688888888894</v>
      </c>
      <c r="GI7">
        <v>290.51244444444444</v>
      </c>
      <c r="GJ7">
        <v>290.51244444444444</v>
      </c>
      <c r="GK7">
        <v>305.02355555555562</v>
      </c>
      <c r="GL7">
        <v>312.27911111111115</v>
      </c>
      <c r="GM7">
        <v>319.53466666666668</v>
      </c>
      <c r="GN7">
        <v>319.53466666666668</v>
      </c>
      <c r="GO7">
        <v>319.53466666666668</v>
      </c>
      <c r="GP7">
        <v>312.27911111111115</v>
      </c>
      <c r="GQ7">
        <v>319.53466666666668</v>
      </c>
      <c r="GR7">
        <v>319.53466666666668</v>
      </c>
      <c r="GS7">
        <v>319.53466666666668</v>
      </c>
      <c r="GT7">
        <v>305.02355555555562</v>
      </c>
      <c r="GV7">
        <v>275.27577777777782</v>
      </c>
      <c r="GW7">
        <v>275.27577777777782</v>
      </c>
      <c r="GX7">
        <v>289.78688888888894</v>
      </c>
      <c r="GY7">
        <v>297.04244444444447</v>
      </c>
      <c r="GZ7">
        <v>303.57244444444444</v>
      </c>
      <c r="HA7">
        <v>303.57244444444444</v>
      </c>
      <c r="HB7">
        <v>303.57244444444444</v>
      </c>
      <c r="HC7">
        <v>296.31688888888891</v>
      </c>
      <c r="HD7">
        <v>303.57244444444444</v>
      </c>
      <c r="HE7">
        <v>303.57244444444444</v>
      </c>
      <c r="HF7">
        <v>303.57244444444444</v>
      </c>
      <c r="HG7">
        <v>289.78688888888894</v>
      </c>
      <c r="HI7">
        <v>257.86244444444446</v>
      </c>
      <c r="HJ7">
        <v>257.86244444444446</v>
      </c>
      <c r="HK7">
        <v>271.64800000000002</v>
      </c>
      <c r="HL7">
        <v>278.178</v>
      </c>
      <c r="HM7">
        <v>284.70800000000003</v>
      </c>
      <c r="HN7">
        <v>284.70800000000003</v>
      </c>
      <c r="HO7">
        <v>283.98244444444447</v>
      </c>
      <c r="HP7">
        <v>277.45244444444444</v>
      </c>
      <c r="HQ7">
        <v>284.70800000000003</v>
      </c>
      <c r="HR7">
        <v>284.70800000000003</v>
      </c>
      <c r="HS7">
        <v>284.70800000000003</v>
      </c>
      <c r="HT7">
        <v>271.64800000000002</v>
      </c>
      <c r="HV7">
        <v>224.48688888888887</v>
      </c>
      <c r="HW7">
        <v>224.48688888888887</v>
      </c>
      <c r="HX7">
        <v>237.5468888888889</v>
      </c>
      <c r="HY7">
        <v>243.35133333333334</v>
      </c>
      <c r="HZ7">
        <v>249.15577777777781</v>
      </c>
      <c r="IA7">
        <v>249.15577777777781</v>
      </c>
      <c r="IB7">
        <v>247.7046666666667</v>
      </c>
      <c r="IC7">
        <v>241.90022222222223</v>
      </c>
      <c r="ID7">
        <v>249.15577777777781</v>
      </c>
      <c r="IE7">
        <v>249.15577777777781</v>
      </c>
      <c r="IF7">
        <v>249.15577777777781</v>
      </c>
      <c r="IG7">
        <v>237.5468888888889</v>
      </c>
      <c r="II7">
        <v>202.72022222222228</v>
      </c>
      <c r="IJ7">
        <v>202.72022222222228</v>
      </c>
      <c r="IK7">
        <v>215.05466666666669</v>
      </c>
      <c r="IL7">
        <v>220.1335555555556</v>
      </c>
      <c r="IM7">
        <v>224.4868888888889</v>
      </c>
      <c r="IN7">
        <v>224.4868888888889</v>
      </c>
      <c r="IO7">
        <v>222.31022222222222</v>
      </c>
      <c r="IP7">
        <v>217.23133333333334</v>
      </c>
      <c r="IQ7">
        <v>224.4868888888889</v>
      </c>
      <c r="IR7">
        <v>224.4868888888889</v>
      </c>
      <c r="IS7">
        <v>224.4868888888889</v>
      </c>
      <c r="IT7">
        <v>215.05466666666669</v>
      </c>
      <c r="IV7">
        <v>168.61911111111112</v>
      </c>
      <c r="IW7">
        <v>168.61911111111112</v>
      </c>
      <c r="IX7">
        <v>179.50244444444445</v>
      </c>
      <c r="IY7">
        <v>183.13022222222222</v>
      </c>
      <c r="IZ7">
        <v>187.4835555555556</v>
      </c>
      <c r="JA7">
        <v>187.4835555555556</v>
      </c>
      <c r="JB7">
        <v>183.85577777777786</v>
      </c>
      <c r="JC7">
        <v>180.22800000000007</v>
      </c>
      <c r="JD7">
        <v>187.4835555555556</v>
      </c>
      <c r="JE7">
        <v>187.4835555555556</v>
      </c>
      <c r="JF7">
        <v>187.4835555555556</v>
      </c>
      <c r="JG7">
        <v>179.50244444444445</v>
      </c>
      <c r="JI7">
        <v>148.30355555555559</v>
      </c>
      <c r="JJ7">
        <v>148.30355555555559</v>
      </c>
      <c r="JK7">
        <v>158.46133333333333</v>
      </c>
      <c r="JL7">
        <v>161.36355555555554</v>
      </c>
      <c r="JM7">
        <v>164.2657777777778</v>
      </c>
      <c r="JN7">
        <v>164.2657777777778</v>
      </c>
      <c r="JO7">
        <v>160.63800000000001</v>
      </c>
      <c r="JP7">
        <v>157.01022222222224</v>
      </c>
      <c r="JQ7">
        <v>164.2657777777778</v>
      </c>
      <c r="JR7">
        <v>164.2657777777778</v>
      </c>
      <c r="JS7">
        <v>164.2657777777778</v>
      </c>
      <c r="JT7">
        <v>158.46133333333333</v>
      </c>
      <c r="JV7">
        <v>115.65355555555558</v>
      </c>
      <c r="JW7">
        <v>115.65355555555558</v>
      </c>
      <c r="JX7">
        <v>125.08577777777781</v>
      </c>
      <c r="JY7">
        <v>127.26244444444444</v>
      </c>
      <c r="JZ7">
        <v>129.43911111111112</v>
      </c>
      <c r="KA7">
        <v>129.43911111111112</v>
      </c>
      <c r="KB7">
        <v>125.08577777777781</v>
      </c>
      <c r="KC7">
        <v>122.18355555555559</v>
      </c>
      <c r="KD7">
        <v>129.43911111111112</v>
      </c>
      <c r="KE7">
        <v>129.43911111111112</v>
      </c>
      <c r="KF7">
        <v>129.43911111111112</v>
      </c>
      <c r="KG7">
        <v>125.08577777777781</v>
      </c>
      <c r="KI7">
        <v>97.514666666666699</v>
      </c>
      <c r="KJ7">
        <v>97.514666666666699</v>
      </c>
      <c r="KK7">
        <v>106.22133333333338</v>
      </c>
      <c r="KL7">
        <v>107.67244444444444</v>
      </c>
      <c r="KM7">
        <v>109.84911111111117</v>
      </c>
      <c r="KN7">
        <v>109.84911111111117</v>
      </c>
      <c r="KO7">
        <v>104.04466666666664</v>
      </c>
      <c r="KP7">
        <v>102.59355555555558</v>
      </c>
      <c r="KQ7">
        <v>109.84911111111117</v>
      </c>
      <c r="KR7">
        <v>109.84911111111117</v>
      </c>
      <c r="KS7">
        <v>109.84911111111117</v>
      </c>
      <c r="KT7">
        <v>106.22133333333338</v>
      </c>
      <c r="KV7">
        <v>67.041333333333284</v>
      </c>
      <c r="KW7">
        <v>67.041333333333284</v>
      </c>
      <c r="KX7">
        <v>75.748000000000019</v>
      </c>
      <c r="KY7">
        <v>77.199111111111122</v>
      </c>
      <c r="KZ7">
        <v>78.650222222222226</v>
      </c>
      <c r="LA7">
        <v>78.650222222222226</v>
      </c>
      <c r="LB7">
        <v>72.120222222222225</v>
      </c>
      <c r="LC7">
        <v>71.394666666666694</v>
      </c>
      <c r="LD7">
        <v>78.650222222222226</v>
      </c>
      <c r="LE7">
        <v>78.650222222222226</v>
      </c>
      <c r="LF7">
        <v>78.650222222222226</v>
      </c>
      <c r="LG7">
        <v>75.748000000000019</v>
      </c>
    </row>
    <row r="8" spans="1:319" x14ac:dyDescent="0.3">
      <c r="C8" s="12"/>
      <c r="D8" s="12"/>
      <c r="E8" s="12"/>
      <c r="G8" s="12"/>
    </row>
    <row r="9" spans="1:319" x14ac:dyDescent="0.3">
      <c r="C9" s="12"/>
      <c r="D9" s="12"/>
      <c r="E9" s="12"/>
      <c r="G9" s="12"/>
    </row>
    <row r="10" spans="1:319" x14ac:dyDescent="0.3">
      <c r="C10" s="12"/>
      <c r="D10" s="12"/>
      <c r="E10" s="12"/>
      <c r="G10" s="12"/>
    </row>
    <row r="11" spans="1:319" x14ac:dyDescent="0.3">
      <c r="C11" s="12"/>
      <c r="D11" s="12"/>
      <c r="E11" s="12"/>
      <c r="G11" s="12"/>
    </row>
    <row r="12" spans="1:319" x14ac:dyDescent="0.3">
      <c r="C12" s="12"/>
      <c r="D12" s="12"/>
      <c r="E12" s="12"/>
      <c r="G12" s="12"/>
    </row>
    <row r="13" spans="1:319" x14ac:dyDescent="0.3">
      <c r="C13" s="12"/>
      <c r="D13" s="12"/>
      <c r="E13" s="12"/>
      <c r="G13" s="12"/>
    </row>
    <row r="14" spans="1:319" x14ac:dyDescent="0.3">
      <c r="C14" s="12"/>
      <c r="D14" s="12"/>
      <c r="E14" s="12"/>
      <c r="G14" s="12"/>
    </row>
    <row r="15" spans="1:319" x14ac:dyDescent="0.3">
      <c r="C15" s="12"/>
      <c r="D15" s="12"/>
      <c r="E15" s="12"/>
      <c r="G15" s="12"/>
    </row>
    <row r="16" spans="1:319" x14ac:dyDescent="0.3">
      <c r="C16" s="12"/>
      <c r="D16" s="12"/>
      <c r="E16" s="12"/>
      <c r="G16" s="12"/>
    </row>
    <row r="17" spans="3:7" x14ac:dyDescent="0.3">
      <c r="C17" s="12"/>
      <c r="D17" s="12"/>
      <c r="E17" s="12"/>
      <c r="G17" s="12"/>
    </row>
    <row r="18" spans="3:7" x14ac:dyDescent="0.3">
      <c r="C18" s="12"/>
      <c r="D18" s="12"/>
      <c r="E18" s="12"/>
      <c r="G18" s="12"/>
    </row>
    <row r="19" spans="3:7" x14ac:dyDescent="0.3">
      <c r="C19" s="12"/>
      <c r="D19" s="12"/>
      <c r="E19" s="12"/>
      <c r="G19" s="12"/>
    </row>
    <row r="20" spans="3:7" x14ac:dyDescent="0.3">
      <c r="C20" s="12"/>
      <c r="D20" s="12"/>
      <c r="E20" s="12"/>
      <c r="G20" s="12"/>
    </row>
    <row r="21" spans="3:7" x14ac:dyDescent="0.3">
      <c r="C21" s="12"/>
      <c r="D21" s="12"/>
      <c r="E21" s="12"/>
      <c r="G21" s="12"/>
    </row>
    <row r="22" spans="3:7" x14ac:dyDescent="0.3">
      <c r="C22" s="12"/>
      <c r="D22" s="12"/>
      <c r="E22" s="12"/>
      <c r="G22" s="12"/>
    </row>
    <row r="23" spans="3:7" x14ac:dyDescent="0.3">
      <c r="C23" s="12"/>
      <c r="D23" s="12"/>
      <c r="E23" s="12"/>
      <c r="G23" s="12"/>
    </row>
    <row r="24" spans="3:7" x14ac:dyDescent="0.3">
      <c r="C24" s="12"/>
      <c r="D24" s="12"/>
      <c r="E24" s="12"/>
      <c r="G24" s="12"/>
    </row>
    <row r="25" spans="3:7" x14ac:dyDescent="0.3">
      <c r="C25" s="12"/>
      <c r="D25" s="12"/>
      <c r="E25" s="12"/>
      <c r="G25" s="12"/>
    </row>
    <row r="26" spans="3:7" x14ac:dyDescent="0.3">
      <c r="C26" s="12"/>
      <c r="D26" s="12"/>
      <c r="E26" s="12"/>
      <c r="G26" s="12"/>
    </row>
    <row r="27" spans="3:7" x14ac:dyDescent="0.3">
      <c r="C27" s="12"/>
      <c r="D27" s="12"/>
      <c r="E27" s="12"/>
      <c r="G27" s="12"/>
    </row>
    <row r="28" spans="3:7" x14ac:dyDescent="0.3">
      <c r="C28" s="12"/>
      <c r="D28" s="12"/>
      <c r="E28" s="12"/>
      <c r="G28" s="12"/>
    </row>
    <row r="29" spans="3:7" x14ac:dyDescent="0.3">
      <c r="C29" s="12"/>
      <c r="D29" s="12"/>
      <c r="E29" s="12"/>
      <c r="G29" s="12"/>
    </row>
    <row r="30" spans="3:7" x14ac:dyDescent="0.3">
      <c r="C30" s="12"/>
      <c r="D30" s="12"/>
      <c r="E30" s="12"/>
      <c r="G30" s="12"/>
    </row>
    <row r="31" spans="3:7" x14ac:dyDescent="0.3">
      <c r="C31" s="12"/>
      <c r="D31" s="12"/>
      <c r="E31" s="12"/>
      <c r="G31" s="12"/>
    </row>
    <row r="32" spans="3:7" x14ac:dyDescent="0.3">
      <c r="C32" s="12"/>
      <c r="D32" s="12"/>
      <c r="E32" s="12"/>
      <c r="G32" s="12"/>
    </row>
    <row r="33" spans="3:7" x14ac:dyDescent="0.3">
      <c r="C33" s="12"/>
      <c r="D33" s="12"/>
      <c r="E33" s="12"/>
      <c r="G33" s="12"/>
    </row>
    <row r="34" spans="3:7" x14ac:dyDescent="0.3">
      <c r="C34" s="12"/>
      <c r="D34" s="12"/>
      <c r="E34" s="12"/>
      <c r="G34" s="12"/>
    </row>
    <row r="35" spans="3:7" x14ac:dyDescent="0.3">
      <c r="C35" s="12"/>
      <c r="D35" s="12"/>
      <c r="E35" s="12"/>
      <c r="G35" s="12"/>
    </row>
    <row r="36" spans="3:7" x14ac:dyDescent="0.3">
      <c r="C36" s="12"/>
      <c r="D36" s="12"/>
      <c r="E36" s="12"/>
      <c r="G36" s="12"/>
    </row>
    <row r="37" spans="3:7" x14ac:dyDescent="0.3">
      <c r="C37" s="12"/>
      <c r="D37" s="12"/>
      <c r="E37" s="12"/>
      <c r="G37" s="12"/>
    </row>
    <row r="38" spans="3:7" x14ac:dyDescent="0.3">
      <c r="C38" s="12"/>
      <c r="D38" s="12"/>
      <c r="E38" s="12"/>
      <c r="G38" s="12"/>
    </row>
    <row r="39" spans="3:7" x14ac:dyDescent="0.3">
      <c r="C39" s="12"/>
      <c r="D39" s="12"/>
      <c r="E39" s="12"/>
      <c r="G39" s="12"/>
    </row>
    <row r="40" spans="3:7" x14ac:dyDescent="0.3">
      <c r="C40" s="12"/>
      <c r="D40" s="12"/>
      <c r="E40" s="12"/>
      <c r="G40" s="12"/>
    </row>
    <row r="41" spans="3:7" x14ac:dyDescent="0.3">
      <c r="C41" s="12"/>
      <c r="D41" s="12"/>
      <c r="E41" s="12"/>
      <c r="G41" s="12"/>
    </row>
    <row r="42" spans="3:7" x14ac:dyDescent="0.3">
      <c r="C42" s="12"/>
      <c r="D42" s="12"/>
      <c r="E42" s="12"/>
      <c r="G42" s="12"/>
    </row>
    <row r="43" spans="3:7" x14ac:dyDescent="0.3">
      <c r="C43" s="12"/>
      <c r="D43" s="12"/>
      <c r="E43" s="12"/>
      <c r="G43" s="12"/>
    </row>
    <row r="44" spans="3:7" x14ac:dyDescent="0.3">
      <c r="C44" s="12"/>
      <c r="D44" s="12"/>
      <c r="E44" s="12"/>
      <c r="G44" s="12"/>
    </row>
    <row r="45" spans="3:7" x14ac:dyDescent="0.3">
      <c r="C45" s="12"/>
      <c r="D45" s="12"/>
      <c r="E45" s="12"/>
      <c r="G45" s="12"/>
    </row>
    <row r="46" spans="3:7" x14ac:dyDescent="0.3">
      <c r="C46" s="12"/>
      <c r="D46" s="12"/>
      <c r="E46" s="12"/>
      <c r="G46" s="12"/>
    </row>
    <row r="47" spans="3:7" x14ac:dyDescent="0.3">
      <c r="C47" s="12"/>
      <c r="D47" s="12"/>
      <c r="E47" s="12"/>
      <c r="G47" s="12"/>
    </row>
    <row r="48" spans="3:7" x14ac:dyDescent="0.3">
      <c r="C48" s="12"/>
      <c r="D48" s="12"/>
      <c r="E48" s="12"/>
      <c r="G48" s="12"/>
    </row>
    <row r="49" spans="3:7" x14ac:dyDescent="0.3">
      <c r="C49" s="12"/>
      <c r="D49" s="12"/>
      <c r="E49" s="12"/>
      <c r="G49" s="12"/>
    </row>
    <row r="50" spans="3:7" x14ac:dyDescent="0.3">
      <c r="C50" s="12"/>
      <c r="D50" s="12"/>
      <c r="E50" s="12"/>
      <c r="G50" s="12"/>
    </row>
    <row r="51" spans="3:7" x14ac:dyDescent="0.3">
      <c r="C51" s="12"/>
      <c r="D51" s="12"/>
      <c r="E51" s="12"/>
      <c r="G51" s="12"/>
    </row>
    <row r="52" spans="3:7" x14ac:dyDescent="0.3">
      <c r="C52" s="12"/>
      <c r="D52" s="12"/>
      <c r="E52" s="12"/>
      <c r="G52" s="12"/>
    </row>
    <row r="53" spans="3:7" x14ac:dyDescent="0.3">
      <c r="C53" s="12"/>
      <c r="D53" s="12"/>
      <c r="E53" s="12"/>
      <c r="G53" s="12"/>
    </row>
    <row r="54" spans="3:7" x14ac:dyDescent="0.3">
      <c r="C54" s="12"/>
      <c r="D54" s="12"/>
      <c r="E54" s="12"/>
      <c r="G54" s="12"/>
    </row>
    <row r="55" spans="3:7" x14ac:dyDescent="0.3">
      <c r="C55" s="12"/>
      <c r="D55" s="12"/>
      <c r="E55" s="12"/>
      <c r="G55" s="12"/>
    </row>
    <row r="56" spans="3:7" x14ac:dyDescent="0.3">
      <c r="C56" s="12"/>
      <c r="D56" s="12"/>
      <c r="E56" s="12"/>
      <c r="G56" s="12"/>
    </row>
    <row r="57" spans="3:7" x14ac:dyDescent="0.3">
      <c r="C57" s="12"/>
      <c r="D57" s="12"/>
      <c r="E57" s="12"/>
      <c r="G57" s="12"/>
    </row>
    <row r="58" spans="3:7" x14ac:dyDescent="0.3">
      <c r="C58" s="12"/>
      <c r="D58" s="12"/>
      <c r="E58" s="12"/>
      <c r="G58" s="12"/>
    </row>
    <row r="59" spans="3:7" x14ac:dyDescent="0.3">
      <c r="C59" s="12"/>
      <c r="D59" s="12"/>
      <c r="E59" s="12"/>
      <c r="G59" s="12"/>
    </row>
    <row r="60" spans="3:7" x14ac:dyDescent="0.3">
      <c r="C60" s="12"/>
      <c r="D60" s="12"/>
      <c r="E60" s="12"/>
      <c r="G60" s="12"/>
    </row>
    <row r="61" spans="3:7" x14ac:dyDescent="0.3">
      <c r="C61" s="12"/>
      <c r="D61" s="12"/>
      <c r="E61" s="12"/>
      <c r="G61" s="12"/>
    </row>
    <row r="62" spans="3:7" x14ac:dyDescent="0.3">
      <c r="C62" s="12"/>
      <c r="D62" s="12"/>
      <c r="E62" s="12"/>
      <c r="G62" s="12"/>
    </row>
    <row r="63" spans="3:7" x14ac:dyDescent="0.3">
      <c r="C63" s="12"/>
      <c r="D63" s="12"/>
      <c r="E63" s="12"/>
      <c r="G63" s="12"/>
    </row>
    <row r="64" spans="3:7" x14ac:dyDescent="0.3">
      <c r="C64" s="12"/>
      <c r="D64" s="12"/>
      <c r="E64" s="12"/>
      <c r="G64" s="12"/>
    </row>
    <row r="65" spans="3:7" x14ac:dyDescent="0.3">
      <c r="C65" s="12"/>
      <c r="D65" s="12"/>
      <c r="E65" s="12"/>
      <c r="G65" s="12"/>
    </row>
    <row r="66" spans="3:7" x14ac:dyDescent="0.3">
      <c r="C66" s="12"/>
      <c r="D66" s="12"/>
      <c r="E66" s="12"/>
      <c r="G66" s="12"/>
    </row>
    <row r="67" spans="3:7" x14ac:dyDescent="0.3">
      <c r="C67" s="12"/>
      <c r="D67" s="12"/>
      <c r="E67" s="12"/>
      <c r="G67" s="12"/>
    </row>
    <row r="68" spans="3:7" x14ac:dyDescent="0.3">
      <c r="C68" s="12"/>
      <c r="D68" s="12"/>
      <c r="E68" s="12"/>
      <c r="G68" s="12"/>
    </row>
    <row r="69" spans="3:7" x14ac:dyDescent="0.3">
      <c r="C69" s="12"/>
      <c r="D69" s="12"/>
      <c r="E69" s="12"/>
      <c r="G69" s="12"/>
    </row>
    <row r="70" spans="3:7" x14ac:dyDescent="0.3">
      <c r="C70" s="12"/>
      <c r="D70" s="12"/>
      <c r="E70" s="12"/>
      <c r="G70" s="12"/>
    </row>
    <row r="71" spans="3:7" x14ac:dyDescent="0.3">
      <c r="C71" s="12"/>
      <c r="D71" s="12"/>
      <c r="E71" s="12"/>
      <c r="G71" s="12"/>
    </row>
    <row r="72" spans="3:7" x14ac:dyDescent="0.3">
      <c r="C72" s="12"/>
      <c r="D72" s="12"/>
      <c r="E72" s="12"/>
      <c r="G72" s="12"/>
    </row>
    <row r="73" spans="3:7" x14ac:dyDescent="0.3">
      <c r="C73" s="12"/>
      <c r="D73" s="12"/>
      <c r="E73" s="12"/>
      <c r="G73" s="12"/>
    </row>
    <row r="74" spans="3:7" x14ac:dyDescent="0.3">
      <c r="C74" s="12"/>
      <c r="D74" s="12"/>
      <c r="E74" s="12"/>
      <c r="G74" s="12"/>
    </row>
    <row r="75" spans="3:7" x14ac:dyDescent="0.3">
      <c r="C75" s="12"/>
      <c r="D75" s="12"/>
      <c r="E75" s="12"/>
      <c r="G75" s="12"/>
    </row>
    <row r="76" spans="3:7" x14ac:dyDescent="0.3">
      <c r="C76" s="12"/>
      <c r="D76" s="12"/>
      <c r="E76" s="12"/>
      <c r="G76" s="12"/>
    </row>
    <row r="77" spans="3:7" x14ac:dyDescent="0.3">
      <c r="C77" s="12"/>
      <c r="D77" s="12"/>
      <c r="E77" s="12"/>
      <c r="G77" s="12"/>
    </row>
    <row r="78" spans="3:7" x14ac:dyDescent="0.3">
      <c r="C78" s="12"/>
      <c r="D78" s="12"/>
      <c r="E78" s="12"/>
      <c r="G78" s="12"/>
    </row>
    <row r="79" spans="3:7" x14ac:dyDescent="0.3">
      <c r="C79" s="12"/>
      <c r="D79" s="12"/>
      <c r="E79" s="12"/>
      <c r="G79" s="12"/>
    </row>
    <row r="80" spans="3:7" x14ac:dyDescent="0.3">
      <c r="C80" s="12"/>
      <c r="D80" s="12"/>
      <c r="E80" s="12"/>
      <c r="G80" s="12"/>
    </row>
    <row r="81" spans="3:7" x14ac:dyDescent="0.3">
      <c r="C81" s="12"/>
      <c r="D81" s="12"/>
      <c r="E81" s="12"/>
      <c r="G81" s="12"/>
    </row>
    <row r="82" spans="3:7" x14ac:dyDescent="0.3">
      <c r="C82" s="12"/>
      <c r="D82" s="12"/>
      <c r="E82" s="12"/>
      <c r="G82" s="12"/>
    </row>
    <row r="83" spans="3:7" x14ac:dyDescent="0.3">
      <c r="C83" s="12"/>
      <c r="D83" s="12"/>
      <c r="E83" s="12"/>
      <c r="G83" s="12"/>
    </row>
    <row r="84" spans="3:7" x14ac:dyDescent="0.3">
      <c r="C84" s="12"/>
      <c r="D84" s="12"/>
      <c r="E84" s="12"/>
      <c r="G84" s="12"/>
    </row>
    <row r="85" spans="3:7" x14ac:dyDescent="0.3">
      <c r="C85" s="12"/>
      <c r="D85" s="12"/>
      <c r="E85" s="12"/>
      <c r="G85" s="12"/>
    </row>
    <row r="86" spans="3:7" x14ac:dyDescent="0.3">
      <c r="C86" s="12"/>
      <c r="D86" s="12"/>
      <c r="E86" s="12"/>
      <c r="G86" s="12"/>
    </row>
    <row r="87" spans="3:7" x14ac:dyDescent="0.3">
      <c r="C87" s="12"/>
      <c r="D87" s="12"/>
      <c r="E87" s="12"/>
      <c r="G87" s="12"/>
    </row>
    <row r="88" spans="3:7" x14ac:dyDescent="0.3">
      <c r="C88" s="12"/>
      <c r="D88" s="12"/>
      <c r="E88" s="12"/>
      <c r="G88" s="12"/>
    </row>
    <row r="89" spans="3:7" x14ac:dyDescent="0.3">
      <c r="C89" s="12"/>
      <c r="D89" s="12"/>
      <c r="E89" s="12"/>
      <c r="G89" s="12"/>
    </row>
    <row r="90" spans="3:7" x14ac:dyDescent="0.3">
      <c r="C90" s="12"/>
      <c r="D90" s="12"/>
      <c r="E90" s="12"/>
      <c r="G90" s="12"/>
    </row>
    <row r="91" spans="3:7" x14ac:dyDescent="0.3">
      <c r="C91" s="12"/>
      <c r="D91" s="12"/>
      <c r="E91" s="12"/>
      <c r="G91" s="12"/>
    </row>
    <row r="92" spans="3:7" x14ac:dyDescent="0.3">
      <c r="C92" s="12"/>
      <c r="D92" s="12"/>
      <c r="E92" s="12"/>
      <c r="G92" s="12"/>
    </row>
    <row r="93" spans="3:7" x14ac:dyDescent="0.3">
      <c r="C93" s="12"/>
      <c r="D93" s="12"/>
      <c r="E93" s="12"/>
      <c r="G93" s="12"/>
    </row>
    <row r="94" spans="3:7" x14ac:dyDescent="0.3">
      <c r="C94" s="12"/>
      <c r="D94" s="12"/>
      <c r="E94" s="12"/>
      <c r="G94" s="12"/>
    </row>
    <row r="95" spans="3:7" x14ac:dyDescent="0.3">
      <c r="C95" s="12"/>
      <c r="D95" s="12"/>
      <c r="E95" s="12"/>
      <c r="G95" s="12"/>
    </row>
    <row r="96" spans="3:7" x14ac:dyDescent="0.3">
      <c r="C96" s="12"/>
      <c r="D96" s="12"/>
      <c r="E96" s="12"/>
      <c r="G96" s="12"/>
    </row>
    <row r="97" spans="3:7" x14ac:dyDescent="0.3">
      <c r="C97" s="12"/>
      <c r="D97" s="12"/>
      <c r="E97" s="12"/>
      <c r="G97" s="12"/>
    </row>
    <row r="98" spans="3:7" x14ac:dyDescent="0.3">
      <c r="C98" s="12"/>
      <c r="D98" s="12"/>
      <c r="E98" s="12"/>
      <c r="G98" s="12"/>
    </row>
    <row r="99" spans="3:7" x14ac:dyDescent="0.3">
      <c r="C99" s="12"/>
      <c r="D99" s="12"/>
      <c r="E99" s="12"/>
      <c r="G99" s="12"/>
    </row>
    <row r="100" spans="3:7" x14ac:dyDescent="0.3">
      <c r="C100" s="12"/>
      <c r="D100" s="12"/>
      <c r="E100" s="12"/>
      <c r="G100" s="12"/>
    </row>
    <row r="101" spans="3:7" x14ac:dyDescent="0.3">
      <c r="C101" s="12"/>
      <c r="D101" s="12"/>
      <c r="E101" s="12"/>
      <c r="G101" s="12"/>
    </row>
    <row r="102" spans="3:7" x14ac:dyDescent="0.3">
      <c r="C102" s="12"/>
      <c r="D102" s="12"/>
      <c r="E102" s="12"/>
      <c r="G102" s="12"/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2C3E-47B4-42E2-8B12-71CE712D8F6F}">
  <dimension ref="A1:AD456"/>
  <sheetViews>
    <sheetView topLeftCell="A427" zoomScale="70" zoomScaleNormal="70" workbookViewId="0">
      <selection activeCell="S1" sqref="S1:AD1"/>
    </sheetView>
  </sheetViews>
  <sheetFormatPr defaultRowHeight="14.4" x14ac:dyDescent="0.3"/>
  <sheetData>
    <row r="1" spans="1:30" x14ac:dyDescent="0.3">
      <c r="A1" t="s">
        <v>208</v>
      </c>
      <c r="B1" t="s">
        <v>206</v>
      </c>
      <c r="C1" s="12">
        <v>22.8</v>
      </c>
      <c r="D1" s="12">
        <v>25.8</v>
      </c>
      <c r="E1" s="13">
        <f>AVERAGE(C1:D1)</f>
        <v>24.3</v>
      </c>
      <c r="F1" s="8" t="s">
        <v>226</v>
      </c>
      <c r="G1" s="15" t="s">
        <v>209</v>
      </c>
      <c r="H1" s="15">
        <v>0.17599999999999999</v>
      </c>
      <c r="J1" t="s">
        <v>63</v>
      </c>
      <c r="S1" t="s">
        <v>179</v>
      </c>
      <c r="T1" t="s">
        <v>180</v>
      </c>
      <c r="U1" t="s">
        <v>182</v>
      </c>
      <c r="V1" t="s">
        <v>183</v>
      </c>
      <c r="W1" t="s">
        <v>94</v>
      </c>
      <c r="X1" t="s">
        <v>186</v>
      </c>
      <c r="Y1" t="s">
        <v>187</v>
      </c>
      <c r="Z1" t="s">
        <v>188</v>
      </c>
      <c r="AA1" t="s">
        <v>184</v>
      </c>
      <c r="AB1" t="s">
        <v>189</v>
      </c>
      <c r="AC1" t="s">
        <v>185</v>
      </c>
      <c r="AD1" t="s">
        <v>190</v>
      </c>
    </row>
    <row r="2" spans="1:30" x14ac:dyDescent="0.3">
      <c r="B2" t="s">
        <v>207</v>
      </c>
      <c r="C2" s="12">
        <v>50</v>
      </c>
      <c r="D2" s="12">
        <v>60</v>
      </c>
      <c r="E2" s="13">
        <f>AVERAGE(C2:D2)</f>
        <v>55</v>
      </c>
      <c r="F2" s="8">
        <v>1.0200000000000001E-2</v>
      </c>
      <c r="G2" s="16" t="s">
        <v>221</v>
      </c>
      <c r="H2" s="16">
        <f>INDEX('ROOM-TYPE'!$B$6:$I$7,1, MATCH(INPUT!$L$4,'ROOM-TYPE'!$B$1:$I$1,0))*INPUT!$L$5</f>
        <v>965</v>
      </c>
      <c r="I2" s="16" t="s">
        <v>223</v>
      </c>
      <c r="J2" s="16" t="s">
        <v>222</v>
      </c>
      <c r="K2" s="16">
        <f>INDEX('ROOM-TYPE'!$B$6:$I$7,2, MATCH(INPUT!$L$4,'ROOM-TYPE'!$B$1:$I$1,0))*INPUT!$C$4*INPUT!$C$5</f>
        <v>152.40359999999998</v>
      </c>
      <c r="L2" s="16" t="s">
        <v>224</v>
      </c>
      <c r="M2" s="16">
        <f>$H$2+$K$2</f>
        <v>1117.4036000000001</v>
      </c>
      <c r="N2" s="16" t="s">
        <v>225</v>
      </c>
      <c r="P2" t="s">
        <v>33</v>
      </c>
      <c r="Q2" t="s">
        <v>25</v>
      </c>
      <c r="S2" s="9">
        <f>(1/(INPUT!$C$11+INPUT!$C$12+INPUT!$C$13+$H$1))*INPUT!$C$4*INPUT!$C$5*C5</f>
        <v>7983.9730625542607</v>
      </c>
      <c r="T2" s="9">
        <f>(1/(INPUT!$C$11+INPUT!$C$12+INPUT!$C$13+$H$1))*INPUT!$C$4*INPUT!$C$5*D5</f>
        <v>7983.9730625542607</v>
      </c>
      <c r="U2" s="9">
        <f>(1/(INPUT!$C$11+INPUT!$C$12+INPUT!$C$13+$H$1))*INPUT!$C$4*INPUT!$C$5*E5</f>
        <v>8809.3838115025392</v>
      </c>
      <c r="V2" s="9">
        <f>(1/(INPUT!$C$11+INPUT!$C$12+INPUT!$C$13+$H$1))*INPUT!$C$4*INPUT!$C$5*F5</f>
        <v>8884.4211523160247</v>
      </c>
      <c r="W2" s="9">
        <f>(1/(INPUT!$C$11+INPUT!$C$12+INPUT!$C$13+$H$1))*INPUT!$C$4*INPUT!$C$5*G5</f>
        <v>9034.4958339429759</v>
      </c>
      <c r="X2" s="9">
        <f>(1/(INPUT!$C$11+INPUT!$C$12+INPUT!$C$13+$H$1))*INPUT!$C$4*INPUT!$C$5*H5</f>
        <v>9034.4958339429759</v>
      </c>
      <c r="Y2" s="9">
        <f>(1/(INPUT!$C$11+INPUT!$C$12+INPUT!$C$13+$H$1))*INPUT!$C$4*INPUT!$C$5*I5</f>
        <v>8359.1597666216603</v>
      </c>
      <c r="Z2" s="9">
        <f>(1/(INPUT!$C$11+INPUT!$C$12+INPUT!$C$13+$H$1))*INPUT!$C$4*INPUT!$C$5*J5</f>
        <v>8284.1224258081747</v>
      </c>
      <c r="AA2" s="9">
        <f>(1/(INPUT!$C$11+INPUT!$C$12+INPUT!$C$13+$H$1))*INPUT!$C$4*INPUT!$C$5*K5</f>
        <v>9034.4958339429759</v>
      </c>
      <c r="AB2" s="9">
        <f>(1/(INPUT!$C$11+INPUT!$C$12+INPUT!$C$13+$H$1))*INPUT!$C$4*INPUT!$C$5*L5</f>
        <v>9034.4958339429759</v>
      </c>
      <c r="AC2" s="9">
        <f>(1/(INPUT!$C$11+INPUT!$C$12+INPUT!$C$13+$H$1))*INPUT!$C$4*INPUT!$C$5*M5</f>
        <v>9034.4958339429759</v>
      </c>
      <c r="AD2" s="9">
        <f>(1/(INPUT!$C$11+INPUT!$C$12+INPUT!$C$13+$H$1))*INPUT!$C$4*INPUT!$C$5*N5</f>
        <v>8809.3838115025392</v>
      </c>
    </row>
    <row r="3" spans="1:30" x14ac:dyDescent="0.3">
      <c r="E3" s="9"/>
      <c r="P3" t="s">
        <v>33</v>
      </c>
      <c r="Q3" t="s">
        <v>26</v>
      </c>
      <c r="R3" t="s">
        <v>104</v>
      </c>
      <c r="S3">
        <f>(1/(2*INPUT!$C$16+INPUT!$C$14))*INDEX(INPUT!$F$11:$G$14,MATCH(CALC!$B$6,INPUT!$F$11:$F$14,0),2)*C6</f>
        <v>242.09793103448283</v>
      </c>
      <c r="T3">
        <f>(1/(2*INPUT!$C$16+INPUT!$C$14))*INDEX(INPUT!$F$11:$G$14,MATCH(CALC!$B$6,INPUT!$F$11:$F$14,0),2)*D6</f>
        <v>242.09793103448283</v>
      </c>
      <c r="U3">
        <f>(1/(2*INPUT!$C$16+INPUT!$C$14))*INDEX(INPUT!$F$11:$G$14,MATCH(CALC!$B$6,INPUT!$F$11:$F$14,0),2)*E6</f>
        <v>404.4806896551724</v>
      </c>
      <c r="V3">
        <f>(1/(2*INPUT!$C$16+INPUT!$C$14))*INDEX(INPUT!$F$11:$G$14,MATCH(CALC!$B$6,INPUT!$F$11:$F$14,0),2)*F6</f>
        <v>419.24275862069101</v>
      </c>
      <c r="W3">
        <f>(1/(2*INPUT!$C$16+INPUT!$C$14))*INDEX(INPUT!$F$11:$G$14,MATCH(CALC!$B$6,INPUT!$F$11:$F$14,0),2)*G6</f>
        <v>448.76689655172345</v>
      </c>
      <c r="X3">
        <f>(1/(2*INPUT!$C$16+INPUT!$C$14))*INDEX(INPUT!$F$11:$G$14,MATCH(CALC!$B$6,INPUT!$F$11:$F$14,0),2)*H6</f>
        <v>448.76689655172345</v>
      </c>
      <c r="Y3">
        <f>(1/(2*INPUT!$C$16+INPUT!$C$14))*INDEX(INPUT!$F$11:$G$14,MATCH(CALC!$B$6,INPUT!$F$11:$F$14,0),2)*I6</f>
        <v>315.90827586206927</v>
      </c>
      <c r="Z3">
        <f>(1/(2*INPUT!$C$16+INPUT!$C$14))*INDEX(INPUT!$F$11:$G$14,MATCH(CALC!$B$6,INPUT!$F$11:$F$14,0),2)*J6</f>
        <v>301.14620689655067</v>
      </c>
      <c r="AA3">
        <f>(1/(2*INPUT!$C$16+INPUT!$C$14))*INDEX(INPUT!$F$11:$G$14,MATCH(CALC!$B$6,INPUT!$F$11:$F$14,0),2)*K6</f>
        <v>448.76689655172345</v>
      </c>
      <c r="AB3">
        <f>(1/(2*INPUT!$C$16+INPUT!$C$14))*INDEX(INPUT!$F$11:$G$14,MATCH(CALC!$B$6,INPUT!$F$11:$F$14,0),2)*L6</f>
        <v>448.76689655172345</v>
      </c>
      <c r="AC3">
        <f>(1/(2*INPUT!$C$16+INPUT!$C$14))*INDEX(INPUT!$F$11:$G$14,MATCH(CALC!$B$6,INPUT!$F$11:$F$14,0),2)*M6</f>
        <v>448.76689655172345</v>
      </c>
      <c r="AD3">
        <f>(1/(2*INPUT!$C$16+INPUT!$C$14))*INDEX(INPUT!$F$11:$G$14,MATCH(CALC!$B$6,INPUT!$F$11:$F$14,0),2)*N6</f>
        <v>404.4806896551724</v>
      </c>
    </row>
    <row r="4" spans="1:30" x14ac:dyDescent="0.3">
      <c r="B4">
        <v>1</v>
      </c>
      <c r="C4" t="s">
        <v>179</v>
      </c>
      <c r="D4" t="s">
        <v>180</v>
      </c>
      <c r="E4" t="s">
        <v>182</v>
      </c>
      <c r="F4" t="s">
        <v>183</v>
      </c>
      <c r="G4" t="s">
        <v>94</v>
      </c>
      <c r="H4" t="s">
        <v>186</v>
      </c>
      <c r="I4" t="s">
        <v>187</v>
      </c>
      <c r="J4" t="s">
        <v>188</v>
      </c>
      <c r="K4" t="s">
        <v>184</v>
      </c>
      <c r="L4" t="s">
        <v>189</v>
      </c>
      <c r="M4" t="s">
        <v>185</v>
      </c>
      <c r="N4" t="s">
        <v>190</v>
      </c>
      <c r="R4" t="s">
        <v>73</v>
      </c>
      <c r="S4">
        <f>(1/(2*INPUT!$C$16+INPUT!$C$14))*INDEX(INPUT!$F$11:$G$14,MATCH(CALC!$B$7,INPUT!$F$11:$F$14,0),2)*C7</f>
        <v>242.09793103448283</v>
      </c>
      <c r="T4">
        <f>(1/(2*INPUT!$C$16+INPUT!$C$14))*INDEX(INPUT!$F$11:$G$14,MATCH(CALC!$B$7,INPUT!$F$11:$F$14,0),2)*D7</f>
        <v>242.09793103448283</v>
      </c>
      <c r="U4">
        <f>(1/(2*INPUT!$C$16+INPUT!$C$14))*INDEX(INPUT!$F$11:$G$14,MATCH(CALC!$B$7,INPUT!$F$11:$F$14,0),2)*E7</f>
        <v>404.4806896551724</v>
      </c>
      <c r="V4">
        <f>(1/(2*INPUT!$C$16+INPUT!$C$14))*INDEX(INPUT!$F$11:$G$14,MATCH(CALC!$B$7,INPUT!$F$11:$F$14,0),2)*F7</f>
        <v>419.24275862069101</v>
      </c>
      <c r="W4">
        <f>(1/(2*INPUT!$C$16+INPUT!$C$14))*INDEX(INPUT!$F$11:$G$14,MATCH(CALC!$B$7,INPUT!$F$11:$F$14,0),2)*G7</f>
        <v>448.76689655172345</v>
      </c>
      <c r="X4">
        <f>(1/(2*INPUT!$C$16+INPUT!$C$14))*INDEX(INPUT!$F$11:$G$14,MATCH(CALC!$B$7,INPUT!$F$11:$F$14,0),2)*H7</f>
        <v>448.76689655172345</v>
      </c>
      <c r="Y4">
        <f>(1/(2*INPUT!$C$16+INPUT!$C$14))*INDEX(INPUT!$F$11:$G$14,MATCH(CALC!$B$7,INPUT!$F$11:$F$14,0),2)*I7</f>
        <v>315.90827586206927</v>
      </c>
      <c r="Z4">
        <f>(1/(2*INPUT!$C$16+INPUT!$C$14))*INDEX(INPUT!$F$11:$G$14,MATCH(CALC!$B$7,INPUT!$F$11:$F$14,0),2)*J7</f>
        <v>301.14620689655067</v>
      </c>
      <c r="AA4">
        <f>(1/(2*INPUT!$C$16+INPUT!$C$14))*INDEX(INPUT!$F$11:$G$14,MATCH(CALC!$B$7,INPUT!$F$11:$F$14,0),2)*K7</f>
        <v>448.76689655172345</v>
      </c>
      <c r="AB4">
        <f>(1/(2*INPUT!$C$16+INPUT!$C$14))*INDEX(INPUT!$F$11:$G$14,MATCH(CALC!$B$7,INPUT!$F$11:$F$14,0),2)*L7</f>
        <v>448.76689655172345</v>
      </c>
      <c r="AC4">
        <f>(1/(2*INPUT!$C$16+INPUT!$C$14))*INDEX(INPUT!$F$11:$G$14,MATCH(CALC!$B$7,INPUT!$F$11:$F$14,0),2)*M7</f>
        <v>448.76689655172345</v>
      </c>
      <c r="AD4">
        <f>(1/(2*INPUT!$C$16+INPUT!$C$14))*INDEX(INPUT!$F$11:$G$14,MATCH(CALC!$B$7,INPUT!$F$11:$F$14,0),2)*N7</f>
        <v>404.4806896551724</v>
      </c>
    </row>
    <row r="5" spans="1:30" x14ac:dyDescent="0.3">
      <c r="A5" t="s">
        <v>107</v>
      </c>
      <c r="C5" cm="1">
        <f t="array" ref="C5">INDEX(CLTDRoofGlass!$B$3:$F$26,$B$4,'ROOF-TYPE'!$B$1)+(25.5-$E$1)+(INDEX(WEATHER!$A$2:$G$865, MATCH(1, (WEATHER!$A$2:$A$865=INPUT!$C$7)*(WEATHER!$B$2:$B$865=CALC!C4)*(WEATHER!$C$2:$C$865=CALC!$B$4), 0), 4)-29.4)</f>
        <v>5.9111111111111114</v>
      </c>
      <c r="D5" cm="1">
        <f t="array" ref="D5">INDEX(CLTDRoofGlass!$B$3:$F$26,$B$4,'ROOF-TYPE'!$B$1)+(25.5-$E$1)+(INDEX(WEATHER!$A$2:$G$865, MATCH(1, (WEATHER!$A$2:$A$865=INPUT!$C$7)*(WEATHER!$B$2:$B$865=CALC!D4)*(WEATHER!$C$2:$C$865=CALC!$B$4), 0), 4)-29.4)</f>
        <v>5.9111111111111114</v>
      </c>
      <c r="E5" cm="1">
        <f t="array" ref="E5">INDEX(CLTDRoofGlass!$B$3:$F$26,$B$4,'ROOF-TYPE'!$B$1)+(25.5-$E$1)+(INDEX(WEATHER!$A$2:$G$865, MATCH(1, (WEATHER!$A$2:$A$865=INPUT!$C$7)*(WEATHER!$B$2:$B$865=CALC!E4)*(WEATHER!$C$2:$C$865=CALC!$B$4), 0), 4)-29.4)</f>
        <v>6.5222222222222221</v>
      </c>
      <c r="F5" cm="1">
        <f t="array" ref="F5">INDEX(CLTDRoofGlass!$B$3:$F$26,$B$4,'ROOF-TYPE'!$B$1)+(25.5-$E$1)+(INDEX(WEATHER!$A$2:$G$865, MATCH(1, (WEATHER!$A$2:$A$865=INPUT!$C$7)*(WEATHER!$B$2:$B$865=CALC!F4)*(WEATHER!$C$2:$C$865=CALC!$B$4), 0), 4)-29.4)</f>
        <v>6.5777777777777828</v>
      </c>
      <c r="G5" cm="1">
        <f t="array" ref="G5">INDEX(CLTDRoofGlass!$B$3:$F$26,$B$4,'ROOF-TYPE'!$B$1)+(25.5-$E$1)+(INDEX(WEATHER!$A$2:$G$865, MATCH(1, (WEATHER!$A$2:$A$865=INPUT!$C$7)*(WEATHER!$B$2:$B$865=CALC!G4)*(WEATHER!$C$2:$C$865=CALC!$B$4), 0), 4)-29.4)</f>
        <v>6.6888888888888864</v>
      </c>
      <c r="H5" cm="1">
        <f t="array" ref="H5">INDEX(CLTDRoofGlass!$B$3:$F$26,$B$4,'ROOF-TYPE'!$B$1)+(25.5-$E$1)+(INDEX(WEATHER!$A$2:$G$865, MATCH(1, (WEATHER!$A$2:$A$865=INPUT!$C$7)*(WEATHER!$B$2:$B$865=CALC!H4)*(WEATHER!$C$2:$C$865=CALC!$B$4), 0), 4)-29.4)</f>
        <v>6.6888888888888864</v>
      </c>
      <c r="I5" cm="1">
        <f t="array" ref="I5">INDEX(CLTDRoofGlass!$B$3:$F$26,$B$4,'ROOF-TYPE'!$B$1)+(25.5-$E$1)+(INDEX(WEATHER!$A$2:$G$865, MATCH(1, (WEATHER!$A$2:$A$865=INPUT!$C$7)*(WEATHER!$B$2:$B$865=CALC!I4)*(WEATHER!$C$2:$C$865=CALC!$B$4), 0), 4)-29.4)</f>
        <v>6.18888888888889</v>
      </c>
      <c r="J5" cm="1">
        <f t="array" ref="J5">INDEX(CLTDRoofGlass!$B$3:$F$26,$B$4,'ROOF-TYPE'!$B$1)+(25.5-$E$1)+(INDEX(WEATHER!$A$2:$G$865, MATCH(1, (WEATHER!$A$2:$A$865=INPUT!$C$7)*(WEATHER!$B$2:$B$865=CALC!J4)*(WEATHER!$C$2:$C$865=CALC!$B$4), 0), 4)-29.4)</f>
        <v>6.1333333333333293</v>
      </c>
      <c r="K5" cm="1">
        <f t="array" ref="K5">INDEX(CLTDRoofGlass!$B$3:$F$26,$B$4,'ROOF-TYPE'!$B$1)+(25.5-$E$1)+(INDEX(WEATHER!$A$2:$G$865, MATCH(1, (WEATHER!$A$2:$A$865=INPUT!$C$7)*(WEATHER!$B$2:$B$865=CALC!K4)*(WEATHER!$C$2:$C$865=CALC!$B$4), 0), 4)-29.4)</f>
        <v>6.6888888888888864</v>
      </c>
      <c r="L5" cm="1">
        <f t="array" ref="L5">INDEX(CLTDRoofGlass!$B$3:$F$26,$B$4,'ROOF-TYPE'!$B$1)+(25.5-$E$1)+(INDEX(WEATHER!$A$2:$G$865, MATCH(1, (WEATHER!$A$2:$A$865=INPUT!$C$7)*(WEATHER!$B$2:$B$865=CALC!L4)*(WEATHER!$C$2:$C$865=CALC!$B$4), 0), 4)-29.4)</f>
        <v>6.6888888888888864</v>
      </c>
      <c r="M5" cm="1">
        <f t="array" ref="M5">INDEX(CLTDRoofGlass!$B$3:$F$26,$B$4,'ROOF-TYPE'!$B$1)+(25.5-$E$1)+(INDEX(WEATHER!$A$2:$G$865, MATCH(1, (WEATHER!$A$2:$A$865=INPUT!$C$7)*(WEATHER!$B$2:$B$865=CALC!M4)*(WEATHER!$C$2:$C$865=CALC!$B$4), 0), 4)-29.4)</f>
        <v>6.6888888888888864</v>
      </c>
      <c r="N5" cm="1">
        <f t="array" ref="N5">INDEX(CLTDRoofGlass!$B$3:$F$26,$B$4,'ROOF-TYPE'!$B$1)+(25.5-$E$1)+(INDEX(WEATHER!$A$2:$G$865, MATCH(1, (WEATHER!$A$2:$A$865=INPUT!$C$7)*(WEATHER!$B$2:$B$865=CALC!N4)*(WEATHER!$C$2:$C$865=CALC!$B$4), 0), 4)-29.4)</f>
        <v>6.5222222222222221</v>
      </c>
      <c r="R5" t="s">
        <v>105</v>
      </c>
      <c r="S5">
        <f>(1/(2*INPUT!$C$16+INPUT!$C$14))*INDEX(INPUT!$F$11:$G$14,MATCH(CALC!$B$8,INPUT!$F$11:$F$14,0),2)*C8</f>
        <v>1311.0620689655173</v>
      </c>
      <c r="T5">
        <f>(1/(2*INPUT!$C$16+INPUT!$C$14))*INDEX(INPUT!$F$11:$G$14,MATCH(CALC!$B$8,INPUT!$F$11:$F$14,0),2)*D8</f>
        <v>1311.0620689655173</v>
      </c>
      <c r="U5">
        <f>(1/(2*INPUT!$C$16+INPUT!$C$14))*INDEX(INPUT!$F$11:$G$14,MATCH(CALC!$B$8,INPUT!$F$11:$F$14,0),2)*E8</f>
        <v>1412.3379310344826</v>
      </c>
      <c r="V5">
        <f>(1/(2*INPUT!$C$16+INPUT!$C$14))*INDEX(INPUT!$F$11:$G$14,MATCH(CALC!$B$8,INPUT!$F$11:$F$14,0),2)*F8</f>
        <v>1421.5448275862077</v>
      </c>
      <c r="W5">
        <f>(1/(2*INPUT!$C$16+INPUT!$C$14))*INDEX(INPUT!$F$11:$G$14,MATCH(CALC!$B$8,INPUT!$F$11:$F$14,0),2)*G8</f>
        <v>1439.9586206896547</v>
      </c>
      <c r="X5">
        <f>(1/(2*INPUT!$C$16+INPUT!$C$14))*INDEX(INPUT!$F$11:$G$14,MATCH(CALC!$B$8,INPUT!$F$11:$F$14,0),2)*H8</f>
        <v>1439.9586206896547</v>
      </c>
      <c r="Y5">
        <f>(1/(2*INPUT!$C$16+INPUT!$C$14))*INDEX(INPUT!$F$11:$G$14,MATCH(CALC!$B$8,INPUT!$F$11:$F$14,0),2)*I8</f>
        <v>1357.096551724138</v>
      </c>
      <c r="Z5">
        <f>(1/(2*INPUT!$C$16+INPUT!$C$14))*INDEX(INPUT!$F$11:$G$14,MATCH(CALC!$B$8,INPUT!$F$11:$F$14,0),2)*J8</f>
        <v>1347.8896551724131</v>
      </c>
      <c r="AA5">
        <f>(1/(2*INPUT!$C$16+INPUT!$C$14))*INDEX(INPUT!$F$11:$G$14,MATCH(CALC!$B$8,INPUT!$F$11:$F$14,0),2)*K8</f>
        <v>1439.9586206896547</v>
      </c>
      <c r="AB5">
        <f>(1/(2*INPUT!$C$16+INPUT!$C$14))*INDEX(INPUT!$F$11:$G$14,MATCH(CALC!$B$8,INPUT!$F$11:$F$14,0),2)*L8</f>
        <v>1439.9586206896547</v>
      </c>
      <c r="AC5">
        <f>(1/(2*INPUT!$C$16+INPUT!$C$14))*INDEX(INPUT!$F$11:$G$14,MATCH(CALC!$B$8,INPUT!$F$11:$F$14,0),2)*M8</f>
        <v>1439.9586206896547</v>
      </c>
      <c r="AD5">
        <f>(1/(2*INPUT!$C$16+INPUT!$C$14))*INDEX(INPUT!$F$11:$G$14,MATCH(CALC!$B$8,INPUT!$F$11:$F$14,0),2)*N8</f>
        <v>1412.3379310344826</v>
      </c>
    </row>
    <row r="6" spans="1:30" x14ac:dyDescent="0.3">
      <c r="A6" t="s">
        <v>108</v>
      </c>
      <c r="B6" t="s">
        <v>104</v>
      </c>
      <c r="C6" cm="1">
        <f t="array" ref="C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(WEATHER!$A$2:$A$865=INPUT!$C$7)*(WEATHER!$B$2:$B$865=CALC!C4)*(WEATHER!$C$2:$C$865=CALC!$B$4), 0), 4)-29.4)</f>
        <v>0.91111111111111143</v>
      </c>
      <c r="D6" cm="1">
        <f t="array" ref="D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(WEATHER!$A$2:$A$865=INPUT!$C$7)*(WEATHER!$B$2:$B$865=CALC!D4)*(WEATHER!$C$2:$C$865=CALC!$B$4), 0), 4)-29.4)</f>
        <v>0.91111111111111143</v>
      </c>
      <c r="E6" cm="1">
        <f t="array" ref="E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(WEATHER!$A$2:$A$865=INPUT!$C$7)*(WEATHER!$B$2:$B$865=CALC!E4)*(WEATHER!$C$2:$C$865=CALC!$B$4), 0), 4)-29.4)</f>
        <v>1.5222222222222221</v>
      </c>
      <c r="F6" cm="1">
        <f t="array" ref="F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(WEATHER!$A$2:$A$865=INPUT!$C$7)*(WEATHER!$B$2:$B$865=CALC!F4)*(WEATHER!$C$2:$C$865=CALC!$B$4), 0), 4)-29.4)</f>
        <v>1.5777777777777828</v>
      </c>
      <c r="G6" cm="1">
        <f t="array" ref="G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(WEATHER!$A$2:$A$865=INPUT!$C$7)*(WEATHER!$B$2:$B$865=CALC!G4)*(WEATHER!$C$2:$C$865=CALC!$B$4), 0), 4)-29.4)</f>
        <v>1.6888888888888864</v>
      </c>
      <c r="H6" cm="1">
        <f t="array" ref="H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(WEATHER!$A$2:$A$865=INPUT!$C$7)*(WEATHER!$B$2:$B$865=CALC!H4)*(WEATHER!$C$2:$C$865=CALC!$B$4), 0), 4)-29.4)</f>
        <v>1.6888888888888864</v>
      </c>
      <c r="I6" cm="1">
        <f t="array" ref="I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(WEATHER!$A$2:$A$865=INPUT!$C$7)*(WEATHER!$B$2:$B$865=CALC!I4)*(WEATHER!$C$2:$C$865=CALC!$B$4), 0), 4)-29.4)</f>
        <v>1.18888888888889</v>
      </c>
      <c r="J6" cm="1">
        <f t="array" ref="J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(WEATHER!$A$2:$A$865=INPUT!$C$7)*(WEATHER!$B$2:$B$865=CALC!J4)*(WEATHER!$C$2:$C$865=CALC!$B$4), 0), 4)-29.4)</f>
        <v>1.1333333333333293</v>
      </c>
      <c r="K6" cm="1">
        <f t="array" ref="K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(WEATHER!$A$2:$A$865=INPUT!$C$7)*(WEATHER!$B$2:$B$865=CALC!K4)*(WEATHER!$C$2:$C$865=CALC!$B$4), 0), 4)-29.4)</f>
        <v>1.6888888888888864</v>
      </c>
      <c r="L6" cm="1">
        <f t="array" ref="L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(WEATHER!$A$2:$A$865=INPUT!$C$7)*(WEATHER!$B$2:$B$865=CALC!L4)*(WEATHER!$C$2:$C$865=CALC!$B$4), 0), 4)-29.4)</f>
        <v>1.6888888888888864</v>
      </c>
      <c r="M6" cm="1">
        <f t="array" ref="M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(WEATHER!$A$2:$A$865=INPUT!$C$7)*(WEATHER!$B$2:$B$865=CALC!M4)*(WEATHER!$C$2:$C$865=CALC!$B$4), 0), 4)-29.4)</f>
        <v>1.6888888888888864</v>
      </c>
      <c r="N6" cm="1">
        <f t="array" ref="N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(WEATHER!$A$2:$A$865=INPUT!$C$7)*(WEATHER!$B$2:$B$865=CALC!N4)*(WEATHER!$C$2:$C$865=CALC!$B$4), 0), 4)-29.4)</f>
        <v>1.5222222222222221</v>
      </c>
      <c r="R6" t="s">
        <v>106</v>
      </c>
      <c r="S6">
        <f>(1/(2*INPUT!$C$16+INPUT!$C$14))*INDEX(INPUT!$F$11:$G$14,MATCH(CALC!$B$9,INPUT!$F$11:$F$14,0),2)*C9</f>
        <v>150.99310344827592</v>
      </c>
      <c r="T6">
        <f>(1/(2*INPUT!$C$16+INPUT!$C$14))*INDEX(INPUT!$F$11:$G$14,MATCH(CALC!$B$9,INPUT!$F$11:$F$14,0),2)*D9</f>
        <v>150.99310344827592</v>
      </c>
      <c r="U6">
        <f>(1/(2*INPUT!$C$16+INPUT!$C$14))*INDEX(INPUT!$F$11:$G$14,MATCH(CALC!$B$9,INPUT!$F$11:$F$14,0),2)*E9</f>
        <v>252.26896551724136</v>
      </c>
      <c r="V6">
        <f>(1/(2*INPUT!$C$16+INPUT!$C$14))*INDEX(INPUT!$F$11:$G$14,MATCH(CALC!$B$9,INPUT!$F$11:$F$14,0),2)*F9</f>
        <v>261.47586206896636</v>
      </c>
      <c r="W6">
        <f>(1/(2*INPUT!$C$16+INPUT!$C$14))*INDEX(INPUT!$F$11:$G$14,MATCH(CALC!$B$9,INPUT!$F$11:$F$14,0),2)*G9</f>
        <v>279.88965517241337</v>
      </c>
      <c r="X6">
        <f>(1/(2*INPUT!$C$16+INPUT!$C$14))*INDEX(INPUT!$F$11:$G$14,MATCH(CALC!$B$9,INPUT!$F$11:$F$14,0),2)*H9</f>
        <v>279.88965517241337</v>
      </c>
      <c r="Y6">
        <f>(1/(2*INPUT!$C$16+INPUT!$C$14))*INDEX(INPUT!$F$11:$G$14,MATCH(CALC!$B$9,INPUT!$F$11:$F$14,0),2)*I9</f>
        <v>197.02758620689673</v>
      </c>
      <c r="Z6">
        <f>(1/(2*INPUT!$C$16+INPUT!$C$14))*INDEX(INPUT!$F$11:$G$14,MATCH(CALC!$B$9,INPUT!$F$11:$F$14,0),2)*J9</f>
        <v>187.82068965517175</v>
      </c>
      <c r="AA6">
        <f>(1/(2*INPUT!$C$16+INPUT!$C$14))*INDEX(INPUT!$F$11:$G$14,MATCH(CALC!$B$9,INPUT!$F$11:$F$14,0),2)*K9</f>
        <v>279.88965517241337</v>
      </c>
      <c r="AB6">
        <f>(1/(2*INPUT!$C$16+INPUT!$C$14))*INDEX(INPUT!$F$11:$G$14,MATCH(CALC!$B$9,INPUT!$F$11:$F$14,0),2)*L9</f>
        <v>279.88965517241337</v>
      </c>
      <c r="AC6">
        <f>(1/(2*INPUT!$C$16+INPUT!$C$14))*INDEX(INPUT!$F$11:$G$14,MATCH(CALC!$B$9,INPUT!$F$11:$F$14,0),2)*M9</f>
        <v>279.88965517241337</v>
      </c>
      <c r="AD6">
        <f>(1/(2*INPUT!$C$16+INPUT!$C$14))*INDEX(INPUT!$F$11:$G$14,MATCH(CALC!$B$9,INPUT!$F$11:$F$14,0),2)*N9</f>
        <v>252.26896551724136</v>
      </c>
    </row>
    <row r="7" spans="1:30" x14ac:dyDescent="0.3">
      <c r="B7" t="s">
        <v>73</v>
      </c>
      <c r="C7" cm="1">
        <f t="array" ref="C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(WEATHER!$A$2:$A$865=INPUT!$C$7)*(WEATHER!$B$2:$B$865=CALC!C4)*(WEATHER!$C$2:$C$865=CALC!$B$4), 0), 4)-29.4)</f>
        <v>0.91111111111111143</v>
      </c>
      <c r="D7" cm="1">
        <f t="array" ref="D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(WEATHER!$A$2:$A$865=INPUT!$C$7)*(WEATHER!$B$2:$B$865=CALC!D4)*(WEATHER!$C$2:$C$865=CALC!$B$4), 0), 4)-29.4)</f>
        <v>0.91111111111111143</v>
      </c>
      <c r="E7" cm="1">
        <f t="array" ref="E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(WEATHER!$A$2:$A$865=INPUT!$C$7)*(WEATHER!$B$2:$B$865=CALC!E4)*(WEATHER!$C$2:$C$865=CALC!$B$4), 0), 4)-29.4)</f>
        <v>1.5222222222222221</v>
      </c>
      <c r="F7" cm="1">
        <f t="array" ref="F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(WEATHER!$A$2:$A$865=INPUT!$C$7)*(WEATHER!$B$2:$B$865=CALC!F4)*(WEATHER!$C$2:$C$865=CALC!$B$4), 0), 4)-29.4)</f>
        <v>1.5777777777777828</v>
      </c>
      <c r="G7" cm="1">
        <f t="array" ref="G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(WEATHER!$A$2:$A$865=INPUT!$C$7)*(WEATHER!$B$2:$B$865=CALC!G4)*(WEATHER!$C$2:$C$865=CALC!$B$4), 0), 4)-29.4)</f>
        <v>1.6888888888888864</v>
      </c>
      <c r="H7" cm="1">
        <f t="array" ref="H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(WEATHER!$A$2:$A$865=INPUT!$C$7)*(WEATHER!$B$2:$B$865=CALC!H4)*(WEATHER!$C$2:$C$865=CALC!$B$4), 0), 4)-29.4)</f>
        <v>1.6888888888888864</v>
      </c>
      <c r="I7" cm="1">
        <f t="array" ref="I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(WEATHER!$A$2:$A$865=INPUT!$C$7)*(WEATHER!$B$2:$B$865=CALC!I4)*(WEATHER!$C$2:$C$865=CALC!$B$4), 0), 4)-29.4)</f>
        <v>1.18888888888889</v>
      </c>
      <c r="J7" cm="1">
        <f t="array" ref="J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(WEATHER!$A$2:$A$865=INPUT!$C$7)*(WEATHER!$B$2:$B$865=CALC!J4)*(WEATHER!$C$2:$C$865=CALC!$B$4), 0), 4)-29.4)</f>
        <v>1.1333333333333293</v>
      </c>
      <c r="K7" cm="1">
        <f t="array" ref="K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(WEATHER!$A$2:$A$865=INPUT!$C$7)*(WEATHER!$B$2:$B$865=CALC!K4)*(WEATHER!$C$2:$C$865=CALC!$B$4), 0), 4)-29.4)</f>
        <v>1.6888888888888864</v>
      </c>
      <c r="L7" cm="1">
        <f t="array" ref="L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(WEATHER!$A$2:$A$865=INPUT!$C$7)*(WEATHER!$B$2:$B$865=CALC!L4)*(WEATHER!$C$2:$C$865=CALC!$B$4), 0), 4)-29.4)</f>
        <v>1.6888888888888864</v>
      </c>
      <c r="M7" cm="1">
        <f t="array" ref="M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(WEATHER!$A$2:$A$865=INPUT!$C$7)*(WEATHER!$B$2:$B$865=CALC!M4)*(WEATHER!$C$2:$C$865=CALC!$B$4), 0), 4)-29.4)</f>
        <v>1.6888888888888864</v>
      </c>
      <c r="N7" cm="1">
        <f t="array" ref="N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(WEATHER!$A$2:$A$865=INPUT!$C$7)*(WEATHER!$B$2:$B$865=CALC!N4)*(WEATHER!$C$2:$C$865=CALC!$B$4), 0), 4)-29.4)</f>
        <v>1.5222222222222221</v>
      </c>
      <c r="P7" t="s">
        <v>34</v>
      </c>
      <c r="Q7" t="s">
        <v>27</v>
      </c>
    </row>
    <row r="8" spans="1:30" x14ac:dyDescent="0.3">
      <c r="B8" t="s">
        <v>105</v>
      </c>
      <c r="C8" cm="1">
        <f t="array" ref="C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(WEATHER!$A$2:$A$865=INPUT!$C$7)*(WEATHER!$B$2:$B$865=CALC!C4)*(WEATHER!$C$2:$C$865=CALC!$B$4), 0), 4)-29.4)</f>
        <v>7.9111111111111114</v>
      </c>
      <c r="D8" cm="1">
        <f t="array" ref="D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(WEATHER!$A$2:$A$865=INPUT!$C$7)*(WEATHER!$B$2:$B$865=CALC!D4)*(WEATHER!$C$2:$C$865=CALC!$B$4), 0), 4)-29.4)</f>
        <v>7.9111111111111114</v>
      </c>
      <c r="E8" cm="1">
        <f t="array" ref="E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(WEATHER!$A$2:$A$865=INPUT!$C$7)*(WEATHER!$B$2:$B$865=CALC!E4)*(WEATHER!$C$2:$C$865=CALC!$B$4), 0), 4)-29.4)</f>
        <v>8.5222222222222221</v>
      </c>
      <c r="F8" cm="1">
        <f t="array" ref="F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(WEATHER!$A$2:$A$865=INPUT!$C$7)*(WEATHER!$B$2:$B$865=CALC!F4)*(WEATHER!$C$2:$C$865=CALC!$B$4), 0), 4)-29.4)</f>
        <v>8.5777777777777828</v>
      </c>
      <c r="G8" cm="1">
        <f t="array" ref="G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(WEATHER!$A$2:$A$865=INPUT!$C$7)*(WEATHER!$B$2:$B$865=CALC!G4)*(WEATHER!$C$2:$C$865=CALC!$B$4), 0), 4)-29.4)</f>
        <v>8.6888888888888864</v>
      </c>
      <c r="H8" cm="1">
        <f t="array" ref="H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(WEATHER!$A$2:$A$865=INPUT!$C$7)*(WEATHER!$B$2:$B$865=CALC!H4)*(WEATHER!$C$2:$C$865=CALC!$B$4), 0), 4)-29.4)</f>
        <v>8.6888888888888864</v>
      </c>
      <c r="I8" cm="1">
        <f t="array" ref="I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(WEATHER!$A$2:$A$865=INPUT!$C$7)*(WEATHER!$B$2:$B$865=CALC!I4)*(WEATHER!$C$2:$C$865=CALC!$B$4), 0), 4)-29.4)</f>
        <v>8.18888888888889</v>
      </c>
      <c r="J8" cm="1">
        <f t="array" ref="J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(WEATHER!$A$2:$A$865=INPUT!$C$7)*(WEATHER!$B$2:$B$865=CALC!J4)*(WEATHER!$C$2:$C$865=CALC!$B$4), 0), 4)-29.4)</f>
        <v>8.1333333333333293</v>
      </c>
      <c r="K8" cm="1">
        <f t="array" ref="K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(WEATHER!$A$2:$A$865=INPUT!$C$7)*(WEATHER!$B$2:$B$865=CALC!K4)*(WEATHER!$C$2:$C$865=CALC!$B$4), 0), 4)-29.4)</f>
        <v>8.6888888888888864</v>
      </c>
      <c r="L8" cm="1">
        <f t="array" ref="L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(WEATHER!$A$2:$A$865=INPUT!$C$7)*(WEATHER!$B$2:$B$865=CALC!L4)*(WEATHER!$C$2:$C$865=CALC!$B$4), 0), 4)-29.4)</f>
        <v>8.6888888888888864</v>
      </c>
      <c r="M8" cm="1">
        <f t="array" ref="M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(WEATHER!$A$2:$A$865=INPUT!$C$7)*(WEATHER!$B$2:$B$865=CALC!M4)*(WEATHER!$C$2:$C$865=CALC!$B$4), 0), 4)-29.4)</f>
        <v>8.6888888888888864</v>
      </c>
      <c r="N8" cm="1">
        <f t="array" ref="N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(WEATHER!$A$2:$A$865=INPUT!$C$7)*(WEATHER!$B$2:$B$865=CALC!N4)*(WEATHER!$C$2:$C$865=CALC!$B$4), 0), 4)-29.4)</f>
        <v>8.5222222222222221</v>
      </c>
      <c r="P8" t="s">
        <v>35</v>
      </c>
      <c r="Q8" t="s">
        <v>36</v>
      </c>
      <c r="S8">
        <f>SUMIF('COMP-WINDOW'!I:I, "&lt;&gt;#N/A")</f>
        <v>-1250.1086933333333</v>
      </c>
      <c r="T8">
        <f>SUMIF('COMP-WINDOW'!J:J, "&lt;&gt;#N/A")</f>
        <v>-1250.1086933333333</v>
      </c>
      <c r="U8">
        <f>SUMIF('COMP-WINDOW'!K:K, "&lt;&gt;#N/A")</f>
        <v>-856.87042666666684</v>
      </c>
      <c r="V8">
        <f>SUMIF('COMP-WINDOW'!L:L, "&lt;&gt;#N/A")</f>
        <v>-821.12149333333002</v>
      </c>
      <c r="W8">
        <f>SUMIF('COMP-WINDOW'!M:M, "&lt;&gt;#N/A")</f>
        <v>-749.62362666666832</v>
      </c>
      <c r="X8">
        <f>SUMIF('COMP-WINDOW'!N:N, "&lt;&gt;#N/A")</f>
        <v>-749.62362666666832</v>
      </c>
      <c r="Y8">
        <f>SUMIF('COMP-WINDOW'!O:O, "&lt;&gt;#N/A")</f>
        <v>-1071.3640266666659</v>
      </c>
      <c r="Z8">
        <f>SUMIF('COMP-WINDOW'!P:P, "&lt;&gt;#N/A")</f>
        <v>-1107.1129600000027</v>
      </c>
      <c r="AA8">
        <f>SUMIF('COMP-WINDOW'!Q:Q, "&lt;&gt;#N/A")</f>
        <v>-749.62362666666832</v>
      </c>
      <c r="AB8">
        <f>SUMIF('COMP-WINDOW'!R:R, "&lt;&gt;#N/A")</f>
        <v>-749.62362666666832</v>
      </c>
      <c r="AC8">
        <f>SUMIF('COMP-WINDOW'!S:S, "&lt;&gt;#N/A")</f>
        <v>-749.62362666666832</v>
      </c>
      <c r="AD8">
        <f>SUMIF('COMP-WINDOW'!T:T, "&lt;&gt;#N/A")</f>
        <v>-856.87042666666684</v>
      </c>
    </row>
    <row r="9" spans="1:30" x14ac:dyDescent="0.3">
      <c r="B9" t="s">
        <v>106</v>
      </c>
      <c r="C9" cm="1">
        <f t="array" ref="C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(WEATHER!$A$2:$A$865=INPUT!$C$7)*(WEATHER!$B$2:$B$865=CALC!C4)*(WEATHER!$C$2:$C$865=CALC!$B$4), 0), 4)-29.4)</f>
        <v>0.91111111111111143</v>
      </c>
      <c r="D9" cm="1">
        <f t="array" ref="D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(WEATHER!$A$2:$A$865=INPUT!$C$7)*(WEATHER!$B$2:$B$865=CALC!D4)*(WEATHER!$C$2:$C$865=CALC!$B$4), 0), 4)-29.4)</f>
        <v>0.91111111111111143</v>
      </c>
      <c r="E9" cm="1">
        <f t="array" ref="E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(WEATHER!$A$2:$A$865=INPUT!$C$7)*(WEATHER!$B$2:$B$865=CALC!E4)*(WEATHER!$C$2:$C$865=CALC!$B$4), 0), 4)-29.4)</f>
        <v>1.5222222222222221</v>
      </c>
      <c r="F9" cm="1">
        <f t="array" ref="F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(WEATHER!$A$2:$A$865=INPUT!$C$7)*(WEATHER!$B$2:$B$865=CALC!F4)*(WEATHER!$C$2:$C$865=CALC!$B$4), 0), 4)-29.4)</f>
        <v>1.5777777777777828</v>
      </c>
      <c r="G9" cm="1">
        <f t="array" ref="G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(WEATHER!$A$2:$A$865=INPUT!$C$7)*(WEATHER!$B$2:$B$865=CALC!G4)*(WEATHER!$C$2:$C$865=CALC!$B$4), 0), 4)-29.4)</f>
        <v>1.6888888888888864</v>
      </c>
      <c r="H9" cm="1">
        <f t="array" ref="H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(WEATHER!$A$2:$A$865=INPUT!$C$7)*(WEATHER!$B$2:$B$865=CALC!H4)*(WEATHER!$C$2:$C$865=CALC!$B$4), 0), 4)-29.4)</f>
        <v>1.6888888888888864</v>
      </c>
      <c r="I9" cm="1">
        <f t="array" ref="I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(WEATHER!$A$2:$A$865=INPUT!$C$7)*(WEATHER!$B$2:$B$865=CALC!I4)*(WEATHER!$C$2:$C$865=CALC!$B$4), 0), 4)-29.4)</f>
        <v>1.18888888888889</v>
      </c>
      <c r="J9" cm="1">
        <f t="array" ref="J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(WEATHER!$A$2:$A$865=INPUT!$C$7)*(WEATHER!$B$2:$B$865=CALC!J4)*(WEATHER!$C$2:$C$865=CALC!$B$4), 0), 4)-29.4)</f>
        <v>1.1333333333333293</v>
      </c>
      <c r="K9" cm="1">
        <f t="array" ref="K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(WEATHER!$A$2:$A$865=INPUT!$C$7)*(WEATHER!$B$2:$B$865=CALC!K4)*(WEATHER!$C$2:$C$865=CALC!$B$4), 0), 4)-29.4)</f>
        <v>1.6888888888888864</v>
      </c>
      <c r="L9" cm="1">
        <f t="array" ref="L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(WEATHER!$A$2:$A$865=INPUT!$C$7)*(WEATHER!$B$2:$B$865=CALC!L4)*(WEATHER!$C$2:$C$865=CALC!$B$4), 0), 4)-29.4)</f>
        <v>1.6888888888888864</v>
      </c>
      <c r="M9" cm="1">
        <f t="array" ref="M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(WEATHER!$A$2:$A$865=INPUT!$C$7)*(WEATHER!$B$2:$B$865=CALC!M4)*(WEATHER!$C$2:$C$865=CALC!$B$4), 0), 4)-29.4)</f>
        <v>1.6888888888888864</v>
      </c>
      <c r="N9" cm="1">
        <f t="array" ref="N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(WEATHER!$A$2:$A$865=INPUT!$C$7)*(WEATHER!$B$2:$B$865=CALC!N4)*(WEATHER!$C$2:$C$865=CALC!$B$4), 0), 4)-29.4)</f>
        <v>1.5222222222222221</v>
      </c>
      <c r="P9" t="s">
        <v>35</v>
      </c>
      <c r="Q9" t="s">
        <v>22</v>
      </c>
      <c r="S9">
        <f>SUMIF('COMP-DOOR'!I:I, "&lt;&gt;#N/A")</f>
        <v>172.76844444444447</v>
      </c>
      <c r="T9">
        <f>SUMIF('COMP-DOOR'!J:J, "&lt;&gt;#N/A")</f>
        <v>172.76844444444447</v>
      </c>
      <c r="U9">
        <f>SUMIF('COMP-DOOR'!K:K, "&lt;&gt;#N/A")</f>
        <v>202.82288888888888</v>
      </c>
      <c r="V9">
        <f>SUMIF('COMP-DOOR'!L:L, "&lt;&gt;#N/A")</f>
        <v>205.55511111111139</v>
      </c>
      <c r="W9">
        <f>SUMIF('COMP-DOOR'!M:M, "&lt;&gt;#N/A")</f>
        <v>211.01955555555543</v>
      </c>
      <c r="X9">
        <f>SUMIF('COMP-DOOR'!N:N, "&lt;&gt;#N/A")</f>
        <v>211.01955555555543</v>
      </c>
      <c r="Y9">
        <f>SUMIF('COMP-DOOR'!O:O, "&lt;&gt;#N/A")</f>
        <v>186.42955555555562</v>
      </c>
      <c r="Z9">
        <f>SUMIF('COMP-DOOR'!P:P, "&lt;&gt;#N/A")</f>
        <v>183.69733333333312</v>
      </c>
      <c r="AA9">
        <f>SUMIF('COMP-DOOR'!Q:Q, "&lt;&gt;#N/A")</f>
        <v>211.01955555555543</v>
      </c>
      <c r="AB9">
        <f>SUMIF('COMP-DOOR'!R:R, "&lt;&gt;#N/A")</f>
        <v>211.01955555555543</v>
      </c>
      <c r="AC9">
        <f>SUMIF('COMP-DOOR'!S:S, "&lt;&gt;#N/A")</f>
        <v>211.01955555555543</v>
      </c>
      <c r="AD9">
        <f>SUMIF('COMP-DOOR'!T:T, "&lt;&gt;#N/A")</f>
        <v>202.82288888888888</v>
      </c>
    </row>
    <row r="10" spans="1:30" x14ac:dyDescent="0.3">
      <c r="A10" t="s">
        <v>109</v>
      </c>
      <c r="C10" cm="1">
        <f t="array" ref="C10">INDEX(CLTDRoofGlass!$G$3:$G$26,$B$4,1)+(25.5-$E$1)+(INDEX(WEATHER!$A$2:$G$865, MATCH(1, (WEATHER!$A$2:$A$865=INPUT!$C$7)*(WEATHER!$B$2:$B$865=CALC!C4)*(WEATHER!$C$2:$C$865=CALC!$B$4), 0), 4)-29.4)</f>
        <v>-2.0888888888888886</v>
      </c>
      <c r="D10" cm="1">
        <f t="array" ref="D10">INDEX(CLTDRoofGlass!$G$3:$G$26,$B$4,1)+(25.5-$E$1)+(INDEX(WEATHER!$A$2:$G$865, MATCH(1, (WEATHER!$A$2:$A$865=INPUT!$C$7)*(WEATHER!$B$2:$B$865=CALC!D4)*(WEATHER!$C$2:$C$865=CALC!$B$4), 0), 4)-29.4)</f>
        <v>-2.0888888888888886</v>
      </c>
      <c r="E10" cm="1">
        <f t="array" ref="E10">INDEX(CLTDRoofGlass!$G$3:$G$26,$B$4,1)+(25.5-$E$1)+(INDEX(WEATHER!$A$2:$G$865, MATCH(1, (WEATHER!$A$2:$A$865=INPUT!$C$7)*(WEATHER!$B$2:$B$865=CALC!E4)*(WEATHER!$C$2:$C$865=CALC!$B$4), 0), 4)-29.4)</f>
        <v>-1.4777777777777779</v>
      </c>
      <c r="F10" cm="1">
        <f t="array" ref="F10">INDEX(CLTDRoofGlass!$G$3:$G$26,$B$4,1)+(25.5-$E$1)+(INDEX(WEATHER!$A$2:$G$865, MATCH(1, (WEATHER!$A$2:$A$865=INPUT!$C$7)*(WEATHER!$B$2:$B$865=CALC!F4)*(WEATHER!$C$2:$C$865=CALC!$B$4), 0), 4)-29.4)</f>
        <v>-1.4222222222222172</v>
      </c>
      <c r="G10" cm="1">
        <f t="array" ref="G10">INDEX(CLTDRoofGlass!$G$3:$G$26,$B$4,1)+(25.5-$E$1)+(INDEX(WEATHER!$A$2:$G$865, MATCH(1, (WEATHER!$A$2:$A$865=INPUT!$C$7)*(WEATHER!$B$2:$B$865=CALC!G4)*(WEATHER!$C$2:$C$865=CALC!$B$4), 0), 4)-29.4)</f>
        <v>-1.3111111111111136</v>
      </c>
      <c r="H10" cm="1">
        <f t="array" ref="H10">INDEX(CLTDRoofGlass!$G$3:$G$26,$B$4,1)+(25.5-$E$1)+(INDEX(WEATHER!$A$2:$G$865, MATCH(1, (WEATHER!$A$2:$A$865=INPUT!$C$7)*(WEATHER!$B$2:$B$865=CALC!H4)*(WEATHER!$C$2:$C$865=CALC!$B$4), 0), 4)-29.4)</f>
        <v>-1.3111111111111136</v>
      </c>
      <c r="I10" cm="1">
        <f t="array" ref="I10">INDEX(CLTDRoofGlass!$G$3:$G$26,$B$4,1)+(25.5-$E$1)+(INDEX(WEATHER!$A$2:$G$865, MATCH(1, (WEATHER!$A$2:$A$865=INPUT!$C$7)*(WEATHER!$B$2:$B$865=CALC!I4)*(WEATHER!$C$2:$C$865=CALC!$B$4), 0), 4)-29.4)</f>
        <v>-1.81111111111111</v>
      </c>
      <c r="J10" cm="1">
        <f t="array" ref="J10">INDEX(CLTDRoofGlass!$G$3:$G$26,$B$4,1)+(25.5-$E$1)+(INDEX(WEATHER!$A$2:$G$865, MATCH(1, (WEATHER!$A$2:$A$865=INPUT!$C$7)*(WEATHER!$B$2:$B$865=CALC!J4)*(WEATHER!$C$2:$C$865=CALC!$B$4), 0), 4)-29.4)</f>
        <v>-1.8666666666666707</v>
      </c>
      <c r="K10" cm="1">
        <f t="array" ref="K10">INDEX(CLTDRoofGlass!$G$3:$G$26,$B$4,1)+(25.5-$E$1)+(INDEX(WEATHER!$A$2:$G$865, MATCH(1, (WEATHER!$A$2:$A$865=INPUT!$C$7)*(WEATHER!$B$2:$B$865=CALC!K4)*(WEATHER!$C$2:$C$865=CALC!$B$4), 0), 4)-29.4)</f>
        <v>-1.3111111111111136</v>
      </c>
      <c r="L10" cm="1">
        <f t="array" ref="L10">INDEX(CLTDRoofGlass!$G$3:$G$26,$B$4,1)+(25.5-$E$1)+(INDEX(WEATHER!$A$2:$G$865, MATCH(1, (WEATHER!$A$2:$A$865=INPUT!$C$7)*(WEATHER!$B$2:$B$865=CALC!L4)*(WEATHER!$C$2:$C$865=CALC!$B$4), 0), 4)-29.4)</f>
        <v>-1.3111111111111136</v>
      </c>
      <c r="M10" cm="1">
        <f t="array" ref="M10">INDEX(CLTDRoofGlass!$G$3:$G$26,$B$4,1)+(25.5-$E$1)+(INDEX(WEATHER!$A$2:$G$865, MATCH(1, (WEATHER!$A$2:$A$865=INPUT!$C$7)*(WEATHER!$B$2:$B$865=CALC!M4)*(WEATHER!$C$2:$C$865=CALC!$B$4), 0), 4)-29.4)</f>
        <v>-1.3111111111111136</v>
      </c>
      <c r="N10" cm="1">
        <f t="array" ref="N10">INDEX(CLTDRoofGlass!$G$3:$G$26,$B$4,1)+(25.5-$E$1)+(INDEX(WEATHER!$A$2:$G$865, MATCH(1, (WEATHER!$A$2:$A$865=INPUT!$C$7)*(WEATHER!$B$2:$B$865=CALC!N4)*(WEATHER!$C$2:$C$865=CALC!$B$4), 0), 4)-29.4)</f>
        <v>-1.4777777777777779</v>
      </c>
    </row>
    <row r="11" spans="1:30" x14ac:dyDescent="0.3">
      <c r="A11" t="s">
        <v>75</v>
      </c>
      <c r="B11" t="s">
        <v>104</v>
      </c>
      <c r="C11">
        <f>INDEX('SCL&amp;CLF'!$B$4:$Y$12,MATCH(B11,'SCL&amp;CLF'!$A$4:$A$12,0),MATCH(CALC!B4,'SCL&amp;CLF'!$B$3:$Y$3,0))</f>
        <v>0</v>
      </c>
      <c r="P11" t="s">
        <v>37</v>
      </c>
      <c r="Q11" t="s">
        <v>39</v>
      </c>
      <c r="S11">
        <f>INPUT!$L$5 * INDEX('ROOM-TYPE'!$B$2:$I$5, 1, MATCH(INPUT!$L$4, 'ROOM-TYPE'!$B$1:$I$1, 0)) * $C$15</f>
        <v>20265</v>
      </c>
      <c r="T11">
        <f>INPUT!$L$5 * INDEX('ROOM-TYPE'!$B$2:$I$5, 1, MATCH(INPUT!$L$4, 'ROOM-TYPE'!$B$1:$I$1, 0)) * $C$15</f>
        <v>20265</v>
      </c>
      <c r="U11">
        <f>INPUT!$L$5 * INDEX('ROOM-TYPE'!$B$2:$I$5, 1, MATCH(INPUT!$L$4, 'ROOM-TYPE'!$B$1:$I$1, 0)) * $C$15</f>
        <v>20265</v>
      </c>
      <c r="V11">
        <f>INPUT!$L$5 * INDEX('ROOM-TYPE'!$B$2:$I$5, 1, MATCH(INPUT!$L$4, 'ROOM-TYPE'!$B$1:$I$1, 0)) * $C$15</f>
        <v>20265</v>
      </c>
      <c r="W11">
        <f>INPUT!$L$5 * INDEX('ROOM-TYPE'!$B$2:$I$5, 1, MATCH(INPUT!$L$4, 'ROOM-TYPE'!$B$1:$I$1, 0)) * $C$15</f>
        <v>20265</v>
      </c>
      <c r="X11">
        <f>INPUT!$L$5 * INDEX('ROOM-TYPE'!$B$2:$I$5, 1, MATCH(INPUT!$L$4, 'ROOM-TYPE'!$B$1:$I$1, 0)) * $C$15</f>
        <v>20265</v>
      </c>
      <c r="Y11">
        <f>INPUT!$L$5 * INDEX('ROOM-TYPE'!$B$2:$I$5, 1, MATCH(INPUT!$L$4, 'ROOM-TYPE'!$B$1:$I$1, 0)) * $C$15</f>
        <v>20265</v>
      </c>
      <c r="Z11">
        <f>INPUT!$L$5 * INDEX('ROOM-TYPE'!$B$2:$I$5, 1, MATCH(INPUT!$L$4, 'ROOM-TYPE'!$B$1:$I$1, 0)) * $C$15</f>
        <v>20265</v>
      </c>
      <c r="AA11">
        <f>INPUT!$L$5 * INDEX('ROOM-TYPE'!$B$2:$I$5, 1, MATCH(INPUT!$L$4, 'ROOM-TYPE'!$B$1:$I$1, 0)) * $C$15</f>
        <v>20265</v>
      </c>
      <c r="AB11">
        <f>INPUT!$L$5 * INDEX('ROOM-TYPE'!$B$2:$I$5, 1, MATCH(INPUT!$L$4, 'ROOM-TYPE'!$B$1:$I$1, 0)) * $C$15</f>
        <v>20265</v>
      </c>
      <c r="AC11">
        <f>INPUT!$L$5 * INDEX('ROOM-TYPE'!$B$2:$I$5, 1, MATCH(INPUT!$L$4, 'ROOM-TYPE'!$B$1:$I$1, 0)) * $C$15</f>
        <v>20265</v>
      </c>
      <c r="AD11">
        <f>INPUT!$L$5 * INDEX('ROOM-TYPE'!$B$2:$I$5, 1, MATCH(INPUT!$L$4, 'ROOM-TYPE'!$B$1:$I$1, 0)) * $C$15</f>
        <v>20265</v>
      </c>
    </row>
    <row r="12" spans="1:30" x14ac:dyDescent="0.3">
      <c r="B12" t="s">
        <v>73</v>
      </c>
      <c r="C12">
        <f>INDEX('SCL&amp;CLF'!$B$4:$Y$12,MATCH(B12,'SCL&amp;CLF'!$A$4:$A$12,0),MATCH(CALC!B4,'SCL&amp;CLF'!$B$3:$Y$3,0))</f>
        <v>0</v>
      </c>
      <c r="P12" t="s">
        <v>37</v>
      </c>
      <c r="Q12" t="s">
        <v>38</v>
      </c>
      <c r="S12">
        <f>INPUT!$L$5 * INDEX('ROOM-TYPE'!$B$2:$I$5, 2, MATCH(INPUT!$L$4, 'ROOM-TYPE'!$B$1:$I$1, 0))</f>
        <v>17370</v>
      </c>
      <c r="T12">
        <f>INPUT!$L$5 * INDEX('ROOM-TYPE'!$B$2:$I$5, 2, MATCH(INPUT!$L$4, 'ROOM-TYPE'!$B$1:$I$1, 0))</f>
        <v>17370</v>
      </c>
      <c r="U12">
        <f>INPUT!$L$5 * INDEX('ROOM-TYPE'!$B$2:$I$5, 2, MATCH(INPUT!$L$4, 'ROOM-TYPE'!$B$1:$I$1, 0))</f>
        <v>17370</v>
      </c>
      <c r="V12">
        <f>INPUT!$L$5 * INDEX('ROOM-TYPE'!$B$2:$I$5, 2, MATCH(INPUT!$L$4, 'ROOM-TYPE'!$B$1:$I$1, 0))</f>
        <v>17370</v>
      </c>
      <c r="W12">
        <f>INPUT!$L$5 * INDEX('ROOM-TYPE'!$B$2:$I$5, 2, MATCH(INPUT!$L$4, 'ROOM-TYPE'!$B$1:$I$1, 0))</f>
        <v>17370</v>
      </c>
      <c r="X12">
        <f>INPUT!$L$5 * INDEX('ROOM-TYPE'!$B$2:$I$5, 2, MATCH(INPUT!$L$4, 'ROOM-TYPE'!$B$1:$I$1, 0))</f>
        <v>17370</v>
      </c>
      <c r="Y12">
        <f>INPUT!$L$5 * INDEX('ROOM-TYPE'!$B$2:$I$5, 2, MATCH(INPUT!$L$4, 'ROOM-TYPE'!$B$1:$I$1, 0))</f>
        <v>17370</v>
      </c>
      <c r="Z12">
        <f>INPUT!$L$5 * INDEX('ROOM-TYPE'!$B$2:$I$5, 2, MATCH(INPUT!$L$4, 'ROOM-TYPE'!$B$1:$I$1, 0))</f>
        <v>17370</v>
      </c>
      <c r="AA12">
        <f>INPUT!$L$5 * INDEX('ROOM-TYPE'!$B$2:$I$5, 2, MATCH(INPUT!$L$4, 'ROOM-TYPE'!$B$1:$I$1, 0))</f>
        <v>17370</v>
      </c>
      <c r="AB12">
        <f>INPUT!$L$5 * INDEX('ROOM-TYPE'!$B$2:$I$5, 2, MATCH(INPUT!$L$4, 'ROOM-TYPE'!$B$1:$I$1, 0))</f>
        <v>17370</v>
      </c>
      <c r="AC12">
        <f>INPUT!$L$5 * INDEX('ROOM-TYPE'!$B$2:$I$5, 2, MATCH(INPUT!$L$4, 'ROOM-TYPE'!$B$1:$I$1, 0))</f>
        <v>17370</v>
      </c>
      <c r="AD12">
        <f>INPUT!$L$5 * INDEX('ROOM-TYPE'!$B$2:$I$5, 2, MATCH(INPUT!$L$4, 'ROOM-TYPE'!$B$1:$I$1, 0))</f>
        <v>17370</v>
      </c>
    </row>
    <row r="13" spans="1:30" x14ac:dyDescent="0.3">
      <c r="B13" t="s">
        <v>105</v>
      </c>
      <c r="C13">
        <f>INDEX('SCL&amp;CLF'!$B$4:$Y$12,MATCH(B13,'SCL&amp;CLF'!$A$4:$A$12,0),MATCH(CALC!B4,'SCL&amp;CLF'!$B$3:$Y$3,0))</f>
        <v>3</v>
      </c>
      <c r="P13" t="s">
        <v>40</v>
      </c>
      <c r="Q13" t="s">
        <v>31</v>
      </c>
      <c r="S13">
        <f>SUMIF(COMP!$F:$F, "&lt;&gt;#N/A")*$C$16</f>
        <v>92.003999999999991</v>
      </c>
      <c r="T13">
        <f>SUMIF(COMP!$F:$F, "&lt;&gt;#N/A")*$C$16</f>
        <v>92.003999999999991</v>
      </c>
      <c r="U13">
        <f>SUMIF(COMP!$F:$F, "&lt;&gt;#N/A")*$C$16</f>
        <v>92.003999999999991</v>
      </c>
      <c r="V13">
        <f>SUMIF(COMP!$F:$F, "&lt;&gt;#N/A")*$C$16</f>
        <v>92.003999999999991</v>
      </c>
      <c r="W13">
        <f>SUMIF(COMP!$F:$F, "&lt;&gt;#N/A")*$C$16</f>
        <v>92.003999999999991</v>
      </c>
      <c r="X13">
        <f>SUMIF(COMP!$F:$F, "&lt;&gt;#N/A")*$C$16</f>
        <v>92.003999999999991</v>
      </c>
      <c r="Y13">
        <f>SUMIF(COMP!$F:$F, "&lt;&gt;#N/A")*$C$16</f>
        <v>92.003999999999991</v>
      </c>
      <c r="Z13">
        <f>SUMIF(COMP!$F:$F, "&lt;&gt;#N/A")*$C$16</f>
        <v>92.003999999999991</v>
      </c>
      <c r="AA13">
        <f>SUMIF(COMP!$F:$F, "&lt;&gt;#N/A")*$C$16</f>
        <v>92.003999999999991</v>
      </c>
      <c r="AB13">
        <f>SUMIF(COMP!$F:$F, "&lt;&gt;#N/A")*$C$16</f>
        <v>92.003999999999991</v>
      </c>
      <c r="AC13">
        <f>SUMIF(COMP!$F:$F, "&lt;&gt;#N/A")*$C$16</f>
        <v>92.003999999999991</v>
      </c>
      <c r="AD13">
        <f>SUMIF(COMP!$F:$F, "&lt;&gt;#N/A")*$C$16</f>
        <v>92.003999999999991</v>
      </c>
    </row>
    <row r="14" spans="1:30" x14ac:dyDescent="0.3">
      <c r="B14" t="s">
        <v>106</v>
      </c>
      <c r="C14">
        <f>INDEX('SCL&amp;CLF'!$B$4:$Y$12,MATCH(B14,'SCL&amp;CLF'!$A$4:$A$12,0),MATCH(CALC!B4,'SCL&amp;CLF'!$B$3:$Y$3,0))</f>
        <v>0</v>
      </c>
      <c r="P14" t="s">
        <v>41</v>
      </c>
      <c r="Q14" t="s">
        <v>32</v>
      </c>
      <c r="S14">
        <f>SUMIF(COMP!$N:$N, "&lt;&gt;#N/A")*$C$15</f>
        <v>937.5</v>
      </c>
      <c r="T14">
        <f>SUMIF(COMP!$N:$N, "&lt;&gt;#N/A")*$C$15</f>
        <v>937.5</v>
      </c>
      <c r="U14">
        <f>SUMIF(COMP!$N:$N, "&lt;&gt;#N/A")*$C$15</f>
        <v>937.5</v>
      </c>
      <c r="V14">
        <f>SUMIF(COMP!$N:$N, "&lt;&gt;#N/A")*$C$15</f>
        <v>937.5</v>
      </c>
      <c r="W14">
        <f>SUMIF(COMP!$N:$N, "&lt;&gt;#N/A")*$C$15</f>
        <v>937.5</v>
      </c>
      <c r="X14">
        <f>SUMIF(COMP!$N:$N, "&lt;&gt;#N/A")*$C$15</f>
        <v>937.5</v>
      </c>
      <c r="Y14">
        <f>SUMIF(COMP!$N:$N, "&lt;&gt;#N/A")*$C$15</f>
        <v>937.5</v>
      </c>
      <c r="Z14">
        <f>SUMIF(COMP!$N:$N, "&lt;&gt;#N/A")*$C$15</f>
        <v>937.5</v>
      </c>
      <c r="AA14">
        <f>SUMIF(COMP!$N:$N, "&lt;&gt;#N/A")*$C$15</f>
        <v>937.5</v>
      </c>
      <c r="AB14">
        <f>SUMIF(COMP!$N:$N, "&lt;&gt;#N/A")*$C$15</f>
        <v>937.5</v>
      </c>
      <c r="AC14">
        <f>SUMIF(COMP!$N:$N, "&lt;&gt;#N/A")*$C$15</f>
        <v>937.5</v>
      </c>
      <c r="AD14">
        <f>SUMIF(COMP!$N:$N, "&lt;&gt;#N/A")*$C$15</f>
        <v>937.5</v>
      </c>
    </row>
    <row r="15" spans="1:30" x14ac:dyDescent="0.3">
      <c r="A15" t="s">
        <v>210</v>
      </c>
      <c r="C15">
        <f>INDEX('SCL&amp;CLF'!$B$17:$Y$25,MATCH(INDEX('ROOM-TYPE'!$B$1:$I$5,4,MATCH(INPUT!$L$4,'ROOM-TYPE'!$B$1:$I$1,0)),'SCL&amp;CLF'!$A$17:$A$25,0),MATCH(CALC!B4,'SCL&amp;CLF'!$B$16:$Y$16,0))</f>
        <v>0.75</v>
      </c>
    </row>
    <row r="16" spans="1:30" x14ac:dyDescent="0.3">
      <c r="A16" t="s">
        <v>212</v>
      </c>
      <c r="C16">
        <f>INDEX('SCL&amp;CLF'!$B$29:$Y$33,MATCH(INDEX('ROOM-TYPE'!$B$1:$I$5,5,MATCH(INPUT!$L$4,'ROOM-TYPE'!$B$1:$I$1,0)),'SCL&amp;CLF'!$A$29:$A$33,0),MATCH(CALC!B4,'SCL&amp;CLF'!$B$28:$Y$28,0))</f>
        <v>0.85</v>
      </c>
      <c r="P16" s="5">
        <v>3</v>
      </c>
      <c r="Q16" t="s">
        <v>42</v>
      </c>
      <c r="R16" t="s">
        <v>200</v>
      </c>
      <c r="S16">
        <f>1.23 * $M$2 * (C18-$E$1)</f>
        <v>1114.7963249333318</v>
      </c>
      <c r="T16">
        <f t="shared" ref="T16:AD16" si="0">1.23 * $M$2 * (D18-$E$1)</f>
        <v>1114.7963249333318</v>
      </c>
      <c r="U16">
        <f t="shared" si="0"/>
        <v>1954.7113642666645</v>
      </c>
      <c r="V16">
        <f t="shared" si="0"/>
        <v>2031.0672769333382</v>
      </c>
      <c r="W16">
        <f t="shared" si="0"/>
        <v>2183.7791022666615</v>
      </c>
      <c r="X16">
        <f t="shared" si="0"/>
        <v>2183.7791022666615</v>
      </c>
      <c r="Y16">
        <f t="shared" si="0"/>
        <v>1496.5758882666662</v>
      </c>
      <c r="Z16">
        <f t="shared" si="0"/>
        <v>1420.2199755999925</v>
      </c>
      <c r="AA16">
        <f t="shared" si="0"/>
        <v>2183.7791022666615</v>
      </c>
      <c r="AB16">
        <f t="shared" si="0"/>
        <v>2183.7791022666615</v>
      </c>
      <c r="AC16">
        <f t="shared" si="0"/>
        <v>2183.7791022666615</v>
      </c>
      <c r="AD16">
        <f t="shared" si="0"/>
        <v>1954.7113642666645</v>
      </c>
    </row>
    <row r="17" spans="1:30" x14ac:dyDescent="0.3">
      <c r="A17" t="s">
        <v>211</v>
      </c>
      <c r="C17" cm="1">
        <f t="array" ref="C17">INDEX('SCL&amp;CLF'!$B$37:$Y$45,INDEX('ROOM-TYPE'!$B$1:$I$5,4,MATCH(INPUT!$L$4,'ROOM-TYPE'!$B$1:$I$1,0)),MATCH(CALC!B4,'SCL&amp;CLF'!$B$36:$Y$36,0))</f>
        <v>0.64</v>
      </c>
      <c r="R17" t="s">
        <v>201</v>
      </c>
      <c r="S17">
        <f>3010 * $M$2 * (C19-$F$2)</f>
        <v>30774.971249399994</v>
      </c>
      <c r="T17">
        <f t="shared" ref="T17:AD17" si="1">3010 * $M$2 * (D19-$F$2)</f>
        <v>30774.971249399994</v>
      </c>
      <c r="U17">
        <f t="shared" si="1"/>
        <v>32725.734454279998</v>
      </c>
      <c r="V17">
        <f t="shared" si="1"/>
        <v>35584.611564879997</v>
      </c>
      <c r="W17">
        <f t="shared" si="1"/>
        <v>35181.005384560005</v>
      </c>
      <c r="X17">
        <f t="shared" si="1"/>
        <v>35181.005384560005</v>
      </c>
      <c r="Y17">
        <f t="shared" si="1"/>
        <v>32355.76212232</v>
      </c>
      <c r="Z17">
        <f t="shared" si="1"/>
        <v>32725.734454279998</v>
      </c>
      <c r="AA17">
        <f t="shared" si="1"/>
        <v>35181.005384560005</v>
      </c>
      <c r="AB17">
        <f t="shared" si="1"/>
        <v>35181.005384560005</v>
      </c>
      <c r="AC17">
        <f t="shared" si="1"/>
        <v>35181.005384560005</v>
      </c>
      <c r="AD17">
        <f t="shared" si="1"/>
        <v>32725.734454279998</v>
      </c>
    </row>
    <row r="18" spans="1:30" x14ac:dyDescent="0.3">
      <c r="C18" cm="1">
        <f t="array" ref="C18">INDEX(WEATHER!$A$2:$G$865, MATCH(1, (WEATHER!$A$2:$A$865=INPUT!$C$7)*(WEATHER!$B$2:$B$865=CALC!C4)*(WEATHER!$C$2:$C$865=CALC!$B$4), 0), 4)</f>
        <v>25.111111111111111</v>
      </c>
      <c r="D18" cm="1">
        <f t="array" ref="D18">INDEX(WEATHER!$A$2:$G$865, MATCH(1, (WEATHER!$A$2:$A$865=INPUT!$C$7)*(WEATHER!$B$2:$B$865=CALC!D4)*(WEATHER!$C$2:$C$865=CALC!$B$4), 0), 4)</f>
        <v>25.111111111111111</v>
      </c>
      <c r="E18" cm="1">
        <f t="array" ref="E18">INDEX(WEATHER!$A$2:$G$865, MATCH(1, (WEATHER!$A$2:$A$865=INPUT!$C$7)*(WEATHER!$B$2:$B$865=CALC!E4)*(WEATHER!$C$2:$C$865=CALC!$B$4), 0), 4)</f>
        <v>25.722222222222221</v>
      </c>
      <c r="F18" cm="1">
        <f t="array" ref="F18">INDEX(WEATHER!$A$2:$G$865, MATCH(1, (WEATHER!$A$2:$A$865=INPUT!$C$7)*(WEATHER!$B$2:$B$865=CALC!F4)*(WEATHER!$C$2:$C$865=CALC!$B$4), 0), 4)</f>
        <v>25.777777777777782</v>
      </c>
      <c r="G18" cm="1">
        <f t="array" ref="G18">INDEX(WEATHER!$A$2:$G$865, MATCH(1, (WEATHER!$A$2:$A$865=INPUT!$C$7)*(WEATHER!$B$2:$B$865=CALC!G4)*(WEATHER!$C$2:$C$865=CALC!$B$4), 0), 4)</f>
        <v>25.888888888888886</v>
      </c>
      <c r="H18" cm="1">
        <f t="array" ref="H18">INDEX(WEATHER!$A$2:$G$865, MATCH(1, (WEATHER!$A$2:$A$865=INPUT!$C$7)*(WEATHER!$B$2:$B$865=CALC!H4)*(WEATHER!$C$2:$C$865=CALC!$B$4), 0), 4)</f>
        <v>25.888888888888886</v>
      </c>
      <c r="I18" cm="1">
        <f t="array" ref="I18">INDEX(WEATHER!$A$2:$G$865, MATCH(1, (WEATHER!$A$2:$A$865=INPUT!$C$7)*(WEATHER!$B$2:$B$865=CALC!I4)*(WEATHER!$C$2:$C$865=CALC!$B$4), 0), 4)</f>
        <v>25.388888888888889</v>
      </c>
      <c r="J18" cm="1">
        <f t="array" ref="J18">INDEX(WEATHER!$A$2:$G$865, MATCH(1, (WEATHER!$A$2:$A$865=INPUT!$C$7)*(WEATHER!$B$2:$B$865=CALC!J4)*(WEATHER!$C$2:$C$865=CALC!$B$4), 0), 4)</f>
        <v>25.333333333333329</v>
      </c>
      <c r="K18" cm="1">
        <f t="array" ref="K18">INDEX(WEATHER!$A$2:$G$865, MATCH(1, (WEATHER!$A$2:$A$865=INPUT!$C$7)*(WEATHER!$B$2:$B$865=CALC!K4)*(WEATHER!$C$2:$C$865=CALC!$B$4), 0), 4)</f>
        <v>25.888888888888886</v>
      </c>
      <c r="L18" cm="1">
        <f t="array" ref="L18">INDEX(WEATHER!$A$2:$G$865, MATCH(1, (WEATHER!$A$2:$A$865=INPUT!$C$7)*(WEATHER!$B$2:$B$865=CALC!L4)*(WEATHER!$C$2:$C$865=CALC!$B$4), 0), 4)</f>
        <v>25.888888888888886</v>
      </c>
      <c r="M18" cm="1">
        <f t="array" ref="M18">INDEX(WEATHER!$A$2:$G$865, MATCH(1, (WEATHER!$A$2:$A$865=INPUT!$C$7)*(WEATHER!$B$2:$B$865=CALC!M4)*(WEATHER!$C$2:$C$865=CALC!$B$4), 0), 4)</f>
        <v>25.888888888888886</v>
      </c>
      <c r="N18" cm="1">
        <f t="array" ref="N18">INDEX(WEATHER!$A$2:$G$865, MATCH(1, (WEATHER!$A$2:$A$865=INPUT!$C$7)*(WEATHER!$B$2:$B$865=CALC!N4)*(WEATHER!$C$2:$C$865=CALC!$B$4), 0), 4)</f>
        <v>25.722222222222221</v>
      </c>
      <c r="S18">
        <f t="shared" ref="S18:AD18" si="2">SUM(S2:S17)/1000</f>
        <v>79.407155422481466</v>
      </c>
      <c r="T18">
        <f t="shared" si="2"/>
        <v>79.407155422481466</v>
      </c>
      <c r="U18">
        <f t="shared" si="2"/>
        <v>83.973854368133502</v>
      </c>
      <c r="V18">
        <f t="shared" si="2"/>
        <v>87.070543818803699</v>
      </c>
      <c r="W18">
        <f t="shared" si="2"/>
        <v>87.142562318624059</v>
      </c>
      <c r="X18">
        <f t="shared" si="2"/>
        <v>87.142562318624059</v>
      </c>
      <c r="Y18">
        <f t="shared" si="2"/>
        <v>82.17700799575239</v>
      </c>
      <c r="Z18">
        <f t="shared" si="2"/>
        <v>82.309167987642184</v>
      </c>
      <c r="AA18">
        <f t="shared" si="2"/>
        <v>87.142562318624059</v>
      </c>
      <c r="AB18">
        <f t="shared" si="2"/>
        <v>87.142562318624059</v>
      </c>
      <c r="AC18">
        <f t="shared" si="2"/>
        <v>87.142562318624059</v>
      </c>
      <c r="AD18">
        <f t="shared" si="2"/>
        <v>83.973854368133502</v>
      </c>
    </row>
    <row r="19" spans="1:30" x14ac:dyDescent="0.3">
      <c r="C19" cm="1">
        <f t="array" ref="C19">INDEX(WEATHER!$A$2:$G$865, MATCH(1, (WEATHER!$A$2:$A$865=INPUT!$C$7)*(WEATHER!$B$2:$B$865=CALC!C4)*(WEATHER!$C$2:$C$865=CALC!$B$4), 0), 6)</f>
        <v>1.9349999999999999E-2</v>
      </c>
      <c r="D19" cm="1">
        <f t="array" ref="D19">INDEX(WEATHER!$A$2:$G$865, MATCH(1, (WEATHER!$A$2:$A$865=INPUT!$C$7)*(WEATHER!$B$2:$B$865=CALC!D4)*(WEATHER!$C$2:$C$865=CALC!$B$4), 0), 6)</f>
        <v>1.9349999999999999E-2</v>
      </c>
      <c r="E19" cm="1">
        <f t="array" ref="E19">INDEX(WEATHER!$A$2:$G$865, MATCH(1, (WEATHER!$A$2:$A$865=INPUT!$C$7)*(WEATHER!$B$2:$B$865=CALC!E4)*(WEATHER!$C$2:$C$865=CALC!$B$4), 0), 6)</f>
        <v>1.993E-2</v>
      </c>
      <c r="F19" cm="1">
        <f t="array" ref="F19">INDEX(WEATHER!$A$2:$G$865, MATCH(1, (WEATHER!$A$2:$A$865=INPUT!$C$7)*(WEATHER!$B$2:$B$865=CALC!F4)*(WEATHER!$C$2:$C$865=CALC!$B$4), 0), 6)</f>
        <v>2.078E-2</v>
      </c>
      <c r="G19" cm="1">
        <f t="array" ref="G19">INDEX(WEATHER!$A$2:$G$865, MATCH(1, (WEATHER!$A$2:$A$865=INPUT!$C$7)*(WEATHER!$B$2:$B$865=CALC!G4)*(WEATHER!$C$2:$C$865=CALC!$B$4), 0), 6)</f>
        <v>2.0660000000000001E-2</v>
      </c>
      <c r="H19" cm="1">
        <f t="array" ref="H19">INDEX(WEATHER!$A$2:$G$865, MATCH(1, (WEATHER!$A$2:$A$865=INPUT!$C$7)*(WEATHER!$B$2:$B$865=CALC!H4)*(WEATHER!$C$2:$C$865=CALC!$B$4), 0), 6)</f>
        <v>2.0660000000000001E-2</v>
      </c>
      <c r="I19" cm="1">
        <f t="array" ref="I19">INDEX(WEATHER!$A$2:$G$865, MATCH(1, (WEATHER!$A$2:$A$865=INPUT!$C$7)*(WEATHER!$B$2:$B$865=CALC!I4)*(WEATHER!$C$2:$C$865=CALC!$B$4), 0), 6)</f>
        <v>1.9820000000000001E-2</v>
      </c>
      <c r="J19" cm="1">
        <f t="array" ref="J19">INDEX(WEATHER!$A$2:$G$865, MATCH(1, (WEATHER!$A$2:$A$865=INPUT!$C$7)*(WEATHER!$B$2:$B$865=CALC!J4)*(WEATHER!$C$2:$C$865=CALC!$B$4), 0), 6)</f>
        <v>1.993E-2</v>
      </c>
      <c r="K19" cm="1">
        <f t="array" ref="K19">INDEX(WEATHER!$A$2:$G$865, MATCH(1, (WEATHER!$A$2:$A$865=INPUT!$C$7)*(WEATHER!$B$2:$B$865=CALC!K4)*(WEATHER!$C$2:$C$865=CALC!$B$4), 0), 6)</f>
        <v>2.0660000000000001E-2</v>
      </c>
      <c r="L19" cm="1">
        <f t="array" ref="L19">INDEX(WEATHER!$A$2:$G$865, MATCH(1, (WEATHER!$A$2:$A$865=INPUT!$C$7)*(WEATHER!$B$2:$B$865=CALC!L4)*(WEATHER!$C$2:$C$865=CALC!$B$4), 0), 6)</f>
        <v>2.0660000000000001E-2</v>
      </c>
      <c r="M19" cm="1">
        <f t="array" ref="M19">INDEX(WEATHER!$A$2:$G$865, MATCH(1, (WEATHER!$A$2:$A$865=INPUT!$C$7)*(WEATHER!$B$2:$B$865=CALC!M4)*(WEATHER!$C$2:$C$865=CALC!$B$4), 0), 6)</f>
        <v>2.0660000000000001E-2</v>
      </c>
      <c r="N19" cm="1">
        <f t="array" ref="N19">INDEX(WEATHER!$A$2:$G$865, MATCH(1, (WEATHER!$A$2:$A$865=INPUT!$C$7)*(WEATHER!$B$2:$B$865=CALC!N4)*(WEATHER!$C$2:$C$865=CALC!$B$4), 0), 6)</f>
        <v>1.993E-2</v>
      </c>
    </row>
    <row r="20" spans="1:30" s="10" customFormat="1" x14ac:dyDescent="0.3"/>
    <row r="21" spans="1:30" x14ac:dyDescent="0.3">
      <c r="B21">
        <v>2</v>
      </c>
      <c r="C21" t="s">
        <v>179</v>
      </c>
      <c r="D21" t="s">
        <v>180</v>
      </c>
      <c r="E21" t="s">
        <v>182</v>
      </c>
      <c r="F21" t="s">
        <v>183</v>
      </c>
      <c r="G21" t="s">
        <v>94</v>
      </c>
      <c r="H21" t="s">
        <v>186</v>
      </c>
      <c r="I21" t="s">
        <v>187</v>
      </c>
      <c r="J21" t="s">
        <v>188</v>
      </c>
      <c r="K21" t="s">
        <v>184</v>
      </c>
      <c r="L21" t="s">
        <v>189</v>
      </c>
      <c r="M21" t="s">
        <v>185</v>
      </c>
      <c r="N21" t="s">
        <v>190</v>
      </c>
      <c r="S21" t="s">
        <v>179</v>
      </c>
      <c r="T21" t="s">
        <v>180</v>
      </c>
      <c r="U21" t="s">
        <v>182</v>
      </c>
      <c r="V21" t="s">
        <v>183</v>
      </c>
      <c r="W21" t="s">
        <v>94</v>
      </c>
      <c r="X21" t="s">
        <v>186</v>
      </c>
      <c r="Y21" t="s">
        <v>187</v>
      </c>
      <c r="Z21" t="s">
        <v>188</v>
      </c>
      <c r="AA21" t="s">
        <v>184</v>
      </c>
      <c r="AB21" t="s">
        <v>189</v>
      </c>
      <c r="AC21" t="s">
        <v>185</v>
      </c>
      <c r="AD21" t="s">
        <v>190</v>
      </c>
    </row>
    <row r="22" spans="1:30" x14ac:dyDescent="0.3">
      <c r="A22" t="s">
        <v>107</v>
      </c>
      <c r="C22" cm="1">
        <f t="array" ref="C22">INDEX(CLTDRoofGlass!$B$3:$F$26,$B$21,'ROOF-TYPE'!$B$1)+(25.5-$E$1)+(INDEX(WEATHER!$A$2:$G$865, MATCH(1, (WEATHER!$A$2:$A$865=INPUT!$C$7)*(WEATHER!$B$2:$B$865=CALC!C21)*(WEATHER!$C$2:$C$865=CALC!$B$21), 0), 4)-29.4)</f>
        <v>2.6333333333333329</v>
      </c>
      <c r="D22" cm="1">
        <f t="array" ref="D22">INDEX(CLTDRoofGlass!$B$3:$F$26,$B$21,'ROOF-TYPE'!$B$1)+(25.5-$E$1)+(INDEX(WEATHER!$A$2:$G$865, MATCH(1, (WEATHER!$A$2:$A$865=INPUT!$C$7)*(WEATHER!$B$2:$B$865=CALC!D21)*(WEATHER!$C$2:$C$865=CALC!$B$21), 0), 4)-29.4)</f>
        <v>2.6333333333333329</v>
      </c>
      <c r="E22" cm="1">
        <f t="array" ref="E22">INDEX(CLTDRoofGlass!$B$3:$F$26,$B$21,'ROOF-TYPE'!$B$1)+(25.5-$E$1)+(INDEX(WEATHER!$A$2:$G$865, MATCH(1, (WEATHER!$A$2:$A$865=INPUT!$C$7)*(WEATHER!$B$2:$B$865=CALC!E21)*(WEATHER!$C$2:$C$865=CALC!$B$21), 0), 4)-29.4)</f>
        <v>3.2444444444444436</v>
      </c>
      <c r="F22" cm="1">
        <f t="array" ref="F22">INDEX(CLTDRoofGlass!$B$3:$F$26,$B$21,'ROOF-TYPE'!$B$1)+(25.5-$E$1)+(INDEX(WEATHER!$A$2:$G$865, MATCH(1, (WEATHER!$A$2:$A$865=INPUT!$C$7)*(WEATHER!$B$2:$B$865=CALC!F21)*(WEATHER!$C$2:$C$865=CALC!$B$21), 0), 4)-29.4)</f>
        <v>3.3000000000000043</v>
      </c>
      <c r="G22" cm="1">
        <f t="array" ref="G22">INDEX(CLTDRoofGlass!$B$3:$F$26,$B$21,'ROOF-TYPE'!$B$1)+(25.5-$E$1)+(INDEX(WEATHER!$A$2:$G$865, MATCH(1, (WEATHER!$A$2:$A$865=INPUT!$C$7)*(WEATHER!$B$2:$B$865=CALC!G21)*(WEATHER!$C$2:$C$865=CALC!$B$21), 0), 4)-29.4)</f>
        <v>3.3555555555555578</v>
      </c>
      <c r="H22" cm="1">
        <f t="array" ref="H22">INDEX(CLTDRoofGlass!$B$3:$F$26,$B$21,'ROOF-TYPE'!$B$1)+(25.5-$E$1)+(INDEX(WEATHER!$A$2:$G$865, MATCH(1, (WEATHER!$A$2:$A$865=INPUT!$C$7)*(WEATHER!$B$2:$B$865=CALC!H21)*(WEATHER!$C$2:$C$865=CALC!$B$21), 0), 4)-29.4)</f>
        <v>3.3555555555555578</v>
      </c>
      <c r="I22" cm="1">
        <f t="array" ref="I22">INDEX(CLTDRoofGlass!$B$3:$F$26,$B$21,'ROOF-TYPE'!$B$1)+(25.5-$E$1)+(INDEX(WEATHER!$A$2:$G$865, MATCH(1, (WEATHER!$A$2:$A$865=INPUT!$C$7)*(WEATHER!$B$2:$B$865=CALC!I21)*(WEATHER!$C$2:$C$865=CALC!$B$21), 0), 4)-29.4)</f>
        <v>2.8000000000000007</v>
      </c>
      <c r="J22" cm="1">
        <f t="array" ref="J22">INDEX(CLTDRoofGlass!$B$3:$F$26,$B$21,'ROOF-TYPE'!$B$1)+(25.5-$E$1)+(INDEX(WEATHER!$A$2:$G$865, MATCH(1, (WEATHER!$A$2:$A$865=INPUT!$C$7)*(WEATHER!$B$2:$B$865=CALC!J21)*(WEATHER!$C$2:$C$865=CALC!$B$21), 0), 4)-29.4)</f>
        <v>2.8000000000000007</v>
      </c>
      <c r="K22" cm="1">
        <f t="array" ref="K22">INDEX(CLTDRoofGlass!$B$3:$F$26,$B$21,'ROOF-TYPE'!$B$1)+(25.5-$E$1)+(INDEX(WEATHER!$A$2:$G$865, MATCH(1, (WEATHER!$A$2:$A$865=INPUT!$C$7)*(WEATHER!$B$2:$B$865=CALC!K21)*(WEATHER!$C$2:$C$865=CALC!$B$21), 0), 4)-29.4)</f>
        <v>3.3555555555555578</v>
      </c>
      <c r="L22" cm="1">
        <f t="array" ref="L22">INDEX(CLTDRoofGlass!$B$3:$F$26,$B$21,'ROOF-TYPE'!$B$1)+(25.5-$E$1)+(INDEX(WEATHER!$A$2:$G$865, MATCH(1, (WEATHER!$A$2:$A$865=INPUT!$C$7)*(WEATHER!$B$2:$B$865=CALC!L21)*(WEATHER!$C$2:$C$865=CALC!$B$21), 0), 4)-29.4)</f>
        <v>3.3555555555555578</v>
      </c>
      <c r="M22" cm="1">
        <f t="array" ref="M22">INDEX(CLTDRoofGlass!$B$3:$F$26,$B$21,'ROOF-TYPE'!$B$1)+(25.5-$E$1)+(INDEX(WEATHER!$A$2:$G$865, MATCH(1, (WEATHER!$A$2:$A$865=INPUT!$C$7)*(WEATHER!$B$2:$B$865=CALC!M21)*(WEATHER!$C$2:$C$865=CALC!$B$21), 0), 4)-29.4)</f>
        <v>3.3555555555555578</v>
      </c>
      <c r="N22" cm="1">
        <f t="array" ref="N22">INDEX(CLTDRoofGlass!$B$3:$F$26,$B$21,'ROOF-TYPE'!$B$1)+(25.5-$E$1)+(INDEX(WEATHER!$A$2:$G$865, MATCH(1, (WEATHER!$A$2:$A$865=INPUT!$C$7)*(WEATHER!$B$2:$B$865=CALC!N21)*(WEATHER!$C$2:$C$865=CALC!$B$21), 0), 4)-29.4)</f>
        <v>3.2444444444444436</v>
      </c>
      <c r="P22" t="s">
        <v>33</v>
      </c>
      <c r="Q22" t="s">
        <v>25</v>
      </c>
      <c r="S22" s="9">
        <f>(1/(INPUT!$C$11+INPUT!$C$12+INPUT!$C$13+$H$1))*INPUT!$C$4*INPUT!$C$5*C22</f>
        <v>3556.7699545589458</v>
      </c>
      <c r="T22" s="9">
        <f>(1/(INPUT!$C$11+INPUT!$C$12+INPUT!$C$13+$H$1))*INPUT!$C$4*INPUT!$C$5*D22</f>
        <v>3556.7699545589458</v>
      </c>
      <c r="U22" s="9">
        <f>(1/(INPUT!$C$11+INPUT!$C$12+INPUT!$C$13+$H$1))*INPUT!$C$4*INPUT!$C$5*E22</f>
        <v>4382.1807035072243</v>
      </c>
      <c r="V22" s="9">
        <f>(1/(INPUT!$C$11+INPUT!$C$12+INPUT!$C$13+$H$1))*INPUT!$C$4*INPUT!$C$5*F22</f>
        <v>4457.2180443207108</v>
      </c>
      <c r="W22" s="9">
        <f>(1/(INPUT!$C$11+INPUT!$C$12+INPUT!$C$13+$H$1))*INPUT!$C$4*INPUT!$C$5*G22</f>
        <v>4532.2553851341881</v>
      </c>
      <c r="X22" s="9">
        <f>(1/(INPUT!$C$11+INPUT!$C$12+INPUT!$C$13+$H$1))*INPUT!$C$4*INPUT!$C$5*H22</f>
        <v>4532.2553851341881</v>
      </c>
      <c r="Y22" s="9">
        <f>(1/(INPUT!$C$11+INPUT!$C$12+INPUT!$C$13+$H$1))*INPUT!$C$4*INPUT!$C$5*I22</f>
        <v>3781.8819769993875</v>
      </c>
      <c r="Z22" s="9">
        <f>(1/(INPUT!$C$11+INPUT!$C$12+INPUT!$C$13+$H$1))*INPUT!$C$4*INPUT!$C$5*J22</f>
        <v>3781.8819769993875</v>
      </c>
      <c r="AA22" s="9">
        <f>(1/(INPUT!$C$11+INPUT!$C$12+INPUT!$C$13+$H$1))*INPUT!$C$4*INPUT!$C$5*K22</f>
        <v>4532.2553851341881</v>
      </c>
      <c r="AB22" s="9">
        <f>(1/(INPUT!$C$11+INPUT!$C$12+INPUT!$C$13+$H$1))*INPUT!$C$4*INPUT!$C$5*L22</f>
        <v>4532.2553851341881</v>
      </c>
      <c r="AC22" s="9">
        <f>(1/(INPUT!$C$11+INPUT!$C$12+INPUT!$C$13+$H$1))*INPUT!$C$4*INPUT!$C$5*M22</f>
        <v>4532.2553851341881</v>
      </c>
      <c r="AD22" s="9">
        <f>(1/(INPUT!$C$11+INPUT!$C$12+INPUT!$C$13+$H$1))*INPUT!$C$4*INPUT!$C$5*N22</f>
        <v>4382.1807035072243</v>
      </c>
    </row>
    <row r="23" spans="1:30" x14ac:dyDescent="0.3">
      <c r="A23" t="s">
        <v>108</v>
      </c>
      <c r="B23" t="s">
        <v>104</v>
      </c>
      <c r="C23" cm="1">
        <f t="array" ref="C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(WEATHER!$A$2:$A$865=INPUT!$C$7)*(WEATHER!$B$2:$B$865=CALC!C21)*(WEATHER!$C$2:$C$865=CALC!$B$21), 0), 4)-29.4)</f>
        <v>-0.36666666666666714</v>
      </c>
      <c r="D23" cm="1">
        <f t="array" ref="D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(WEATHER!$A$2:$A$865=INPUT!$C$7)*(WEATHER!$B$2:$B$865=CALC!D21)*(WEATHER!$C$2:$C$865=CALC!$B$21), 0), 4)-29.4)</f>
        <v>-0.36666666666666714</v>
      </c>
      <c r="E23" cm="1">
        <f t="array" ref="E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(WEATHER!$A$2:$A$865=INPUT!$C$7)*(WEATHER!$B$2:$B$865=CALC!E21)*(WEATHER!$C$2:$C$865=CALC!$B$21), 0), 4)-29.4)</f>
        <v>0.24444444444444358</v>
      </c>
      <c r="F23" cm="1">
        <f t="array" ref="F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(WEATHER!$A$2:$A$865=INPUT!$C$7)*(WEATHER!$B$2:$B$865=CALC!F21)*(WEATHER!$C$2:$C$865=CALC!$B$21), 0), 4)-29.4)</f>
        <v>0.30000000000000426</v>
      </c>
      <c r="G23" cm="1">
        <f t="array" ref="G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(WEATHER!$A$2:$A$865=INPUT!$C$7)*(WEATHER!$B$2:$B$865=CALC!G21)*(WEATHER!$C$2:$C$865=CALC!$B$21), 0), 4)-29.4)</f>
        <v>0.35555555555555785</v>
      </c>
      <c r="H23" cm="1">
        <f t="array" ref="H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(WEATHER!$A$2:$A$865=INPUT!$C$7)*(WEATHER!$B$2:$B$865=CALC!H21)*(WEATHER!$C$2:$C$865=CALC!$B$21), 0), 4)-29.4)</f>
        <v>0.35555555555555785</v>
      </c>
      <c r="I23" cm="1">
        <f t="array" ref="I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(WEATHER!$A$2:$A$865=INPUT!$C$7)*(WEATHER!$B$2:$B$865=CALC!I21)*(WEATHER!$C$2:$C$865=CALC!$B$21), 0), 4)-29.4)</f>
        <v>-0.19999999999999929</v>
      </c>
      <c r="J23" cm="1">
        <f t="array" ref="J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(WEATHER!$A$2:$A$865=INPUT!$C$7)*(WEATHER!$B$2:$B$865=CALC!J21)*(WEATHER!$C$2:$C$865=CALC!$B$21), 0), 4)-29.4)</f>
        <v>-0.19999999999999929</v>
      </c>
      <c r="K23" cm="1">
        <f t="array" ref="K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(WEATHER!$A$2:$A$865=INPUT!$C$7)*(WEATHER!$B$2:$B$865=CALC!K21)*(WEATHER!$C$2:$C$865=CALC!$B$21), 0), 4)-29.4)</f>
        <v>0.35555555555555785</v>
      </c>
      <c r="L23" cm="1">
        <f t="array" ref="L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(WEATHER!$A$2:$A$865=INPUT!$C$7)*(WEATHER!$B$2:$B$865=CALC!L21)*(WEATHER!$C$2:$C$865=CALC!$B$21), 0), 4)-29.4)</f>
        <v>0.35555555555555785</v>
      </c>
      <c r="M23" cm="1">
        <f t="array" ref="M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(WEATHER!$A$2:$A$865=INPUT!$C$7)*(WEATHER!$B$2:$B$865=CALC!M21)*(WEATHER!$C$2:$C$865=CALC!$B$21), 0), 4)-29.4)</f>
        <v>0.35555555555555785</v>
      </c>
      <c r="N23" cm="1">
        <f t="array" ref="N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(WEATHER!$A$2:$A$865=INPUT!$C$7)*(WEATHER!$B$2:$B$865=CALC!N21)*(WEATHER!$C$2:$C$865=CALC!$B$21), 0), 4)-29.4)</f>
        <v>0.24444444444444358</v>
      </c>
      <c r="P23" t="s">
        <v>33</v>
      </c>
      <c r="Q23" t="s">
        <v>26</v>
      </c>
      <c r="R23" t="s">
        <v>104</v>
      </c>
      <c r="S23">
        <f>(1/(2*INPUT!$C$16+INPUT!$C$14))*INDEX(INPUT!$F$11:$G$14,MATCH(CALC!$B$6,INPUT!$F$11:$F$14,0),2)*C23</f>
        <v>-97.429655172413916</v>
      </c>
      <c r="T23">
        <f>(1/(2*INPUT!$C$16+INPUT!$C$14))*INDEX(INPUT!$F$11:$G$14,MATCH(CALC!$B$6,INPUT!$F$11:$F$14,0),2)*D23</f>
        <v>-97.429655172413916</v>
      </c>
      <c r="U23">
        <f>(1/(2*INPUT!$C$16+INPUT!$C$14))*INDEX(INPUT!$F$11:$G$14,MATCH(CALC!$B$6,INPUT!$F$11:$F$14,0),2)*E23</f>
        <v>64.953103448275627</v>
      </c>
      <c r="V23">
        <f>(1/(2*INPUT!$C$16+INPUT!$C$14))*INDEX(INPUT!$F$11:$G$14,MATCH(CALC!$B$6,INPUT!$F$11:$F$14,0),2)*F23</f>
        <v>79.715172413794235</v>
      </c>
      <c r="W23">
        <f>(1/(2*INPUT!$C$16+INPUT!$C$14))*INDEX(INPUT!$F$11:$G$14,MATCH(CALC!$B$6,INPUT!$F$11:$F$14,0),2)*G23</f>
        <v>94.477241379310954</v>
      </c>
      <c r="X23">
        <f>(1/(2*INPUT!$C$16+INPUT!$C$14))*INDEX(INPUT!$F$11:$G$14,MATCH(CALC!$B$6,INPUT!$F$11:$F$14,0),2)*H23</f>
        <v>94.477241379310954</v>
      </c>
      <c r="Y23">
        <f>(1/(2*INPUT!$C$16+INPUT!$C$14))*INDEX(INPUT!$F$11:$G$14,MATCH(CALC!$B$6,INPUT!$F$11:$F$14,0),2)*I23</f>
        <v>-53.143448275861878</v>
      </c>
      <c r="Z23">
        <f>(1/(2*INPUT!$C$16+INPUT!$C$14))*INDEX(INPUT!$F$11:$G$14,MATCH(CALC!$B$6,INPUT!$F$11:$F$14,0),2)*J23</f>
        <v>-53.143448275861878</v>
      </c>
      <c r="AA23">
        <f>(1/(2*INPUT!$C$16+INPUT!$C$14))*INDEX(INPUT!$F$11:$G$14,MATCH(CALC!$B$6,INPUT!$F$11:$F$14,0),2)*K23</f>
        <v>94.477241379310954</v>
      </c>
      <c r="AB23">
        <f>(1/(2*INPUT!$C$16+INPUT!$C$14))*INDEX(INPUT!$F$11:$G$14,MATCH(CALC!$B$6,INPUT!$F$11:$F$14,0),2)*L23</f>
        <v>94.477241379310954</v>
      </c>
      <c r="AC23">
        <f>(1/(2*INPUT!$C$16+INPUT!$C$14))*INDEX(INPUT!$F$11:$G$14,MATCH(CALC!$B$6,INPUT!$F$11:$F$14,0),2)*M23</f>
        <v>94.477241379310954</v>
      </c>
      <c r="AD23">
        <f>(1/(2*INPUT!$C$16+INPUT!$C$14))*INDEX(INPUT!$F$11:$G$14,MATCH(CALC!$B$6,INPUT!$F$11:$F$14,0),2)*N23</f>
        <v>64.953103448275627</v>
      </c>
    </row>
    <row r="24" spans="1:30" x14ac:dyDescent="0.3">
      <c r="B24" t="s">
        <v>73</v>
      </c>
      <c r="C24" cm="1">
        <f t="array" ref="C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(WEATHER!$A$2:$A$865=INPUT!$C$7)*(WEATHER!$B$2:$B$865=CALC!C21)*(WEATHER!$C$2:$C$865=CALC!$B$21), 0), 4)-29.4)</f>
        <v>-0.36666666666666714</v>
      </c>
      <c r="D24" cm="1">
        <f t="array" ref="D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(WEATHER!$A$2:$A$865=INPUT!$C$7)*(WEATHER!$B$2:$B$865=CALC!D21)*(WEATHER!$C$2:$C$865=CALC!$B$21), 0), 4)-29.4)</f>
        <v>-0.36666666666666714</v>
      </c>
      <c r="E24" cm="1">
        <f t="array" ref="E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(WEATHER!$A$2:$A$865=INPUT!$C$7)*(WEATHER!$B$2:$B$865=CALC!E21)*(WEATHER!$C$2:$C$865=CALC!$B$21), 0), 4)-29.4)</f>
        <v>0.24444444444444358</v>
      </c>
      <c r="F24" cm="1">
        <f t="array" ref="F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(WEATHER!$A$2:$A$865=INPUT!$C$7)*(WEATHER!$B$2:$B$865=CALC!F21)*(WEATHER!$C$2:$C$865=CALC!$B$21), 0), 4)-29.4)</f>
        <v>0.30000000000000426</v>
      </c>
      <c r="G24" cm="1">
        <f t="array" ref="G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(WEATHER!$A$2:$A$865=INPUT!$C$7)*(WEATHER!$B$2:$B$865=CALC!G21)*(WEATHER!$C$2:$C$865=CALC!$B$21), 0), 4)-29.4)</f>
        <v>0.35555555555555785</v>
      </c>
      <c r="H24" cm="1">
        <f t="array" ref="H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(WEATHER!$A$2:$A$865=INPUT!$C$7)*(WEATHER!$B$2:$B$865=CALC!H21)*(WEATHER!$C$2:$C$865=CALC!$B$21), 0), 4)-29.4)</f>
        <v>0.35555555555555785</v>
      </c>
      <c r="I24" cm="1">
        <f t="array" ref="I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(WEATHER!$A$2:$A$865=INPUT!$C$7)*(WEATHER!$B$2:$B$865=CALC!I21)*(WEATHER!$C$2:$C$865=CALC!$B$21), 0), 4)-29.4)</f>
        <v>-0.19999999999999929</v>
      </c>
      <c r="J24" cm="1">
        <f t="array" ref="J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(WEATHER!$A$2:$A$865=INPUT!$C$7)*(WEATHER!$B$2:$B$865=CALC!J21)*(WEATHER!$C$2:$C$865=CALC!$B$21), 0), 4)-29.4)</f>
        <v>-0.19999999999999929</v>
      </c>
      <c r="K24" cm="1">
        <f t="array" ref="K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(WEATHER!$A$2:$A$865=INPUT!$C$7)*(WEATHER!$B$2:$B$865=CALC!K21)*(WEATHER!$C$2:$C$865=CALC!$B$21), 0), 4)-29.4)</f>
        <v>0.35555555555555785</v>
      </c>
      <c r="L24" cm="1">
        <f t="array" ref="L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(WEATHER!$A$2:$A$865=INPUT!$C$7)*(WEATHER!$B$2:$B$865=CALC!L21)*(WEATHER!$C$2:$C$865=CALC!$B$21), 0), 4)-29.4)</f>
        <v>0.35555555555555785</v>
      </c>
      <c r="M24" cm="1">
        <f t="array" ref="M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(WEATHER!$A$2:$A$865=INPUT!$C$7)*(WEATHER!$B$2:$B$865=CALC!M21)*(WEATHER!$C$2:$C$865=CALC!$B$21), 0), 4)-29.4)</f>
        <v>0.35555555555555785</v>
      </c>
      <c r="N24" cm="1">
        <f t="array" ref="N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(WEATHER!$A$2:$A$865=INPUT!$C$7)*(WEATHER!$B$2:$B$865=CALC!N21)*(WEATHER!$C$2:$C$865=CALC!$B$21), 0), 4)-29.4)</f>
        <v>0.24444444444444358</v>
      </c>
      <c r="R24" t="s">
        <v>73</v>
      </c>
      <c r="S24">
        <f>(1/(2*INPUT!$C$16+INPUT!$C$14))*INDEX(INPUT!$F$11:$G$14,MATCH(CALC!$B$6,INPUT!$F$11:$F$14,0),2)*C24</f>
        <v>-97.429655172413916</v>
      </c>
      <c r="T24">
        <f>(1/(2*INPUT!$C$16+INPUT!$C$14))*INDEX(INPUT!$F$11:$G$14,MATCH(CALC!$B$6,INPUT!$F$11:$F$14,0),2)*D24</f>
        <v>-97.429655172413916</v>
      </c>
      <c r="U24">
        <f>(1/(2*INPUT!$C$16+INPUT!$C$14))*INDEX(INPUT!$F$11:$G$14,MATCH(CALC!$B$6,INPUT!$F$11:$F$14,0),2)*E24</f>
        <v>64.953103448275627</v>
      </c>
      <c r="V24">
        <f>(1/(2*INPUT!$C$16+INPUT!$C$14))*INDEX(INPUT!$F$11:$G$14,MATCH(CALC!$B$6,INPUT!$F$11:$F$14,0),2)*F24</f>
        <v>79.715172413794235</v>
      </c>
      <c r="W24">
        <f>(1/(2*INPUT!$C$16+INPUT!$C$14))*INDEX(INPUT!$F$11:$G$14,MATCH(CALC!$B$6,INPUT!$F$11:$F$14,0),2)*G24</f>
        <v>94.477241379310954</v>
      </c>
      <c r="X24">
        <f>(1/(2*INPUT!$C$16+INPUT!$C$14))*INDEX(INPUT!$F$11:$G$14,MATCH(CALC!$B$6,INPUT!$F$11:$F$14,0),2)*H24</f>
        <v>94.477241379310954</v>
      </c>
      <c r="Y24">
        <f>(1/(2*INPUT!$C$16+INPUT!$C$14))*INDEX(INPUT!$F$11:$G$14,MATCH(CALC!$B$6,INPUT!$F$11:$F$14,0),2)*I24</f>
        <v>-53.143448275861878</v>
      </c>
      <c r="Z24">
        <f>(1/(2*INPUT!$C$16+INPUT!$C$14))*INDEX(INPUT!$F$11:$G$14,MATCH(CALC!$B$6,INPUT!$F$11:$F$14,0),2)*J24</f>
        <v>-53.143448275861878</v>
      </c>
      <c r="AA24">
        <f>(1/(2*INPUT!$C$16+INPUT!$C$14))*INDEX(INPUT!$F$11:$G$14,MATCH(CALC!$B$6,INPUT!$F$11:$F$14,0),2)*K24</f>
        <v>94.477241379310954</v>
      </c>
      <c r="AB24">
        <f>(1/(2*INPUT!$C$16+INPUT!$C$14))*INDEX(INPUT!$F$11:$G$14,MATCH(CALC!$B$6,INPUT!$F$11:$F$14,0),2)*L24</f>
        <v>94.477241379310954</v>
      </c>
      <c r="AC24">
        <f>(1/(2*INPUT!$C$16+INPUT!$C$14))*INDEX(INPUT!$F$11:$G$14,MATCH(CALC!$B$6,INPUT!$F$11:$F$14,0),2)*M24</f>
        <v>94.477241379310954</v>
      </c>
      <c r="AD24">
        <f>(1/(2*INPUT!$C$16+INPUT!$C$14))*INDEX(INPUT!$F$11:$G$14,MATCH(CALC!$B$6,INPUT!$F$11:$F$14,0),2)*N24</f>
        <v>64.953103448275627</v>
      </c>
    </row>
    <row r="25" spans="1:30" x14ac:dyDescent="0.3">
      <c r="B25" t="s">
        <v>105</v>
      </c>
      <c r="C25" cm="1">
        <f t="array" ref="C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(WEATHER!$A$2:$A$865=INPUT!$C$7)*(WEATHER!$B$2:$B$865=CALC!C21)*(WEATHER!$C$2:$C$865=CALC!$B$21), 0), 4)-29.4)</f>
        <v>5.6333333333333329</v>
      </c>
      <c r="D25" cm="1">
        <f t="array" ref="D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(WEATHER!$A$2:$A$865=INPUT!$C$7)*(WEATHER!$B$2:$B$865=CALC!D21)*(WEATHER!$C$2:$C$865=CALC!$B$21), 0), 4)-29.4)</f>
        <v>5.6333333333333329</v>
      </c>
      <c r="E25" cm="1">
        <f t="array" ref="E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(WEATHER!$A$2:$A$865=INPUT!$C$7)*(WEATHER!$B$2:$B$865=CALC!E21)*(WEATHER!$C$2:$C$865=CALC!$B$21), 0), 4)-29.4)</f>
        <v>6.2444444444444436</v>
      </c>
      <c r="F25" cm="1">
        <f t="array" ref="F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(WEATHER!$A$2:$A$865=INPUT!$C$7)*(WEATHER!$B$2:$B$865=CALC!F21)*(WEATHER!$C$2:$C$865=CALC!$B$21), 0), 4)-29.4)</f>
        <v>6.3000000000000043</v>
      </c>
      <c r="G25" cm="1">
        <f t="array" ref="G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(WEATHER!$A$2:$A$865=INPUT!$C$7)*(WEATHER!$B$2:$B$865=CALC!G21)*(WEATHER!$C$2:$C$865=CALC!$B$21), 0), 4)-29.4)</f>
        <v>6.3555555555555578</v>
      </c>
      <c r="H25" cm="1">
        <f t="array" ref="H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(WEATHER!$A$2:$A$865=INPUT!$C$7)*(WEATHER!$B$2:$B$865=CALC!H21)*(WEATHER!$C$2:$C$865=CALC!$B$21), 0), 4)-29.4)</f>
        <v>6.3555555555555578</v>
      </c>
      <c r="I25" cm="1">
        <f t="array" ref="I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(WEATHER!$A$2:$A$865=INPUT!$C$7)*(WEATHER!$B$2:$B$865=CALC!I21)*(WEATHER!$C$2:$C$865=CALC!$B$21), 0), 4)-29.4)</f>
        <v>5.8000000000000007</v>
      </c>
      <c r="J25" cm="1">
        <f t="array" ref="J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(WEATHER!$A$2:$A$865=INPUT!$C$7)*(WEATHER!$B$2:$B$865=CALC!J21)*(WEATHER!$C$2:$C$865=CALC!$B$21), 0), 4)-29.4)</f>
        <v>5.8000000000000007</v>
      </c>
      <c r="K25" cm="1">
        <f t="array" ref="K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(WEATHER!$A$2:$A$865=INPUT!$C$7)*(WEATHER!$B$2:$B$865=CALC!K21)*(WEATHER!$C$2:$C$865=CALC!$B$21), 0), 4)-29.4)</f>
        <v>6.3555555555555578</v>
      </c>
      <c r="L25" cm="1">
        <f t="array" ref="L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(WEATHER!$A$2:$A$865=INPUT!$C$7)*(WEATHER!$B$2:$B$865=CALC!L21)*(WEATHER!$C$2:$C$865=CALC!$B$21), 0), 4)-29.4)</f>
        <v>6.3555555555555578</v>
      </c>
      <c r="M25" cm="1">
        <f t="array" ref="M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(WEATHER!$A$2:$A$865=INPUT!$C$7)*(WEATHER!$B$2:$B$865=CALC!M21)*(WEATHER!$C$2:$C$865=CALC!$B$21), 0), 4)-29.4)</f>
        <v>6.3555555555555578</v>
      </c>
      <c r="N25" cm="1">
        <f t="array" ref="N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(WEATHER!$A$2:$A$865=INPUT!$C$7)*(WEATHER!$B$2:$B$865=CALC!N21)*(WEATHER!$C$2:$C$865=CALC!$B$21), 0), 4)-29.4)</f>
        <v>6.2444444444444436</v>
      </c>
      <c r="R25" t="s">
        <v>105</v>
      </c>
      <c r="S25">
        <f>(1/(2*INPUT!$C$16+INPUT!$C$14))*INDEX(INPUT!$F$11:$G$14,MATCH(CALC!$B$6,INPUT!$F$11:$F$14,0),2)*C25</f>
        <v>1496.8737931034482</v>
      </c>
      <c r="T25">
        <f>(1/(2*INPUT!$C$16+INPUT!$C$14))*INDEX(INPUT!$F$11:$G$14,MATCH(CALC!$B$6,INPUT!$F$11:$F$14,0),2)*D25</f>
        <v>1496.8737931034482</v>
      </c>
      <c r="U25">
        <f>(1/(2*INPUT!$C$16+INPUT!$C$14))*INDEX(INPUT!$F$11:$G$14,MATCH(CALC!$B$6,INPUT!$F$11:$F$14,0),2)*E25</f>
        <v>1659.2565517241376</v>
      </c>
      <c r="V25">
        <f>(1/(2*INPUT!$C$16+INPUT!$C$14))*INDEX(INPUT!$F$11:$G$14,MATCH(CALC!$B$6,INPUT!$F$11:$F$14,0),2)*F25</f>
        <v>1674.0186206896562</v>
      </c>
      <c r="W25">
        <f>(1/(2*INPUT!$C$16+INPUT!$C$14))*INDEX(INPUT!$F$11:$G$14,MATCH(CALC!$B$6,INPUT!$F$11:$F$14,0),2)*G25</f>
        <v>1688.7806896551729</v>
      </c>
      <c r="X25">
        <f>(1/(2*INPUT!$C$16+INPUT!$C$14))*INDEX(INPUT!$F$11:$G$14,MATCH(CALC!$B$6,INPUT!$F$11:$F$14,0),2)*H25</f>
        <v>1688.7806896551729</v>
      </c>
      <c r="Y25">
        <f>(1/(2*INPUT!$C$16+INPUT!$C$14))*INDEX(INPUT!$F$11:$G$14,MATCH(CALC!$B$6,INPUT!$F$11:$F$14,0),2)*I25</f>
        <v>1541.16</v>
      </c>
      <c r="Z25">
        <f>(1/(2*INPUT!$C$16+INPUT!$C$14))*INDEX(INPUT!$F$11:$G$14,MATCH(CALC!$B$6,INPUT!$F$11:$F$14,0),2)*J25</f>
        <v>1541.16</v>
      </c>
      <c r="AA25">
        <f>(1/(2*INPUT!$C$16+INPUT!$C$14))*INDEX(INPUT!$F$11:$G$14,MATCH(CALC!$B$6,INPUT!$F$11:$F$14,0),2)*K25</f>
        <v>1688.7806896551729</v>
      </c>
      <c r="AB25">
        <f>(1/(2*INPUT!$C$16+INPUT!$C$14))*INDEX(INPUT!$F$11:$G$14,MATCH(CALC!$B$6,INPUT!$F$11:$F$14,0),2)*L25</f>
        <v>1688.7806896551729</v>
      </c>
      <c r="AC25">
        <f>(1/(2*INPUT!$C$16+INPUT!$C$14))*INDEX(INPUT!$F$11:$G$14,MATCH(CALC!$B$6,INPUT!$F$11:$F$14,0),2)*M25</f>
        <v>1688.7806896551729</v>
      </c>
      <c r="AD25">
        <f>(1/(2*INPUT!$C$16+INPUT!$C$14))*INDEX(INPUT!$F$11:$G$14,MATCH(CALC!$B$6,INPUT!$F$11:$F$14,0),2)*N25</f>
        <v>1659.2565517241376</v>
      </c>
    </row>
    <row r="26" spans="1:30" x14ac:dyDescent="0.3">
      <c r="B26" t="s">
        <v>106</v>
      </c>
      <c r="C26" cm="1">
        <f t="array" ref="C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(WEATHER!$A$2:$A$865=INPUT!$C$7)*(WEATHER!$B$2:$B$865=CALC!C21)*(WEATHER!$C$2:$C$865=CALC!$B$21), 0), 4)-29.4)</f>
        <v>-0.36666666666666714</v>
      </c>
      <c r="D26" cm="1">
        <f t="array" ref="D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(WEATHER!$A$2:$A$865=INPUT!$C$7)*(WEATHER!$B$2:$B$865=CALC!D21)*(WEATHER!$C$2:$C$865=CALC!$B$21), 0), 4)-29.4)</f>
        <v>-0.36666666666666714</v>
      </c>
      <c r="E26" cm="1">
        <f t="array" ref="E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(WEATHER!$A$2:$A$865=INPUT!$C$7)*(WEATHER!$B$2:$B$865=CALC!E21)*(WEATHER!$C$2:$C$865=CALC!$B$21), 0), 4)-29.4)</f>
        <v>0.24444444444444358</v>
      </c>
      <c r="F26" cm="1">
        <f t="array" ref="F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(WEATHER!$A$2:$A$865=INPUT!$C$7)*(WEATHER!$B$2:$B$865=CALC!F21)*(WEATHER!$C$2:$C$865=CALC!$B$21), 0), 4)-29.4)</f>
        <v>0.30000000000000426</v>
      </c>
      <c r="G26" cm="1">
        <f t="array" ref="G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(WEATHER!$A$2:$A$865=INPUT!$C$7)*(WEATHER!$B$2:$B$865=CALC!G21)*(WEATHER!$C$2:$C$865=CALC!$B$21), 0), 4)-29.4)</f>
        <v>0.35555555555555785</v>
      </c>
      <c r="H26" cm="1">
        <f t="array" ref="H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(WEATHER!$A$2:$A$865=INPUT!$C$7)*(WEATHER!$B$2:$B$865=CALC!H21)*(WEATHER!$C$2:$C$865=CALC!$B$21), 0), 4)-29.4)</f>
        <v>0.35555555555555785</v>
      </c>
      <c r="I26" cm="1">
        <f t="array" ref="I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(WEATHER!$A$2:$A$865=INPUT!$C$7)*(WEATHER!$B$2:$B$865=CALC!I21)*(WEATHER!$C$2:$C$865=CALC!$B$21), 0), 4)-29.4)</f>
        <v>-0.19999999999999929</v>
      </c>
      <c r="J26" cm="1">
        <f t="array" ref="J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(WEATHER!$A$2:$A$865=INPUT!$C$7)*(WEATHER!$B$2:$B$865=CALC!J21)*(WEATHER!$C$2:$C$865=CALC!$B$21), 0), 4)-29.4)</f>
        <v>-0.19999999999999929</v>
      </c>
      <c r="K26" cm="1">
        <f t="array" ref="K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(WEATHER!$A$2:$A$865=INPUT!$C$7)*(WEATHER!$B$2:$B$865=CALC!K21)*(WEATHER!$C$2:$C$865=CALC!$B$21), 0), 4)-29.4)</f>
        <v>0.35555555555555785</v>
      </c>
      <c r="L26" cm="1">
        <f t="array" ref="L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(WEATHER!$A$2:$A$865=INPUT!$C$7)*(WEATHER!$B$2:$B$865=CALC!L21)*(WEATHER!$C$2:$C$865=CALC!$B$21), 0), 4)-29.4)</f>
        <v>0.35555555555555785</v>
      </c>
      <c r="M26" cm="1">
        <f t="array" ref="M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(WEATHER!$A$2:$A$865=INPUT!$C$7)*(WEATHER!$B$2:$B$865=CALC!M21)*(WEATHER!$C$2:$C$865=CALC!$B$21), 0), 4)-29.4)</f>
        <v>0.35555555555555785</v>
      </c>
      <c r="N26" cm="1">
        <f t="array" ref="N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(WEATHER!$A$2:$A$865=INPUT!$C$7)*(WEATHER!$B$2:$B$865=CALC!N21)*(WEATHER!$C$2:$C$865=CALC!$B$21), 0), 4)-29.4)</f>
        <v>0.24444444444444358</v>
      </c>
      <c r="R26" t="s">
        <v>106</v>
      </c>
      <c r="S26">
        <f>(1/(2*INPUT!$C$16+INPUT!$C$14))*INDEX(INPUT!$F$11:$G$14,MATCH(CALC!$B$6,INPUT!$F$11:$F$14,0),2)*C26</f>
        <v>-97.429655172413916</v>
      </c>
      <c r="T26">
        <f>(1/(2*INPUT!$C$16+INPUT!$C$14))*INDEX(INPUT!$F$11:$G$14,MATCH(CALC!$B$6,INPUT!$F$11:$F$14,0),2)*D26</f>
        <v>-97.429655172413916</v>
      </c>
      <c r="U26">
        <f>(1/(2*INPUT!$C$16+INPUT!$C$14))*INDEX(INPUT!$F$11:$G$14,MATCH(CALC!$B$6,INPUT!$F$11:$F$14,0),2)*E26</f>
        <v>64.953103448275627</v>
      </c>
      <c r="V26">
        <f>(1/(2*INPUT!$C$16+INPUT!$C$14))*INDEX(INPUT!$F$11:$G$14,MATCH(CALC!$B$6,INPUT!$F$11:$F$14,0),2)*F26</f>
        <v>79.715172413794235</v>
      </c>
      <c r="W26">
        <f>(1/(2*INPUT!$C$16+INPUT!$C$14))*INDEX(INPUT!$F$11:$G$14,MATCH(CALC!$B$6,INPUT!$F$11:$F$14,0),2)*G26</f>
        <v>94.477241379310954</v>
      </c>
      <c r="X26">
        <f>(1/(2*INPUT!$C$16+INPUT!$C$14))*INDEX(INPUT!$F$11:$G$14,MATCH(CALC!$B$6,INPUT!$F$11:$F$14,0),2)*H26</f>
        <v>94.477241379310954</v>
      </c>
      <c r="Y26">
        <f>(1/(2*INPUT!$C$16+INPUT!$C$14))*INDEX(INPUT!$F$11:$G$14,MATCH(CALC!$B$6,INPUT!$F$11:$F$14,0),2)*I26</f>
        <v>-53.143448275861878</v>
      </c>
      <c r="Z26">
        <f>(1/(2*INPUT!$C$16+INPUT!$C$14))*INDEX(INPUT!$F$11:$G$14,MATCH(CALC!$B$6,INPUT!$F$11:$F$14,0),2)*J26</f>
        <v>-53.143448275861878</v>
      </c>
      <c r="AA26">
        <f>(1/(2*INPUT!$C$16+INPUT!$C$14))*INDEX(INPUT!$F$11:$G$14,MATCH(CALC!$B$6,INPUT!$F$11:$F$14,0),2)*K26</f>
        <v>94.477241379310954</v>
      </c>
      <c r="AB26">
        <f>(1/(2*INPUT!$C$16+INPUT!$C$14))*INDEX(INPUT!$F$11:$G$14,MATCH(CALC!$B$6,INPUT!$F$11:$F$14,0),2)*L26</f>
        <v>94.477241379310954</v>
      </c>
      <c r="AC26">
        <f>(1/(2*INPUT!$C$16+INPUT!$C$14))*INDEX(INPUT!$F$11:$G$14,MATCH(CALC!$B$6,INPUT!$F$11:$F$14,0),2)*M26</f>
        <v>94.477241379310954</v>
      </c>
      <c r="AD26">
        <f>(1/(2*INPUT!$C$16+INPUT!$C$14))*INDEX(INPUT!$F$11:$G$14,MATCH(CALC!$B$6,INPUT!$F$11:$F$14,0),2)*N26</f>
        <v>64.953103448275627</v>
      </c>
    </row>
    <row r="27" spans="1:30" x14ac:dyDescent="0.3">
      <c r="A27" t="s">
        <v>109</v>
      </c>
      <c r="C27" cm="1">
        <f t="array" ref="C27">INDEX(CLTDRoofGlass!$G$3:$G$26,$B$21,1)+(25.5-$E$1)+(INDEX(WEATHER!$A$2:$G$865, MATCH(1, (WEATHER!$A$2:$A$865=INPUT!$C$7)*(WEATHER!$B$2:$B$865=CALC!C21)*(WEATHER!$C$2:$C$865=CALC!$B$21), 0), 4)-29.4)</f>
        <v>-3.3666666666666671</v>
      </c>
      <c r="D27" cm="1">
        <f t="array" ref="D27">INDEX(CLTDRoofGlass!$G$3:$G$26,$B$21,1)+(25.5-$E$1)+(INDEX(WEATHER!$A$2:$G$865, MATCH(1, (WEATHER!$A$2:$A$865=INPUT!$C$7)*(WEATHER!$B$2:$B$865=CALC!D21)*(WEATHER!$C$2:$C$865=CALC!$B$21), 0), 4)-29.4)</f>
        <v>-3.3666666666666671</v>
      </c>
      <c r="E27" cm="1">
        <f t="array" ref="E27">INDEX(CLTDRoofGlass!$G$3:$G$26,$B$21,1)+(25.5-$E$1)+(INDEX(WEATHER!$A$2:$G$865, MATCH(1, (WEATHER!$A$2:$A$865=INPUT!$C$7)*(WEATHER!$B$2:$B$865=CALC!E21)*(WEATHER!$C$2:$C$865=CALC!$B$21), 0), 4)-29.4)</f>
        <v>-2.7555555555555564</v>
      </c>
      <c r="F27" cm="1">
        <f t="array" ref="F27">INDEX(CLTDRoofGlass!$G$3:$G$26,$B$21,1)+(25.5-$E$1)+(INDEX(WEATHER!$A$2:$G$865, MATCH(1, (WEATHER!$A$2:$A$865=INPUT!$C$7)*(WEATHER!$B$2:$B$865=CALC!F21)*(WEATHER!$C$2:$C$865=CALC!$B$21), 0), 4)-29.4)</f>
        <v>-2.6999999999999957</v>
      </c>
      <c r="G27" cm="1">
        <f t="array" ref="G27">INDEX(CLTDRoofGlass!$G$3:$G$26,$B$21,1)+(25.5-$E$1)+(INDEX(WEATHER!$A$2:$G$865, MATCH(1, (WEATHER!$A$2:$A$865=INPUT!$C$7)*(WEATHER!$B$2:$B$865=CALC!G21)*(WEATHER!$C$2:$C$865=CALC!$B$21), 0), 4)-29.4)</f>
        <v>-2.6444444444444422</v>
      </c>
      <c r="H27" cm="1">
        <f t="array" ref="H27">INDEX(CLTDRoofGlass!$G$3:$G$26,$B$21,1)+(25.5-$E$1)+(INDEX(WEATHER!$A$2:$G$865, MATCH(1, (WEATHER!$A$2:$A$865=INPUT!$C$7)*(WEATHER!$B$2:$B$865=CALC!H21)*(WEATHER!$C$2:$C$865=CALC!$B$21), 0), 4)-29.4)</f>
        <v>-2.6444444444444422</v>
      </c>
      <c r="I27" cm="1">
        <f t="array" ref="I27">INDEX(CLTDRoofGlass!$G$3:$G$26,$B$21,1)+(25.5-$E$1)+(INDEX(WEATHER!$A$2:$G$865, MATCH(1, (WEATHER!$A$2:$A$865=INPUT!$C$7)*(WEATHER!$B$2:$B$865=CALC!I21)*(WEATHER!$C$2:$C$865=CALC!$B$21), 0), 4)-29.4)</f>
        <v>-3.1999999999999993</v>
      </c>
      <c r="J27" cm="1">
        <f t="array" ref="J27">INDEX(CLTDRoofGlass!$G$3:$G$26,$B$21,1)+(25.5-$E$1)+(INDEX(WEATHER!$A$2:$G$865, MATCH(1, (WEATHER!$A$2:$A$865=INPUT!$C$7)*(WEATHER!$B$2:$B$865=CALC!J21)*(WEATHER!$C$2:$C$865=CALC!$B$21), 0), 4)-29.4)</f>
        <v>-3.1999999999999993</v>
      </c>
      <c r="K27" cm="1">
        <f t="array" ref="K27">INDEX(CLTDRoofGlass!$G$3:$G$26,$B$21,1)+(25.5-$E$1)+(INDEX(WEATHER!$A$2:$G$865, MATCH(1, (WEATHER!$A$2:$A$865=INPUT!$C$7)*(WEATHER!$B$2:$B$865=CALC!K21)*(WEATHER!$C$2:$C$865=CALC!$B$21), 0), 4)-29.4)</f>
        <v>-2.6444444444444422</v>
      </c>
      <c r="L27" cm="1">
        <f t="array" ref="L27">INDEX(CLTDRoofGlass!$G$3:$G$26,$B$21,1)+(25.5-$E$1)+(INDEX(WEATHER!$A$2:$G$865, MATCH(1, (WEATHER!$A$2:$A$865=INPUT!$C$7)*(WEATHER!$B$2:$B$865=CALC!L21)*(WEATHER!$C$2:$C$865=CALC!$B$21), 0), 4)-29.4)</f>
        <v>-2.6444444444444422</v>
      </c>
      <c r="M27" cm="1">
        <f t="array" ref="M27">INDEX(CLTDRoofGlass!$G$3:$G$26,$B$21,1)+(25.5-$E$1)+(INDEX(WEATHER!$A$2:$G$865, MATCH(1, (WEATHER!$A$2:$A$865=INPUT!$C$7)*(WEATHER!$B$2:$B$865=CALC!M21)*(WEATHER!$C$2:$C$865=CALC!$B$21), 0), 4)-29.4)</f>
        <v>-2.6444444444444422</v>
      </c>
      <c r="N27" cm="1">
        <f t="array" ref="N27">INDEX(CLTDRoofGlass!$G$3:$G$26,$B$21,1)+(25.5-$E$1)+(INDEX(WEATHER!$A$2:$G$865, MATCH(1, (WEATHER!$A$2:$A$865=INPUT!$C$7)*(WEATHER!$B$2:$B$865=CALC!N21)*(WEATHER!$C$2:$C$865=CALC!$B$21), 0), 4)-29.4)</f>
        <v>-2.7555555555555564</v>
      </c>
      <c r="P27" t="s">
        <v>34</v>
      </c>
      <c r="Q27" t="s">
        <v>27</v>
      </c>
    </row>
    <row r="28" spans="1:30" x14ac:dyDescent="0.3">
      <c r="A28" t="s">
        <v>75</v>
      </c>
      <c r="B28" t="s">
        <v>104</v>
      </c>
      <c r="C28">
        <f>INDEX('SCL&amp;CLF'!$B$4:$Y$12,MATCH(B28,'SCL&amp;CLF'!$A$4:$A$12,0),MATCH(CALC!B21,'SCL&amp;CLF'!$B$3:$Y$3,0))</f>
        <v>0</v>
      </c>
      <c r="P28" t="s">
        <v>35</v>
      </c>
      <c r="Q28" t="s">
        <v>36</v>
      </c>
      <c r="S28">
        <f>SUMIF('COMP-WINDOW'!V:V, "&lt;&gt;#N/A")</f>
        <v>-2166.3853600000002</v>
      </c>
      <c r="T28">
        <f>SUMIF('COMP-WINDOW'!W:W, "&lt;&gt;#N/A")</f>
        <v>-2166.3853600000002</v>
      </c>
      <c r="U28">
        <f>SUMIF('COMP-WINDOW'!X:X, "&lt;&gt;#N/A")</f>
        <v>-1773.1470933333339</v>
      </c>
      <c r="V28">
        <f>SUMIF('COMP-WINDOW'!Y:Y, "&lt;&gt;#N/A")</f>
        <v>-1737.3981599999975</v>
      </c>
      <c r="W28">
        <f>SUMIF('COMP-WINDOW'!Z:Z, "&lt;&gt;#N/A")</f>
        <v>-1701.6492266666653</v>
      </c>
      <c r="X28">
        <f>SUMIF('COMP-WINDOW'!AA:AA, "&lt;&gt;#N/A")</f>
        <v>-1701.6492266666653</v>
      </c>
      <c r="Y28">
        <f>SUMIF('COMP-WINDOW'!AB:AB, "&lt;&gt;#N/A")</f>
        <v>-2059.1385599999994</v>
      </c>
      <c r="Z28">
        <f>SUMIF('COMP-WINDOW'!AC:AC, "&lt;&gt;#N/A")</f>
        <v>-2059.1385599999994</v>
      </c>
      <c r="AA28">
        <f>SUMIF('COMP-WINDOW'!AD:AD, "&lt;&gt;#N/A")</f>
        <v>-1701.6492266666653</v>
      </c>
      <c r="AB28">
        <f>SUMIF('COMP-WINDOW'!AE:AE, "&lt;&gt;#N/A")</f>
        <v>-1701.6492266666653</v>
      </c>
      <c r="AC28">
        <f>SUMIF('COMP-WINDOW'!AF:AF, "&lt;&gt;#N/A")</f>
        <v>-1701.6492266666653</v>
      </c>
      <c r="AD28">
        <f>SUMIF('COMP-WINDOW'!AG:AG, "&lt;&gt;#N/A")</f>
        <v>-1773.1470933333339</v>
      </c>
    </row>
    <row r="29" spans="1:30" x14ac:dyDescent="0.3">
      <c r="B29" t="s">
        <v>73</v>
      </c>
      <c r="C29">
        <f>INDEX('SCL&amp;CLF'!$B$4:$Y$12,MATCH(B29,'SCL&amp;CLF'!$A$4:$A$12,0),MATCH(CALC!B21,'SCL&amp;CLF'!$B$3:$Y$3,0))</f>
        <v>0</v>
      </c>
      <c r="P29" t="s">
        <v>35</v>
      </c>
      <c r="Q29" t="s">
        <v>22</v>
      </c>
      <c r="S29">
        <f>SUMIF('COMP-DOOR'!V:V, "&lt;&gt;#N/A")</f>
        <v>91.647333333333307</v>
      </c>
      <c r="T29">
        <f>SUMIF('COMP-DOOR'!W:W, "&lt;&gt;#N/A")</f>
        <v>91.647333333333307</v>
      </c>
      <c r="U29">
        <f>SUMIF('COMP-DOOR'!X:X, "&lt;&gt;#N/A")</f>
        <v>121.70177777777775</v>
      </c>
      <c r="V29">
        <f>SUMIF('COMP-DOOR'!Y:Y, "&lt;&gt;#N/A")</f>
        <v>124.43400000000022</v>
      </c>
      <c r="W29">
        <f>SUMIF('COMP-DOOR'!Z:Z, "&lt;&gt;#N/A")</f>
        <v>127.16622222222234</v>
      </c>
      <c r="X29">
        <f>SUMIF('COMP-DOOR'!AA:AA, "&lt;&gt;#N/A")</f>
        <v>127.16622222222234</v>
      </c>
      <c r="Y29">
        <f>SUMIF('COMP-DOOR'!AB:AB, "&lt;&gt;#N/A")</f>
        <v>99.844000000000051</v>
      </c>
      <c r="Z29">
        <f>SUMIF('COMP-DOOR'!AC:AC, "&lt;&gt;#N/A")</f>
        <v>99.844000000000051</v>
      </c>
      <c r="AA29">
        <f>SUMIF('COMP-DOOR'!AD:AD, "&lt;&gt;#N/A")</f>
        <v>127.16622222222234</v>
      </c>
      <c r="AB29">
        <f>SUMIF('COMP-DOOR'!AE:AE, "&lt;&gt;#N/A")</f>
        <v>127.16622222222234</v>
      </c>
      <c r="AC29">
        <f>SUMIF('COMP-DOOR'!AF:AF, "&lt;&gt;#N/A")</f>
        <v>127.16622222222234</v>
      </c>
      <c r="AD29">
        <f>SUMIF('COMP-DOOR'!AG:AG, "&lt;&gt;#N/A")</f>
        <v>121.70177777777775</v>
      </c>
    </row>
    <row r="30" spans="1:30" x14ac:dyDescent="0.3">
      <c r="B30" t="s">
        <v>105</v>
      </c>
      <c r="C30">
        <f>INDEX('SCL&amp;CLF'!$B$4:$Y$12,MATCH(B30,'SCL&amp;CLF'!$A$4:$A$12,0),MATCH(CALC!B21,'SCL&amp;CLF'!$B$3:$Y$3,0))</f>
        <v>0</v>
      </c>
    </row>
    <row r="31" spans="1:30" x14ac:dyDescent="0.3">
      <c r="B31" t="s">
        <v>106</v>
      </c>
      <c r="C31">
        <f>INDEX('SCL&amp;CLF'!$B$4:$Y$12,MATCH(B31,'SCL&amp;CLF'!$A$4:$A$12,0),MATCH(CALC!B21,'SCL&amp;CLF'!$B$3:$Y$3,0))</f>
        <v>0</v>
      </c>
      <c r="P31" t="s">
        <v>37</v>
      </c>
      <c r="Q31" t="s">
        <v>39</v>
      </c>
      <c r="S31">
        <f>INPUT!$L$5 * INDEX('ROOM-TYPE'!$B$2:$I$5, 1, MATCH(INPUT!$L$4, 'ROOM-TYPE'!$B$1:$I$1, 0)) * $C$32</f>
        <v>23777.599999999999</v>
      </c>
      <c r="T31">
        <f>INPUT!$L$5 * INDEX('ROOM-TYPE'!$B$2:$I$5, 1, MATCH(INPUT!$L$4, 'ROOM-TYPE'!$B$1:$I$1, 0)) * $C$32</f>
        <v>23777.599999999999</v>
      </c>
      <c r="U31">
        <f>INPUT!$L$5 * INDEX('ROOM-TYPE'!$B$2:$I$5, 1, MATCH(INPUT!$L$4, 'ROOM-TYPE'!$B$1:$I$1, 0)) * $C$32</f>
        <v>23777.599999999999</v>
      </c>
      <c r="V31">
        <f>INPUT!$L$5 * INDEX('ROOM-TYPE'!$B$2:$I$5, 1, MATCH(INPUT!$L$4, 'ROOM-TYPE'!$B$1:$I$1, 0)) * $C$32</f>
        <v>23777.599999999999</v>
      </c>
      <c r="W31">
        <f>INPUT!$L$5 * INDEX('ROOM-TYPE'!$B$2:$I$5, 1, MATCH(INPUT!$L$4, 'ROOM-TYPE'!$B$1:$I$1, 0)) * $C$32</f>
        <v>23777.599999999999</v>
      </c>
      <c r="X31">
        <f>INPUT!$L$5 * INDEX('ROOM-TYPE'!$B$2:$I$5, 1, MATCH(INPUT!$L$4, 'ROOM-TYPE'!$B$1:$I$1, 0)) * $C$32</f>
        <v>23777.599999999999</v>
      </c>
      <c r="Y31">
        <f>INPUT!$L$5 * INDEX('ROOM-TYPE'!$B$2:$I$5, 1, MATCH(INPUT!$L$4, 'ROOM-TYPE'!$B$1:$I$1, 0)) * $C$32</f>
        <v>23777.599999999999</v>
      </c>
      <c r="Z31">
        <f>INPUT!$L$5 * INDEX('ROOM-TYPE'!$B$2:$I$5, 1, MATCH(INPUT!$L$4, 'ROOM-TYPE'!$B$1:$I$1, 0)) * $C$32</f>
        <v>23777.599999999999</v>
      </c>
      <c r="AA31">
        <f>INPUT!$L$5 * INDEX('ROOM-TYPE'!$B$2:$I$5, 1, MATCH(INPUT!$L$4, 'ROOM-TYPE'!$B$1:$I$1, 0)) * $C$32</f>
        <v>23777.599999999999</v>
      </c>
      <c r="AB31">
        <f>INPUT!$L$5 * INDEX('ROOM-TYPE'!$B$2:$I$5, 1, MATCH(INPUT!$L$4, 'ROOM-TYPE'!$B$1:$I$1, 0)) * $C$32</f>
        <v>23777.599999999999</v>
      </c>
      <c r="AC31">
        <f>INPUT!$L$5 * INDEX('ROOM-TYPE'!$B$2:$I$5, 1, MATCH(INPUT!$L$4, 'ROOM-TYPE'!$B$1:$I$1, 0)) * $C$32</f>
        <v>23777.599999999999</v>
      </c>
      <c r="AD31">
        <f>INPUT!$L$5 * INDEX('ROOM-TYPE'!$B$2:$I$5, 1, MATCH(INPUT!$L$4, 'ROOM-TYPE'!$B$1:$I$1, 0)) * $C$32</f>
        <v>23777.599999999999</v>
      </c>
    </row>
    <row r="32" spans="1:30" x14ac:dyDescent="0.3">
      <c r="A32" t="s">
        <v>210</v>
      </c>
      <c r="C32">
        <f>INDEX('SCL&amp;CLF'!$B$17:$Y$25,MATCH(INDEX('ROOM-TYPE'!$B$1:$I$5,4,MATCH(INPUT!$L$4,'ROOM-TYPE'!$B$1:$I$1,0)),'SCL&amp;CLF'!$A$17:$A$25,0),MATCH(CALC!B21,'SCL&amp;CLF'!$B$16:$Y$16,0))</f>
        <v>0.88</v>
      </c>
      <c r="P32" t="s">
        <v>37</v>
      </c>
      <c r="Q32" t="s">
        <v>38</v>
      </c>
      <c r="S32">
        <f>INPUT!$L$5 * INDEX('ROOM-TYPE'!$B$2:$I$5, 2, MATCH(INPUT!$L$4, 'ROOM-TYPE'!$B$1:$I$1, 0))</f>
        <v>17370</v>
      </c>
      <c r="T32">
        <f>INPUT!$L$5 * INDEX('ROOM-TYPE'!$B$2:$I$5, 2, MATCH(INPUT!$L$4, 'ROOM-TYPE'!$B$1:$I$1, 0))</f>
        <v>17370</v>
      </c>
      <c r="U32">
        <f>INPUT!$L$5 * INDEX('ROOM-TYPE'!$B$2:$I$5, 2, MATCH(INPUT!$L$4, 'ROOM-TYPE'!$B$1:$I$1, 0))</f>
        <v>17370</v>
      </c>
      <c r="V32">
        <f>INPUT!$L$5 * INDEX('ROOM-TYPE'!$B$2:$I$5, 2, MATCH(INPUT!$L$4, 'ROOM-TYPE'!$B$1:$I$1, 0))</f>
        <v>17370</v>
      </c>
      <c r="W32">
        <f>INPUT!$L$5 * INDEX('ROOM-TYPE'!$B$2:$I$5, 2, MATCH(INPUT!$L$4, 'ROOM-TYPE'!$B$1:$I$1, 0))</f>
        <v>17370</v>
      </c>
      <c r="X32">
        <f>INPUT!$L$5 * INDEX('ROOM-TYPE'!$B$2:$I$5, 2, MATCH(INPUT!$L$4, 'ROOM-TYPE'!$B$1:$I$1, 0))</f>
        <v>17370</v>
      </c>
      <c r="Y32">
        <f>INPUT!$L$5 * INDEX('ROOM-TYPE'!$B$2:$I$5, 2, MATCH(INPUT!$L$4, 'ROOM-TYPE'!$B$1:$I$1, 0))</f>
        <v>17370</v>
      </c>
      <c r="Z32">
        <f>INPUT!$L$5 * INDEX('ROOM-TYPE'!$B$2:$I$5, 2, MATCH(INPUT!$L$4, 'ROOM-TYPE'!$B$1:$I$1, 0))</f>
        <v>17370</v>
      </c>
      <c r="AA32">
        <f>INPUT!$L$5 * INDEX('ROOM-TYPE'!$B$2:$I$5, 2, MATCH(INPUT!$L$4, 'ROOM-TYPE'!$B$1:$I$1, 0))</f>
        <v>17370</v>
      </c>
      <c r="AB32">
        <f>INPUT!$L$5 * INDEX('ROOM-TYPE'!$B$2:$I$5, 2, MATCH(INPUT!$L$4, 'ROOM-TYPE'!$B$1:$I$1, 0))</f>
        <v>17370</v>
      </c>
      <c r="AC32">
        <f>INPUT!$L$5 * INDEX('ROOM-TYPE'!$B$2:$I$5, 2, MATCH(INPUT!$L$4, 'ROOM-TYPE'!$B$1:$I$1, 0))</f>
        <v>17370</v>
      </c>
      <c r="AD32">
        <f>INPUT!$L$5 * INDEX('ROOM-TYPE'!$B$2:$I$5, 2, MATCH(INPUT!$L$4, 'ROOM-TYPE'!$B$1:$I$1, 0))</f>
        <v>17370</v>
      </c>
    </row>
    <row r="33" spans="1:30" x14ac:dyDescent="0.3">
      <c r="A33" t="s">
        <v>212</v>
      </c>
      <c r="C33">
        <f>INDEX('SCL&amp;CLF'!$B$29:$Y$33,MATCH(INDEX('ROOM-TYPE'!$B$1:$I$5,5,MATCH(INPUT!$L$4,'ROOM-TYPE'!$B$1:$I$1,0)),'SCL&amp;CLF'!$A$29:$A$33,0),MATCH(CALC!B21,'SCL&amp;CLF'!$B$28:$Y$28,0))</f>
        <v>0.92</v>
      </c>
      <c r="P33" t="s">
        <v>40</v>
      </c>
      <c r="Q33" t="s">
        <v>31</v>
      </c>
      <c r="S33">
        <f>SUMIF(COMP!$F:$F, "&lt;&gt;#N/A")*$C$33</f>
        <v>99.580799999999996</v>
      </c>
      <c r="T33">
        <f>SUMIF(COMP!$F:$F, "&lt;&gt;#N/A")*$C$33</f>
        <v>99.580799999999996</v>
      </c>
      <c r="U33">
        <f>SUMIF(COMP!$F:$F, "&lt;&gt;#N/A")*$C$33</f>
        <v>99.580799999999996</v>
      </c>
      <c r="V33">
        <f>SUMIF(COMP!$F:$F, "&lt;&gt;#N/A")*$C$33</f>
        <v>99.580799999999996</v>
      </c>
      <c r="W33">
        <f>SUMIF(COMP!$F:$F, "&lt;&gt;#N/A")*$C$33</f>
        <v>99.580799999999996</v>
      </c>
      <c r="X33">
        <f>SUMIF(COMP!$F:$F, "&lt;&gt;#N/A")*$C$33</f>
        <v>99.580799999999996</v>
      </c>
      <c r="Y33">
        <f>SUMIF(COMP!$F:$F, "&lt;&gt;#N/A")*$C$33</f>
        <v>99.580799999999996</v>
      </c>
      <c r="Z33">
        <f>SUMIF(COMP!$F:$F, "&lt;&gt;#N/A")*$C$33</f>
        <v>99.580799999999996</v>
      </c>
      <c r="AA33">
        <f>SUMIF(COMP!$F:$F, "&lt;&gt;#N/A")*$C$33</f>
        <v>99.580799999999996</v>
      </c>
      <c r="AB33">
        <f>SUMIF(COMP!$F:$F, "&lt;&gt;#N/A")*$C$33</f>
        <v>99.580799999999996</v>
      </c>
      <c r="AC33">
        <f>SUMIF(COMP!$F:$F, "&lt;&gt;#N/A")*$C$33</f>
        <v>99.580799999999996</v>
      </c>
      <c r="AD33">
        <f>SUMIF(COMP!$F:$F, "&lt;&gt;#N/A")*$C$33</f>
        <v>99.580799999999996</v>
      </c>
    </row>
    <row r="34" spans="1:30" x14ac:dyDescent="0.3">
      <c r="A34" t="s">
        <v>211</v>
      </c>
      <c r="C34" cm="1">
        <f t="array" ref="C34">INDEX('SCL&amp;CLF'!$B$37:$Y$45,INDEX('ROOM-TYPE'!$B$1:$I$5,4,MATCH(INPUT!$L$4,'ROOM-TYPE'!$B$1:$I$1,0)),MATCH(CALC!B21,'SCL&amp;CLF'!$B$36:$Y$36,0))</f>
        <v>0.83</v>
      </c>
      <c r="P34" t="s">
        <v>41</v>
      </c>
      <c r="Q34" t="s">
        <v>32</v>
      </c>
      <c r="S34">
        <f>SUMIF(COMP!$N:$N, "&lt;&gt;#N/A")*$C$32</f>
        <v>1100</v>
      </c>
      <c r="T34">
        <f>SUMIF(COMP!$N:$N, "&lt;&gt;#N/A")*$C$32</f>
        <v>1100</v>
      </c>
      <c r="U34">
        <f>SUMIF(COMP!$N:$N, "&lt;&gt;#N/A")*$C$32</f>
        <v>1100</v>
      </c>
      <c r="V34">
        <f>SUMIF(COMP!$N:$N, "&lt;&gt;#N/A")*$C$32</f>
        <v>1100</v>
      </c>
      <c r="W34">
        <f>SUMIF(COMP!$N:$N, "&lt;&gt;#N/A")*$C$32</f>
        <v>1100</v>
      </c>
      <c r="X34">
        <f>SUMIF(COMP!$N:$N, "&lt;&gt;#N/A")*$C$32</f>
        <v>1100</v>
      </c>
      <c r="Y34">
        <f>SUMIF(COMP!$N:$N, "&lt;&gt;#N/A")*$C$32</f>
        <v>1100</v>
      </c>
      <c r="Z34">
        <f>SUMIF(COMP!$N:$N, "&lt;&gt;#N/A")*$C$32</f>
        <v>1100</v>
      </c>
      <c r="AA34">
        <f>SUMIF(COMP!$N:$N, "&lt;&gt;#N/A")*$C$32</f>
        <v>1100</v>
      </c>
      <c r="AB34">
        <f>SUMIF(COMP!$N:$N, "&lt;&gt;#N/A")*$C$32</f>
        <v>1100</v>
      </c>
      <c r="AC34">
        <f>SUMIF(COMP!$N:$N, "&lt;&gt;#N/A")*$C$32</f>
        <v>1100</v>
      </c>
      <c r="AD34">
        <f>SUMIF(COMP!$N:$N, "&lt;&gt;#N/A")*$C$32</f>
        <v>1100</v>
      </c>
    </row>
    <row r="35" spans="1:30" x14ac:dyDescent="0.3">
      <c r="C35" cm="1">
        <f t="array" ref="C35">INDEX(WEATHER!$A$2:$G$865, MATCH(1, (WEATHER!$A$2:$A$865=INPUT!$C$7)*(WEATHER!$B$2:$B$865=CALC!C21)*(WEATHER!$C$2:$C$865=CALC!$B$21), 0), 4)</f>
        <v>24.833333333333332</v>
      </c>
      <c r="D35" cm="1">
        <f t="array" ref="D35">INDEX(WEATHER!$A$2:$G$865, MATCH(1, (WEATHER!$A$2:$A$865=INPUT!$C$7)*(WEATHER!$B$2:$B$865=CALC!D21)*(WEATHER!$C$2:$C$865=CALC!$B$21), 0), 4)</f>
        <v>24.833333333333332</v>
      </c>
      <c r="E35" cm="1">
        <f t="array" ref="E35">INDEX(WEATHER!$A$2:$G$865, MATCH(1, (WEATHER!$A$2:$A$865=INPUT!$C$7)*(WEATHER!$B$2:$B$865=CALC!E21)*(WEATHER!$C$2:$C$865=CALC!$B$21), 0), 4)</f>
        <v>25.444444444444443</v>
      </c>
      <c r="F35" cm="1">
        <f t="array" ref="F35">INDEX(WEATHER!$A$2:$G$865, MATCH(1, (WEATHER!$A$2:$A$865=INPUT!$C$7)*(WEATHER!$B$2:$B$865=CALC!F21)*(WEATHER!$C$2:$C$865=CALC!$B$21), 0), 4)</f>
        <v>25.500000000000004</v>
      </c>
      <c r="G35" cm="1">
        <f t="array" ref="G35">INDEX(WEATHER!$A$2:$G$865, MATCH(1, (WEATHER!$A$2:$A$865=INPUT!$C$7)*(WEATHER!$B$2:$B$865=CALC!G21)*(WEATHER!$C$2:$C$865=CALC!$B$21), 0), 4)</f>
        <v>25.555555555555557</v>
      </c>
      <c r="H35" cm="1">
        <f t="array" ref="H35">INDEX(WEATHER!$A$2:$G$865, MATCH(1, (WEATHER!$A$2:$A$865=INPUT!$C$7)*(WEATHER!$B$2:$B$865=CALC!H21)*(WEATHER!$C$2:$C$865=CALC!$B$21), 0), 4)</f>
        <v>25.555555555555557</v>
      </c>
      <c r="I35" cm="1">
        <f t="array" ref="I35">INDEX(WEATHER!$A$2:$G$865, MATCH(1, (WEATHER!$A$2:$A$865=INPUT!$C$7)*(WEATHER!$B$2:$B$865=CALC!I21)*(WEATHER!$C$2:$C$865=CALC!$B$21), 0), 4)</f>
        <v>25</v>
      </c>
      <c r="J35" cm="1">
        <f t="array" ref="J35">INDEX(WEATHER!$A$2:$G$865, MATCH(1, (WEATHER!$A$2:$A$865=INPUT!$C$7)*(WEATHER!$B$2:$B$865=CALC!J21)*(WEATHER!$C$2:$C$865=CALC!$B$21), 0), 4)</f>
        <v>25</v>
      </c>
      <c r="K35" cm="1">
        <f t="array" ref="K35">INDEX(WEATHER!$A$2:$G$865, MATCH(1, (WEATHER!$A$2:$A$865=INPUT!$C$7)*(WEATHER!$B$2:$B$865=CALC!K21)*(WEATHER!$C$2:$C$865=CALC!$B$21), 0), 4)</f>
        <v>25.555555555555557</v>
      </c>
      <c r="L35" cm="1">
        <f t="array" ref="L35">INDEX(WEATHER!$A$2:$G$865, MATCH(1, (WEATHER!$A$2:$A$865=INPUT!$C$7)*(WEATHER!$B$2:$B$865=CALC!L21)*(WEATHER!$C$2:$C$865=CALC!$B$21), 0), 4)</f>
        <v>25.555555555555557</v>
      </c>
      <c r="M35" cm="1">
        <f t="array" ref="M35">INDEX(WEATHER!$A$2:$G$865, MATCH(1, (WEATHER!$A$2:$A$865=INPUT!$C$7)*(WEATHER!$B$2:$B$865=CALC!M21)*(WEATHER!$C$2:$C$865=CALC!$B$21), 0), 4)</f>
        <v>25.555555555555557</v>
      </c>
      <c r="N35" cm="1">
        <f t="array" ref="N35">INDEX(WEATHER!$A$2:$G$865, MATCH(1, (WEATHER!$A$2:$A$865=INPUT!$C$7)*(WEATHER!$B$2:$B$865=CALC!N21)*(WEATHER!$C$2:$C$865=CALC!$B$21), 0), 4)</f>
        <v>25.444444444444443</v>
      </c>
    </row>
    <row r="36" spans="1:30" x14ac:dyDescent="0.3">
      <c r="C36" cm="1">
        <f t="array" ref="C36">INDEX(WEATHER!$A$2:$G$865, MATCH(1, (WEATHER!$A$2:$A$865=INPUT!$C$7)*(WEATHER!$B$2:$B$865=CALC!C21)*(WEATHER!$C$2:$C$865=CALC!$B$21), 0), 6)</f>
        <v>1.9349999999999999E-2</v>
      </c>
      <c r="D36" cm="1">
        <f t="array" ref="D36">INDEX(WEATHER!$A$2:$G$865, MATCH(1, (WEATHER!$A$2:$A$865=INPUT!$C$7)*(WEATHER!$B$2:$B$865=CALC!D21)*(WEATHER!$C$2:$C$865=CALC!$B$21), 0), 6)</f>
        <v>1.9349999999999999E-2</v>
      </c>
      <c r="E36" cm="1">
        <f t="array" ref="E36">INDEX(WEATHER!$A$2:$G$865, MATCH(1, (WEATHER!$A$2:$A$865=INPUT!$C$7)*(WEATHER!$B$2:$B$865=CALC!E21)*(WEATHER!$C$2:$C$865=CALC!$B$21), 0), 6)</f>
        <v>1.993E-2</v>
      </c>
      <c r="F36" cm="1">
        <f t="array" ref="F36">INDEX(WEATHER!$A$2:$G$865, MATCH(1, (WEATHER!$A$2:$A$865=INPUT!$C$7)*(WEATHER!$B$2:$B$865=CALC!F21)*(WEATHER!$C$2:$C$865=CALC!$B$21), 0), 6)</f>
        <v>2.078E-2</v>
      </c>
      <c r="G36" cm="1">
        <f t="array" ref="G36">INDEX(WEATHER!$A$2:$G$865, MATCH(1, (WEATHER!$A$2:$A$865=INPUT!$C$7)*(WEATHER!$B$2:$B$865=CALC!G21)*(WEATHER!$C$2:$C$865=CALC!$B$21), 0), 6)</f>
        <v>2.0660000000000001E-2</v>
      </c>
      <c r="H36" cm="1">
        <f t="array" ref="H36">INDEX(WEATHER!$A$2:$G$865, MATCH(1, (WEATHER!$A$2:$A$865=INPUT!$C$7)*(WEATHER!$B$2:$B$865=CALC!H21)*(WEATHER!$C$2:$C$865=CALC!$B$21), 0), 6)</f>
        <v>2.0660000000000001E-2</v>
      </c>
      <c r="I36" cm="1">
        <f t="array" ref="I36">INDEX(WEATHER!$A$2:$G$865, MATCH(1, (WEATHER!$A$2:$A$865=INPUT!$C$7)*(WEATHER!$B$2:$B$865=CALC!I21)*(WEATHER!$C$2:$C$865=CALC!$B$21), 0), 6)</f>
        <v>1.9820000000000001E-2</v>
      </c>
      <c r="J36" cm="1">
        <f t="array" ref="J36">INDEX(WEATHER!$A$2:$G$865, MATCH(1, (WEATHER!$A$2:$A$865=INPUT!$C$7)*(WEATHER!$B$2:$B$865=CALC!J21)*(WEATHER!$C$2:$C$865=CALC!$B$21), 0), 6)</f>
        <v>1.993E-2</v>
      </c>
      <c r="K36" cm="1">
        <f t="array" ref="K36">INDEX(WEATHER!$A$2:$G$865, MATCH(1, (WEATHER!$A$2:$A$865=INPUT!$C$7)*(WEATHER!$B$2:$B$865=CALC!K21)*(WEATHER!$C$2:$C$865=CALC!$B$21), 0), 6)</f>
        <v>2.0660000000000001E-2</v>
      </c>
      <c r="L36" cm="1">
        <f t="array" ref="L36">INDEX(WEATHER!$A$2:$G$865, MATCH(1, (WEATHER!$A$2:$A$865=INPUT!$C$7)*(WEATHER!$B$2:$B$865=CALC!L21)*(WEATHER!$C$2:$C$865=CALC!$B$21), 0), 6)</f>
        <v>2.0660000000000001E-2</v>
      </c>
      <c r="M36" cm="1">
        <f t="array" ref="M36">INDEX(WEATHER!$A$2:$G$865, MATCH(1, (WEATHER!$A$2:$A$865=INPUT!$C$7)*(WEATHER!$B$2:$B$865=CALC!M21)*(WEATHER!$C$2:$C$865=CALC!$B$21), 0), 6)</f>
        <v>2.0660000000000001E-2</v>
      </c>
      <c r="N36" cm="1">
        <f t="array" ref="N36">INDEX(WEATHER!$A$2:$G$865, MATCH(1, (WEATHER!$A$2:$A$865=INPUT!$C$7)*(WEATHER!$B$2:$B$865=CALC!N21)*(WEATHER!$C$2:$C$865=CALC!$B$21), 0), 6)</f>
        <v>1.993E-2</v>
      </c>
      <c r="P36" s="5">
        <v>3</v>
      </c>
      <c r="Q36" t="s">
        <v>42</v>
      </c>
      <c r="R36" t="s">
        <v>200</v>
      </c>
      <c r="S36">
        <f>1.23 * $M$2 * (C35-$E$1)</f>
        <v>733.01676159999738</v>
      </c>
      <c r="T36">
        <f t="shared" ref="T36:AD36" si="3">1.23 * $M$2 * (D35-$E$1)</f>
        <v>733.01676159999738</v>
      </c>
      <c r="U36">
        <f t="shared" si="3"/>
        <v>1572.9318009333301</v>
      </c>
      <c r="V36">
        <f t="shared" si="3"/>
        <v>1649.2877136000038</v>
      </c>
      <c r="W36">
        <f t="shared" si="3"/>
        <v>1725.643626266668</v>
      </c>
      <c r="X36">
        <f t="shared" si="3"/>
        <v>1725.643626266668</v>
      </c>
      <c r="Y36">
        <f t="shared" si="3"/>
        <v>962.08449959999905</v>
      </c>
      <c r="Z36">
        <f t="shared" si="3"/>
        <v>962.08449959999905</v>
      </c>
      <c r="AA36">
        <f t="shared" si="3"/>
        <v>1725.643626266668</v>
      </c>
      <c r="AB36">
        <f t="shared" si="3"/>
        <v>1725.643626266668</v>
      </c>
      <c r="AC36">
        <f t="shared" si="3"/>
        <v>1725.643626266668</v>
      </c>
      <c r="AD36">
        <f t="shared" si="3"/>
        <v>1572.9318009333301</v>
      </c>
    </row>
    <row r="37" spans="1:30" x14ac:dyDescent="0.3">
      <c r="R37" t="s">
        <v>201</v>
      </c>
      <c r="S37">
        <f>3010 * $M$2 * (C36-$F$2)</f>
        <v>30774.971249399994</v>
      </c>
      <c r="T37">
        <f t="shared" ref="T37:AD37" si="4">3010 * $M$2 * (D36-$F$2)</f>
        <v>30774.971249399994</v>
      </c>
      <c r="U37">
        <f t="shared" si="4"/>
        <v>32725.734454279998</v>
      </c>
      <c r="V37">
        <f t="shared" si="4"/>
        <v>35584.611564879997</v>
      </c>
      <c r="W37">
        <f t="shared" si="4"/>
        <v>35181.005384560005</v>
      </c>
      <c r="X37">
        <f t="shared" si="4"/>
        <v>35181.005384560005</v>
      </c>
      <c r="Y37">
        <f t="shared" si="4"/>
        <v>32355.76212232</v>
      </c>
      <c r="Z37">
        <f t="shared" si="4"/>
        <v>32725.734454279998</v>
      </c>
      <c r="AA37">
        <f t="shared" si="4"/>
        <v>35181.005384560005</v>
      </c>
      <c r="AB37">
        <f t="shared" si="4"/>
        <v>35181.005384560005</v>
      </c>
      <c r="AC37">
        <f t="shared" si="4"/>
        <v>35181.005384560005</v>
      </c>
      <c r="AD37">
        <f t="shared" si="4"/>
        <v>32725.734454279998</v>
      </c>
    </row>
    <row r="38" spans="1:30" x14ac:dyDescent="0.3">
      <c r="S38">
        <f>SUM(S22:S37)/1000</f>
        <v>76.541785566478467</v>
      </c>
      <c r="T38">
        <f t="shared" ref="T38:AD38" si="5">SUM(T22:T37)/1000</f>
        <v>76.541785566478467</v>
      </c>
      <c r="U38">
        <f t="shared" si="5"/>
        <v>81.230698305233958</v>
      </c>
      <c r="V38">
        <f t="shared" si="5"/>
        <v>84.338498100731755</v>
      </c>
      <c r="W38">
        <f t="shared" si="5"/>
        <v>84.183814605309522</v>
      </c>
      <c r="X38">
        <f t="shared" si="5"/>
        <v>84.183814605309522</v>
      </c>
      <c r="Y38">
        <f t="shared" si="5"/>
        <v>78.869344494091791</v>
      </c>
      <c r="Z38">
        <f t="shared" si="5"/>
        <v>79.239316826051805</v>
      </c>
      <c r="AA38">
        <f t="shared" si="5"/>
        <v>84.183814605309522</v>
      </c>
      <c r="AB38">
        <f t="shared" si="5"/>
        <v>84.183814605309522</v>
      </c>
      <c r="AC38">
        <f t="shared" si="5"/>
        <v>84.183814605309522</v>
      </c>
      <c r="AD38">
        <f t="shared" si="5"/>
        <v>81.230698305233958</v>
      </c>
    </row>
    <row r="39" spans="1:30" s="10" customFormat="1" x14ac:dyDescent="0.3"/>
    <row r="40" spans="1:30" x14ac:dyDescent="0.3">
      <c r="B40">
        <v>3</v>
      </c>
      <c r="C40" t="s">
        <v>179</v>
      </c>
      <c r="D40" t="s">
        <v>180</v>
      </c>
      <c r="E40" t="s">
        <v>182</v>
      </c>
      <c r="F40" t="s">
        <v>183</v>
      </c>
      <c r="G40" t="s">
        <v>94</v>
      </c>
      <c r="H40" t="s">
        <v>186</v>
      </c>
      <c r="I40" t="s">
        <v>187</v>
      </c>
      <c r="J40" t="s">
        <v>188</v>
      </c>
      <c r="K40" t="s">
        <v>184</v>
      </c>
      <c r="L40" t="s">
        <v>189</v>
      </c>
      <c r="M40" t="s">
        <v>185</v>
      </c>
      <c r="N40" t="s">
        <v>190</v>
      </c>
      <c r="S40" t="s">
        <v>179</v>
      </c>
      <c r="T40" t="s">
        <v>180</v>
      </c>
      <c r="U40" t="s">
        <v>182</v>
      </c>
      <c r="V40" t="s">
        <v>183</v>
      </c>
      <c r="W40" t="s">
        <v>94</v>
      </c>
      <c r="X40" t="s">
        <v>186</v>
      </c>
      <c r="Y40" t="s">
        <v>187</v>
      </c>
      <c r="Z40" t="s">
        <v>188</v>
      </c>
      <c r="AA40" t="s">
        <v>184</v>
      </c>
      <c r="AB40" t="s">
        <v>189</v>
      </c>
      <c r="AC40" t="s">
        <v>185</v>
      </c>
      <c r="AD40" t="s">
        <v>190</v>
      </c>
    </row>
    <row r="41" spans="1:30" x14ac:dyDescent="0.3">
      <c r="A41" t="s">
        <v>107</v>
      </c>
      <c r="C41" cm="1">
        <f t="array" ref="C41">INDEX(CLTDRoofGlass!$B$3:$F$26,$B$40,'ROOF-TYPE'!$B$1)+(25.5-$E$1)+(INDEX(WEATHER!$A$2:$G$865,MATCH(1,(WEATHER!$A$2:$A$865=INPUT!$C$7)*(WEATHER!$B$2:$B$865=CALC!C40)*(WEATHER!$C$2:$C$865=CALC!$B$40),0),4)-29.4)</f>
        <v>0.46666666666667211</v>
      </c>
      <c r="D41" cm="1">
        <f t="array" ref="D41">INDEX(CLTDRoofGlass!$B$3:$F$26,$B$40,'ROOF-TYPE'!$B$1)+(25.5-$E$1)+(INDEX(WEATHER!$A$2:$G$865,MATCH(1,(WEATHER!$A$2:$A$865=INPUT!$C$7)*(WEATHER!$B$2:$B$865=CALC!D40)*(WEATHER!$C$2:$C$865=CALC!$B$40),0),4)-29.4)</f>
        <v>0.46666666666667211</v>
      </c>
      <c r="E41" cm="1">
        <f t="array" ref="E41">INDEX(CLTDRoofGlass!$B$3:$F$26,$B$40,'ROOF-TYPE'!$B$1)+(25.5-$E$1)+(INDEX(WEATHER!$A$2:$G$865,MATCH(1,(WEATHER!$A$2:$A$865=INPUT!$C$7)*(WEATHER!$B$2:$B$865=CALC!E40)*(WEATHER!$C$2:$C$865=CALC!$B$40),0),4)-29.4)</f>
        <v>1.0222222222222257</v>
      </c>
      <c r="F41" cm="1">
        <f t="array" ref="F41">INDEX(CLTDRoofGlass!$B$3:$F$26,$B$40,'ROOF-TYPE'!$B$1)+(25.5-$E$1)+(INDEX(WEATHER!$A$2:$G$865,MATCH(1,(WEATHER!$A$2:$A$865=INPUT!$C$7)*(WEATHER!$B$2:$B$865=CALC!F40)*(WEATHER!$C$2:$C$865=CALC!$B$40),0),4)-29.4)</f>
        <v>1.0222222222222257</v>
      </c>
      <c r="G41" cm="1">
        <f t="array" ref="G41">INDEX(CLTDRoofGlass!$B$3:$F$26,$B$40,'ROOF-TYPE'!$B$1)+(25.5-$E$1)+(INDEX(WEATHER!$A$2:$G$865,MATCH(1,(WEATHER!$A$2:$A$865=INPUT!$C$7)*(WEATHER!$B$2:$B$865=CALC!G40)*(WEATHER!$C$2:$C$865=CALC!$B$40),0),4)-29.4)</f>
        <v>1.0777777777777793</v>
      </c>
      <c r="H41" cm="1">
        <f t="array" ref="H41">INDEX(CLTDRoofGlass!$B$3:$F$26,$B$40,'ROOF-TYPE'!$B$1)+(25.5-$E$1)+(INDEX(WEATHER!$A$2:$G$865,MATCH(1,(WEATHER!$A$2:$A$865=INPUT!$C$7)*(WEATHER!$B$2:$B$865=CALC!H40)*(WEATHER!$C$2:$C$865=CALC!$B$40),0),4)-29.4)</f>
        <v>1.0777777777777793</v>
      </c>
      <c r="I41" cm="1">
        <f t="array" ref="I41">INDEX(CLTDRoofGlass!$B$3:$F$26,$B$40,'ROOF-TYPE'!$B$1)+(25.5-$E$1)+(INDEX(WEATHER!$A$2:$G$865,MATCH(1,(WEATHER!$A$2:$A$865=INPUT!$C$7)*(WEATHER!$B$2:$B$865=CALC!I40)*(WEATHER!$C$2:$C$865=CALC!$B$40),0),4)-29.4)</f>
        <v>0.52222222222222214</v>
      </c>
      <c r="J41" cm="1">
        <f t="array" ref="J41">INDEX(CLTDRoofGlass!$B$3:$F$26,$B$40,'ROOF-TYPE'!$B$1)+(25.5-$E$1)+(INDEX(WEATHER!$A$2:$G$865,MATCH(1,(WEATHER!$A$2:$A$865=INPUT!$C$7)*(WEATHER!$B$2:$B$865=CALC!J40)*(WEATHER!$C$2:$C$865=CALC!$B$40),0),4)-29.4)</f>
        <v>0.52222222222222214</v>
      </c>
      <c r="K41" cm="1">
        <f t="array" ref="K41">INDEX(CLTDRoofGlass!$B$3:$F$26,$B$40,'ROOF-TYPE'!$B$1)+(25.5-$E$1)+(INDEX(WEATHER!$A$2:$G$865,MATCH(1,(WEATHER!$A$2:$A$865=INPUT!$C$7)*(WEATHER!$B$2:$B$865=CALC!K40)*(WEATHER!$C$2:$C$865=CALC!$B$40),0),4)-29.4)</f>
        <v>1.0777777777777793</v>
      </c>
      <c r="L41" cm="1">
        <f t="array" ref="L41">INDEX(CLTDRoofGlass!$B$3:$F$26,$B$40,'ROOF-TYPE'!$B$1)+(25.5-$E$1)+(INDEX(WEATHER!$A$2:$G$865,MATCH(1,(WEATHER!$A$2:$A$865=INPUT!$C$7)*(WEATHER!$B$2:$B$865=CALC!L40)*(WEATHER!$C$2:$C$865=CALC!$B$40),0),4)-29.4)</f>
        <v>1.0777777777777793</v>
      </c>
      <c r="M41" cm="1">
        <f t="array" ref="M41">INDEX(CLTDRoofGlass!$B$3:$F$26,$B$40,'ROOF-TYPE'!$B$1)+(25.5-$E$1)+(INDEX(WEATHER!$A$2:$G$865,MATCH(1,(WEATHER!$A$2:$A$865=INPUT!$C$7)*(WEATHER!$B$2:$B$865=CALC!M40)*(WEATHER!$C$2:$C$865=CALC!$B$40),0),4)-29.4)</f>
        <v>1.0777777777777793</v>
      </c>
      <c r="N41" cm="1">
        <f t="array" ref="N41">INDEX(CLTDRoofGlass!$B$3:$F$26,$B$40,'ROOF-TYPE'!$B$1)+(25.5-$E$1)+(INDEX(WEATHER!$A$2:$G$865,MATCH(1,(WEATHER!$A$2:$A$865=INPUT!$C$7)*(WEATHER!$B$2:$B$865=CALC!N40)*(WEATHER!$C$2:$C$865=CALC!$B$40),0),4)-29.4)</f>
        <v>1.0222222222222257</v>
      </c>
      <c r="P41" t="s">
        <v>33</v>
      </c>
      <c r="Q41" t="s">
        <v>25</v>
      </c>
      <c r="S41" s="9">
        <f>(1/(INPUT!$C$11+INPUT!$C$12+INPUT!$C$13+$H$1))*INPUT!$C$4*INPUT!$C$5*C41</f>
        <v>630.31366283323837</v>
      </c>
      <c r="T41" s="9">
        <f>(1/(INPUT!$C$11+INPUT!$C$12+INPUT!$C$13+$H$1))*INPUT!$C$4*INPUT!$C$5*D41</f>
        <v>630.31366283323837</v>
      </c>
      <c r="U41" s="9">
        <f>(1/(INPUT!$C$11+INPUT!$C$12+INPUT!$C$13+$H$1))*INPUT!$C$4*INPUT!$C$5*E41</f>
        <v>1380.6870709680345</v>
      </c>
      <c r="V41" s="9">
        <f>(1/(INPUT!$C$11+INPUT!$C$12+INPUT!$C$13+$H$1))*INPUT!$C$4*INPUT!$C$5*F41</f>
        <v>1380.6870709680345</v>
      </c>
      <c r="W41" s="9">
        <f>(1/(INPUT!$C$11+INPUT!$C$12+INPUT!$C$13+$H$1))*INPUT!$C$4*INPUT!$C$5*G41</f>
        <v>1455.7244117815119</v>
      </c>
      <c r="X41" s="9">
        <f>(1/(INPUT!$C$11+INPUT!$C$12+INPUT!$C$13+$H$1))*INPUT!$C$4*INPUT!$C$5*H41</f>
        <v>1455.7244117815119</v>
      </c>
      <c r="Y41" s="9">
        <f>(1/(INPUT!$C$11+INPUT!$C$12+INPUT!$C$13+$H$1))*INPUT!$C$4*INPUT!$C$5*I41</f>
        <v>705.35100364671086</v>
      </c>
      <c r="Z41" s="9">
        <f>(1/(INPUT!$C$11+INPUT!$C$12+INPUT!$C$13+$H$1))*INPUT!$C$4*INPUT!$C$5*J41</f>
        <v>705.35100364671086</v>
      </c>
      <c r="AA41" s="9">
        <f>(1/(INPUT!$C$11+INPUT!$C$12+INPUT!$C$13+$H$1))*INPUT!$C$4*INPUT!$C$5*K41</f>
        <v>1455.7244117815119</v>
      </c>
      <c r="AB41" s="9">
        <f>(1/(INPUT!$C$11+INPUT!$C$12+INPUT!$C$13+$H$1))*INPUT!$C$4*INPUT!$C$5*L41</f>
        <v>1455.7244117815119</v>
      </c>
      <c r="AC41" s="9">
        <f>(1/(INPUT!$C$11+INPUT!$C$12+INPUT!$C$13+$H$1))*INPUT!$C$4*INPUT!$C$5*M41</f>
        <v>1455.7244117815119</v>
      </c>
      <c r="AD41" s="9">
        <f>(1/(INPUT!$C$11+INPUT!$C$12+INPUT!$C$13+$H$1))*INPUT!$C$4*INPUT!$C$5*N41</f>
        <v>1380.6870709680345</v>
      </c>
    </row>
    <row r="42" spans="1:30" x14ac:dyDescent="0.3">
      <c r="A42" t="s">
        <v>108</v>
      </c>
      <c r="B42" t="s">
        <v>104</v>
      </c>
      <c r="C42" cm="1">
        <f t="array" ref="C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C40)*(WEATHER!$C$2:$C$865=CALC!$B$40),0),4)-29.4)</f>
        <v>-2.5333333333333279</v>
      </c>
      <c r="D42" cm="1">
        <f t="array" ref="D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D40)*(WEATHER!$C$2:$C$865=CALC!$B$40),0),4)-29.4)</f>
        <v>-2.5333333333333279</v>
      </c>
      <c r="E42" cm="1">
        <f t="array" ref="E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E40)*(WEATHER!$C$2:$C$865=CALC!$B$40),0),4)-29.4)</f>
        <v>-1.9777777777777743</v>
      </c>
      <c r="F42" cm="1">
        <f t="array" ref="F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F40)*(WEATHER!$C$2:$C$865=CALC!$B$40),0),4)-29.4)</f>
        <v>-1.9777777777777743</v>
      </c>
      <c r="G42" cm="1">
        <f t="array" ref="G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G40)*(WEATHER!$C$2:$C$865=CALC!$B$40),0),4)-29.4)</f>
        <v>-1.9222222222222207</v>
      </c>
      <c r="H42" cm="1">
        <f t="array" ref="H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H40)*(WEATHER!$C$2:$C$865=CALC!$B$40),0),4)-29.4)</f>
        <v>-1.9222222222222207</v>
      </c>
      <c r="I42" cm="1">
        <f t="array" ref="I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I40)*(WEATHER!$C$2:$C$865=CALC!$B$40),0),4)-29.4)</f>
        <v>-2.4777777777777779</v>
      </c>
      <c r="J42" cm="1">
        <f t="array" ref="J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J40)*(WEATHER!$C$2:$C$865=CALC!$B$40),0),4)-29.4)</f>
        <v>-2.4777777777777779</v>
      </c>
      <c r="K42" cm="1">
        <f t="array" ref="K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K40)*(WEATHER!$C$2:$C$865=CALC!$B$40),0),4)-29.4)</f>
        <v>-1.9222222222222207</v>
      </c>
      <c r="L42" cm="1">
        <f t="array" ref="L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L40)*(WEATHER!$C$2:$C$865=CALC!$B$40),0),4)-29.4)</f>
        <v>-1.9222222222222207</v>
      </c>
      <c r="M42" cm="1">
        <f t="array" ref="M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M40)*(WEATHER!$C$2:$C$865=CALC!$B$40),0),4)-29.4)</f>
        <v>-1.9222222222222207</v>
      </c>
      <c r="N42" cm="1">
        <f t="array" ref="N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N40)*(WEATHER!$C$2:$C$865=CALC!$B$40),0),4)-29.4)</f>
        <v>-1.9777777777777743</v>
      </c>
      <c r="P42" t="s">
        <v>33</v>
      </c>
      <c r="Q42" t="s">
        <v>26</v>
      </c>
      <c r="R42" t="s">
        <v>104</v>
      </c>
      <c r="S42">
        <f>(1/(2*INPUT!$C$16+INPUT!$C$14))*INDEX(INPUT!$F$11:$G$14,MATCH(CALC!$B$6,INPUT!$F$11:$F$14,0),2)*C42</f>
        <v>-673.15034482758472</v>
      </c>
      <c r="T42">
        <f>(1/(2*INPUT!$C$16+INPUT!$C$14))*INDEX(INPUT!$F$11:$G$14,MATCH(CALC!$B$6,INPUT!$F$11:$F$14,0),2)*D42</f>
        <v>-673.15034482758472</v>
      </c>
      <c r="U42">
        <f>(1/(2*INPUT!$C$16+INPUT!$C$14))*INDEX(INPUT!$F$11:$G$14,MATCH(CALC!$B$6,INPUT!$F$11:$F$14,0),2)*E42</f>
        <v>-525.52965517241284</v>
      </c>
      <c r="V42">
        <f>(1/(2*INPUT!$C$16+INPUT!$C$14))*INDEX(INPUT!$F$11:$G$14,MATCH(CALC!$B$6,INPUT!$F$11:$F$14,0),2)*F42</f>
        <v>-525.52965517241284</v>
      </c>
      <c r="W42">
        <f>(1/(2*INPUT!$C$16+INPUT!$C$14))*INDEX(INPUT!$F$11:$G$14,MATCH(CALC!$B$6,INPUT!$F$11:$F$14,0),2)*G42</f>
        <v>-510.76758620689611</v>
      </c>
      <c r="X42">
        <f>(1/(2*INPUT!$C$16+INPUT!$C$14))*INDEX(INPUT!$F$11:$G$14,MATCH(CALC!$B$6,INPUT!$F$11:$F$14,0),2)*H42</f>
        <v>-510.76758620689611</v>
      </c>
      <c r="Y42">
        <f>(1/(2*INPUT!$C$16+INPUT!$C$14))*INDEX(INPUT!$F$11:$G$14,MATCH(CALC!$B$6,INPUT!$F$11:$F$14,0),2)*I42</f>
        <v>-658.38827586206901</v>
      </c>
      <c r="Z42">
        <f>(1/(2*INPUT!$C$16+INPUT!$C$14))*INDEX(INPUT!$F$11:$G$14,MATCH(CALC!$B$6,INPUT!$F$11:$F$14,0),2)*J42</f>
        <v>-658.38827586206901</v>
      </c>
      <c r="AA42">
        <f>(1/(2*INPUT!$C$16+INPUT!$C$14))*INDEX(INPUT!$F$11:$G$14,MATCH(CALC!$B$6,INPUT!$F$11:$F$14,0),2)*K42</f>
        <v>-510.76758620689611</v>
      </c>
      <c r="AB42">
        <f>(1/(2*INPUT!$C$16+INPUT!$C$14))*INDEX(INPUT!$F$11:$G$14,MATCH(CALC!$B$6,INPUT!$F$11:$F$14,0),2)*L42</f>
        <v>-510.76758620689611</v>
      </c>
      <c r="AC42">
        <f>(1/(2*INPUT!$C$16+INPUT!$C$14))*INDEX(INPUT!$F$11:$G$14,MATCH(CALC!$B$6,INPUT!$F$11:$F$14,0),2)*M42</f>
        <v>-510.76758620689611</v>
      </c>
      <c r="AD42">
        <f>(1/(2*INPUT!$C$16+INPUT!$C$14))*INDEX(INPUT!$F$11:$G$14,MATCH(CALC!$B$6,INPUT!$F$11:$F$14,0),2)*N42</f>
        <v>-525.52965517241284</v>
      </c>
    </row>
    <row r="43" spans="1:30" x14ac:dyDescent="0.3">
      <c r="B43" t="s">
        <v>73</v>
      </c>
      <c r="C43" cm="1">
        <f t="array" ref="C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C40)*(WEATHER!$C$2:$C$865=CALC!$B$40),0),4)-29.4)</f>
        <v>-2.5333333333333279</v>
      </c>
      <c r="D43" cm="1">
        <f t="array" ref="D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D40)*(WEATHER!$C$2:$C$865=CALC!$B$40),0),4)-29.4)</f>
        <v>-2.5333333333333279</v>
      </c>
      <c r="E43" cm="1">
        <f t="array" ref="E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E40)*(WEATHER!$C$2:$C$865=CALC!$B$40),0),4)-29.4)</f>
        <v>-1.9777777777777743</v>
      </c>
      <c r="F43" cm="1">
        <f t="array" ref="F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F40)*(WEATHER!$C$2:$C$865=CALC!$B$40),0),4)-29.4)</f>
        <v>-1.9777777777777743</v>
      </c>
      <c r="G43" cm="1">
        <f t="array" ref="G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G40)*(WEATHER!$C$2:$C$865=CALC!$B$40),0),4)-29.4)</f>
        <v>-1.9222222222222207</v>
      </c>
      <c r="H43" cm="1">
        <f t="array" ref="H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H40)*(WEATHER!$C$2:$C$865=CALC!$B$40),0),4)-29.4)</f>
        <v>-1.9222222222222207</v>
      </c>
      <c r="I43" cm="1">
        <f t="array" ref="I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I40)*(WEATHER!$C$2:$C$865=CALC!$B$40),0),4)-29.4)</f>
        <v>-2.4777777777777779</v>
      </c>
      <c r="J43" cm="1">
        <f t="array" ref="J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J40)*(WEATHER!$C$2:$C$865=CALC!$B$40),0),4)-29.4)</f>
        <v>-2.4777777777777779</v>
      </c>
      <c r="K43" cm="1">
        <f t="array" ref="K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K40)*(WEATHER!$C$2:$C$865=CALC!$B$40),0),4)-29.4)</f>
        <v>-1.9222222222222207</v>
      </c>
      <c r="L43" cm="1">
        <f t="array" ref="L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L40)*(WEATHER!$C$2:$C$865=CALC!$B$40),0),4)-29.4)</f>
        <v>-1.9222222222222207</v>
      </c>
      <c r="M43" cm="1">
        <f t="array" ref="M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M40)*(WEATHER!$C$2:$C$865=CALC!$B$40),0),4)-29.4)</f>
        <v>-1.9222222222222207</v>
      </c>
      <c r="N43" cm="1">
        <f t="array" ref="N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N40)*(WEATHER!$C$2:$C$865=CALC!$B$40),0),4)-29.4)</f>
        <v>-1.9777777777777743</v>
      </c>
      <c r="R43" t="s">
        <v>73</v>
      </c>
      <c r="S43">
        <f>(1/(2*INPUT!$C$16+INPUT!$C$14))*INDEX(INPUT!$F$11:$G$14,MATCH(CALC!$B$6,INPUT!$F$11:$F$14,0),2)*C43</f>
        <v>-673.15034482758472</v>
      </c>
      <c r="T43">
        <f>(1/(2*INPUT!$C$16+INPUT!$C$14))*INDEX(INPUT!$F$11:$G$14,MATCH(CALC!$B$6,INPUT!$F$11:$F$14,0),2)*D43</f>
        <v>-673.15034482758472</v>
      </c>
      <c r="U43">
        <f>(1/(2*INPUT!$C$16+INPUT!$C$14))*INDEX(INPUT!$F$11:$G$14,MATCH(CALC!$B$6,INPUT!$F$11:$F$14,0),2)*E43</f>
        <v>-525.52965517241284</v>
      </c>
      <c r="V43">
        <f>(1/(2*INPUT!$C$16+INPUT!$C$14))*INDEX(INPUT!$F$11:$G$14,MATCH(CALC!$B$6,INPUT!$F$11:$F$14,0),2)*F43</f>
        <v>-525.52965517241284</v>
      </c>
      <c r="W43">
        <f>(1/(2*INPUT!$C$16+INPUT!$C$14))*INDEX(INPUT!$F$11:$G$14,MATCH(CALC!$B$6,INPUT!$F$11:$F$14,0),2)*G43</f>
        <v>-510.76758620689611</v>
      </c>
      <c r="X43">
        <f>(1/(2*INPUT!$C$16+INPUT!$C$14))*INDEX(INPUT!$F$11:$G$14,MATCH(CALC!$B$6,INPUT!$F$11:$F$14,0),2)*H43</f>
        <v>-510.76758620689611</v>
      </c>
      <c r="Y43">
        <f>(1/(2*INPUT!$C$16+INPUT!$C$14))*INDEX(INPUT!$F$11:$G$14,MATCH(CALC!$B$6,INPUT!$F$11:$F$14,0),2)*I43</f>
        <v>-658.38827586206901</v>
      </c>
      <c r="Z43">
        <f>(1/(2*INPUT!$C$16+INPUT!$C$14))*INDEX(INPUT!$F$11:$G$14,MATCH(CALC!$B$6,INPUT!$F$11:$F$14,0),2)*J43</f>
        <v>-658.38827586206901</v>
      </c>
      <c r="AA43">
        <f>(1/(2*INPUT!$C$16+INPUT!$C$14))*INDEX(INPUT!$F$11:$G$14,MATCH(CALC!$B$6,INPUT!$F$11:$F$14,0),2)*K43</f>
        <v>-510.76758620689611</v>
      </c>
      <c r="AB43">
        <f>(1/(2*INPUT!$C$16+INPUT!$C$14))*INDEX(INPUT!$F$11:$G$14,MATCH(CALC!$B$6,INPUT!$F$11:$F$14,0),2)*L43</f>
        <v>-510.76758620689611</v>
      </c>
      <c r="AC43">
        <f>(1/(2*INPUT!$C$16+INPUT!$C$14))*INDEX(INPUT!$F$11:$G$14,MATCH(CALC!$B$6,INPUT!$F$11:$F$14,0),2)*M43</f>
        <v>-510.76758620689611</v>
      </c>
      <c r="AD43">
        <f>(1/(2*INPUT!$C$16+INPUT!$C$14))*INDEX(INPUT!$F$11:$G$14,MATCH(CALC!$B$6,INPUT!$F$11:$F$14,0),2)*N43</f>
        <v>-525.52965517241284</v>
      </c>
    </row>
    <row r="44" spans="1:30" x14ac:dyDescent="0.3">
      <c r="B44" t="s">
        <v>105</v>
      </c>
      <c r="C44" cm="1">
        <f t="array" ref="C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C40)*(WEATHER!$C$2:$C$865=CALC!$B$40),0),4)-29.4)</f>
        <v>4.4666666666666721</v>
      </c>
      <c r="D44" cm="1">
        <f t="array" ref="D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D40)*(WEATHER!$C$2:$C$865=CALC!$B$40),0),4)-29.4)</f>
        <v>4.4666666666666721</v>
      </c>
      <c r="E44" cm="1">
        <f t="array" ref="E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E40)*(WEATHER!$C$2:$C$865=CALC!$B$40),0),4)-29.4)</f>
        <v>5.0222222222222257</v>
      </c>
      <c r="F44" cm="1">
        <f t="array" ref="F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F40)*(WEATHER!$C$2:$C$865=CALC!$B$40),0),4)-29.4)</f>
        <v>5.0222222222222257</v>
      </c>
      <c r="G44" cm="1">
        <f t="array" ref="G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G40)*(WEATHER!$C$2:$C$865=CALC!$B$40),0),4)-29.4)</f>
        <v>5.0777777777777793</v>
      </c>
      <c r="H44" cm="1">
        <f t="array" ref="H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H40)*(WEATHER!$C$2:$C$865=CALC!$B$40),0),4)-29.4)</f>
        <v>5.0777777777777793</v>
      </c>
      <c r="I44" cm="1">
        <f t="array" ref="I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I40)*(WEATHER!$C$2:$C$865=CALC!$B$40),0),4)-29.4)</f>
        <v>4.5222222222222221</v>
      </c>
      <c r="J44" cm="1">
        <f t="array" ref="J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J40)*(WEATHER!$C$2:$C$865=CALC!$B$40),0),4)-29.4)</f>
        <v>4.5222222222222221</v>
      </c>
      <c r="K44" cm="1">
        <f t="array" ref="K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K40)*(WEATHER!$C$2:$C$865=CALC!$B$40),0),4)-29.4)</f>
        <v>5.0777777777777793</v>
      </c>
      <c r="L44" cm="1">
        <f t="array" ref="L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L40)*(WEATHER!$C$2:$C$865=CALC!$B$40),0),4)-29.4)</f>
        <v>5.0777777777777793</v>
      </c>
      <c r="M44" cm="1">
        <f t="array" ref="M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M40)*(WEATHER!$C$2:$C$865=CALC!$B$40),0),4)-29.4)</f>
        <v>5.0777777777777793</v>
      </c>
      <c r="N44" cm="1">
        <f t="array" ref="N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N40)*(WEATHER!$C$2:$C$865=CALC!$B$40),0),4)-29.4)</f>
        <v>5.0222222222222257</v>
      </c>
      <c r="R44" t="s">
        <v>105</v>
      </c>
      <c r="S44">
        <f>(1/(2*INPUT!$C$16+INPUT!$C$14))*INDEX(INPUT!$F$11:$G$14,MATCH(CALC!$B$6,INPUT!$F$11:$F$14,0),2)*C44</f>
        <v>1186.8703448275876</v>
      </c>
      <c r="T44">
        <f>(1/(2*INPUT!$C$16+INPUT!$C$14))*INDEX(INPUT!$F$11:$G$14,MATCH(CALC!$B$6,INPUT!$F$11:$F$14,0),2)*D44</f>
        <v>1186.8703448275876</v>
      </c>
      <c r="U44">
        <f>(1/(2*INPUT!$C$16+INPUT!$C$14))*INDEX(INPUT!$F$11:$G$14,MATCH(CALC!$B$6,INPUT!$F$11:$F$14,0),2)*E44</f>
        <v>1334.4910344827595</v>
      </c>
      <c r="V44">
        <f>(1/(2*INPUT!$C$16+INPUT!$C$14))*INDEX(INPUT!$F$11:$G$14,MATCH(CALC!$B$6,INPUT!$F$11:$F$14,0),2)*F44</f>
        <v>1334.4910344827595</v>
      </c>
      <c r="W44">
        <f>(1/(2*INPUT!$C$16+INPUT!$C$14))*INDEX(INPUT!$F$11:$G$14,MATCH(CALC!$B$6,INPUT!$F$11:$F$14,0),2)*G44</f>
        <v>1349.2531034482763</v>
      </c>
      <c r="X44">
        <f>(1/(2*INPUT!$C$16+INPUT!$C$14))*INDEX(INPUT!$F$11:$G$14,MATCH(CALC!$B$6,INPUT!$F$11:$F$14,0),2)*H44</f>
        <v>1349.2531034482763</v>
      </c>
      <c r="Y44">
        <f>(1/(2*INPUT!$C$16+INPUT!$C$14))*INDEX(INPUT!$F$11:$G$14,MATCH(CALC!$B$6,INPUT!$F$11:$F$14,0),2)*I44</f>
        <v>1201.6324137931033</v>
      </c>
      <c r="Z44">
        <f>(1/(2*INPUT!$C$16+INPUT!$C$14))*INDEX(INPUT!$F$11:$G$14,MATCH(CALC!$B$6,INPUT!$F$11:$F$14,0),2)*J44</f>
        <v>1201.6324137931033</v>
      </c>
      <c r="AA44">
        <f>(1/(2*INPUT!$C$16+INPUT!$C$14))*INDEX(INPUT!$F$11:$G$14,MATCH(CALC!$B$6,INPUT!$F$11:$F$14,0),2)*K44</f>
        <v>1349.2531034482763</v>
      </c>
      <c r="AB44">
        <f>(1/(2*INPUT!$C$16+INPUT!$C$14))*INDEX(INPUT!$F$11:$G$14,MATCH(CALC!$B$6,INPUT!$F$11:$F$14,0),2)*L44</f>
        <v>1349.2531034482763</v>
      </c>
      <c r="AC44">
        <f>(1/(2*INPUT!$C$16+INPUT!$C$14))*INDEX(INPUT!$F$11:$G$14,MATCH(CALC!$B$6,INPUT!$F$11:$F$14,0),2)*M44</f>
        <v>1349.2531034482763</v>
      </c>
      <c r="AD44">
        <f>(1/(2*INPUT!$C$16+INPUT!$C$14))*INDEX(INPUT!$F$11:$G$14,MATCH(CALC!$B$6,INPUT!$F$11:$F$14,0),2)*N44</f>
        <v>1334.4910344827595</v>
      </c>
    </row>
    <row r="45" spans="1:30" x14ac:dyDescent="0.3">
      <c r="B45" t="s">
        <v>106</v>
      </c>
      <c r="C45" cm="1">
        <f t="array" ref="C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C40)*(WEATHER!$C$2:$C$865=CALC!$B$40),0),4)-29.4)</f>
        <v>-2.5333333333333279</v>
      </c>
      <c r="D45" cm="1">
        <f t="array" ref="D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D40)*(WEATHER!$C$2:$C$865=CALC!$B$40),0),4)-29.4)</f>
        <v>-2.5333333333333279</v>
      </c>
      <c r="E45" cm="1">
        <f t="array" ref="E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E40)*(WEATHER!$C$2:$C$865=CALC!$B$40),0),4)-29.4)</f>
        <v>-1.9777777777777743</v>
      </c>
      <c r="F45" cm="1">
        <f t="array" ref="F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F40)*(WEATHER!$C$2:$C$865=CALC!$B$40),0),4)-29.4)</f>
        <v>-1.9777777777777743</v>
      </c>
      <c r="G45" cm="1">
        <f t="array" ref="G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G40)*(WEATHER!$C$2:$C$865=CALC!$B$40),0),4)-29.4)</f>
        <v>-1.9222222222222207</v>
      </c>
      <c r="H45" cm="1">
        <f t="array" ref="H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H40)*(WEATHER!$C$2:$C$865=CALC!$B$40),0),4)-29.4)</f>
        <v>-1.9222222222222207</v>
      </c>
      <c r="I45" cm="1">
        <f t="array" ref="I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I40)*(WEATHER!$C$2:$C$865=CALC!$B$40),0),4)-29.4)</f>
        <v>-2.4777777777777779</v>
      </c>
      <c r="J45" cm="1">
        <f t="array" ref="J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J40)*(WEATHER!$C$2:$C$865=CALC!$B$40),0),4)-29.4)</f>
        <v>-2.4777777777777779</v>
      </c>
      <c r="K45" cm="1">
        <f t="array" ref="K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K40)*(WEATHER!$C$2:$C$865=CALC!$B$40),0),4)-29.4)</f>
        <v>-1.9222222222222207</v>
      </c>
      <c r="L45" cm="1">
        <f t="array" ref="L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L40)*(WEATHER!$C$2:$C$865=CALC!$B$40),0),4)-29.4)</f>
        <v>-1.9222222222222207</v>
      </c>
      <c r="M45" cm="1">
        <f t="array" ref="M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M40)*(WEATHER!$C$2:$C$865=CALC!$B$40),0),4)-29.4)</f>
        <v>-1.9222222222222207</v>
      </c>
      <c r="N45" cm="1">
        <f t="array" ref="N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N40)*(WEATHER!$C$2:$C$865=CALC!$B$40),0),4)-29.4)</f>
        <v>-1.9777777777777743</v>
      </c>
      <c r="R45" t="s">
        <v>106</v>
      </c>
      <c r="S45">
        <f>(1/(2*INPUT!$C$16+INPUT!$C$14))*INDEX(INPUT!$F$11:$G$14,MATCH(CALC!$B$6,INPUT!$F$11:$F$14,0),2)*C45</f>
        <v>-673.15034482758472</v>
      </c>
      <c r="T45">
        <f>(1/(2*INPUT!$C$16+INPUT!$C$14))*INDEX(INPUT!$F$11:$G$14,MATCH(CALC!$B$6,INPUT!$F$11:$F$14,0),2)*D45</f>
        <v>-673.15034482758472</v>
      </c>
      <c r="U45">
        <f>(1/(2*INPUT!$C$16+INPUT!$C$14))*INDEX(INPUT!$F$11:$G$14,MATCH(CALC!$B$6,INPUT!$F$11:$F$14,0),2)*E45</f>
        <v>-525.52965517241284</v>
      </c>
      <c r="V45">
        <f>(1/(2*INPUT!$C$16+INPUT!$C$14))*INDEX(INPUT!$F$11:$G$14,MATCH(CALC!$B$6,INPUT!$F$11:$F$14,0),2)*F45</f>
        <v>-525.52965517241284</v>
      </c>
      <c r="W45">
        <f>(1/(2*INPUT!$C$16+INPUT!$C$14))*INDEX(INPUT!$F$11:$G$14,MATCH(CALC!$B$6,INPUT!$F$11:$F$14,0),2)*G45</f>
        <v>-510.76758620689611</v>
      </c>
      <c r="X45">
        <f>(1/(2*INPUT!$C$16+INPUT!$C$14))*INDEX(INPUT!$F$11:$G$14,MATCH(CALC!$B$6,INPUT!$F$11:$F$14,0),2)*H45</f>
        <v>-510.76758620689611</v>
      </c>
      <c r="Y45">
        <f>(1/(2*INPUT!$C$16+INPUT!$C$14))*INDEX(INPUT!$F$11:$G$14,MATCH(CALC!$B$6,INPUT!$F$11:$F$14,0),2)*I45</f>
        <v>-658.38827586206901</v>
      </c>
      <c r="Z45">
        <f>(1/(2*INPUT!$C$16+INPUT!$C$14))*INDEX(INPUT!$F$11:$G$14,MATCH(CALC!$B$6,INPUT!$F$11:$F$14,0),2)*J45</f>
        <v>-658.38827586206901</v>
      </c>
      <c r="AA45">
        <f>(1/(2*INPUT!$C$16+INPUT!$C$14))*INDEX(INPUT!$F$11:$G$14,MATCH(CALC!$B$6,INPUT!$F$11:$F$14,0),2)*K45</f>
        <v>-510.76758620689611</v>
      </c>
      <c r="AB45">
        <f>(1/(2*INPUT!$C$16+INPUT!$C$14))*INDEX(INPUT!$F$11:$G$14,MATCH(CALC!$B$6,INPUT!$F$11:$F$14,0),2)*L45</f>
        <v>-510.76758620689611</v>
      </c>
      <c r="AC45">
        <f>(1/(2*INPUT!$C$16+INPUT!$C$14))*INDEX(INPUT!$F$11:$G$14,MATCH(CALC!$B$6,INPUT!$F$11:$F$14,0),2)*M45</f>
        <v>-510.76758620689611</v>
      </c>
      <c r="AD45">
        <f>(1/(2*INPUT!$C$16+INPUT!$C$14))*INDEX(INPUT!$F$11:$G$14,MATCH(CALC!$B$6,INPUT!$F$11:$F$14,0),2)*N45</f>
        <v>-525.52965517241284</v>
      </c>
    </row>
    <row r="46" spans="1:30" x14ac:dyDescent="0.3">
      <c r="A46" t="s">
        <v>109</v>
      </c>
      <c r="C46" cm="1">
        <f t="array" ref="C46">INDEX(CLTDRoofGlass!$G$3:$G$26,$B$40,1)+(25.5-$E$1)+(INDEX(WEATHER!$A$2:$G$865,MATCH(1,(WEATHER!$A$2:$A$865=INPUT!$C$7)*(WEATHER!$B$2:$B$865=CALC!C40)*(WEATHER!$C$2:$C$865=CALC!$B$40),0),4)-29.4)</f>
        <v>-4.5333333333333279</v>
      </c>
      <c r="D46" cm="1">
        <f t="array" ref="D46">INDEX(CLTDRoofGlass!$G$3:$G$26,$B$40,1)+(25.5-$E$1)+(INDEX(WEATHER!$A$2:$G$865,MATCH(1,(WEATHER!$A$2:$A$865=INPUT!$C$7)*(WEATHER!$B$2:$B$865=CALC!D40)*(WEATHER!$C$2:$C$865=CALC!$B$40),0),4)-29.4)</f>
        <v>-4.5333333333333279</v>
      </c>
      <c r="E46" cm="1">
        <f t="array" ref="E46">INDEX(CLTDRoofGlass!$G$3:$G$26,$B$40,1)+(25.5-$E$1)+(INDEX(WEATHER!$A$2:$G$865,MATCH(1,(WEATHER!$A$2:$A$865=INPUT!$C$7)*(WEATHER!$B$2:$B$865=CALC!E40)*(WEATHER!$C$2:$C$865=CALC!$B$40),0),4)-29.4)</f>
        <v>-3.9777777777777743</v>
      </c>
      <c r="F46" cm="1">
        <f t="array" ref="F46">INDEX(CLTDRoofGlass!$G$3:$G$26,$B$40,1)+(25.5-$E$1)+(INDEX(WEATHER!$A$2:$G$865,MATCH(1,(WEATHER!$A$2:$A$865=INPUT!$C$7)*(WEATHER!$B$2:$B$865=CALC!F40)*(WEATHER!$C$2:$C$865=CALC!$B$40),0),4)-29.4)</f>
        <v>-3.9777777777777743</v>
      </c>
      <c r="G46" cm="1">
        <f t="array" ref="G46">INDEX(CLTDRoofGlass!$G$3:$G$26,$B$40,1)+(25.5-$E$1)+(INDEX(WEATHER!$A$2:$G$865,MATCH(1,(WEATHER!$A$2:$A$865=INPUT!$C$7)*(WEATHER!$B$2:$B$865=CALC!G40)*(WEATHER!$C$2:$C$865=CALC!$B$40),0),4)-29.4)</f>
        <v>-3.9222222222222207</v>
      </c>
      <c r="H46" cm="1">
        <f t="array" ref="H46">INDEX(CLTDRoofGlass!$G$3:$G$26,$B$40,1)+(25.5-$E$1)+(INDEX(WEATHER!$A$2:$G$865,MATCH(1,(WEATHER!$A$2:$A$865=INPUT!$C$7)*(WEATHER!$B$2:$B$865=CALC!H40)*(WEATHER!$C$2:$C$865=CALC!$B$40),0),4)-29.4)</f>
        <v>-3.9222222222222207</v>
      </c>
      <c r="I46" cm="1">
        <f t="array" ref="I46">INDEX(CLTDRoofGlass!$G$3:$G$26,$B$40,1)+(25.5-$E$1)+(INDEX(WEATHER!$A$2:$G$865,MATCH(1,(WEATHER!$A$2:$A$865=INPUT!$C$7)*(WEATHER!$B$2:$B$865=CALC!I40)*(WEATHER!$C$2:$C$865=CALC!$B$40),0),4)-29.4)</f>
        <v>-4.4777777777777779</v>
      </c>
      <c r="J46" cm="1">
        <f t="array" ref="J46">INDEX(CLTDRoofGlass!$G$3:$G$26,$B$40,1)+(25.5-$E$1)+(INDEX(WEATHER!$A$2:$G$865,MATCH(1,(WEATHER!$A$2:$A$865=INPUT!$C$7)*(WEATHER!$B$2:$B$865=CALC!J40)*(WEATHER!$C$2:$C$865=CALC!$B$40),0),4)-29.4)</f>
        <v>-4.4777777777777779</v>
      </c>
      <c r="K46" cm="1">
        <f t="array" ref="K46">INDEX(CLTDRoofGlass!$G$3:$G$26,$B$40,1)+(25.5-$E$1)+(INDEX(WEATHER!$A$2:$G$865,MATCH(1,(WEATHER!$A$2:$A$865=INPUT!$C$7)*(WEATHER!$B$2:$B$865=CALC!K40)*(WEATHER!$C$2:$C$865=CALC!$B$40),0),4)-29.4)</f>
        <v>-3.9222222222222207</v>
      </c>
      <c r="L46" cm="1">
        <f t="array" ref="L46">INDEX(CLTDRoofGlass!$G$3:$G$26,$B$40,1)+(25.5-$E$1)+(INDEX(WEATHER!$A$2:$G$865,MATCH(1,(WEATHER!$A$2:$A$865=INPUT!$C$7)*(WEATHER!$B$2:$B$865=CALC!L40)*(WEATHER!$C$2:$C$865=CALC!$B$40),0),4)-29.4)</f>
        <v>-3.9222222222222207</v>
      </c>
      <c r="M46" cm="1">
        <f t="array" ref="M46">INDEX(CLTDRoofGlass!$G$3:$G$26,$B$40,1)+(25.5-$E$1)+(INDEX(WEATHER!$A$2:$G$865,MATCH(1,(WEATHER!$A$2:$A$865=INPUT!$C$7)*(WEATHER!$B$2:$B$865=CALC!M40)*(WEATHER!$C$2:$C$865=CALC!$B$40),0),4)-29.4)</f>
        <v>-3.9222222222222207</v>
      </c>
      <c r="N46" cm="1">
        <f t="array" ref="N46">INDEX(CLTDRoofGlass!$G$3:$G$26,$B$40,1)+(25.5-$E$1)+(INDEX(WEATHER!$A$2:$G$865,MATCH(1,(WEATHER!$A$2:$A$865=INPUT!$C$7)*(WEATHER!$B$2:$B$865=CALC!N40)*(WEATHER!$C$2:$C$865=CALC!$B$40),0),4)-29.4)</f>
        <v>-3.9777777777777743</v>
      </c>
      <c r="P46" t="s">
        <v>34</v>
      </c>
      <c r="Q46" t="s">
        <v>27</v>
      </c>
    </row>
    <row r="47" spans="1:30" x14ac:dyDescent="0.3">
      <c r="A47" t="s">
        <v>75</v>
      </c>
      <c r="B47" t="s">
        <v>104</v>
      </c>
      <c r="C47">
        <f>INDEX('SCL&amp;CLF'!$B$4:$Y$12,MATCH(B47,'SCL&amp;CLF'!$A$4:$A$12,0),MATCH(CALC!B40,'SCL&amp;CLF'!$B$3:$Y$3,0))</f>
        <v>0</v>
      </c>
      <c r="P47" t="s">
        <v>35</v>
      </c>
      <c r="Q47" t="s">
        <v>36</v>
      </c>
      <c r="S47">
        <f>SUMIF('COMP-WINDOW'!AI:AI, "&lt;&gt;#N/A")</f>
        <v>-2917.1129599999967</v>
      </c>
      <c r="T47">
        <f>SUMIF('COMP-WINDOW'!AJ:AJ, "&lt;&gt;#N/A")</f>
        <v>-2917.1129599999967</v>
      </c>
      <c r="U47">
        <f>SUMIF('COMP-WINDOW'!AK:AK, "&lt;&gt;#N/A")</f>
        <v>-2559.6236266666642</v>
      </c>
      <c r="V47">
        <f>SUMIF('COMP-WINDOW'!AL:AL, "&lt;&gt;#N/A")</f>
        <v>-2559.6236266666642</v>
      </c>
      <c r="W47">
        <f>SUMIF('COMP-WINDOW'!AM:AM, "&lt;&gt;#N/A")</f>
        <v>-2523.8746933333327</v>
      </c>
      <c r="X47">
        <f>SUMIF('COMP-WINDOW'!AN:AN, "&lt;&gt;#N/A")</f>
        <v>-2523.8746933333327</v>
      </c>
      <c r="Y47">
        <f>SUMIF('COMP-WINDOW'!AO:AO, "&lt;&gt;#N/A")</f>
        <v>-2881.3640266666671</v>
      </c>
      <c r="Z47">
        <f>SUMIF('COMP-WINDOW'!AP:AP, "&lt;&gt;#N/A")</f>
        <v>-2881.3640266666671</v>
      </c>
      <c r="AA47">
        <f>SUMIF('COMP-WINDOW'!AQ:AQ, "&lt;&gt;#N/A")</f>
        <v>-2523.8746933333327</v>
      </c>
      <c r="AB47">
        <f>SUMIF('COMP-WINDOW'!AR:AR, "&lt;&gt;#N/A")</f>
        <v>-2523.8746933333327</v>
      </c>
      <c r="AC47">
        <f>SUMIF('COMP-WINDOW'!AS:AS, "&lt;&gt;#N/A")</f>
        <v>-2523.8746933333327</v>
      </c>
      <c r="AD47">
        <f>SUMIF('COMP-WINDOW'!AT:AT, "&lt;&gt;#N/A")</f>
        <v>-2559.6236266666642</v>
      </c>
    </row>
    <row r="48" spans="1:30" x14ac:dyDescent="0.3">
      <c r="B48" t="s">
        <v>73</v>
      </c>
      <c r="C48">
        <f>INDEX('SCL&amp;CLF'!$B$4:$Y$12,MATCH(B48,'SCL&amp;CLF'!$A$4:$A$12,0),MATCH(CALC!B40,'SCL&amp;CLF'!$B$3:$Y$3,0))</f>
        <v>0</v>
      </c>
      <c r="P48" t="s">
        <v>35</v>
      </c>
      <c r="Q48" t="s">
        <v>22</v>
      </c>
      <c r="S48">
        <f>SUMIF('COMP-DOOR'!AI:AI, "&lt;&gt;#N/A")</f>
        <v>3.370666666666942</v>
      </c>
      <c r="T48">
        <f>SUMIF('COMP-DOOR'!AJ:AJ, "&lt;&gt;#N/A")</f>
        <v>3.370666666666942</v>
      </c>
      <c r="U48">
        <f>SUMIF('COMP-DOOR'!AK:AK, "&lt;&gt;#N/A")</f>
        <v>30.692888888889051</v>
      </c>
      <c r="V48">
        <f>SUMIF('COMP-DOOR'!AL:AL, "&lt;&gt;#N/A")</f>
        <v>30.692888888889051</v>
      </c>
      <c r="W48">
        <f>SUMIF('COMP-DOOR'!AM:AM, "&lt;&gt;#N/A")</f>
        <v>33.425111111111178</v>
      </c>
      <c r="X48">
        <f>SUMIF('COMP-DOOR'!AN:AN, "&lt;&gt;#N/A")</f>
        <v>33.425111111111178</v>
      </c>
      <c r="Y48">
        <f>SUMIF('COMP-DOOR'!AO:AO, "&lt;&gt;#N/A")</f>
        <v>6.1028888888888844</v>
      </c>
      <c r="Z48">
        <f>SUMIF('COMP-DOOR'!AP:AP, "&lt;&gt;#N/A")</f>
        <v>6.1028888888888844</v>
      </c>
      <c r="AA48">
        <f>SUMIF('COMP-DOOR'!AQ:AQ, "&lt;&gt;#N/A")</f>
        <v>33.425111111111178</v>
      </c>
      <c r="AB48">
        <f>SUMIF('COMP-DOOR'!AR:AR, "&lt;&gt;#N/A")</f>
        <v>33.425111111111178</v>
      </c>
      <c r="AC48">
        <f>SUMIF('COMP-DOOR'!AS:AS, "&lt;&gt;#N/A")</f>
        <v>33.425111111111178</v>
      </c>
      <c r="AD48">
        <f>SUMIF('COMP-DOOR'!AT:AT, "&lt;&gt;#N/A")</f>
        <v>30.692888888889051</v>
      </c>
    </row>
    <row r="49" spans="1:30" x14ac:dyDescent="0.3">
      <c r="B49" t="s">
        <v>105</v>
      </c>
      <c r="C49">
        <f>INDEX('SCL&amp;CLF'!$B$4:$Y$12,MATCH(B49,'SCL&amp;CLF'!$A$4:$A$12,0),MATCH(CALC!B40,'SCL&amp;CLF'!$B$3:$Y$3,0))</f>
        <v>0</v>
      </c>
    </row>
    <row r="50" spans="1:30" x14ac:dyDescent="0.3">
      <c r="B50" t="s">
        <v>106</v>
      </c>
      <c r="C50">
        <f>INDEX('SCL&amp;CLF'!$B$4:$Y$12,MATCH(B50,'SCL&amp;CLF'!$A$4:$A$12,0),MATCH(CALC!B40,'SCL&amp;CLF'!$B$3:$Y$3,0))</f>
        <v>0</v>
      </c>
      <c r="P50" t="s">
        <v>37</v>
      </c>
      <c r="Q50" t="s">
        <v>39</v>
      </c>
      <c r="S50">
        <f>INPUT!$L$5 * INDEX('ROOM-TYPE'!$B$2:$I$5, 1, MATCH(INPUT!$L$4, 'ROOM-TYPE'!$B$1:$I$1, 0)) * $C$51</f>
        <v>25128.600000000002</v>
      </c>
      <c r="T50">
        <f>INPUT!$L$5 * INDEX('ROOM-TYPE'!$B$2:$I$5, 1, MATCH(INPUT!$L$4, 'ROOM-TYPE'!$B$1:$I$1, 0)) * $C$51</f>
        <v>25128.600000000002</v>
      </c>
      <c r="U50">
        <f>INPUT!$L$5 * INDEX('ROOM-TYPE'!$B$2:$I$5, 1, MATCH(INPUT!$L$4, 'ROOM-TYPE'!$B$1:$I$1, 0)) * $C$51</f>
        <v>25128.600000000002</v>
      </c>
      <c r="V50">
        <f>INPUT!$L$5 * INDEX('ROOM-TYPE'!$B$2:$I$5, 1, MATCH(INPUT!$L$4, 'ROOM-TYPE'!$B$1:$I$1, 0)) * $C$51</f>
        <v>25128.600000000002</v>
      </c>
      <c r="W50">
        <f>INPUT!$L$5 * INDEX('ROOM-TYPE'!$B$2:$I$5, 1, MATCH(INPUT!$L$4, 'ROOM-TYPE'!$B$1:$I$1, 0)) * $C$51</f>
        <v>25128.600000000002</v>
      </c>
      <c r="X50">
        <f>INPUT!$L$5 * INDEX('ROOM-TYPE'!$B$2:$I$5, 1, MATCH(INPUT!$L$4, 'ROOM-TYPE'!$B$1:$I$1, 0)) * $C$51</f>
        <v>25128.600000000002</v>
      </c>
      <c r="Y50">
        <f>INPUT!$L$5 * INDEX('ROOM-TYPE'!$B$2:$I$5, 1, MATCH(INPUT!$L$4, 'ROOM-TYPE'!$B$1:$I$1, 0)) * $C$51</f>
        <v>25128.600000000002</v>
      </c>
      <c r="Z50">
        <f>INPUT!$L$5 * INDEX('ROOM-TYPE'!$B$2:$I$5, 1, MATCH(INPUT!$L$4, 'ROOM-TYPE'!$B$1:$I$1, 0)) * $C$51</f>
        <v>25128.600000000002</v>
      </c>
      <c r="AA50">
        <f>INPUT!$L$5 * INDEX('ROOM-TYPE'!$B$2:$I$5, 1, MATCH(INPUT!$L$4, 'ROOM-TYPE'!$B$1:$I$1, 0)) * $C$51</f>
        <v>25128.600000000002</v>
      </c>
      <c r="AB50">
        <f>INPUT!$L$5 * INDEX('ROOM-TYPE'!$B$2:$I$5, 1, MATCH(INPUT!$L$4, 'ROOM-TYPE'!$B$1:$I$1, 0)) * $C$51</f>
        <v>25128.600000000002</v>
      </c>
      <c r="AC50">
        <f>INPUT!$L$5 * INDEX('ROOM-TYPE'!$B$2:$I$5, 1, MATCH(INPUT!$L$4, 'ROOM-TYPE'!$B$1:$I$1, 0)) * $C$51</f>
        <v>25128.600000000002</v>
      </c>
      <c r="AD50">
        <f>INPUT!$L$5 * INDEX('ROOM-TYPE'!$B$2:$I$5, 1, MATCH(INPUT!$L$4, 'ROOM-TYPE'!$B$1:$I$1, 0)) * $C$51</f>
        <v>25128.600000000002</v>
      </c>
    </row>
    <row r="51" spans="1:30" x14ac:dyDescent="0.3">
      <c r="A51" t="s">
        <v>210</v>
      </c>
      <c r="C51">
        <f>INDEX('SCL&amp;CLF'!$B$17:$Y$25,MATCH(INDEX('ROOM-TYPE'!$B$1:$I$5,4,MATCH(INPUT!$L$4,'ROOM-TYPE'!$B$1:$I$1,0)),'SCL&amp;CLF'!$A$17:$A$25,0),MATCH(CALC!B40,'SCL&amp;CLF'!$B$16:$Y$16,0))</f>
        <v>0.93</v>
      </c>
      <c r="P51" t="s">
        <v>37</v>
      </c>
      <c r="Q51" t="s">
        <v>38</v>
      </c>
      <c r="S51">
        <f>INPUT!$L$5 * INDEX('ROOM-TYPE'!$B$2:$I$5, 2, MATCH(INPUT!$L$4, 'ROOM-TYPE'!$B$1:$I$1, 0))</f>
        <v>17370</v>
      </c>
      <c r="T51">
        <f>INPUT!$L$5 * INDEX('ROOM-TYPE'!$B$2:$I$5, 2, MATCH(INPUT!$L$4, 'ROOM-TYPE'!$B$1:$I$1, 0))</f>
        <v>17370</v>
      </c>
      <c r="U51">
        <f>INPUT!$L$5 * INDEX('ROOM-TYPE'!$B$2:$I$5, 2, MATCH(INPUT!$L$4, 'ROOM-TYPE'!$B$1:$I$1, 0))</f>
        <v>17370</v>
      </c>
      <c r="V51">
        <f>INPUT!$L$5 * INDEX('ROOM-TYPE'!$B$2:$I$5, 2, MATCH(INPUT!$L$4, 'ROOM-TYPE'!$B$1:$I$1, 0))</f>
        <v>17370</v>
      </c>
      <c r="W51">
        <f>INPUT!$L$5 * INDEX('ROOM-TYPE'!$B$2:$I$5, 2, MATCH(INPUT!$L$4, 'ROOM-TYPE'!$B$1:$I$1, 0))</f>
        <v>17370</v>
      </c>
      <c r="X51">
        <f>INPUT!$L$5 * INDEX('ROOM-TYPE'!$B$2:$I$5, 2, MATCH(INPUT!$L$4, 'ROOM-TYPE'!$B$1:$I$1, 0))</f>
        <v>17370</v>
      </c>
      <c r="Y51">
        <f>INPUT!$L$5 * INDEX('ROOM-TYPE'!$B$2:$I$5, 2, MATCH(INPUT!$L$4, 'ROOM-TYPE'!$B$1:$I$1, 0))</f>
        <v>17370</v>
      </c>
      <c r="Z51">
        <f>INPUT!$L$5 * INDEX('ROOM-TYPE'!$B$2:$I$5, 2, MATCH(INPUT!$L$4, 'ROOM-TYPE'!$B$1:$I$1, 0))</f>
        <v>17370</v>
      </c>
      <c r="AA51">
        <f>INPUT!$L$5 * INDEX('ROOM-TYPE'!$B$2:$I$5, 2, MATCH(INPUT!$L$4, 'ROOM-TYPE'!$B$1:$I$1, 0))</f>
        <v>17370</v>
      </c>
      <c r="AB51">
        <f>INPUT!$L$5 * INDEX('ROOM-TYPE'!$B$2:$I$5, 2, MATCH(INPUT!$L$4, 'ROOM-TYPE'!$B$1:$I$1, 0))</f>
        <v>17370</v>
      </c>
      <c r="AC51">
        <f>INPUT!$L$5 * INDEX('ROOM-TYPE'!$B$2:$I$5, 2, MATCH(INPUT!$L$4, 'ROOM-TYPE'!$B$1:$I$1, 0))</f>
        <v>17370</v>
      </c>
      <c r="AD51">
        <f>INPUT!$L$5 * INDEX('ROOM-TYPE'!$B$2:$I$5, 2, MATCH(INPUT!$L$4, 'ROOM-TYPE'!$B$1:$I$1, 0))</f>
        <v>17370</v>
      </c>
    </row>
    <row r="52" spans="1:30" x14ac:dyDescent="0.3">
      <c r="A52" t="s">
        <v>212</v>
      </c>
      <c r="C52">
        <f>INDEX('SCL&amp;CLF'!$B$29:$Y$33,MATCH(INDEX('ROOM-TYPE'!$B$1:$I$5,5,MATCH(INPUT!$L$4,'ROOM-TYPE'!$B$1:$I$1,0)),'SCL&amp;CLF'!$A$29:$A$33,0),MATCH(CALC!B40,'SCL&amp;CLF'!$B$28:$Y$28,0))</f>
        <v>0.95</v>
      </c>
      <c r="P52" t="s">
        <v>40</v>
      </c>
      <c r="Q52" t="s">
        <v>31</v>
      </c>
      <c r="S52">
        <f>SUMIF(COMP!$F:$F, "&lt;&gt;#N/A")*$C$52</f>
        <v>102.82799999999999</v>
      </c>
      <c r="T52">
        <f>SUMIF(COMP!$F:$F, "&lt;&gt;#N/A")*$C$52</f>
        <v>102.82799999999999</v>
      </c>
      <c r="U52">
        <f>SUMIF(COMP!$F:$F, "&lt;&gt;#N/A")*$C$52</f>
        <v>102.82799999999999</v>
      </c>
      <c r="V52">
        <f>SUMIF(COMP!$F:$F, "&lt;&gt;#N/A")*$C$52</f>
        <v>102.82799999999999</v>
      </c>
      <c r="W52">
        <f>SUMIF(COMP!$F:$F, "&lt;&gt;#N/A")*$C$52</f>
        <v>102.82799999999999</v>
      </c>
      <c r="X52">
        <f>SUMIF(COMP!$F:$F, "&lt;&gt;#N/A")*$C$52</f>
        <v>102.82799999999999</v>
      </c>
      <c r="Y52">
        <f>SUMIF(COMP!$F:$F, "&lt;&gt;#N/A")*$C$52</f>
        <v>102.82799999999999</v>
      </c>
      <c r="Z52">
        <f>SUMIF(COMP!$F:$F, "&lt;&gt;#N/A")*$C$52</f>
        <v>102.82799999999999</v>
      </c>
      <c r="AA52">
        <f>SUMIF(COMP!$F:$F, "&lt;&gt;#N/A")*$C$52</f>
        <v>102.82799999999999</v>
      </c>
      <c r="AB52">
        <f>SUMIF(COMP!$F:$F, "&lt;&gt;#N/A")*$C$52</f>
        <v>102.82799999999999</v>
      </c>
      <c r="AC52">
        <f>SUMIF(COMP!$F:$F, "&lt;&gt;#N/A")*$C$52</f>
        <v>102.82799999999999</v>
      </c>
      <c r="AD52">
        <f>SUMIF(COMP!$F:$F, "&lt;&gt;#N/A")*$C$52</f>
        <v>102.82799999999999</v>
      </c>
    </row>
    <row r="53" spans="1:30" x14ac:dyDescent="0.3">
      <c r="A53" t="s">
        <v>211</v>
      </c>
      <c r="C53" cm="1">
        <f t="array" ref="C53">INDEX('SCL&amp;CLF'!$B$37:$Y$45,INDEX('ROOM-TYPE'!$B$1:$I$5,4,MATCH(INPUT!$L$4,'ROOM-TYPE'!$B$1:$I$1,0)),MATCH(CALC!B40,'SCL&amp;CLF'!$B$36:$Y$36,0))</f>
        <v>0.9</v>
      </c>
      <c r="P53" t="s">
        <v>41</v>
      </c>
      <c r="Q53" t="s">
        <v>32</v>
      </c>
      <c r="S53">
        <f>SUMIF(COMP!$N:$N, "&lt;&gt;#N/A")*$C$51</f>
        <v>1162.5</v>
      </c>
      <c r="T53">
        <f>SUMIF(COMP!$N:$N, "&lt;&gt;#N/A")*$C$51</f>
        <v>1162.5</v>
      </c>
      <c r="U53">
        <f>SUMIF(COMP!$N:$N, "&lt;&gt;#N/A")*$C$51</f>
        <v>1162.5</v>
      </c>
      <c r="V53">
        <f>SUMIF(COMP!$N:$N, "&lt;&gt;#N/A")*$C$51</f>
        <v>1162.5</v>
      </c>
      <c r="W53">
        <f>SUMIF(COMP!$N:$N, "&lt;&gt;#N/A")*$C$51</f>
        <v>1162.5</v>
      </c>
      <c r="X53">
        <f>SUMIF(COMP!$N:$N, "&lt;&gt;#N/A")*$C$51</f>
        <v>1162.5</v>
      </c>
      <c r="Y53">
        <f>SUMIF(COMP!$N:$N, "&lt;&gt;#N/A")*$C$51</f>
        <v>1162.5</v>
      </c>
      <c r="Z53">
        <f>SUMIF(COMP!$N:$N, "&lt;&gt;#N/A")*$C$51</f>
        <v>1162.5</v>
      </c>
      <c r="AA53">
        <f>SUMIF(COMP!$N:$N, "&lt;&gt;#N/A")*$C$51</f>
        <v>1162.5</v>
      </c>
      <c r="AB53">
        <f>SUMIF(COMP!$N:$N, "&lt;&gt;#N/A")*$C$51</f>
        <v>1162.5</v>
      </c>
      <c r="AC53">
        <f>SUMIF(COMP!$N:$N, "&lt;&gt;#N/A")*$C$51</f>
        <v>1162.5</v>
      </c>
      <c r="AD53">
        <f>SUMIF(COMP!$N:$N, "&lt;&gt;#N/A")*$C$51</f>
        <v>1162.5</v>
      </c>
    </row>
    <row r="54" spans="1:30" x14ac:dyDescent="0.3">
      <c r="C54" cm="1">
        <f t="array" ref="C54">INDEX(WEATHER!$A$2:$G$865,MATCH(1,(WEATHER!$A$2:$A$865=INPUT!$C$7)*(WEATHER!$B$2:$B$865=CALC!C40)*(WEATHER!$C$2:$C$865=CALC!$B$40),0),4)</f>
        <v>24.666666666666671</v>
      </c>
      <c r="D54" cm="1">
        <f t="array" ref="D54">INDEX(WEATHER!$A$2:$G$865,MATCH(1,(WEATHER!$A$2:$A$865=INPUT!$C$7)*(WEATHER!$B$2:$B$865=CALC!D40)*(WEATHER!$C$2:$C$865=CALC!$B$40),0),4)</f>
        <v>24.666666666666671</v>
      </c>
      <c r="E54" cm="1">
        <f t="array" ref="E54">INDEX(WEATHER!$A$2:$G$865,MATCH(1,(WEATHER!$A$2:$A$865=INPUT!$C$7)*(WEATHER!$B$2:$B$865=CALC!E40)*(WEATHER!$C$2:$C$865=CALC!$B$40),0),4)</f>
        <v>25.222222222222225</v>
      </c>
      <c r="F54" cm="1">
        <f t="array" ref="F54">INDEX(WEATHER!$A$2:$G$865,MATCH(1,(WEATHER!$A$2:$A$865=INPUT!$C$7)*(WEATHER!$B$2:$B$865=CALC!F40)*(WEATHER!$C$2:$C$865=CALC!$B$40),0),4)</f>
        <v>25.222222222222225</v>
      </c>
      <c r="G54" cm="1">
        <f t="array" ref="G54">INDEX(WEATHER!$A$2:$G$865,MATCH(1,(WEATHER!$A$2:$A$865=INPUT!$C$7)*(WEATHER!$B$2:$B$865=CALC!G40)*(WEATHER!$C$2:$C$865=CALC!$B$40),0),4)</f>
        <v>25.277777777777779</v>
      </c>
      <c r="H54" cm="1">
        <f t="array" ref="H54">INDEX(WEATHER!$A$2:$G$865,MATCH(1,(WEATHER!$A$2:$A$865=INPUT!$C$7)*(WEATHER!$B$2:$B$865=CALC!H40)*(WEATHER!$C$2:$C$865=CALC!$B$40),0),4)</f>
        <v>25.277777777777779</v>
      </c>
      <c r="I54" cm="1">
        <f t="array" ref="I54">INDEX(WEATHER!$A$2:$G$865,MATCH(1,(WEATHER!$A$2:$A$865=INPUT!$C$7)*(WEATHER!$B$2:$B$865=CALC!I40)*(WEATHER!$C$2:$C$865=CALC!$B$40),0),4)</f>
        <v>24.722222222222221</v>
      </c>
      <c r="J54" cm="1">
        <f t="array" ref="J54">INDEX(WEATHER!$A$2:$G$865,MATCH(1,(WEATHER!$A$2:$A$865=INPUT!$C$7)*(WEATHER!$B$2:$B$865=CALC!J40)*(WEATHER!$C$2:$C$865=CALC!$B$40),0),4)</f>
        <v>24.722222222222221</v>
      </c>
      <c r="K54" cm="1">
        <f t="array" ref="K54">INDEX(WEATHER!$A$2:$G$865,MATCH(1,(WEATHER!$A$2:$A$865=INPUT!$C$7)*(WEATHER!$B$2:$B$865=CALC!K40)*(WEATHER!$C$2:$C$865=CALC!$B$40),0),4)</f>
        <v>25.277777777777779</v>
      </c>
      <c r="L54" cm="1">
        <f t="array" ref="L54">INDEX(WEATHER!$A$2:$G$865,MATCH(1,(WEATHER!$A$2:$A$865=INPUT!$C$7)*(WEATHER!$B$2:$B$865=CALC!L40)*(WEATHER!$C$2:$C$865=CALC!$B$40),0),4)</f>
        <v>25.277777777777779</v>
      </c>
      <c r="M54" cm="1">
        <f t="array" ref="M54">INDEX(WEATHER!$A$2:$G$865,MATCH(1,(WEATHER!$A$2:$A$865=INPUT!$C$7)*(WEATHER!$B$2:$B$865=CALC!M40)*(WEATHER!$C$2:$C$865=CALC!$B$40),0),4)</f>
        <v>25.277777777777779</v>
      </c>
      <c r="N54" cm="1">
        <f t="array" ref="N54">INDEX(WEATHER!$A$2:$G$865,MATCH(1,(WEATHER!$A$2:$A$865=INPUT!$C$7)*(WEATHER!$B$2:$B$865=CALC!N40)*(WEATHER!$C$2:$C$865=CALC!$B$40),0),4)</f>
        <v>25.222222222222225</v>
      </c>
    </row>
    <row r="55" spans="1:30" x14ac:dyDescent="0.3">
      <c r="C55" cm="1">
        <f t="array" ref="C55">INDEX(WEATHER!$A$2:$G$865,MATCH(1,(WEATHER!$A$2:$A$865=INPUT!$C$7)*(WEATHER!$B$2:$B$865=CALC!C40)*(WEATHER!$C$2:$C$865=CALC!$B$40),0),6)</f>
        <v>1.9349999999999999E-2</v>
      </c>
      <c r="D55" cm="1">
        <f t="array" ref="D55">INDEX(WEATHER!$A$2:$G$865,MATCH(1,(WEATHER!$A$2:$A$865=INPUT!$C$7)*(WEATHER!$B$2:$B$865=CALC!D40)*(WEATHER!$C$2:$C$865=CALC!$B$40),0),6)</f>
        <v>1.9349999999999999E-2</v>
      </c>
      <c r="E55" cm="1">
        <f t="array" ref="E55">INDEX(WEATHER!$A$2:$G$865,MATCH(1,(WEATHER!$A$2:$A$865=INPUT!$C$7)*(WEATHER!$B$2:$B$865=CALC!E40)*(WEATHER!$C$2:$C$865=CALC!$B$40),0),6)</f>
        <v>1.993E-2</v>
      </c>
      <c r="F55" cm="1">
        <f t="array" ref="F55">INDEX(WEATHER!$A$2:$G$865,MATCH(1,(WEATHER!$A$2:$A$865=INPUT!$C$7)*(WEATHER!$B$2:$B$865=CALC!F40)*(WEATHER!$C$2:$C$865=CALC!$B$40),0),6)</f>
        <v>2.078E-2</v>
      </c>
      <c r="G55" cm="1">
        <f t="array" ref="G55">INDEX(WEATHER!$A$2:$G$865,MATCH(1,(WEATHER!$A$2:$A$865=INPUT!$C$7)*(WEATHER!$B$2:$B$865=CALC!G40)*(WEATHER!$C$2:$C$865=CALC!$B$40),0),6)</f>
        <v>2.0660000000000001E-2</v>
      </c>
      <c r="H55" cm="1">
        <f t="array" ref="H55">INDEX(WEATHER!$A$2:$G$865,MATCH(1,(WEATHER!$A$2:$A$865=INPUT!$C$7)*(WEATHER!$B$2:$B$865=CALC!H40)*(WEATHER!$C$2:$C$865=CALC!$B$40),0),6)</f>
        <v>2.0660000000000001E-2</v>
      </c>
      <c r="I55" cm="1">
        <f t="array" ref="I55">INDEX(WEATHER!$A$2:$G$865,MATCH(1,(WEATHER!$A$2:$A$865=INPUT!$C$7)*(WEATHER!$B$2:$B$865=CALC!I40)*(WEATHER!$C$2:$C$865=CALC!$B$40),0),6)</f>
        <v>1.9820000000000001E-2</v>
      </c>
      <c r="J55" cm="1">
        <f t="array" ref="J55">INDEX(WEATHER!$A$2:$G$865,MATCH(1,(WEATHER!$A$2:$A$865=INPUT!$C$7)*(WEATHER!$B$2:$B$865=CALC!J40)*(WEATHER!$C$2:$C$865=CALC!$B$40),0),6)</f>
        <v>1.993E-2</v>
      </c>
      <c r="K55" cm="1">
        <f t="array" ref="K55">INDEX(WEATHER!$A$2:$G$865,MATCH(1,(WEATHER!$A$2:$A$865=INPUT!$C$7)*(WEATHER!$B$2:$B$865=CALC!K40)*(WEATHER!$C$2:$C$865=CALC!$B$40),0),6)</f>
        <v>2.0660000000000001E-2</v>
      </c>
      <c r="L55" cm="1">
        <f t="array" ref="L55">INDEX(WEATHER!$A$2:$G$865,MATCH(1,(WEATHER!$A$2:$A$865=INPUT!$C$7)*(WEATHER!$B$2:$B$865=CALC!L40)*(WEATHER!$C$2:$C$865=CALC!$B$40),0),6)</f>
        <v>2.0660000000000001E-2</v>
      </c>
      <c r="M55" cm="1">
        <f t="array" ref="M55">INDEX(WEATHER!$A$2:$G$865,MATCH(1,(WEATHER!$A$2:$A$865=INPUT!$C$7)*(WEATHER!$B$2:$B$865=CALC!M40)*(WEATHER!$C$2:$C$865=CALC!$B$40),0),6)</f>
        <v>2.0660000000000001E-2</v>
      </c>
      <c r="N55" cm="1">
        <f t="array" ref="N55">INDEX(WEATHER!$A$2:$G$865,MATCH(1,(WEATHER!$A$2:$A$865=INPUT!$C$7)*(WEATHER!$B$2:$B$865=CALC!N40)*(WEATHER!$C$2:$C$865=CALC!$B$40),0),6)</f>
        <v>1.993E-2</v>
      </c>
      <c r="P55" s="5">
        <v>3</v>
      </c>
      <c r="Q55" t="s">
        <v>42</v>
      </c>
      <c r="R55" t="s">
        <v>200</v>
      </c>
      <c r="S55">
        <f>1.23 * $M$2 * (C54-$E$1)</f>
        <v>503.94902360000555</v>
      </c>
      <c r="T55">
        <f t="shared" ref="T55" si="6">1.23 * $M$2 * (D54-$E$1)</f>
        <v>503.94902360000555</v>
      </c>
      <c r="U55">
        <f t="shared" ref="U55" si="7">1.23 * $M$2 * (E54-$E$1)</f>
        <v>1267.5081502666694</v>
      </c>
      <c r="V55">
        <f t="shared" ref="V55" si="8">1.23 * $M$2 * (F54-$E$1)</f>
        <v>1267.5081502666694</v>
      </c>
      <c r="W55">
        <f t="shared" ref="W55" si="9">1.23 * $M$2 * (G54-$E$1)</f>
        <v>1343.8640629333333</v>
      </c>
      <c r="X55">
        <f t="shared" ref="X55" si="10">1.23 * $M$2 * (H54-$E$1)</f>
        <v>1343.8640629333333</v>
      </c>
      <c r="Y55">
        <f t="shared" ref="Y55" si="11">1.23 * $M$2 * (I54-$E$1)</f>
        <v>580.30493626666464</v>
      </c>
      <c r="Z55">
        <f t="shared" ref="Z55" si="12">1.23 * $M$2 * (J54-$E$1)</f>
        <v>580.30493626666464</v>
      </c>
      <c r="AA55">
        <f t="shared" ref="AA55" si="13">1.23 * $M$2 * (K54-$E$1)</f>
        <v>1343.8640629333333</v>
      </c>
      <c r="AB55">
        <f t="shared" ref="AB55" si="14">1.23 * $M$2 * (L54-$E$1)</f>
        <v>1343.8640629333333</v>
      </c>
      <c r="AC55">
        <f t="shared" ref="AC55" si="15">1.23 * $M$2 * (M54-$E$1)</f>
        <v>1343.8640629333333</v>
      </c>
      <c r="AD55">
        <f t="shared" ref="AD55" si="16">1.23 * $M$2 * (N54-$E$1)</f>
        <v>1267.5081502666694</v>
      </c>
    </row>
    <row r="56" spans="1:30" x14ac:dyDescent="0.3">
      <c r="R56" t="s">
        <v>201</v>
      </c>
      <c r="S56">
        <f>3010 * $M$2 * (C55-$F$2)</f>
        <v>30774.971249399994</v>
      </c>
      <c r="T56">
        <f>3010 * $M$2 * (D55-$F$2)</f>
        <v>30774.971249399994</v>
      </c>
      <c r="U56">
        <f t="shared" ref="U56" si="17">3010 * $M$2 * (E55-$F$2)</f>
        <v>32725.734454279998</v>
      </c>
      <c r="V56">
        <f t="shared" ref="V56" si="18">3010 * $M$2 * (F55-$F$2)</f>
        <v>35584.611564879997</v>
      </c>
      <c r="W56">
        <f t="shared" ref="W56" si="19">3010 * $M$2 * (G55-$F$2)</f>
        <v>35181.005384560005</v>
      </c>
      <c r="X56">
        <f t="shared" ref="X56" si="20">3010 * $M$2 * (H55-$F$2)</f>
        <v>35181.005384560005</v>
      </c>
      <c r="Y56">
        <f t="shared" ref="Y56" si="21">3010 * $M$2 * (I55-$F$2)</f>
        <v>32355.76212232</v>
      </c>
      <c r="Z56">
        <f t="shared" ref="Z56" si="22">3010 * $M$2 * (J55-$F$2)</f>
        <v>32725.734454279998</v>
      </c>
      <c r="AA56">
        <f t="shared" ref="AA56" si="23">3010 * $M$2 * (K55-$F$2)</f>
        <v>35181.005384560005</v>
      </c>
      <c r="AB56">
        <f t="shared" ref="AB56" si="24">3010 * $M$2 * (L55-$F$2)</f>
        <v>35181.005384560005</v>
      </c>
      <c r="AC56">
        <f t="shared" ref="AC56" si="25">3010 * $M$2 * (M55-$F$2)</f>
        <v>35181.005384560005</v>
      </c>
      <c r="AD56">
        <f t="shared" ref="AD56" si="26">3010 * $M$2 * (N55-$F$2)</f>
        <v>32725.734454279998</v>
      </c>
    </row>
    <row r="57" spans="1:30" x14ac:dyDescent="0.3">
      <c r="S57">
        <f>SUM(S41:S56)/1000</f>
        <v>71.926838952844747</v>
      </c>
      <c r="T57">
        <f t="shared" ref="T57:AD57" si="27">SUM(T41:T56)/1000</f>
        <v>71.926838952844747</v>
      </c>
      <c r="U57">
        <f t="shared" si="27"/>
        <v>76.36682900670246</v>
      </c>
      <c r="V57">
        <f t="shared" si="27"/>
        <v>79.225706117302451</v>
      </c>
      <c r="W57">
        <f t="shared" si="27"/>
        <v>79.071022621880232</v>
      </c>
      <c r="X57">
        <f t="shared" si="27"/>
        <v>79.071022621880232</v>
      </c>
      <c r="Y57">
        <f t="shared" si="27"/>
        <v>73.756552510662502</v>
      </c>
      <c r="Z57">
        <f t="shared" si="27"/>
        <v>74.126524842622487</v>
      </c>
      <c r="AA57">
        <f t="shared" si="27"/>
        <v>79.071022621880232</v>
      </c>
      <c r="AB57">
        <f t="shared" si="27"/>
        <v>79.071022621880232</v>
      </c>
      <c r="AC57">
        <f t="shared" si="27"/>
        <v>79.071022621880232</v>
      </c>
      <c r="AD57">
        <f t="shared" si="27"/>
        <v>76.36682900670246</v>
      </c>
    </row>
    <row r="58" spans="1:30" s="10" customFormat="1" x14ac:dyDescent="0.3"/>
    <row r="59" spans="1:30" x14ac:dyDescent="0.3">
      <c r="B59">
        <v>4</v>
      </c>
      <c r="C59" t="s">
        <v>179</v>
      </c>
      <c r="D59" t="s">
        <v>180</v>
      </c>
      <c r="E59" t="s">
        <v>182</v>
      </c>
      <c r="F59" t="s">
        <v>183</v>
      </c>
      <c r="G59" t="s">
        <v>94</v>
      </c>
      <c r="H59" t="s">
        <v>186</v>
      </c>
      <c r="I59" t="s">
        <v>187</v>
      </c>
      <c r="J59" t="s">
        <v>188</v>
      </c>
      <c r="K59" t="s">
        <v>184</v>
      </c>
      <c r="L59" t="s">
        <v>189</v>
      </c>
      <c r="M59" t="s">
        <v>185</v>
      </c>
      <c r="N59" t="s">
        <v>190</v>
      </c>
      <c r="S59" t="s">
        <v>179</v>
      </c>
      <c r="T59" t="s">
        <v>180</v>
      </c>
      <c r="U59" t="s">
        <v>182</v>
      </c>
      <c r="V59" t="s">
        <v>183</v>
      </c>
      <c r="W59" t="s">
        <v>94</v>
      </c>
      <c r="X59" t="s">
        <v>186</v>
      </c>
      <c r="Y59" t="s">
        <v>187</v>
      </c>
      <c r="Z59" t="s">
        <v>188</v>
      </c>
      <c r="AA59" t="s">
        <v>184</v>
      </c>
      <c r="AB59" t="s">
        <v>189</v>
      </c>
      <c r="AC59" t="s">
        <v>185</v>
      </c>
      <c r="AD59" t="s">
        <v>190</v>
      </c>
    </row>
    <row r="60" spans="1:30" x14ac:dyDescent="0.3">
      <c r="A60" t="s">
        <v>107</v>
      </c>
      <c r="C60" cm="1">
        <f t="array" ref="C60">INDEX(CLTDRoofGlass!$B$3:$F$26,$B$59,'ROOF-TYPE'!$B$1)+(25.5-$E$1)+(INDEX(WEATHER!$A$2:$G$865, MATCH(1, (WEATHER!$A$2:$A$865=INPUT!$C$7)*(WEATHER!$B$2:$B$865=CALC!C59)*(WEATHER!$C$2:$C$865=CALC!$B$59), 0), 4)-29.4)</f>
        <v>-1.7000000000000028</v>
      </c>
      <c r="D60" cm="1">
        <f t="array" ref="D60">INDEX(CLTDRoofGlass!$B$3:$F$26,$B$59,'ROOF-TYPE'!$B$1)+(25.5-$E$1)+(INDEX(WEATHER!$A$2:$G$865, MATCH(1, (WEATHER!$A$2:$A$865=INPUT!$C$7)*(WEATHER!$B$2:$B$865=CALC!D59)*(WEATHER!$C$2:$C$865=CALC!$B$59), 0), 4)-29.4)</f>
        <v>-1.7000000000000028</v>
      </c>
      <c r="E60" cm="1">
        <f t="array" ref="E60">INDEX(CLTDRoofGlass!$B$3:$F$26,$B$59,'ROOF-TYPE'!$B$1)+(25.5-$E$1)+(INDEX(WEATHER!$A$2:$G$865, MATCH(1, (WEATHER!$A$2:$A$865=INPUT!$C$7)*(WEATHER!$B$2:$B$865=CALC!E59)*(WEATHER!$C$2:$C$865=CALC!$B$59), 0), 4)-29.4)</f>
        <v>-1.1444444444444457</v>
      </c>
      <c r="F60" cm="1">
        <f t="array" ref="F60">INDEX(CLTDRoofGlass!$B$3:$F$26,$B$59,'ROOF-TYPE'!$B$1)+(25.5-$E$1)+(INDEX(WEATHER!$A$2:$G$865, MATCH(1, (WEATHER!$A$2:$A$865=INPUT!$C$7)*(WEATHER!$B$2:$B$865=CALC!F59)*(WEATHER!$C$2:$C$865=CALC!$B$59), 0), 4)-29.4)</f>
        <v>-1.1444444444444457</v>
      </c>
      <c r="G60" cm="1">
        <f t="array" ref="G60">INDEX(CLTDRoofGlass!$B$3:$F$26,$B$59,'ROOF-TYPE'!$B$1)+(25.5-$E$1)+(INDEX(WEATHER!$A$2:$G$865, MATCH(1, (WEATHER!$A$2:$A$865=INPUT!$C$7)*(WEATHER!$B$2:$B$865=CALC!G59)*(WEATHER!$C$2:$C$865=CALC!$B$59), 0), 4)-29.4)</f>
        <v>-1.1444444444444457</v>
      </c>
      <c r="H60" cm="1">
        <f t="array" ref="H60">INDEX(CLTDRoofGlass!$B$3:$F$26,$B$59,'ROOF-TYPE'!$B$1)+(25.5-$E$1)+(INDEX(WEATHER!$A$2:$G$865, MATCH(1, (WEATHER!$A$2:$A$865=INPUT!$C$7)*(WEATHER!$B$2:$B$865=CALC!H59)*(WEATHER!$C$2:$C$865=CALC!$B$59), 0), 4)-29.4)</f>
        <v>-1.1444444444444457</v>
      </c>
      <c r="I60" cm="1">
        <f t="array" ref="I60">INDEX(CLTDRoofGlass!$B$3:$F$26,$B$59,'ROOF-TYPE'!$B$1)+(25.5-$E$1)+(INDEX(WEATHER!$A$2:$G$865, MATCH(1, (WEATHER!$A$2:$A$865=INPUT!$C$7)*(WEATHER!$B$2:$B$865=CALC!I59)*(WEATHER!$C$2:$C$865=CALC!$B$59), 0), 4)-29.4)</f>
        <v>-1.7000000000000028</v>
      </c>
      <c r="J60" cm="1">
        <f t="array" ref="J60">INDEX(CLTDRoofGlass!$B$3:$F$26,$B$59,'ROOF-TYPE'!$B$1)+(25.5-$E$1)+(INDEX(WEATHER!$A$2:$G$865, MATCH(1, (WEATHER!$A$2:$A$865=INPUT!$C$7)*(WEATHER!$B$2:$B$865=CALC!J59)*(WEATHER!$C$2:$C$865=CALC!$B$59), 0), 4)-29.4)</f>
        <v>-1.7000000000000028</v>
      </c>
      <c r="K60" cm="1">
        <f t="array" ref="K60">INDEX(CLTDRoofGlass!$B$3:$F$26,$B$59,'ROOF-TYPE'!$B$1)+(25.5-$E$1)+(INDEX(WEATHER!$A$2:$G$865, MATCH(1, (WEATHER!$A$2:$A$865=INPUT!$C$7)*(WEATHER!$B$2:$B$865=CALC!K59)*(WEATHER!$C$2:$C$865=CALC!$B$59), 0), 4)-29.4)</f>
        <v>-1.1444444444444457</v>
      </c>
      <c r="L60" cm="1">
        <f t="array" ref="L60">INDEX(CLTDRoofGlass!$B$3:$F$26,$B$59,'ROOF-TYPE'!$B$1)+(25.5-$E$1)+(INDEX(WEATHER!$A$2:$G$865, MATCH(1, (WEATHER!$A$2:$A$865=INPUT!$C$7)*(WEATHER!$B$2:$B$865=CALC!L59)*(WEATHER!$C$2:$C$865=CALC!$B$59), 0), 4)-29.4)</f>
        <v>-1.1444444444444457</v>
      </c>
      <c r="M60" cm="1">
        <f t="array" ref="M60">INDEX(CLTDRoofGlass!$B$3:$F$26,$B$59,'ROOF-TYPE'!$B$1)+(25.5-$E$1)+(INDEX(WEATHER!$A$2:$G$865, MATCH(1, (WEATHER!$A$2:$A$865=INPUT!$C$7)*(WEATHER!$B$2:$B$865=CALC!M59)*(WEATHER!$C$2:$C$865=CALC!$B$59), 0), 4)-29.4)</f>
        <v>-1.1444444444444457</v>
      </c>
      <c r="N60" cm="1">
        <f t="array" ref="N60">INDEX(CLTDRoofGlass!$B$3:$F$26,$B$59,'ROOF-TYPE'!$B$1)+(25.5-$E$1)+(INDEX(WEATHER!$A$2:$G$865, MATCH(1, (WEATHER!$A$2:$A$865=INPUT!$C$7)*(WEATHER!$B$2:$B$865=CALC!N59)*(WEATHER!$C$2:$C$865=CALC!$B$59), 0), 4)-29.4)</f>
        <v>-1.1444444444444457</v>
      </c>
      <c r="P60" t="s">
        <v>33</v>
      </c>
      <c r="Q60" t="s">
        <v>25</v>
      </c>
      <c r="S60" s="9">
        <f>(1/(INPUT!$C$11+INPUT!$C$12+INPUT!$C$13+$H$1))*INPUT!$C$4*INPUT!$C$5*C60</f>
        <v>-2296.1426288924886</v>
      </c>
      <c r="T60" s="9">
        <f>(1/(INPUT!$C$11+INPUT!$C$12+INPUT!$C$13+$H$1))*INPUT!$C$4*INPUT!$C$5*D60</f>
        <v>-2296.1426288924886</v>
      </c>
      <c r="U60" s="9">
        <f>(1/(INPUT!$C$11+INPUT!$C$12+INPUT!$C$13+$H$1))*INPUT!$C$4*INPUT!$C$5*E60</f>
        <v>-1545.7692207576874</v>
      </c>
      <c r="V60" s="9">
        <f>(1/(INPUT!$C$11+INPUT!$C$12+INPUT!$C$13+$H$1))*INPUT!$C$4*INPUT!$C$5*F60</f>
        <v>-1545.7692207576874</v>
      </c>
      <c r="W60" s="9">
        <f>(1/(INPUT!$C$11+INPUT!$C$12+INPUT!$C$13+$H$1))*INPUT!$C$4*INPUT!$C$5*G60</f>
        <v>-1545.7692207576874</v>
      </c>
      <c r="X60" s="9">
        <f>(1/(INPUT!$C$11+INPUT!$C$12+INPUT!$C$13+$H$1))*INPUT!$C$4*INPUT!$C$5*H60</f>
        <v>-1545.7692207576874</v>
      </c>
      <c r="Y60" s="9">
        <f>(1/(INPUT!$C$11+INPUT!$C$12+INPUT!$C$13+$H$1))*INPUT!$C$4*INPUT!$C$5*I60</f>
        <v>-2296.1426288924886</v>
      </c>
      <c r="Z60" s="9">
        <f>(1/(INPUT!$C$11+INPUT!$C$12+INPUT!$C$13+$H$1))*INPUT!$C$4*INPUT!$C$5*J60</f>
        <v>-2296.1426288924886</v>
      </c>
      <c r="AA60" s="9">
        <f>(1/(INPUT!$C$11+INPUT!$C$12+INPUT!$C$13+$H$1))*INPUT!$C$4*INPUT!$C$5*K60</f>
        <v>-1545.7692207576874</v>
      </c>
      <c r="AB60" s="9">
        <f>(1/(INPUT!$C$11+INPUT!$C$12+INPUT!$C$13+$H$1))*INPUT!$C$4*INPUT!$C$5*L60</f>
        <v>-1545.7692207576874</v>
      </c>
      <c r="AC60" s="9">
        <f>(1/(INPUT!$C$11+INPUT!$C$12+INPUT!$C$13+$H$1))*INPUT!$C$4*INPUT!$C$5*M60</f>
        <v>-1545.7692207576874</v>
      </c>
      <c r="AD60" s="9">
        <f>(1/(INPUT!$C$11+INPUT!$C$12+INPUT!$C$13+$H$1))*INPUT!$C$4*INPUT!$C$5*N60</f>
        <v>-1545.7692207576874</v>
      </c>
    </row>
    <row r="61" spans="1:30" x14ac:dyDescent="0.3">
      <c r="A61" t="s">
        <v>108</v>
      </c>
      <c r="B61" t="s">
        <v>104</v>
      </c>
      <c r="C61" cm="1">
        <f t="array" ref="C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(WEATHER!$A$2:$A$865=INPUT!$C$7)*(WEATHER!$B$2:$B$865=CALC!C59)*(WEATHER!$C$2:$C$865=CALC!$B$59), 0), 4)-29.4)</f>
        <v>-2.7000000000000028</v>
      </c>
      <c r="D61" cm="1">
        <f t="array" ref="D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(WEATHER!$A$2:$A$865=INPUT!$C$7)*(WEATHER!$B$2:$B$865=CALC!D59)*(WEATHER!$C$2:$C$865=CALC!$B$59), 0), 4)-29.4)</f>
        <v>-2.7000000000000028</v>
      </c>
      <c r="E61" cm="1">
        <f t="array" ref="E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(WEATHER!$A$2:$A$865=INPUT!$C$7)*(WEATHER!$B$2:$B$865=CALC!E59)*(WEATHER!$C$2:$C$865=CALC!$B$59), 0), 4)-29.4)</f>
        <v>-2.1444444444444457</v>
      </c>
      <c r="F61" cm="1">
        <f t="array" ref="F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(WEATHER!$A$2:$A$865=INPUT!$C$7)*(WEATHER!$B$2:$B$865=CALC!F59)*(WEATHER!$C$2:$C$865=CALC!$B$59), 0), 4)-29.4)</f>
        <v>-2.1444444444444457</v>
      </c>
      <c r="G61" cm="1">
        <f t="array" ref="G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(WEATHER!$A$2:$A$865=INPUT!$C$7)*(WEATHER!$B$2:$B$865=CALC!G59)*(WEATHER!$C$2:$C$865=CALC!$B$59), 0), 4)-29.4)</f>
        <v>-2.1444444444444457</v>
      </c>
      <c r="H61" cm="1">
        <f t="array" ref="H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(WEATHER!$A$2:$A$865=INPUT!$C$7)*(WEATHER!$B$2:$B$865=CALC!H59)*(WEATHER!$C$2:$C$865=CALC!$B$59), 0), 4)-29.4)</f>
        <v>-2.1444444444444457</v>
      </c>
      <c r="I61" cm="1">
        <f t="array" ref="I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(WEATHER!$A$2:$A$865=INPUT!$C$7)*(WEATHER!$B$2:$B$865=CALC!I59)*(WEATHER!$C$2:$C$865=CALC!$B$59), 0), 4)-29.4)</f>
        <v>-2.7000000000000028</v>
      </c>
      <c r="J61" cm="1">
        <f t="array" ref="J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(WEATHER!$A$2:$A$865=INPUT!$C$7)*(WEATHER!$B$2:$B$865=CALC!J59)*(WEATHER!$C$2:$C$865=CALC!$B$59), 0), 4)-29.4)</f>
        <v>-2.7000000000000028</v>
      </c>
      <c r="K61" cm="1">
        <f t="array" ref="K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(WEATHER!$A$2:$A$865=INPUT!$C$7)*(WEATHER!$B$2:$B$865=CALC!K59)*(WEATHER!$C$2:$C$865=CALC!$B$59), 0), 4)-29.4)</f>
        <v>-2.1444444444444457</v>
      </c>
      <c r="L61" cm="1">
        <f t="array" ref="L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(WEATHER!$A$2:$A$865=INPUT!$C$7)*(WEATHER!$B$2:$B$865=CALC!L59)*(WEATHER!$C$2:$C$865=CALC!$B$59), 0), 4)-29.4)</f>
        <v>-2.1444444444444457</v>
      </c>
      <c r="M61" cm="1">
        <f t="array" ref="M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(WEATHER!$A$2:$A$865=INPUT!$C$7)*(WEATHER!$B$2:$B$865=CALC!M59)*(WEATHER!$C$2:$C$865=CALC!$B$59), 0), 4)-29.4)</f>
        <v>-2.1444444444444457</v>
      </c>
      <c r="N61" cm="1">
        <f t="array" ref="N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(WEATHER!$A$2:$A$865=INPUT!$C$7)*(WEATHER!$B$2:$B$865=CALC!N59)*(WEATHER!$C$2:$C$865=CALC!$B$59), 0), 4)-29.4)</f>
        <v>-2.1444444444444457</v>
      </c>
      <c r="P61" t="s">
        <v>33</v>
      </c>
      <c r="Q61" t="s">
        <v>26</v>
      </c>
      <c r="R61" t="s">
        <v>104</v>
      </c>
      <c r="S61">
        <f>(1/(2*INPUT!$C$16+INPUT!$C$14))*INDEX(INPUT!$F$11:$G$14,MATCH(CALC!$B$6,INPUT!$F$11:$F$14,0),2)*C61</f>
        <v>-717.43655172413867</v>
      </c>
      <c r="T61">
        <f>(1/(2*INPUT!$C$16+INPUT!$C$14))*INDEX(INPUT!$F$11:$G$14,MATCH(CALC!$B$6,INPUT!$F$11:$F$14,0),2)*D61</f>
        <v>-717.43655172413867</v>
      </c>
      <c r="U61">
        <f>(1/(2*INPUT!$C$16+INPUT!$C$14))*INDEX(INPUT!$F$11:$G$14,MATCH(CALC!$B$6,INPUT!$F$11:$F$14,0),2)*E61</f>
        <v>-569.81586206896588</v>
      </c>
      <c r="V61">
        <f>(1/(2*INPUT!$C$16+INPUT!$C$14))*INDEX(INPUT!$F$11:$G$14,MATCH(CALC!$B$6,INPUT!$F$11:$F$14,0),2)*F61</f>
        <v>-569.81586206896588</v>
      </c>
      <c r="W61">
        <f>(1/(2*INPUT!$C$16+INPUT!$C$14))*INDEX(INPUT!$F$11:$G$14,MATCH(CALC!$B$6,INPUT!$F$11:$F$14,0),2)*G61</f>
        <v>-569.81586206896588</v>
      </c>
      <c r="X61">
        <f>(1/(2*INPUT!$C$16+INPUT!$C$14))*INDEX(INPUT!$F$11:$G$14,MATCH(CALC!$B$6,INPUT!$F$11:$F$14,0),2)*H61</f>
        <v>-569.81586206896588</v>
      </c>
      <c r="Y61">
        <f>(1/(2*INPUT!$C$16+INPUT!$C$14))*INDEX(INPUT!$F$11:$G$14,MATCH(CALC!$B$6,INPUT!$F$11:$F$14,0),2)*I61</f>
        <v>-717.43655172413867</v>
      </c>
      <c r="Z61">
        <f>(1/(2*INPUT!$C$16+INPUT!$C$14))*INDEX(INPUT!$F$11:$G$14,MATCH(CALC!$B$6,INPUT!$F$11:$F$14,0),2)*J61</f>
        <v>-717.43655172413867</v>
      </c>
      <c r="AA61">
        <f>(1/(2*INPUT!$C$16+INPUT!$C$14))*INDEX(INPUT!$F$11:$G$14,MATCH(CALC!$B$6,INPUT!$F$11:$F$14,0),2)*K61</f>
        <v>-569.81586206896588</v>
      </c>
      <c r="AB61">
        <f>(1/(2*INPUT!$C$16+INPUT!$C$14))*INDEX(INPUT!$F$11:$G$14,MATCH(CALC!$B$6,INPUT!$F$11:$F$14,0),2)*L61</f>
        <v>-569.81586206896588</v>
      </c>
      <c r="AC61">
        <f>(1/(2*INPUT!$C$16+INPUT!$C$14))*INDEX(INPUT!$F$11:$G$14,MATCH(CALC!$B$6,INPUT!$F$11:$F$14,0),2)*M61</f>
        <v>-569.81586206896588</v>
      </c>
      <c r="AD61">
        <f>(1/(2*INPUT!$C$16+INPUT!$C$14))*INDEX(INPUT!$F$11:$G$14,MATCH(CALC!$B$6,INPUT!$F$11:$F$14,0),2)*N61</f>
        <v>-569.81586206896588</v>
      </c>
    </row>
    <row r="62" spans="1:30" x14ac:dyDescent="0.3">
      <c r="B62" t="s">
        <v>73</v>
      </c>
      <c r="C62" cm="1">
        <f t="array" ref="C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(WEATHER!$A$2:$A$865=INPUT!$C$7)*(WEATHER!$B$2:$B$865=CALC!C59)*(WEATHER!$C$2:$C$865=CALC!$B$59), 0), 4)-29.4)</f>
        <v>-2.7000000000000028</v>
      </c>
      <c r="D62" cm="1">
        <f t="array" ref="D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(WEATHER!$A$2:$A$865=INPUT!$C$7)*(WEATHER!$B$2:$B$865=CALC!D59)*(WEATHER!$C$2:$C$865=CALC!$B$59), 0), 4)-29.4)</f>
        <v>-2.7000000000000028</v>
      </c>
      <c r="E62" cm="1">
        <f t="array" ref="E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(WEATHER!$A$2:$A$865=INPUT!$C$7)*(WEATHER!$B$2:$B$865=CALC!E59)*(WEATHER!$C$2:$C$865=CALC!$B$59), 0), 4)-29.4)</f>
        <v>-2.1444444444444457</v>
      </c>
      <c r="F62" cm="1">
        <f t="array" ref="F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(WEATHER!$A$2:$A$865=INPUT!$C$7)*(WEATHER!$B$2:$B$865=CALC!F59)*(WEATHER!$C$2:$C$865=CALC!$B$59), 0), 4)-29.4)</f>
        <v>-2.1444444444444457</v>
      </c>
      <c r="G62" cm="1">
        <f t="array" ref="G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(WEATHER!$A$2:$A$865=INPUT!$C$7)*(WEATHER!$B$2:$B$865=CALC!G59)*(WEATHER!$C$2:$C$865=CALC!$B$59), 0), 4)-29.4)</f>
        <v>-2.1444444444444457</v>
      </c>
      <c r="H62" cm="1">
        <f t="array" ref="H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(WEATHER!$A$2:$A$865=INPUT!$C$7)*(WEATHER!$B$2:$B$865=CALC!H59)*(WEATHER!$C$2:$C$865=CALC!$B$59), 0), 4)-29.4)</f>
        <v>-2.1444444444444457</v>
      </c>
      <c r="I62" cm="1">
        <f t="array" ref="I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(WEATHER!$A$2:$A$865=INPUT!$C$7)*(WEATHER!$B$2:$B$865=CALC!I59)*(WEATHER!$C$2:$C$865=CALC!$B$59), 0), 4)-29.4)</f>
        <v>-2.7000000000000028</v>
      </c>
      <c r="J62" cm="1">
        <f t="array" ref="J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(WEATHER!$A$2:$A$865=INPUT!$C$7)*(WEATHER!$B$2:$B$865=CALC!J59)*(WEATHER!$C$2:$C$865=CALC!$B$59), 0), 4)-29.4)</f>
        <v>-2.7000000000000028</v>
      </c>
      <c r="K62" cm="1">
        <f t="array" ref="K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(WEATHER!$A$2:$A$865=INPUT!$C$7)*(WEATHER!$B$2:$B$865=CALC!K59)*(WEATHER!$C$2:$C$865=CALC!$B$59), 0), 4)-29.4)</f>
        <v>-2.1444444444444457</v>
      </c>
      <c r="L62" cm="1">
        <f t="array" ref="L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(WEATHER!$A$2:$A$865=INPUT!$C$7)*(WEATHER!$B$2:$B$865=CALC!L59)*(WEATHER!$C$2:$C$865=CALC!$B$59), 0), 4)-29.4)</f>
        <v>-2.1444444444444457</v>
      </c>
      <c r="M62" cm="1">
        <f t="array" ref="M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(WEATHER!$A$2:$A$865=INPUT!$C$7)*(WEATHER!$B$2:$B$865=CALC!M59)*(WEATHER!$C$2:$C$865=CALC!$B$59), 0), 4)-29.4)</f>
        <v>-2.1444444444444457</v>
      </c>
      <c r="N62" cm="1">
        <f t="array" ref="N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(WEATHER!$A$2:$A$865=INPUT!$C$7)*(WEATHER!$B$2:$B$865=CALC!N59)*(WEATHER!$C$2:$C$865=CALC!$B$59), 0), 4)-29.4)</f>
        <v>-2.1444444444444457</v>
      </c>
      <c r="R62" t="s">
        <v>73</v>
      </c>
      <c r="S62">
        <f>(1/(2*INPUT!$C$16+INPUT!$C$14))*INDEX(INPUT!$F$11:$G$14,MATCH(CALC!$B$6,INPUT!$F$11:$F$14,0),2)*C62</f>
        <v>-717.43655172413867</v>
      </c>
      <c r="T62">
        <f>(1/(2*INPUT!$C$16+INPUT!$C$14))*INDEX(INPUT!$F$11:$G$14,MATCH(CALC!$B$6,INPUT!$F$11:$F$14,0),2)*D62</f>
        <v>-717.43655172413867</v>
      </c>
      <c r="U62">
        <f>(1/(2*INPUT!$C$16+INPUT!$C$14))*INDEX(INPUT!$F$11:$G$14,MATCH(CALC!$B$6,INPUT!$F$11:$F$14,0),2)*E62</f>
        <v>-569.81586206896588</v>
      </c>
      <c r="V62">
        <f>(1/(2*INPUT!$C$16+INPUT!$C$14))*INDEX(INPUT!$F$11:$G$14,MATCH(CALC!$B$6,INPUT!$F$11:$F$14,0),2)*F62</f>
        <v>-569.81586206896588</v>
      </c>
      <c r="W62">
        <f>(1/(2*INPUT!$C$16+INPUT!$C$14))*INDEX(INPUT!$F$11:$G$14,MATCH(CALC!$B$6,INPUT!$F$11:$F$14,0),2)*G62</f>
        <v>-569.81586206896588</v>
      </c>
      <c r="X62">
        <f>(1/(2*INPUT!$C$16+INPUT!$C$14))*INDEX(INPUT!$F$11:$G$14,MATCH(CALC!$B$6,INPUT!$F$11:$F$14,0),2)*H62</f>
        <v>-569.81586206896588</v>
      </c>
      <c r="Y62">
        <f>(1/(2*INPUT!$C$16+INPUT!$C$14))*INDEX(INPUT!$F$11:$G$14,MATCH(CALC!$B$6,INPUT!$F$11:$F$14,0),2)*I62</f>
        <v>-717.43655172413867</v>
      </c>
      <c r="Z62">
        <f>(1/(2*INPUT!$C$16+INPUT!$C$14))*INDEX(INPUT!$F$11:$G$14,MATCH(CALC!$B$6,INPUT!$F$11:$F$14,0),2)*J62</f>
        <v>-717.43655172413867</v>
      </c>
      <c r="AA62">
        <f>(1/(2*INPUT!$C$16+INPUT!$C$14))*INDEX(INPUT!$F$11:$G$14,MATCH(CALC!$B$6,INPUT!$F$11:$F$14,0),2)*K62</f>
        <v>-569.81586206896588</v>
      </c>
      <c r="AB62">
        <f>(1/(2*INPUT!$C$16+INPUT!$C$14))*INDEX(INPUT!$F$11:$G$14,MATCH(CALC!$B$6,INPUT!$F$11:$F$14,0),2)*L62</f>
        <v>-569.81586206896588</v>
      </c>
      <c r="AC62">
        <f>(1/(2*INPUT!$C$16+INPUT!$C$14))*INDEX(INPUT!$F$11:$G$14,MATCH(CALC!$B$6,INPUT!$F$11:$F$14,0),2)*M62</f>
        <v>-569.81586206896588</v>
      </c>
      <c r="AD62">
        <f>(1/(2*INPUT!$C$16+INPUT!$C$14))*INDEX(INPUT!$F$11:$G$14,MATCH(CALC!$B$6,INPUT!$F$11:$F$14,0),2)*N62</f>
        <v>-569.81586206896588</v>
      </c>
    </row>
    <row r="63" spans="1:30" x14ac:dyDescent="0.3">
      <c r="B63" t="s">
        <v>105</v>
      </c>
      <c r="C63" cm="1">
        <f t="array" ref="C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(WEATHER!$A$2:$A$865=INPUT!$C$7)*(WEATHER!$B$2:$B$865=CALC!C59)*(WEATHER!$C$2:$C$865=CALC!$B$59), 0), 4)-29.4)</f>
        <v>2.2999999999999972</v>
      </c>
      <c r="D63" cm="1">
        <f t="array" ref="D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(WEATHER!$A$2:$A$865=INPUT!$C$7)*(WEATHER!$B$2:$B$865=CALC!D59)*(WEATHER!$C$2:$C$865=CALC!$B$59), 0), 4)-29.4)</f>
        <v>2.2999999999999972</v>
      </c>
      <c r="E63" cm="1">
        <f t="array" ref="E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(WEATHER!$A$2:$A$865=INPUT!$C$7)*(WEATHER!$B$2:$B$865=CALC!E59)*(WEATHER!$C$2:$C$865=CALC!$B$59), 0), 4)-29.4)</f>
        <v>2.8555555555555543</v>
      </c>
      <c r="F63" cm="1">
        <f t="array" ref="F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(WEATHER!$A$2:$A$865=INPUT!$C$7)*(WEATHER!$B$2:$B$865=CALC!F59)*(WEATHER!$C$2:$C$865=CALC!$B$59), 0), 4)-29.4)</f>
        <v>2.8555555555555543</v>
      </c>
      <c r="G63" cm="1">
        <f t="array" ref="G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(WEATHER!$A$2:$A$865=INPUT!$C$7)*(WEATHER!$B$2:$B$865=CALC!G59)*(WEATHER!$C$2:$C$865=CALC!$B$59), 0), 4)-29.4)</f>
        <v>2.8555555555555543</v>
      </c>
      <c r="H63" cm="1">
        <f t="array" ref="H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(WEATHER!$A$2:$A$865=INPUT!$C$7)*(WEATHER!$B$2:$B$865=CALC!H59)*(WEATHER!$C$2:$C$865=CALC!$B$59), 0), 4)-29.4)</f>
        <v>2.8555555555555543</v>
      </c>
      <c r="I63" cm="1">
        <f t="array" ref="I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(WEATHER!$A$2:$A$865=INPUT!$C$7)*(WEATHER!$B$2:$B$865=CALC!I59)*(WEATHER!$C$2:$C$865=CALC!$B$59), 0), 4)-29.4)</f>
        <v>2.2999999999999972</v>
      </c>
      <c r="J63" cm="1">
        <f t="array" ref="J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(WEATHER!$A$2:$A$865=INPUT!$C$7)*(WEATHER!$B$2:$B$865=CALC!J59)*(WEATHER!$C$2:$C$865=CALC!$B$59), 0), 4)-29.4)</f>
        <v>2.2999999999999972</v>
      </c>
      <c r="K63" cm="1">
        <f t="array" ref="K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(WEATHER!$A$2:$A$865=INPUT!$C$7)*(WEATHER!$B$2:$B$865=CALC!K59)*(WEATHER!$C$2:$C$865=CALC!$B$59), 0), 4)-29.4)</f>
        <v>2.8555555555555543</v>
      </c>
      <c r="L63" cm="1">
        <f t="array" ref="L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(WEATHER!$A$2:$A$865=INPUT!$C$7)*(WEATHER!$B$2:$B$865=CALC!L59)*(WEATHER!$C$2:$C$865=CALC!$B$59), 0), 4)-29.4)</f>
        <v>2.8555555555555543</v>
      </c>
      <c r="M63" cm="1">
        <f t="array" ref="M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(WEATHER!$A$2:$A$865=INPUT!$C$7)*(WEATHER!$B$2:$B$865=CALC!M59)*(WEATHER!$C$2:$C$865=CALC!$B$59), 0), 4)-29.4)</f>
        <v>2.8555555555555543</v>
      </c>
      <c r="N63" cm="1">
        <f t="array" ref="N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(WEATHER!$A$2:$A$865=INPUT!$C$7)*(WEATHER!$B$2:$B$865=CALC!N59)*(WEATHER!$C$2:$C$865=CALC!$B$59), 0), 4)-29.4)</f>
        <v>2.8555555555555543</v>
      </c>
      <c r="R63" t="s">
        <v>105</v>
      </c>
      <c r="S63">
        <f>(1/(2*INPUT!$C$16+INPUT!$C$14))*INDEX(INPUT!$F$11:$G$14,MATCH(CALC!$B$6,INPUT!$F$11:$F$14,0),2)*C63</f>
        <v>611.14965517241308</v>
      </c>
      <c r="T63">
        <f>(1/(2*INPUT!$C$16+INPUT!$C$14))*INDEX(INPUT!$F$11:$G$14,MATCH(CALC!$B$6,INPUT!$F$11:$F$14,0),2)*D63</f>
        <v>611.14965517241308</v>
      </c>
      <c r="U63">
        <f>(1/(2*INPUT!$C$16+INPUT!$C$14))*INDEX(INPUT!$F$11:$G$14,MATCH(CALC!$B$6,INPUT!$F$11:$F$14,0),2)*E63</f>
        <v>758.77034482758586</v>
      </c>
      <c r="V63">
        <f>(1/(2*INPUT!$C$16+INPUT!$C$14))*INDEX(INPUT!$F$11:$G$14,MATCH(CALC!$B$6,INPUT!$F$11:$F$14,0),2)*F63</f>
        <v>758.77034482758586</v>
      </c>
      <c r="W63">
        <f>(1/(2*INPUT!$C$16+INPUT!$C$14))*INDEX(INPUT!$F$11:$G$14,MATCH(CALC!$B$6,INPUT!$F$11:$F$14,0),2)*G63</f>
        <v>758.77034482758586</v>
      </c>
      <c r="X63">
        <f>(1/(2*INPUT!$C$16+INPUT!$C$14))*INDEX(INPUT!$F$11:$G$14,MATCH(CALC!$B$6,INPUT!$F$11:$F$14,0),2)*H63</f>
        <v>758.77034482758586</v>
      </c>
      <c r="Y63">
        <f>(1/(2*INPUT!$C$16+INPUT!$C$14))*INDEX(INPUT!$F$11:$G$14,MATCH(CALC!$B$6,INPUT!$F$11:$F$14,0),2)*I63</f>
        <v>611.14965517241308</v>
      </c>
      <c r="Z63">
        <f>(1/(2*INPUT!$C$16+INPUT!$C$14))*INDEX(INPUT!$F$11:$G$14,MATCH(CALC!$B$6,INPUT!$F$11:$F$14,0),2)*J63</f>
        <v>611.14965517241308</v>
      </c>
      <c r="AA63">
        <f>(1/(2*INPUT!$C$16+INPUT!$C$14))*INDEX(INPUT!$F$11:$G$14,MATCH(CALC!$B$6,INPUT!$F$11:$F$14,0),2)*K63</f>
        <v>758.77034482758586</v>
      </c>
      <c r="AB63">
        <f>(1/(2*INPUT!$C$16+INPUT!$C$14))*INDEX(INPUT!$F$11:$G$14,MATCH(CALC!$B$6,INPUT!$F$11:$F$14,0),2)*L63</f>
        <v>758.77034482758586</v>
      </c>
      <c r="AC63">
        <f>(1/(2*INPUT!$C$16+INPUT!$C$14))*INDEX(INPUT!$F$11:$G$14,MATCH(CALC!$B$6,INPUT!$F$11:$F$14,0),2)*M63</f>
        <v>758.77034482758586</v>
      </c>
      <c r="AD63">
        <f>(1/(2*INPUT!$C$16+INPUT!$C$14))*INDEX(INPUT!$F$11:$G$14,MATCH(CALC!$B$6,INPUT!$F$11:$F$14,0),2)*N63</f>
        <v>758.77034482758586</v>
      </c>
    </row>
    <row r="64" spans="1:30" x14ac:dyDescent="0.3">
      <c r="B64" t="s">
        <v>106</v>
      </c>
      <c r="C64" cm="1">
        <f t="array" ref="C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(WEATHER!$A$2:$A$865=INPUT!$C$7)*(WEATHER!$B$2:$B$865=CALC!C59)*(WEATHER!$C$2:$C$865=CALC!$B$59), 0), 4)-29.4)</f>
        <v>-2.7000000000000028</v>
      </c>
      <c r="D64" cm="1">
        <f t="array" ref="D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(WEATHER!$A$2:$A$865=INPUT!$C$7)*(WEATHER!$B$2:$B$865=CALC!D59)*(WEATHER!$C$2:$C$865=CALC!$B$59), 0), 4)-29.4)</f>
        <v>-2.7000000000000028</v>
      </c>
      <c r="E64" cm="1">
        <f t="array" ref="E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(WEATHER!$A$2:$A$865=INPUT!$C$7)*(WEATHER!$B$2:$B$865=CALC!E59)*(WEATHER!$C$2:$C$865=CALC!$B$59), 0), 4)-29.4)</f>
        <v>-2.1444444444444457</v>
      </c>
      <c r="F64" cm="1">
        <f t="array" ref="F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(WEATHER!$A$2:$A$865=INPUT!$C$7)*(WEATHER!$B$2:$B$865=CALC!F59)*(WEATHER!$C$2:$C$865=CALC!$B$59), 0), 4)-29.4)</f>
        <v>-2.1444444444444457</v>
      </c>
      <c r="G64" cm="1">
        <f t="array" ref="G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(WEATHER!$A$2:$A$865=INPUT!$C$7)*(WEATHER!$B$2:$B$865=CALC!G59)*(WEATHER!$C$2:$C$865=CALC!$B$59), 0), 4)-29.4)</f>
        <v>-2.1444444444444457</v>
      </c>
      <c r="H64" cm="1">
        <f t="array" ref="H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(WEATHER!$A$2:$A$865=INPUT!$C$7)*(WEATHER!$B$2:$B$865=CALC!H59)*(WEATHER!$C$2:$C$865=CALC!$B$59), 0), 4)-29.4)</f>
        <v>-2.1444444444444457</v>
      </c>
      <c r="I64" cm="1">
        <f t="array" ref="I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(WEATHER!$A$2:$A$865=INPUT!$C$7)*(WEATHER!$B$2:$B$865=CALC!I59)*(WEATHER!$C$2:$C$865=CALC!$B$59), 0), 4)-29.4)</f>
        <v>-2.7000000000000028</v>
      </c>
      <c r="J64" cm="1">
        <f t="array" ref="J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(WEATHER!$A$2:$A$865=INPUT!$C$7)*(WEATHER!$B$2:$B$865=CALC!J59)*(WEATHER!$C$2:$C$865=CALC!$B$59), 0), 4)-29.4)</f>
        <v>-2.7000000000000028</v>
      </c>
      <c r="K64" cm="1">
        <f t="array" ref="K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(WEATHER!$A$2:$A$865=INPUT!$C$7)*(WEATHER!$B$2:$B$865=CALC!K59)*(WEATHER!$C$2:$C$865=CALC!$B$59), 0), 4)-29.4)</f>
        <v>-2.1444444444444457</v>
      </c>
      <c r="L64" cm="1">
        <f t="array" ref="L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(WEATHER!$A$2:$A$865=INPUT!$C$7)*(WEATHER!$B$2:$B$865=CALC!L59)*(WEATHER!$C$2:$C$865=CALC!$B$59), 0), 4)-29.4)</f>
        <v>-2.1444444444444457</v>
      </c>
      <c r="M64" cm="1">
        <f t="array" ref="M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(WEATHER!$A$2:$A$865=INPUT!$C$7)*(WEATHER!$B$2:$B$865=CALC!M59)*(WEATHER!$C$2:$C$865=CALC!$B$59), 0), 4)-29.4)</f>
        <v>-2.1444444444444457</v>
      </c>
      <c r="N64" cm="1">
        <f t="array" ref="N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(WEATHER!$A$2:$A$865=INPUT!$C$7)*(WEATHER!$B$2:$B$865=CALC!N59)*(WEATHER!$C$2:$C$865=CALC!$B$59), 0), 4)-29.4)</f>
        <v>-2.1444444444444457</v>
      </c>
      <c r="R64" t="s">
        <v>106</v>
      </c>
      <c r="S64">
        <f>(1/(2*INPUT!$C$16+INPUT!$C$14))*INDEX(INPUT!$F$11:$G$14,MATCH(CALC!$B$6,INPUT!$F$11:$F$14,0),2)*C64</f>
        <v>-717.43655172413867</v>
      </c>
      <c r="T64">
        <f>(1/(2*INPUT!$C$16+INPUT!$C$14))*INDEX(INPUT!$F$11:$G$14,MATCH(CALC!$B$6,INPUT!$F$11:$F$14,0),2)*D64</f>
        <v>-717.43655172413867</v>
      </c>
      <c r="U64">
        <f>(1/(2*INPUT!$C$16+INPUT!$C$14))*INDEX(INPUT!$F$11:$G$14,MATCH(CALC!$B$6,INPUT!$F$11:$F$14,0),2)*E64</f>
        <v>-569.81586206896588</v>
      </c>
      <c r="V64">
        <f>(1/(2*INPUT!$C$16+INPUT!$C$14))*INDEX(INPUT!$F$11:$G$14,MATCH(CALC!$B$6,INPUT!$F$11:$F$14,0),2)*F64</f>
        <v>-569.81586206896588</v>
      </c>
      <c r="W64">
        <f>(1/(2*INPUT!$C$16+INPUT!$C$14))*INDEX(INPUT!$F$11:$G$14,MATCH(CALC!$B$6,INPUT!$F$11:$F$14,0),2)*G64</f>
        <v>-569.81586206896588</v>
      </c>
      <c r="X64">
        <f>(1/(2*INPUT!$C$16+INPUT!$C$14))*INDEX(INPUT!$F$11:$G$14,MATCH(CALC!$B$6,INPUT!$F$11:$F$14,0),2)*H64</f>
        <v>-569.81586206896588</v>
      </c>
      <c r="Y64">
        <f>(1/(2*INPUT!$C$16+INPUT!$C$14))*INDEX(INPUT!$F$11:$G$14,MATCH(CALC!$B$6,INPUT!$F$11:$F$14,0),2)*I64</f>
        <v>-717.43655172413867</v>
      </c>
      <c r="Z64">
        <f>(1/(2*INPUT!$C$16+INPUT!$C$14))*INDEX(INPUT!$F$11:$G$14,MATCH(CALC!$B$6,INPUT!$F$11:$F$14,0),2)*J64</f>
        <v>-717.43655172413867</v>
      </c>
      <c r="AA64">
        <f>(1/(2*INPUT!$C$16+INPUT!$C$14))*INDEX(INPUT!$F$11:$G$14,MATCH(CALC!$B$6,INPUT!$F$11:$F$14,0),2)*K64</f>
        <v>-569.81586206896588</v>
      </c>
      <c r="AB64">
        <f>(1/(2*INPUT!$C$16+INPUT!$C$14))*INDEX(INPUT!$F$11:$G$14,MATCH(CALC!$B$6,INPUT!$F$11:$F$14,0),2)*L64</f>
        <v>-569.81586206896588</v>
      </c>
      <c r="AC64">
        <f>(1/(2*INPUT!$C$16+INPUT!$C$14))*INDEX(INPUT!$F$11:$G$14,MATCH(CALC!$B$6,INPUT!$F$11:$F$14,0),2)*M64</f>
        <v>-569.81586206896588</v>
      </c>
      <c r="AD64">
        <f>(1/(2*INPUT!$C$16+INPUT!$C$14))*INDEX(INPUT!$F$11:$G$14,MATCH(CALC!$B$6,INPUT!$F$11:$F$14,0),2)*N64</f>
        <v>-569.81586206896588</v>
      </c>
    </row>
    <row r="65" spans="1:30" x14ac:dyDescent="0.3">
      <c r="A65" t="s">
        <v>109</v>
      </c>
      <c r="C65" cm="1">
        <f t="array" ref="C65">INDEX(CLTDRoofGlass!$G$3:$G$26,$B$59,1)+(25.5-$E$1)+(INDEX(WEATHER!$A$2:$G$865, MATCH(1, (WEATHER!$A$2:$A$865=INPUT!$C$7)*(WEATHER!$B$2:$B$865=CALC!C59)*(WEATHER!$C$2:$C$865=CALC!$B$59), 0), 4)-29.4)</f>
        <v>-4.7000000000000028</v>
      </c>
      <c r="D65" cm="1">
        <f t="array" ref="D65">INDEX(CLTDRoofGlass!$G$3:$G$26,$B$59,1)+(25.5-$E$1)+(INDEX(WEATHER!$A$2:$G$865, MATCH(1, (WEATHER!$A$2:$A$865=INPUT!$C$7)*(WEATHER!$B$2:$B$865=CALC!D59)*(WEATHER!$C$2:$C$865=CALC!$B$59), 0), 4)-29.4)</f>
        <v>-4.7000000000000028</v>
      </c>
      <c r="E65" cm="1">
        <f t="array" ref="E65">INDEX(CLTDRoofGlass!$G$3:$G$26,$B$59,1)+(25.5-$E$1)+(INDEX(WEATHER!$A$2:$G$865, MATCH(1, (WEATHER!$A$2:$A$865=INPUT!$C$7)*(WEATHER!$B$2:$B$865=CALC!E59)*(WEATHER!$C$2:$C$865=CALC!$B$59), 0), 4)-29.4)</f>
        <v>-4.1444444444444457</v>
      </c>
      <c r="F65" cm="1">
        <f t="array" ref="F65">INDEX(CLTDRoofGlass!$G$3:$G$26,$B$59,1)+(25.5-$E$1)+(INDEX(WEATHER!$A$2:$G$865, MATCH(1, (WEATHER!$A$2:$A$865=INPUT!$C$7)*(WEATHER!$B$2:$B$865=CALC!F59)*(WEATHER!$C$2:$C$865=CALC!$B$59), 0), 4)-29.4)</f>
        <v>-4.1444444444444457</v>
      </c>
      <c r="G65" cm="1">
        <f t="array" ref="G65">INDEX(CLTDRoofGlass!$G$3:$G$26,$B$59,1)+(25.5-$E$1)+(INDEX(WEATHER!$A$2:$G$865, MATCH(1, (WEATHER!$A$2:$A$865=INPUT!$C$7)*(WEATHER!$B$2:$B$865=CALC!G59)*(WEATHER!$C$2:$C$865=CALC!$B$59), 0), 4)-29.4)</f>
        <v>-4.1444444444444457</v>
      </c>
      <c r="H65" cm="1">
        <f t="array" ref="H65">INDEX(CLTDRoofGlass!$G$3:$G$26,$B$59,1)+(25.5-$E$1)+(INDEX(WEATHER!$A$2:$G$865, MATCH(1, (WEATHER!$A$2:$A$865=INPUT!$C$7)*(WEATHER!$B$2:$B$865=CALC!H59)*(WEATHER!$C$2:$C$865=CALC!$B$59), 0), 4)-29.4)</f>
        <v>-4.1444444444444457</v>
      </c>
      <c r="I65" cm="1">
        <f t="array" ref="I65">INDEX(CLTDRoofGlass!$G$3:$G$26,$B$59,1)+(25.5-$E$1)+(INDEX(WEATHER!$A$2:$G$865, MATCH(1, (WEATHER!$A$2:$A$865=INPUT!$C$7)*(WEATHER!$B$2:$B$865=CALC!I59)*(WEATHER!$C$2:$C$865=CALC!$B$59), 0), 4)-29.4)</f>
        <v>-4.7000000000000028</v>
      </c>
      <c r="J65" cm="1">
        <f t="array" ref="J65">INDEX(CLTDRoofGlass!$G$3:$G$26,$B$59,1)+(25.5-$E$1)+(INDEX(WEATHER!$A$2:$G$865, MATCH(1, (WEATHER!$A$2:$A$865=INPUT!$C$7)*(WEATHER!$B$2:$B$865=CALC!J59)*(WEATHER!$C$2:$C$865=CALC!$B$59), 0), 4)-29.4)</f>
        <v>-4.7000000000000028</v>
      </c>
      <c r="K65" cm="1">
        <f t="array" ref="K65">INDEX(CLTDRoofGlass!$G$3:$G$26,$B$59,1)+(25.5-$E$1)+(INDEX(WEATHER!$A$2:$G$865, MATCH(1, (WEATHER!$A$2:$A$865=INPUT!$C$7)*(WEATHER!$B$2:$B$865=CALC!K59)*(WEATHER!$C$2:$C$865=CALC!$B$59), 0), 4)-29.4)</f>
        <v>-4.1444444444444457</v>
      </c>
      <c r="L65" cm="1">
        <f t="array" ref="L65">INDEX(CLTDRoofGlass!$G$3:$G$26,$B$59,1)+(25.5-$E$1)+(INDEX(WEATHER!$A$2:$G$865, MATCH(1, (WEATHER!$A$2:$A$865=INPUT!$C$7)*(WEATHER!$B$2:$B$865=CALC!L59)*(WEATHER!$C$2:$C$865=CALC!$B$59), 0), 4)-29.4)</f>
        <v>-4.1444444444444457</v>
      </c>
      <c r="M65" cm="1">
        <f t="array" ref="M65">INDEX(CLTDRoofGlass!$G$3:$G$26,$B$59,1)+(25.5-$E$1)+(INDEX(WEATHER!$A$2:$G$865, MATCH(1, (WEATHER!$A$2:$A$865=INPUT!$C$7)*(WEATHER!$B$2:$B$865=CALC!M59)*(WEATHER!$C$2:$C$865=CALC!$B$59), 0), 4)-29.4)</f>
        <v>-4.1444444444444457</v>
      </c>
      <c r="N65" cm="1">
        <f t="array" ref="N65">INDEX(CLTDRoofGlass!$G$3:$G$26,$B$59,1)+(25.5-$E$1)+(INDEX(WEATHER!$A$2:$G$865, MATCH(1, (WEATHER!$A$2:$A$865=INPUT!$C$7)*(WEATHER!$B$2:$B$865=CALC!N59)*(WEATHER!$C$2:$C$865=CALC!$B$59), 0), 4)-29.4)</f>
        <v>-4.1444444444444457</v>
      </c>
      <c r="P65" t="s">
        <v>34</v>
      </c>
      <c r="Q65" t="s">
        <v>27</v>
      </c>
    </row>
    <row r="66" spans="1:30" x14ac:dyDescent="0.3">
      <c r="A66" t="s">
        <v>75</v>
      </c>
      <c r="B66" t="s">
        <v>104</v>
      </c>
      <c r="C66">
        <f>INDEX('SCL&amp;CLF'!$B$4:$Y$12,MATCH(B66,'SCL&amp;CLF'!$A$4:$A$12,0),MATCH(CALC!B59,'SCL&amp;CLF'!$B$3:$Y$3,0))</f>
        <v>0</v>
      </c>
      <c r="P66" t="s">
        <v>35</v>
      </c>
      <c r="Q66" t="s">
        <v>36</v>
      </c>
      <c r="S66">
        <f>SUMIF('COMP-WINDOW'!AV:AV, "&lt;&gt;#N/A")</f>
        <v>-3024.3597600000021</v>
      </c>
      <c r="T66">
        <f>SUMIF('COMP-WINDOW'!AW:AW, "&lt;&gt;#N/A")</f>
        <v>-3024.3597600000021</v>
      </c>
      <c r="U66">
        <f>SUMIF('COMP-WINDOW'!AX:AX, "&lt;&gt;#N/A")</f>
        <v>-2666.8704266666673</v>
      </c>
      <c r="V66">
        <f>SUMIF('COMP-WINDOW'!AY:AY, "&lt;&gt;#N/A")</f>
        <v>-2666.8704266666673</v>
      </c>
      <c r="W66">
        <f>SUMIF('COMP-WINDOW'!AZ:AZ, "&lt;&gt;#N/A")</f>
        <v>-2666.8704266666673</v>
      </c>
      <c r="X66">
        <f>SUMIF('COMP-WINDOW'!BA:BA, "&lt;&gt;#N/A")</f>
        <v>-2666.8704266666673</v>
      </c>
      <c r="Y66">
        <f>SUMIF('COMP-WINDOW'!BB:BB, "&lt;&gt;#N/A")</f>
        <v>-3024.3597600000021</v>
      </c>
      <c r="Z66">
        <f>SUMIF('COMP-WINDOW'!BC:BC, "&lt;&gt;#N/A")</f>
        <v>-3024.3597600000021</v>
      </c>
      <c r="AA66">
        <f>SUMIF('COMP-WINDOW'!BD:BD, "&lt;&gt;#N/A")</f>
        <v>-2666.8704266666673</v>
      </c>
      <c r="AB66">
        <f>SUMIF('COMP-WINDOW'!BE:BE, "&lt;&gt;#N/A")</f>
        <v>-2666.8704266666673</v>
      </c>
      <c r="AC66">
        <f>SUMIF('COMP-WINDOW'!BF:BF, "&lt;&gt;#N/A")</f>
        <v>-2666.8704266666673</v>
      </c>
      <c r="AD66">
        <f>SUMIF('COMP-WINDOW'!BG:BG, "&lt;&gt;#N/A")</f>
        <v>-2666.8704266666673</v>
      </c>
    </row>
    <row r="67" spans="1:30" x14ac:dyDescent="0.3">
      <c r="B67" t="s">
        <v>73</v>
      </c>
      <c r="C67">
        <f>INDEX('SCL&amp;CLF'!$B$4:$Y$12,MATCH(B67,'SCL&amp;CLF'!$A$4:$A$12,0),MATCH(CALC!B59,'SCL&amp;CLF'!$B$3:$Y$3,0))</f>
        <v>0</v>
      </c>
      <c r="P67" t="s">
        <v>35</v>
      </c>
      <c r="Q67" t="s">
        <v>22</v>
      </c>
      <c r="S67">
        <f>SUMIF('COMP-DOOR'!AV:AV, "&lt;&gt;#N/A")</f>
        <v>-41.386000000000124</v>
      </c>
      <c r="T67">
        <f>SUMIF('COMP-DOOR'!AW:AW, "&lt;&gt;#N/A")</f>
        <v>-41.386000000000124</v>
      </c>
      <c r="U67">
        <f>SUMIF('COMP-DOOR'!AX:AX, "&lt;&gt;#N/A")</f>
        <v>-14.063777777777837</v>
      </c>
      <c r="V67">
        <f>SUMIF('COMP-DOOR'!AY:AY, "&lt;&gt;#N/A")</f>
        <v>-14.063777777777837</v>
      </c>
      <c r="W67">
        <f>SUMIF('COMP-DOOR'!AZ:AZ, "&lt;&gt;#N/A")</f>
        <v>-14.063777777777837</v>
      </c>
      <c r="X67">
        <f>SUMIF('COMP-DOOR'!BA:BA, "&lt;&gt;#N/A")</f>
        <v>-14.063777777777837</v>
      </c>
      <c r="Y67">
        <f>SUMIF('COMP-DOOR'!BB:BB, "&lt;&gt;#N/A")</f>
        <v>-41.386000000000124</v>
      </c>
      <c r="Z67">
        <f>SUMIF('COMP-DOOR'!BC:BC, "&lt;&gt;#N/A")</f>
        <v>-41.386000000000124</v>
      </c>
      <c r="AA67">
        <f>SUMIF('COMP-DOOR'!BD:BD, "&lt;&gt;#N/A")</f>
        <v>-14.063777777777837</v>
      </c>
      <c r="AB67">
        <f>SUMIF('COMP-DOOR'!BE:BE, "&lt;&gt;#N/A")</f>
        <v>-14.063777777777837</v>
      </c>
      <c r="AC67">
        <f>SUMIF('COMP-DOOR'!BF:BF, "&lt;&gt;#N/A")</f>
        <v>-14.063777777777837</v>
      </c>
      <c r="AD67">
        <f>SUMIF('COMP-DOOR'!BG:BG, "&lt;&gt;#N/A")</f>
        <v>-14.063777777777837</v>
      </c>
    </row>
    <row r="68" spans="1:30" x14ac:dyDescent="0.3">
      <c r="B68" t="s">
        <v>105</v>
      </c>
      <c r="C68">
        <f>INDEX('SCL&amp;CLF'!$B$4:$Y$12,MATCH(B68,'SCL&amp;CLF'!$A$4:$A$12,0),MATCH(CALC!B59,'SCL&amp;CLF'!$B$3:$Y$3,0))</f>
        <v>0</v>
      </c>
    </row>
    <row r="69" spans="1:30" x14ac:dyDescent="0.3">
      <c r="B69" t="s">
        <v>106</v>
      </c>
      <c r="C69">
        <f>INDEX('SCL&amp;CLF'!$B$4:$Y$12,MATCH(B69,'SCL&amp;CLF'!$A$4:$A$12,0),MATCH(CALC!B59,'SCL&amp;CLF'!$B$3:$Y$3,0))</f>
        <v>0</v>
      </c>
      <c r="P69" t="s">
        <v>37</v>
      </c>
      <c r="Q69" t="s">
        <v>39</v>
      </c>
      <c r="S69">
        <f>INPUT!$L$5 * INDEX('ROOM-TYPE'!$B$2:$I$5, 1, MATCH(INPUT!$L$4, 'ROOM-TYPE'!$B$1:$I$1, 0)) * $C$70</f>
        <v>25669</v>
      </c>
      <c r="T69">
        <f>INPUT!$L$5 * INDEX('ROOM-TYPE'!$B$2:$I$5, 1, MATCH(INPUT!$L$4, 'ROOM-TYPE'!$B$1:$I$1, 0)) * $C$70</f>
        <v>25669</v>
      </c>
      <c r="U69">
        <f>INPUT!$L$5 * INDEX('ROOM-TYPE'!$B$2:$I$5, 1, MATCH(INPUT!$L$4, 'ROOM-TYPE'!$B$1:$I$1, 0)) * $C$70</f>
        <v>25669</v>
      </c>
      <c r="V69">
        <f>INPUT!$L$5 * INDEX('ROOM-TYPE'!$B$2:$I$5, 1, MATCH(INPUT!$L$4, 'ROOM-TYPE'!$B$1:$I$1, 0)) * $C$70</f>
        <v>25669</v>
      </c>
      <c r="W69">
        <f>INPUT!$L$5 * INDEX('ROOM-TYPE'!$B$2:$I$5, 1, MATCH(INPUT!$L$4, 'ROOM-TYPE'!$B$1:$I$1, 0)) * $C$70</f>
        <v>25669</v>
      </c>
      <c r="X69">
        <f>INPUT!$L$5 * INDEX('ROOM-TYPE'!$B$2:$I$5, 1, MATCH(INPUT!$L$4, 'ROOM-TYPE'!$B$1:$I$1, 0)) * $C$70</f>
        <v>25669</v>
      </c>
      <c r="Y69">
        <f>INPUT!$L$5 * INDEX('ROOM-TYPE'!$B$2:$I$5, 1, MATCH(INPUT!$L$4, 'ROOM-TYPE'!$B$1:$I$1, 0)) * $C$70</f>
        <v>25669</v>
      </c>
      <c r="Z69">
        <f>INPUT!$L$5 * INDEX('ROOM-TYPE'!$B$2:$I$5, 1, MATCH(INPUT!$L$4, 'ROOM-TYPE'!$B$1:$I$1, 0)) * $C$70</f>
        <v>25669</v>
      </c>
      <c r="AA69">
        <f>INPUT!$L$5 * INDEX('ROOM-TYPE'!$B$2:$I$5, 1, MATCH(INPUT!$L$4, 'ROOM-TYPE'!$B$1:$I$1, 0)) * $C$70</f>
        <v>25669</v>
      </c>
      <c r="AB69">
        <f>INPUT!$L$5 * INDEX('ROOM-TYPE'!$B$2:$I$5, 1, MATCH(INPUT!$L$4, 'ROOM-TYPE'!$B$1:$I$1, 0)) * $C$70</f>
        <v>25669</v>
      </c>
      <c r="AC69">
        <f>INPUT!$L$5 * INDEX('ROOM-TYPE'!$B$2:$I$5, 1, MATCH(INPUT!$L$4, 'ROOM-TYPE'!$B$1:$I$1, 0)) * $C$70</f>
        <v>25669</v>
      </c>
      <c r="AD69">
        <f>INPUT!$L$5 * INDEX('ROOM-TYPE'!$B$2:$I$5, 1, MATCH(INPUT!$L$4, 'ROOM-TYPE'!$B$1:$I$1, 0)) * $C$70</f>
        <v>25669</v>
      </c>
    </row>
    <row r="70" spans="1:30" x14ac:dyDescent="0.3">
      <c r="A70" t="s">
        <v>210</v>
      </c>
      <c r="C70">
        <f>INDEX('SCL&amp;CLF'!$B$17:$Y$25,MATCH(INDEX('ROOM-TYPE'!$B$1:$I$5,4,MATCH(INPUT!$L$4,'ROOM-TYPE'!$B$1:$I$1,0)),'SCL&amp;CLF'!$A$17:$A$25,0),MATCH(CALC!B59,'SCL&amp;CLF'!$B$16:$Y$16,0))</f>
        <v>0.95</v>
      </c>
      <c r="P70" t="s">
        <v>37</v>
      </c>
      <c r="Q70" t="s">
        <v>38</v>
      </c>
      <c r="S70">
        <f>INPUT!$L$5 * INDEX('ROOM-TYPE'!$B$2:$I$5, 2, MATCH(INPUT!$L$4, 'ROOM-TYPE'!$B$1:$I$1, 0))</f>
        <v>17370</v>
      </c>
      <c r="T70">
        <f>INPUT!$L$5 * INDEX('ROOM-TYPE'!$B$2:$I$5, 2, MATCH(INPUT!$L$4, 'ROOM-TYPE'!$B$1:$I$1, 0))</f>
        <v>17370</v>
      </c>
      <c r="U70">
        <f>INPUT!$L$5 * INDEX('ROOM-TYPE'!$B$2:$I$5, 2, MATCH(INPUT!$L$4, 'ROOM-TYPE'!$B$1:$I$1, 0))</f>
        <v>17370</v>
      </c>
      <c r="V70">
        <f>INPUT!$L$5 * INDEX('ROOM-TYPE'!$B$2:$I$5, 2, MATCH(INPUT!$L$4, 'ROOM-TYPE'!$B$1:$I$1, 0))</f>
        <v>17370</v>
      </c>
      <c r="W70">
        <f>INPUT!$L$5 * INDEX('ROOM-TYPE'!$B$2:$I$5, 2, MATCH(INPUT!$L$4, 'ROOM-TYPE'!$B$1:$I$1, 0))</f>
        <v>17370</v>
      </c>
      <c r="X70">
        <f>INPUT!$L$5 * INDEX('ROOM-TYPE'!$B$2:$I$5, 2, MATCH(INPUT!$L$4, 'ROOM-TYPE'!$B$1:$I$1, 0))</f>
        <v>17370</v>
      </c>
      <c r="Y70">
        <f>INPUT!$L$5 * INDEX('ROOM-TYPE'!$B$2:$I$5, 2, MATCH(INPUT!$L$4, 'ROOM-TYPE'!$B$1:$I$1, 0))</f>
        <v>17370</v>
      </c>
      <c r="Z70">
        <f>INPUT!$L$5 * INDEX('ROOM-TYPE'!$B$2:$I$5, 2, MATCH(INPUT!$L$4, 'ROOM-TYPE'!$B$1:$I$1, 0))</f>
        <v>17370</v>
      </c>
      <c r="AA70">
        <f>INPUT!$L$5 * INDEX('ROOM-TYPE'!$B$2:$I$5, 2, MATCH(INPUT!$L$4, 'ROOM-TYPE'!$B$1:$I$1, 0))</f>
        <v>17370</v>
      </c>
      <c r="AB70">
        <f>INPUT!$L$5 * INDEX('ROOM-TYPE'!$B$2:$I$5, 2, MATCH(INPUT!$L$4, 'ROOM-TYPE'!$B$1:$I$1, 0))</f>
        <v>17370</v>
      </c>
      <c r="AC70">
        <f>INPUT!$L$5 * INDEX('ROOM-TYPE'!$B$2:$I$5, 2, MATCH(INPUT!$L$4, 'ROOM-TYPE'!$B$1:$I$1, 0))</f>
        <v>17370</v>
      </c>
      <c r="AD70">
        <f>INPUT!$L$5 * INDEX('ROOM-TYPE'!$B$2:$I$5, 2, MATCH(INPUT!$L$4, 'ROOM-TYPE'!$B$1:$I$1, 0))</f>
        <v>17370</v>
      </c>
    </row>
    <row r="71" spans="1:30" x14ac:dyDescent="0.3">
      <c r="A71" t="s">
        <v>212</v>
      </c>
      <c r="C71">
        <f>INDEX('SCL&amp;CLF'!$B$29:$Y$33,MATCH(INDEX('ROOM-TYPE'!$B$1:$I$5,5,MATCH(INPUT!$L$4,'ROOM-TYPE'!$B$1:$I$1,0)),'SCL&amp;CLF'!$A$29:$A$33,0),MATCH(CALC!B59,'SCL&amp;CLF'!$B$28:$Y$28,0))</f>
        <v>0.96</v>
      </c>
      <c r="P71" t="s">
        <v>40</v>
      </c>
      <c r="Q71" t="s">
        <v>31</v>
      </c>
      <c r="S71">
        <f>SUMIF(COMP!$F:$F, "&lt;&gt;#N/A")*$C$71</f>
        <v>103.9104</v>
      </c>
      <c r="T71">
        <f>SUMIF(COMP!$F:$F, "&lt;&gt;#N/A")*$C$71</f>
        <v>103.9104</v>
      </c>
      <c r="U71">
        <f>SUMIF(COMP!$F:$F, "&lt;&gt;#N/A")*$C$71</f>
        <v>103.9104</v>
      </c>
      <c r="V71">
        <f>SUMIF(COMP!$F:$F, "&lt;&gt;#N/A")*$C$71</f>
        <v>103.9104</v>
      </c>
      <c r="W71">
        <f>SUMIF(COMP!$F:$F, "&lt;&gt;#N/A")*$C$71</f>
        <v>103.9104</v>
      </c>
      <c r="X71">
        <f>SUMIF(COMP!$F:$F, "&lt;&gt;#N/A")*$C$71</f>
        <v>103.9104</v>
      </c>
      <c r="Y71">
        <f>SUMIF(COMP!$F:$F, "&lt;&gt;#N/A")*$C$71</f>
        <v>103.9104</v>
      </c>
      <c r="Z71">
        <f>SUMIF(COMP!$F:$F, "&lt;&gt;#N/A")*$C$71</f>
        <v>103.9104</v>
      </c>
      <c r="AA71">
        <f>SUMIF(COMP!$F:$F, "&lt;&gt;#N/A")*$C$71</f>
        <v>103.9104</v>
      </c>
      <c r="AB71">
        <f>SUMIF(COMP!$F:$F, "&lt;&gt;#N/A")*$C$71</f>
        <v>103.9104</v>
      </c>
      <c r="AC71">
        <f>SUMIF(COMP!$F:$F, "&lt;&gt;#N/A")*$C$71</f>
        <v>103.9104</v>
      </c>
      <c r="AD71">
        <f>SUMIF(COMP!$F:$F, "&lt;&gt;#N/A")*$C$71</f>
        <v>103.9104</v>
      </c>
    </row>
    <row r="72" spans="1:30" x14ac:dyDescent="0.3">
      <c r="A72" t="s">
        <v>211</v>
      </c>
      <c r="C72" cm="1">
        <f t="array" ref="C72">INDEX('SCL&amp;CLF'!$B$37:$Y$45,INDEX('ROOM-TYPE'!$B$1:$I$5,4,MATCH(INPUT!$L$4,'ROOM-TYPE'!$B$1:$I$1,0)),MATCH(CALC!B59,'SCL&amp;CLF'!$B$36:$Y$36,0))</f>
        <v>0.93</v>
      </c>
      <c r="P72" t="s">
        <v>41</v>
      </c>
      <c r="Q72" t="s">
        <v>32</v>
      </c>
      <c r="S72">
        <f>SUMIF(COMP!$N:$N, "&lt;&gt;#N/A")*$C$70</f>
        <v>1187.5</v>
      </c>
      <c r="T72">
        <f>SUMIF(COMP!$N:$N, "&lt;&gt;#N/A")*$C$70</f>
        <v>1187.5</v>
      </c>
      <c r="U72">
        <f>SUMIF(COMP!$N:$N, "&lt;&gt;#N/A")*$C$70</f>
        <v>1187.5</v>
      </c>
      <c r="V72">
        <f>SUMIF(COMP!$N:$N, "&lt;&gt;#N/A")*$C$70</f>
        <v>1187.5</v>
      </c>
      <c r="W72">
        <f>SUMIF(COMP!$N:$N, "&lt;&gt;#N/A")*$C$70</f>
        <v>1187.5</v>
      </c>
      <c r="X72">
        <f>SUMIF(COMP!$N:$N, "&lt;&gt;#N/A")*$C$70</f>
        <v>1187.5</v>
      </c>
      <c r="Y72">
        <f>SUMIF(COMP!$N:$N, "&lt;&gt;#N/A")*$C$70</f>
        <v>1187.5</v>
      </c>
      <c r="Z72">
        <f>SUMIF(COMP!$N:$N, "&lt;&gt;#N/A")*$C$70</f>
        <v>1187.5</v>
      </c>
      <c r="AA72">
        <f>SUMIF(COMP!$N:$N, "&lt;&gt;#N/A")*$C$70</f>
        <v>1187.5</v>
      </c>
      <c r="AB72">
        <f>SUMIF(COMP!$N:$N, "&lt;&gt;#N/A")*$C$70</f>
        <v>1187.5</v>
      </c>
      <c r="AC72">
        <f>SUMIF(COMP!$N:$N, "&lt;&gt;#N/A")*$C$70</f>
        <v>1187.5</v>
      </c>
      <c r="AD72">
        <f>SUMIF(COMP!$N:$N, "&lt;&gt;#N/A")*$C$70</f>
        <v>1187.5</v>
      </c>
    </row>
    <row r="73" spans="1:30" x14ac:dyDescent="0.3">
      <c r="C73" cm="1">
        <f t="array" ref="C73">INDEX(WEATHER!$A$2:$G$865, MATCH(1, (WEATHER!$A$2:$A$865=INPUT!$C$7)*(WEATHER!$B$2:$B$865=CALC!C59)*(WEATHER!$C$2:$C$865=CALC!$B$59), 0), 4)</f>
        <v>24.499999999999996</v>
      </c>
      <c r="D73" cm="1">
        <f t="array" ref="D73">INDEX(WEATHER!$A$2:$G$865, MATCH(1, (WEATHER!$A$2:$A$865=INPUT!$C$7)*(WEATHER!$B$2:$B$865=CALC!D59)*(WEATHER!$C$2:$C$865=CALC!$B$59), 0), 4)</f>
        <v>24.499999999999996</v>
      </c>
      <c r="E73" cm="1">
        <f t="array" ref="E73">INDEX(WEATHER!$A$2:$G$865, MATCH(1, (WEATHER!$A$2:$A$865=INPUT!$C$7)*(WEATHER!$B$2:$B$865=CALC!E59)*(WEATHER!$C$2:$C$865=CALC!$B$59), 0), 4)</f>
        <v>25.055555555555554</v>
      </c>
      <c r="F73" cm="1">
        <f t="array" ref="F73">INDEX(WEATHER!$A$2:$G$865, MATCH(1, (WEATHER!$A$2:$A$865=INPUT!$C$7)*(WEATHER!$B$2:$B$865=CALC!F59)*(WEATHER!$C$2:$C$865=CALC!$B$59), 0), 4)</f>
        <v>25.055555555555554</v>
      </c>
      <c r="G73" cm="1">
        <f t="array" ref="G73">INDEX(WEATHER!$A$2:$G$865, MATCH(1, (WEATHER!$A$2:$A$865=INPUT!$C$7)*(WEATHER!$B$2:$B$865=CALC!G59)*(WEATHER!$C$2:$C$865=CALC!$B$59), 0), 4)</f>
        <v>25.055555555555554</v>
      </c>
      <c r="H73" cm="1">
        <f t="array" ref="H73">INDEX(WEATHER!$A$2:$G$865, MATCH(1, (WEATHER!$A$2:$A$865=INPUT!$C$7)*(WEATHER!$B$2:$B$865=CALC!H59)*(WEATHER!$C$2:$C$865=CALC!$B$59), 0), 4)</f>
        <v>25.055555555555554</v>
      </c>
      <c r="I73" cm="1">
        <f t="array" ref="I73">INDEX(WEATHER!$A$2:$G$865, MATCH(1, (WEATHER!$A$2:$A$865=INPUT!$C$7)*(WEATHER!$B$2:$B$865=CALC!I59)*(WEATHER!$C$2:$C$865=CALC!$B$59), 0), 4)</f>
        <v>24.499999999999996</v>
      </c>
      <c r="J73" cm="1">
        <f t="array" ref="J73">INDEX(WEATHER!$A$2:$G$865, MATCH(1, (WEATHER!$A$2:$A$865=INPUT!$C$7)*(WEATHER!$B$2:$B$865=CALC!J59)*(WEATHER!$C$2:$C$865=CALC!$B$59), 0), 4)</f>
        <v>24.499999999999996</v>
      </c>
      <c r="K73" cm="1">
        <f t="array" ref="K73">INDEX(WEATHER!$A$2:$G$865, MATCH(1, (WEATHER!$A$2:$A$865=INPUT!$C$7)*(WEATHER!$B$2:$B$865=CALC!K59)*(WEATHER!$C$2:$C$865=CALC!$B$59), 0), 4)</f>
        <v>25.055555555555554</v>
      </c>
      <c r="L73" cm="1">
        <f t="array" ref="L73">INDEX(WEATHER!$A$2:$G$865, MATCH(1, (WEATHER!$A$2:$A$865=INPUT!$C$7)*(WEATHER!$B$2:$B$865=CALC!L59)*(WEATHER!$C$2:$C$865=CALC!$B$59), 0), 4)</f>
        <v>25.055555555555554</v>
      </c>
      <c r="M73" cm="1">
        <f t="array" ref="M73">INDEX(WEATHER!$A$2:$G$865, MATCH(1, (WEATHER!$A$2:$A$865=INPUT!$C$7)*(WEATHER!$B$2:$B$865=CALC!M59)*(WEATHER!$C$2:$C$865=CALC!$B$59), 0), 4)</f>
        <v>25.055555555555554</v>
      </c>
      <c r="N73" cm="1">
        <f t="array" ref="N73">INDEX(WEATHER!$A$2:$G$865, MATCH(1, (WEATHER!$A$2:$A$865=INPUT!$C$7)*(WEATHER!$B$2:$B$865=CALC!N59)*(WEATHER!$C$2:$C$865=CALC!$B$59), 0), 4)</f>
        <v>25.055555555555554</v>
      </c>
    </row>
    <row r="74" spans="1:30" x14ac:dyDescent="0.3">
      <c r="C74" cm="1">
        <f t="array" ref="C74">INDEX(WEATHER!$A$2:$G$865, MATCH(1, (WEATHER!$A$2:$A$865=INPUT!$C$7)*(WEATHER!$B$2:$B$865=CALC!C59)*(WEATHER!$C$2:$C$865=CALC!$B$59), 0), 6)</f>
        <v>1.9349999999999999E-2</v>
      </c>
      <c r="D74" cm="1">
        <f t="array" ref="D74">INDEX(WEATHER!$A$2:$G$865, MATCH(1, (WEATHER!$A$2:$A$865=INPUT!$C$7)*(WEATHER!$B$2:$B$865=CALC!D59)*(WEATHER!$C$2:$C$865=CALC!$B$59), 0), 6)</f>
        <v>1.9349999999999999E-2</v>
      </c>
      <c r="E74" cm="1">
        <f t="array" ref="E74">INDEX(WEATHER!$A$2:$G$865, MATCH(1, (WEATHER!$A$2:$A$865=INPUT!$C$7)*(WEATHER!$B$2:$B$865=CALC!E59)*(WEATHER!$C$2:$C$865=CALC!$B$59), 0), 6)</f>
        <v>1.993E-2</v>
      </c>
      <c r="F74" cm="1">
        <f t="array" ref="F74">INDEX(WEATHER!$A$2:$G$865, MATCH(1, (WEATHER!$A$2:$A$865=INPUT!$C$7)*(WEATHER!$B$2:$B$865=CALC!F59)*(WEATHER!$C$2:$C$865=CALC!$B$59), 0), 6)</f>
        <v>2.0760000000000001E-2</v>
      </c>
      <c r="G74" cm="1">
        <f t="array" ref="G74">INDEX(WEATHER!$A$2:$G$865, MATCH(1, (WEATHER!$A$2:$A$865=INPUT!$C$7)*(WEATHER!$B$2:$B$865=CALC!G59)*(WEATHER!$C$2:$C$865=CALC!$B$59), 0), 6)</f>
        <v>2.0660000000000001E-2</v>
      </c>
      <c r="H74" cm="1">
        <f t="array" ref="H74">INDEX(WEATHER!$A$2:$G$865, MATCH(1, (WEATHER!$A$2:$A$865=INPUT!$C$7)*(WEATHER!$B$2:$B$865=CALC!H59)*(WEATHER!$C$2:$C$865=CALC!$B$59), 0), 6)</f>
        <v>2.0660000000000001E-2</v>
      </c>
      <c r="I74" cm="1">
        <f t="array" ref="I74">INDEX(WEATHER!$A$2:$G$865, MATCH(1, (WEATHER!$A$2:$A$865=INPUT!$C$7)*(WEATHER!$B$2:$B$865=CALC!I59)*(WEATHER!$C$2:$C$865=CALC!$B$59), 0), 6)</f>
        <v>1.9820000000000001E-2</v>
      </c>
      <c r="J74" cm="1">
        <f t="array" ref="J74">INDEX(WEATHER!$A$2:$G$865, MATCH(1, (WEATHER!$A$2:$A$865=INPUT!$C$7)*(WEATHER!$B$2:$B$865=CALC!J59)*(WEATHER!$C$2:$C$865=CALC!$B$59), 0), 6)</f>
        <v>1.993E-2</v>
      </c>
      <c r="K74" cm="1">
        <f t="array" ref="K74">INDEX(WEATHER!$A$2:$G$865, MATCH(1, (WEATHER!$A$2:$A$865=INPUT!$C$7)*(WEATHER!$B$2:$B$865=CALC!K59)*(WEATHER!$C$2:$C$865=CALC!$B$59), 0), 6)</f>
        <v>2.0660000000000001E-2</v>
      </c>
      <c r="L74" cm="1">
        <f t="array" ref="L74">INDEX(WEATHER!$A$2:$G$865, MATCH(1, (WEATHER!$A$2:$A$865=INPUT!$C$7)*(WEATHER!$B$2:$B$865=CALC!L59)*(WEATHER!$C$2:$C$865=CALC!$B$59), 0), 6)</f>
        <v>2.0660000000000001E-2</v>
      </c>
      <c r="M74" cm="1">
        <f t="array" ref="M74">INDEX(WEATHER!$A$2:$G$865, MATCH(1, (WEATHER!$A$2:$A$865=INPUT!$C$7)*(WEATHER!$B$2:$B$865=CALC!M59)*(WEATHER!$C$2:$C$865=CALC!$B$59), 0), 6)</f>
        <v>2.0660000000000001E-2</v>
      </c>
      <c r="N74" cm="1">
        <f t="array" ref="N74">INDEX(WEATHER!$A$2:$G$865, MATCH(1, (WEATHER!$A$2:$A$865=INPUT!$C$7)*(WEATHER!$B$2:$B$865=CALC!N59)*(WEATHER!$C$2:$C$865=CALC!$B$59), 0), 6)</f>
        <v>1.993E-2</v>
      </c>
      <c r="P74" s="5">
        <v>3</v>
      </c>
      <c r="Q74" t="s">
        <v>42</v>
      </c>
      <c r="R74" t="s">
        <v>200</v>
      </c>
      <c r="S74">
        <f>1.23 * $M$2 * (C73-$E$1)</f>
        <v>274.88128559999416</v>
      </c>
      <c r="T74">
        <f t="shared" ref="T74" si="28">1.23 * $M$2 * (D73-$E$1)</f>
        <v>274.88128559999416</v>
      </c>
      <c r="U74">
        <f t="shared" ref="U74" si="29">1.23 * $M$2 * (E73-$E$1)</f>
        <v>1038.4404122666631</v>
      </c>
      <c r="V74">
        <f t="shared" ref="V74" si="30">1.23 * $M$2 * (F73-$E$1)</f>
        <v>1038.4404122666631</v>
      </c>
      <c r="W74">
        <f t="shared" ref="W74" si="31">1.23 * $M$2 * (G73-$E$1)</f>
        <v>1038.4404122666631</v>
      </c>
      <c r="X74">
        <f t="shared" ref="X74" si="32">1.23 * $M$2 * (H73-$E$1)</f>
        <v>1038.4404122666631</v>
      </c>
      <c r="Y74">
        <f t="shared" ref="Y74" si="33">1.23 * $M$2 * (I73-$E$1)</f>
        <v>274.88128559999416</v>
      </c>
      <c r="Z74">
        <f t="shared" ref="Z74" si="34">1.23 * $M$2 * (J73-$E$1)</f>
        <v>274.88128559999416</v>
      </c>
      <c r="AA74">
        <f t="shared" ref="AA74" si="35">1.23 * $M$2 * (K73-$E$1)</f>
        <v>1038.4404122666631</v>
      </c>
      <c r="AB74">
        <f t="shared" ref="AB74" si="36">1.23 * $M$2 * (L73-$E$1)</f>
        <v>1038.4404122666631</v>
      </c>
      <c r="AC74">
        <f t="shared" ref="AC74" si="37">1.23 * $M$2 * (M73-$E$1)</f>
        <v>1038.4404122666631</v>
      </c>
      <c r="AD74">
        <f t="shared" ref="AD74" si="38">1.23 * $M$2 * (N73-$E$1)</f>
        <v>1038.4404122666631</v>
      </c>
    </row>
    <row r="75" spans="1:30" x14ac:dyDescent="0.3">
      <c r="R75" t="s">
        <v>201</v>
      </c>
      <c r="S75">
        <f>3010 * $M$2 * (C74-$F$2)</f>
        <v>30774.971249399994</v>
      </c>
      <c r="T75">
        <f>3010 * $M$2 * (D74-$F$2)</f>
        <v>30774.971249399994</v>
      </c>
      <c r="U75">
        <f t="shared" ref="U75" si="39">3010 * $M$2 * (E74-$F$2)</f>
        <v>32725.734454279998</v>
      </c>
      <c r="V75">
        <f t="shared" ref="V75" si="40">3010 * $M$2 * (F74-$F$2)</f>
        <v>35517.343868160002</v>
      </c>
      <c r="W75">
        <f t="shared" ref="W75" si="41">3010 * $M$2 * (G74-$F$2)</f>
        <v>35181.005384560005</v>
      </c>
      <c r="X75">
        <f t="shared" ref="X75" si="42">3010 * $M$2 * (H74-$F$2)</f>
        <v>35181.005384560005</v>
      </c>
      <c r="Y75">
        <f t="shared" ref="Y75" si="43">3010 * $M$2 * (I74-$F$2)</f>
        <v>32355.76212232</v>
      </c>
      <c r="Z75">
        <f t="shared" ref="Z75" si="44">3010 * $M$2 * (J74-$F$2)</f>
        <v>32725.734454279998</v>
      </c>
      <c r="AA75">
        <f t="shared" ref="AA75" si="45">3010 * $M$2 * (K74-$F$2)</f>
        <v>35181.005384560005</v>
      </c>
      <c r="AB75">
        <f t="shared" ref="AB75" si="46">3010 * $M$2 * (L74-$F$2)</f>
        <v>35181.005384560005</v>
      </c>
      <c r="AC75">
        <f t="shared" ref="AC75" si="47">3010 * $M$2 * (M74-$F$2)</f>
        <v>35181.005384560005</v>
      </c>
      <c r="AD75">
        <f t="shared" ref="AD75" si="48">3010 * $M$2 * (N74-$F$2)</f>
        <v>32725.734454279998</v>
      </c>
    </row>
    <row r="76" spans="1:30" x14ac:dyDescent="0.3">
      <c r="S76">
        <f>SUM(S60:S75)/1000</f>
        <v>68.477214546107504</v>
      </c>
      <c r="T76">
        <f t="shared" ref="T76:AD76" si="49">SUM(T60:T75)/1000</f>
        <v>68.477214546107504</v>
      </c>
      <c r="U76">
        <f t="shared" si="49"/>
        <v>72.917204599965217</v>
      </c>
      <c r="V76">
        <f t="shared" si="49"/>
        <v>75.708814013845213</v>
      </c>
      <c r="W76">
        <f t="shared" si="49"/>
        <v>75.372475530245225</v>
      </c>
      <c r="X76">
        <f t="shared" si="49"/>
        <v>75.372475530245225</v>
      </c>
      <c r="Y76">
        <f t="shared" si="49"/>
        <v>70.058005419027495</v>
      </c>
      <c r="Z76">
        <f t="shared" si="49"/>
        <v>70.427977750987495</v>
      </c>
      <c r="AA76">
        <f t="shared" si="49"/>
        <v>75.372475530245225</v>
      </c>
      <c r="AB76">
        <f t="shared" si="49"/>
        <v>75.372475530245225</v>
      </c>
      <c r="AC76">
        <f t="shared" si="49"/>
        <v>75.372475530245225</v>
      </c>
      <c r="AD76">
        <f t="shared" si="49"/>
        <v>72.917204599965217</v>
      </c>
    </row>
    <row r="77" spans="1:30" s="10" customFormat="1" x14ac:dyDescent="0.3"/>
    <row r="78" spans="1:30" x14ac:dyDescent="0.3">
      <c r="B78">
        <v>5</v>
      </c>
      <c r="C78" t="s">
        <v>179</v>
      </c>
      <c r="D78" t="s">
        <v>180</v>
      </c>
      <c r="E78" t="s">
        <v>182</v>
      </c>
      <c r="F78" t="s">
        <v>183</v>
      </c>
      <c r="G78" t="s">
        <v>94</v>
      </c>
      <c r="H78" t="s">
        <v>186</v>
      </c>
      <c r="I78" t="s">
        <v>187</v>
      </c>
      <c r="J78" t="s">
        <v>188</v>
      </c>
      <c r="K78" t="s">
        <v>184</v>
      </c>
      <c r="L78" t="s">
        <v>189</v>
      </c>
      <c r="M78" t="s">
        <v>185</v>
      </c>
      <c r="N78" t="s">
        <v>190</v>
      </c>
      <c r="S78" t="s">
        <v>179</v>
      </c>
      <c r="T78" t="s">
        <v>180</v>
      </c>
      <c r="U78" t="s">
        <v>182</v>
      </c>
      <c r="V78" t="s">
        <v>183</v>
      </c>
      <c r="W78" t="s">
        <v>94</v>
      </c>
      <c r="X78" t="s">
        <v>186</v>
      </c>
      <c r="Y78" t="s">
        <v>187</v>
      </c>
      <c r="Z78" t="s">
        <v>188</v>
      </c>
      <c r="AA78" t="s">
        <v>184</v>
      </c>
      <c r="AB78" t="s">
        <v>189</v>
      </c>
      <c r="AC78" t="s">
        <v>185</v>
      </c>
      <c r="AD78" t="s">
        <v>190</v>
      </c>
    </row>
    <row r="79" spans="1:30" x14ac:dyDescent="0.3">
      <c r="A79" t="s">
        <v>107</v>
      </c>
      <c r="C79" cm="1">
        <f t="array" ref="C79">INDEX(CLTDRoofGlass!$B$3:$F$26,$B$78,'ROOF-TYPE'!$B$1)+(25.5-$E$1)+(INDEX(WEATHER!$A$2:$G$865, MATCH(1, (WEATHER!$A$2:$A$865=INPUT!$C$7)*(WEATHER!$B$2:$B$865=CALC!C78)*(WEATHER!$C$2:$C$865=CALC!$B$78), 0), 4)-29.4)</f>
        <v>-2.7555555555555564</v>
      </c>
      <c r="D79" cm="1">
        <f t="array" ref="D79">INDEX(CLTDRoofGlass!$B$3:$F$26,$B$78,'ROOF-TYPE'!$B$1)+(25.5-$E$1)+(INDEX(WEATHER!$A$2:$G$865, MATCH(1, (WEATHER!$A$2:$A$865=INPUT!$C$7)*(WEATHER!$B$2:$B$865=CALC!D78)*(WEATHER!$C$2:$C$865=CALC!$B$78), 0), 4)-29.4)</f>
        <v>-2.7555555555555564</v>
      </c>
      <c r="E79" cm="1">
        <f t="array" ref="E79">INDEX(CLTDRoofGlass!$B$3:$F$26,$B$78,'ROOF-TYPE'!$B$1)+(25.5-$E$1)+(INDEX(WEATHER!$A$2:$G$865, MATCH(1, (WEATHER!$A$2:$A$865=INPUT!$C$7)*(WEATHER!$B$2:$B$865=CALC!E78)*(WEATHER!$C$2:$C$865=CALC!$B$78), 0), 4)-29.4)</f>
        <v>-2.1999999999999993</v>
      </c>
      <c r="F79" cm="1">
        <f t="array" ref="F79">INDEX(CLTDRoofGlass!$B$3:$F$26,$B$78,'ROOF-TYPE'!$B$1)+(25.5-$E$1)+(INDEX(WEATHER!$A$2:$G$865, MATCH(1, (WEATHER!$A$2:$A$865=INPUT!$C$7)*(WEATHER!$B$2:$B$865=CALC!F78)*(WEATHER!$C$2:$C$865=CALC!$B$78), 0), 4)-29.4)</f>
        <v>-2.1999999999999993</v>
      </c>
      <c r="G79" cm="1">
        <f t="array" ref="G79">INDEX(CLTDRoofGlass!$B$3:$F$26,$B$78,'ROOF-TYPE'!$B$1)+(25.5-$E$1)+(INDEX(WEATHER!$A$2:$G$865, MATCH(1, (WEATHER!$A$2:$A$865=INPUT!$C$7)*(WEATHER!$B$2:$B$865=CALC!G78)*(WEATHER!$C$2:$C$865=CALC!$B$78), 0), 4)-29.4)</f>
        <v>-2.1999999999999993</v>
      </c>
      <c r="H79" cm="1">
        <f t="array" ref="H79">INDEX(CLTDRoofGlass!$B$3:$F$26,$B$78,'ROOF-TYPE'!$B$1)+(25.5-$E$1)+(INDEX(WEATHER!$A$2:$G$865, MATCH(1, (WEATHER!$A$2:$A$865=INPUT!$C$7)*(WEATHER!$B$2:$B$865=CALC!H78)*(WEATHER!$C$2:$C$865=CALC!$B$78), 0), 4)-29.4)</f>
        <v>-2.1999999999999993</v>
      </c>
      <c r="I79" cm="1">
        <f t="array" ref="I79">INDEX(CLTDRoofGlass!$B$3:$F$26,$B$78,'ROOF-TYPE'!$B$1)+(25.5-$E$1)+(INDEX(WEATHER!$A$2:$G$865, MATCH(1, (WEATHER!$A$2:$A$865=INPUT!$C$7)*(WEATHER!$B$2:$B$865=CALC!I78)*(WEATHER!$C$2:$C$865=CALC!$B$78), 0), 4)-29.4)</f>
        <v>-2.7555555555555564</v>
      </c>
      <c r="J79" cm="1">
        <f t="array" ref="J79">INDEX(CLTDRoofGlass!$B$3:$F$26,$B$78,'ROOF-TYPE'!$B$1)+(25.5-$E$1)+(INDEX(WEATHER!$A$2:$G$865, MATCH(1, (WEATHER!$A$2:$A$865=INPUT!$C$7)*(WEATHER!$B$2:$B$865=CALC!J78)*(WEATHER!$C$2:$C$865=CALC!$B$78), 0), 4)-29.4)</f>
        <v>-2.7555555555555564</v>
      </c>
      <c r="K79" cm="1">
        <f t="array" ref="K79">INDEX(CLTDRoofGlass!$B$3:$F$26,$B$78,'ROOF-TYPE'!$B$1)+(25.5-$E$1)+(INDEX(WEATHER!$A$2:$G$865, MATCH(1, (WEATHER!$A$2:$A$865=INPUT!$C$7)*(WEATHER!$B$2:$B$865=CALC!K78)*(WEATHER!$C$2:$C$865=CALC!$B$78), 0), 4)-29.4)</f>
        <v>-2.1999999999999993</v>
      </c>
      <c r="L79" cm="1">
        <f t="array" ref="L79">INDEX(CLTDRoofGlass!$B$3:$F$26,$B$78,'ROOF-TYPE'!$B$1)+(25.5-$E$1)+(INDEX(WEATHER!$A$2:$G$865, MATCH(1, (WEATHER!$A$2:$A$865=INPUT!$C$7)*(WEATHER!$B$2:$B$865=CALC!L78)*(WEATHER!$C$2:$C$865=CALC!$B$78), 0), 4)-29.4)</f>
        <v>-2.1999999999999993</v>
      </c>
      <c r="M79" cm="1">
        <f t="array" ref="M79">INDEX(CLTDRoofGlass!$B$3:$F$26,$B$78,'ROOF-TYPE'!$B$1)+(25.5-$E$1)+(INDEX(WEATHER!$A$2:$G$865, MATCH(1, (WEATHER!$A$2:$A$865=INPUT!$C$7)*(WEATHER!$B$2:$B$865=CALC!M78)*(WEATHER!$C$2:$C$865=CALC!$B$78), 0), 4)-29.4)</f>
        <v>-2.1999999999999993</v>
      </c>
      <c r="N79" cm="1">
        <f t="array" ref="N79">INDEX(CLTDRoofGlass!$B$3:$F$26,$B$78,'ROOF-TYPE'!$B$1)+(25.5-$E$1)+(INDEX(WEATHER!$A$2:$G$865, MATCH(1, (WEATHER!$A$2:$A$865=INPUT!$C$7)*(WEATHER!$B$2:$B$865=CALC!N78)*(WEATHER!$C$2:$C$865=CALC!$B$78), 0), 4)-29.4)</f>
        <v>-2.1999999999999993</v>
      </c>
      <c r="P79" t="s">
        <v>33</v>
      </c>
      <c r="Q79" t="s">
        <v>25</v>
      </c>
      <c r="S79" s="9">
        <f>(1/(INPUT!$C$11+INPUT!$C$12+INPUT!$C$13+$H$1))*INPUT!$C$4*INPUT!$C$5*C79</f>
        <v>-3721.8521043486035</v>
      </c>
      <c r="T79" s="9">
        <f>(1/(INPUT!$C$11+INPUT!$C$12+INPUT!$C$13+$H$1))*INPUT!$C$4*INPUT!$C$5*D79</f>
        <v>-3721.8521043486035</v>
      </c>
      <c r="U79" s="9">
        <f>(1/(INPUT!$C$11+INPUT!$C$12+INPUT!$C$13+$H$1))*INPUT!$C$4*INPUT!$C$5*E79</f>
        <v>-2971.4786962138023</v>
      </c>
      <c r="V79" s="9">
        <f>(1/(INPUT!$C$11+INPUT!$C$12+INPUT!$C$13+$H$1))*INPUT!$C$4*INPUT!$C$5*F79</f>
        <v>-2971.4786962138023</v>
      </c>
      <c r="W79" s="9">
        <f>(1/(INPUT!$C$11+INPUT!$C$12+INPUT!$C$13+$H$1))*INPUT!$C$4*INPUT!$C$5*G79</f>
        <v>-2971.4786962138023</v>
      </c>
      <c r="X79" s="9">
        <f>(1/(INPUT!$C$11+INPUT!$C$12+INPUT!$C$13+$H$1))*INPUT!$C$4*INPUT!$C$5*H79</f>
        <v>-2971.4786962138023</v>
      </c>
      <c r="Y79" s="9">
        <f>(1/(INPUT!$C$11+INPUT!$C$12+INPUT!$C$13+$H$1))*INPUT!$C$4*INPUT!$C$5*I79</f>
        <v>-3721.8521043486035</v>
      </c>
      <c r="Z79" s="9">
        <f>(1/(INPUT!$C$11+INPUT!$C$12+INPUT!$C$13+$H$1))*INPUT!$C$4*INPUT!$C$5*J79</f>
        <v>-3721.8521043486035</v>
      </c>
      <c r="AA79" s="9">
        <f>(1/(INPUT!$C$11+INPUT!$C$12+INPUT!$C$13+$H$1))*INPUT!$C$4*INPUT!$C$5*K79</f>
        <v>-2971.4786962138023</v>
      </c>
      <c r="AB79" s="9">
        <f>(1/(INPUT!$C$11+INPUT!$C$12+INPUT!$C$13+$H$1))*INPUT!$C$4*INPUT!$C$5*L79</f>
        <v>-2971.4786962138023</v>
      </c>
      <c r="AC79" s="9">
        <f>(1/(INPUT!$C$11+INPUT!$C$12+INPUT!$C$13+$H$1))*INPUT!$C$4*INPUT!$C$5*M79</f>
        <v>-2971.4786962138023</v>
      </c>
      <c r="AD79" s="9">
        <f>(1/(INPUT!$C$11+INPUT!$C$12+INPUT!$C$13+$H$1))*INPUT!$C$4*INPUT!$C$5*N79</f>
        <v>-2971.4786962138023</v>
      </c>
    </row>
    <row r="80" spans="1:30" x14ac:dyDescent="0.3">
      <c r="A80" t="s">
        <v>108</v>
      </c>
      <c r="B80" t="s">
        <v>104</v>
      </c>
      <c r="C80" cm="1">
        <f t="array" ref="C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(WEATHER!$A$2:$A$865=INPUT!$C$7)*(WEATHER!$B$2:$B$865=CALC!C78)*(WEATHER!$C$2:$C$865=CALC!$B$78), 0), 4)-29.4)</f>
        <v>-3.7555555555555564</v>
      </c>
      <c r="D80" cm="1">
        <f t="array" ref="D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(WEATHER!$A$2:$A$865=INPUT!$C$7)*(WEATHER!$B$2:$B$865=CALC!D78)*(WEATHER!$C$2:$C$865=CALC!$B$78), 0), 4)-29.4)</f>
        <v>-3.7555555555555564</v>
      </c>
      <c r="E80" cm="1">
        <f t="array" ref="E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(WEATHER!$A$2:$A$865=INPUT!$C$7)*(WEATHER!$B$2:$B$865=CALC!E78)*(WEATHER!$C$2:$C$865=CALC!$B$78), 0), 4)-29.4)</f>
        <v>-3.1999999999999993</v>
      </c>
      <c r="F80" cm="1">
        <f t="array" ref="F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(WEATHER!$A$2:$A$865=INPUT!$C$7)*(WEATHER!$B$2:$B$865=CALC!F78)*(WEATHER!$C$2:$C$865=CALC!$B$78), 0), 4)-29.4)</f>
        <v>-3.1999999999999993</v>
      </c>
      <c r="G80" cm="1">
        <f t="array" ref="G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(WEATHER!$A$2:$A$865=INPUT!$C$7)*(WEATHER!$B$2:$B$865=CALC!G78)*(WEATHER!$C$2:$C$865=CALC!$B$78), 0), 4)-29.4)</f>
        <v>-3.1999999999999993</v>
      </c>
      <c r="H80" cm="1">
        <f t="array" ref="H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(WEATHER!$A$2:$A$865=INPUT!$C$7)*(WEATHER!$B$2:$B$865=CALC!H78)*(WEATHER!$C$2:$C$865=CALC!$B$78), 0), 4)-29.4)</f>
        <v>-3.1999999999999993</v>
      </c>
      <c r="I80" cm="1">
        <f t="array" ref="I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(WEATHER!$A$2:$A$865=INPUT!$C$7)*(WEATHER!$B$2:$B$865=CALC!I78)*(WEATHER!$C$2:$C$865=CALC!$B$78), 0), 4)-29.4)</f>
        <v>-3.7555555555555564</v>
      </c>
      <c r="J80" cm="1">
        <f t="array" ref="J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(WEATHER!$A$2:$A$865=INPUT!$C$7)*(WEATHER!$B$2:$B$865=CALC!J78)*(WEATHER!$C$2:$C$865=CALC!$B$78), 0), 4)-29.4)</f>
        <v>-3.7555555555555564</v>
      </c>
      <c r="K80" cm="1">
        <f t="array" ref="K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(WEATHER!$A$2:$A$865=INPUT!$C$7)*(WEATHER!$B$2:$B$865=CALC!K78)*(WEATHER!$C$2:$C$865=CALC!$B$78), 0), 4)-29.4)</f>
        <v>-3.1999999999999993</v>
      </c>
      <c r="L80" cm="1">
        <f t="array" ref="L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(WEATHER!$A$2:$A$865=INPUT!$C$7)*(WEATHER!$B$2:$B$865=CALC!L78)*(WEATHER!$C$2:$C$865=CALC!$B$78), 0), 4)-29.4)</f>
        <v>-3.1999999999999993</v>
      </c>
      <c r="M80" cm="1">
        <f t="array" ref="M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(WEATHER!$A$2:$A$865=INPUT!$C$7)*(WEATHER!$B$2:$B$865=CALC!M78)*(WEATHER!$C$2:$C$865=CALC!$B$78), 0), 4)-29.4)</f>
        <v>-3.1999999999999993</v>
      </c>
      <c r="N80" cm="1">
        <f t="array" ref="N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(WEATHER!$A$2:$A$865=INPUT!$C$7)*(WEATHER!$B$2:$B$865=CALC!N78)*(WEATHER!$C$2:$C$865=CALC!$B$78), 0), 4)-29.4)</f>
        <v>-3.1999999999999993</v>
      </c>
      <c r="P80" t="s">
        <v>33</v>
      </c>
      <c r="Q80" t="s">
        <v>26</v>
      </c>
      <c r="R80" t="s">
        <v>104</v>
      </c>
      <c r="S80">
        <f>(1/(2*INPUT!$C$16+INPUT!$C$14))*INDEX(INPUT!$F$11:$G$14,MATCH(CALC!$B$6,INPUT!$F$11:$F$14,0),2)*C80</f>
        <v>-997.91586206896568</v>
      </c>
      <c r="T80">
        <f>(1/(2*INPUT!$C$16+INPUT!$C$14))*INDEX(INPUT!$F$11:$G$14,MATCH(CALC!$B$6,INPUT!$F$11:$F$14,0),2)*D80</f>
        <v>-997.91586206896568</v>
      </c>
      <c r="U80">
        <f>(1/(2*INPUT!$C$16+INPUT!$C$14))*INDEX(INPUT!$F$11:$G$14,MATCH(CALC!$B$6,INPUT!$F$11:$F$14,0),2)*E80</f>
        <v>-850.2951724137929</v>
      </c>
      <c r="V80">
        <f>(1/(2*INPUT!$C$16+INPUT!$C$14))*INDEX(INPUT!$F$11:$G$14,MATCH(CALC!$B$6,INPUT!$F$11:$F$14,0),2)*F80</f>
        <v>-850.2951724137929</v>
      </c>
      <c r="W80">
        <f>(1/(2*INPUT!$C$16+INPUT!$C$14))*INDEX(INPUT!$F$11:$G$14,MATCH(CALC!$B$6,INPUT!$F$11:$F$14,0),2)*G80</f>
        <v>-850.2951724137929</v>
      </c>
      <c r="X80">
        <f>(1/(2*INPUT!$C$16+INPUT!$C$14))*INDEX(INPUT!$F$11:$G$14,MATCH(CALC!$B$6,INPUT!$F$11:$F$14,0),2)*H80</f>
        <v>-850.2951724137929</v>
      </c>
      <c r="Y80">
        <f>(1/(2*INPUT!$C$16+INPUT!$C$14))*INDEX(INPUT!$F$11:$G$14,MATCH(CALC!$B$6,INPUT!$F$11:$F$14,0),2)*I80</f>
        <v>-997.91586206896568</v>
      </c>
      <c r="Z80">
        <f>(1/(2*INPUT!$C$16+INPUT!$C$14))*INDEX(INPUT!$F$11:$G$14,MATCH(CALC!$B$6,INPUT!$F$11:$F$14,0),2)*J80</f>
        <v>-997.91586206896568</v>
      </c>
      <c r="AA80">
        <f>(1/(2*INPUT!$C$16+INPUT!$C$14))*INDEX(INPUT!$F$11:$G$14,MATCH(CALC!$B$6,INPUT!$F$11:$F$14,0),2)*K80</f>
        <v>-850.2951724137929</v>
      </c>
      <c r="AB80">
        <f>(1/(2*INPUT!$C$16+INPUT!$C$14))*INDEX(INPUT!$F$11:$G$14,MATCH(CALC!$B$6,INPUT!$F$11:$F$14,0),2)*L80</f>
        <v>-850.2951724137929</v>
      </c>
      <c r="AC80">
        <f>(1/(2*INPUT!$C$16+INPUT!$C$14))*INDEX(INPUT!$F$11:$G$14,MATCH(CALC!$B$6,INPUT!$F$11:$F$14,0),2)*M80</f>
        <v>-850.2951724137929</v>
      </c>
      <c r="AD80">
        <f>(1/(2*INPUT!$C$16+INPUT!$C$14))*INDEX(INPUT!$F$11:$G$14,MATCH(CALC!$B$6,INPUT!$F$11:$F$14,0),2)*N80</f>
        <v>-850.2951724137929</v>
      </c>
    </row>
    <row r="81" spans="1:30" x14ac:dyDescent="0.3">
      <c r="B81" t="s">
        <v>73</v>
      </c>
      <c r="C81" cm="1">
        <f t="array" ref="C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(WEATHER!$A$2:$A$865=INPUT!$C$7)*(WEATHER!$B$2:$B$865=CALC!C78)*(WEATHER!$C$2:$C$865=CALC!$B$78), 0), 4)-29.4)</f>
        <v>-2.7555555555555564</v>
      </c>
      <c r="D81" cm="1">
        <f t="array" ref="D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(WEATHER!$A$2:$A$865=INPUT!$C$7)*(WEATHER!$B$2:$B$865=CALC!D78)*(WEATHER!$C$2:$C$865=CALC!$B$78), 0), 4)-29.4)</f>
        <v>-2.7555555555555564</v>
      </c>
      <c r="E81" cm="1">
        <f t="array" ref="E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(WEATHER!$A$2:$A$865=INPUT!$C$7)*(WEATHER!$B$2:$B$865=CALC!E78)*(WEATHER!$C$2:$C$865=CALC!$B$78), 0), 4)-29.4)</f>
        <v>-2.1999999999999993</v>
      </c>
      <c r="F81" cm="1">
        <f t="array" ref="F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(WEATHER!$A$2:$A$865=INPUT!$C$7)*(WEATHER!$B$2:$B$865=CALC!F78)*(WEATHER!$C$2:$C$865=CALC!$B$78), 0), 4)-29.4)</f>
        <v>-2.1999999999999993</v>
      </c>
      <c r="G81" cm="1">
        <f t="array" ref="G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(WEATHER!$A$2:$A$865=INPUT!$C$7)*(WEATHER!$B$2:$B$865=CALC!G78)*(WEATHER!$C$2:$C$865=CALC!$B$78), 0), 4)-29.4)</f>
        <v>-2.1999999999999993</v>
      </c>
      <c r="H81" cm="1">
        <f t="array" ref="H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(WEATHER!$A$2:$A$865=INPUT!$C$7)*(WEATHER!$B$2:$B$865=CALC!H78)*(WEATHER!$C$2:$C$865=CALC!$B$78), 0), 4)-29.4)</f>
        <v>-2.1999999999999993</v>
      </c>
      <c r="I81" cm="1">
        <f t="array" ref="I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(WEATHER!$A$2:$A$865=INPUT!$C$7)*(WEATHER!$B$2:$B$865=CALC!I78)*(WEATHER!$C$2:$C$865=CALC!$B$78), 0), 4)-29.4)</f>
        <v>-2.7555555555555564</v>
      </c>
      <c r="J81" cm="1">
        <f t="array" ref="J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(WEATHER!$A$2:$A$865=INPUT!$C$7)*(WEATHER!$B$2:$B$865=CALC!J78)*(WEATHER!$C$2:$C$865=CALC!$B$78), 0), 4)-29.4)</f>
        <v>-2.7555555555555564</v>
      </c>
      <c r="K81" cm="1">
        <f t="array" ref="K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(WEATHER!$A$2:$A$865=INPUT!$C$7)*(WEATHER!$B$2:$B$865=CALC!K78)*(WEATHER!$C$2:$C$865=CALC!$B$78), 0), 4)-29.4)</f>
        <v>-2.1999999999999993</v>
      </c>
      <c r="L81" cm="1">
        <f t="array" ref="L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(WEATHER!$A$2:$A$865=INPUT!$C$7)*(WEATHER!$B$2:$B$865=CALC!L78)*(WEATHER!$C$2:$C$865=CALC!$B$78), 0), 4)-29.4)</f>
        <v>-2.1999999999999993</v>
      </c>
      <c r="M81" cm="1">
        <f t="array" ref="M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(WEATHER!$A$2:$A$865=INPUT!$C$7)*(WEATHER!$B$2:$B$865=CALC!M78)*(WEATHER!$C$2:$C$865=CALC!$B$78), 0), 4)-29.4)</f>
        <v>-2.1999999999999993</v>
      </c>
      <c r="N81" cm="1">
        <f t="array" ref="N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(WEATHER!$A$2:$A$865=INPUT!$C$7)*(WEATHER!$B$2:$B$865=CALC!N78)*(WEATHER!$C$2:$C$865=CALC!$B$78), 0), 4)-29.4)</f>
        <v>-2.1999999999999993</v>
      </c>
      <c r="R81" t="s">
        <v>73</v>
      </c>
      <c r="S81">
        <f>(1/(2*INPUT!$C$16+INPUT!$C$14))*INDEX(INPUT!$F$11:$G$14,MATCH(CALC!$B$6,INPUT!$F$11:$F$14,0),2)*C81</f>
        <v>-732.1986206896554</v>
      </c>
      <c r="T81">
        <f>(1/(2*INPUT!$C$16+INPUT!$C$14))*INDEX(INPUT!$F$11:$G$14,MATCH(CALC!$B$6,INPUT!$F$11:$F$14,0),2)*D81</f>
        <v>-732.1986206896554</v>
      </c>
      <c r="U81">
        <f>(1/(2*INPUT!$C$16+INPUT!$C$14))*INDEX(INPUT!$F$11:$G$14,MATCH(CALC!$B$6,INPUT!$F$11:$F$14,0),2)*E81</f>
        <v>-584.5779310344825</v>
      </c>
      <c r="V81">
        <f>(1/(2*INPUT!$C$16+INPUT!$C$14))*INDEX(INPUT!$F$11:$G$14,MATCH(CALC!$B$6,INPUT!$F$11:$F$14,0),2)*F81</f>
        <v>-584.5779310344825</v>
      </c>
      <c r="W81">
        <f>(1/(2*INPUT!$C$16+INPUT!$C$14))*INDEX(INPUT!$F$11:$G$14,MATCH(CALC!$B$6,INPUT!$F$11:$F$14,0),2)*G81</f>
        <v>-584.5779310344825</v>
      </c>
      <c r="X81">
        <f>(1/(2*INPUT!$C$16+INPUT!$C$14))*INDEX(INPUT!$F$11:$G$14,MATCH(CALC!$B$6,INPUT!$F$11:$F$14,0),2)*H81</f>
        <v>-584.5779310344825</v>
      </c>
      <c r="Y81">
        <f>(1/(2*INPUT!$C$16+INPUT!$C$14))*INDEX(INPUT!$F$11:$G$14,MATCH(CALC!$B$6,INPUT!$F$11:$F$14,0),2)*I81</f>
        <v>-732.1986206896554</v>
      </c>
      <c r="Z81">
        <f>(1/(2*INPUT!$C$16+INPUT!$C$14))*INDEX(INPUT!$F$11:$G$14,MATCH(CALC!$B$6,INPUT!$F$11:$F$14,0),2)*J81</f>
        <v>-732.1986206896554</v>
      </c>
      <c r="AA81">
        <f>(1/(2*INPUT!$C$16+INPUT!$C$14))*INDEX(INPUT!$F$11:$G$14,MATCH(CALC!$B$6,INPUT!$F$11:$F$14,0),2)*K81</f>
        <v>-584.5779310344825</v>
      </c>
      <c r="AB81">
        <f>(1/(2*INPUT!$C$16+INPUT!$C$14))*INDEX(INPUT!$F$11:$G$14,MATCH(CALC!$B$6,INPUT!$F$11:$F$14,0),2)*L81</f>
        <v>-584.5779310344825</v>
      </c>
      <c r="AC81">
        <f>(1/(2*INPUT!$C$16+INPUT!$C$14))*INDEX(INPUT!$F$11:$G$14,MATCH(CALC!$B$6,INPUT!$F$11:$F$14,0),2)*M81</f>
        <v>-584.5779310344825</v>
      </c>
      <c r="AD81">
        <f>(1/(2*INPUT!$C$16+INPUT!$C$14))*INDEX(INPUT!$F$11:$G$14,MATCH(CALC!$B$6,INPUT!$F$11:$F$14,0),2)*N81</f>
        <v>-584.5779310344825</v>
      </c>
    </row>
    <row r="82" spans="1:30" x14ac:dyDescent="0.3">
      <c r="B82" t="s">
        <v>105</v>
      </c>
      <c r="C82" cm="1">
        <f t="array" ref="C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(WEATHER!$A$2:$A$865=INPUT!$C$7)*(WEATHER!$B$2:$B$865=CALC!C78)*(WEATHER!$C$2:$C$865=CALC!$B$78), 0), 4)-29.4)</f>
        <v>1.2444444444444436</v>
      </c>
      <c r="D82" cm="1">
        <f t="array" ref="D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(WEATHER!$A$2:$A$865=INPUT!$C$7)*(WEATHER!$B$2:$B$865=CALC!D78)*(WEATHER!$C$2:$C$865=CALC!$B$78), 0), 4)-29.4)</f>
        <v>1.2444444444444436</v>
      </c>
      <c r="E82" cm="1">
        <f t="array" ref="E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(WEATHER!$A$2:$A$865=INPUT!$C$7)*(WEATHER!$B$2:$B$865=CALC!E78)*(WEATHER!$C$2:$C$865=CALC!$B$78), 0), 4)-29.4)</f>
        <v>1.8000000000000007</v>
      </c>
      <c r="F82" cm="1">
        <f t="array" ref="F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(WEATHER!$A$2:$A$865=INPUT!$C$7)*(WEATHER!$B$2:$B$865=CALC!F78)*(WEATHER!$C$2:$C$865=CALC!$B$78), 0), 4)-29.4)</f>
        <v>1.8000000000000007</v>
      </c>
      <c r="G82" cm="1">
        <f t="array" ref="G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(WEATHER!$A$2:$A$865=INPUT!$C$7)*(WEATHER!$B$2:$B$865=CALC!G78)*(WEATHER!$C$2:$C$865=CALC!$B$78), 0), 4)-29.4)</f>
        <v>1.8000000000000007</v>
      </c>
      <c r="H82" cm="1">
        <f t="array" ref="H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(WEATHER!$A$2:$A$865=INPUT!$C$7)*(WEATHER!$B$2:$B$865=CALC!H78)*(WEATHER!$C$2:$C$865=CALC!$B$78), 0), 4)-29.4)</f>
        <v>1.8000000000000007</v>
      </c>
      <c r="I82" cm="1">
        <f t="array" ref="I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(WEATHER!$A$2:$A$865=INPUT!$C$7)*(WEATHER!$B$2:$B$865=CALC!I78)*(WEATHER!$C$2:$C$865=CALC!$B$78), 0), 4)-29.4)</f>
        <v>1.2444444444444436</v>
      </c>
      <c r="J82" cm="1">
        <f t="array" ref="J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(WEATHER!$A$2:$A$865=INPUT!$C$7)*(WEATHER!$B$2:$B$865=CALC!J78)*(WEATHER!$C$2:$C$865=CALC!$B$78), 0), 4)-29.4)</f>
        <v>1.2444444444444436</v>
      </c>
      <c r="K82" cm="1">
        <f t="array" ref="K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(WEATHER!$A$2:$A$865=INPUT!$C$7)*(WEATHER!$B$2:$B$865=CALC!K78)*(WEATHER!$C$2:$C$865=CALC!$B$78), 0), 4)-29.4)</f>
        <v>1.8000000000000007</v>
      </c>
      <c r="L82" cm="1">
        <f t="array" ref="L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(WEATHER!$A$2:$A$865=INPUT!$C$7)*(WEATHER!$B$2:$B$865=CALC!L78)*(WEATHER!$C$2:$C$865=CALC!$B$78), 0), 4)-29.4)</f>
        <v>1.8000000000000007</v>
      </c>
      <c r="M82" cm="1">
        <f t="array" ref="M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(WEATHER!$A$2:$A$865=INPUT!$C$7)*(WEATHER!$B$2:$B$865=CALC!M78)*(WEATHER!$C$2:$C$865=CALC!$B$78), 0), 4)-29.4)</f>
        <v>1.8000000000000007</v>
      </c>
      <c r="N82" cm="1">
        <f t="array" ref="N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(WEATHER!$A$2:$A$865=INPUT!$C$7)*(WEATHER!$B$2:$B$865=CALC!N78)*(WEATHER!$C$2:$C$865=CALC!$B$78), 0), 4)-29.4)</f>
        <v>1.8000000000000007</v>
      </c>
      <c r="R82" t="s">
        <v>105</v>
      </c>
      <c r="S82">
        <f>(1/(2*INPUT!$C$16+INPUT!$C$14))*INDEX(INPUT!$F$11:$G$14,MATCH(CALC!$B$6,INPUT!$F$11:$F$14,0),2)*C82</f>
        <v>330.67034482758595</v>
      </c>
      <c r="T82">
        <f>(1/(2*INPUT!$C$16+INPUT!$C$14))*INDEX(INPUT!$F$11:$G$14,MATCH(CALC!$B$6,INPUT!$F$11:$F$14,0),2)*D82</f>
        <v>330.67034482758595</v>
      </c>
      <c r="U82">
        <f>(1/(2*INPUT!$C$16+INPUT!$C$14))*INDEX(INPUT!$F$11:$G$14,MATCH(CALC!$B$6,INPUT!$F$11:$F$14,0),2)*E82</f>
        <v>478.29103448275879</v>
      </c>
      <c r="V82">
        <f>(1/(2*INPUT!$C$16+INPUT!$C$14))*INDEX(INPUT!$F$11:$G$14,MATCH(CALC!$B$6,INPUT!$F$11:$F$14,0),2)*F82</f>
        <v>478.29103448275879</v>
      </c>
      <c r="W82">
        <f>(1/(2*INPUT!$C$16+INPUT!$C$14))*INDEX(INPUT!$F$11:$G$14,MATCH(CALC!$B$6,INPUT!$F$11:$F$14,0),2)*G82</f>
        <v>478.29103448275879</v>
      </c>
      <c r="X82">
        <f>(1/(2*INPUT!$C$16+INPUT!$C$14))*INDEX(INPUT!$F$11:$G$14,MATCH(CALC!$B$6,INPUT!$F$11:$F$14,0),2)*H82</f>
        <v>478.29103448275879</v>
      </c>
      <c r="Y82">
        <f>(1/(2*INPUT!$C$16+INPUT!$C$14))*INDEX(INPUT!$F$11:$G$14,MATCH(CALC!$B$6,INPUT!$F$11:$F$14,0),2)*I82</f>
        <v>330.67034482758595</v>
      </c>
      <c r="Z82">
        <f>(1/(2*INPUT!$C$16+INPUT!$C$14))*INDEX(INPUT!$F$11:$G$14,MATCH(CALC!$B$6,INPUT!$F$11:$F$14,0),2)*J82</f>
        <v>330.67034482758595</v>
      </c>
      <c r="AA82">
        <f>(1/(2*INPUT!$C$16+INPUT!$C$14))*INDEX(INPUT!$F$11:$G$14,MATCH(CALC!$B$6,INPUT!$F$11:$F$14,0),2)*K82</f>
        <v>478.29103448275879</v>
      </c>
      <c r="AB82">
        <f>(1/(2*INPUT!$C$16+INPUT!$C$14))*INDEX(INPUT!$F$11:$G$14,MATCH(CALC!$B$6,INPUT!$F$11:$F$14,0),2)*L82</f>
        <v>478.29103448275879</v>
      </c>
      <c r="AC82">
        <f>(1/(2*INPUT!$C$16+INPUT!$C$14))*INDEX(INPUT!$F$11:$G$14,MATCH(CALC!$B$6,INPUT!$F$11:$F$14,0),2)*M82</f>
        <v>478.29103448275879</v>
      </c>
      <c r="AD82">
        <f>(1/(2*INPUT!$C$16+INPUT!$C$14))*INDEX(INPUT!$F$11:$G$14,MATCH(CALC!$B$6,INPUT!$F$11:$F$14,0),2)*N82</f>
        <v>478.29103448275879</v>
      </c>
    </row>
    <row r="83" spans="1:30" x14ac:dyDescent="0.3">
      <c r="B83" t="s">
        <v>106</v>
      </c>
      <c r="C83" cm="1">
        <f t="array" ref="C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(WEATHER!$A$2:$A$865=INPUT!$C$7)*(WEATHER!$B$2:$B$865=CALC!C78)*(WEATHER!$C$2:$C$865=CALC!$B$78), 0), 4)-29.4)</f>
        <v>-2.7555555555555564</v>
      </c>
      <c r="D83" cm="1">
        <f t="array" ref="D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(WEATHER!$A$2:$A$865=INPUT!$C$7)*(WEATHER!$B$2:$B$865=CALC!D78)*(WEATHER!$C$2:$C$865=CALC!$B$78), 0), 4)-29.4)</f>
        <v>-2.7555555555555564</v>
      </c>
      <c r="E83" cm="1">
        <f t="array" ref="E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(WEATHER!$A$2:$A$865=INPUT!$C$7)*(WEATHER!$B$2:$B$865=CALC!E78)*(WEATHER!$C$2:$C$865=CALC!$B$78), 0), 4)-29.4)</f>
        <v>-2.1999999999999993</v>
      </c>
      <c r="F83" cm="1">
        <f t="array" ref="F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(WEATHER!$A$2:$A$865=INPUT!$C$7)*(WEATHER!$B$2:$B$865=CALC!F78)*(WEATHER!$C$2:$C$865=CALC!$B$78), 0), 4)-29.4)</f>
        <v>-2.1999999999999993</v>
      </c>
      <c r="G83" cm="1">
        <f t="array" ref="G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(WEATHER!$A$2:$A$865=INPUT!$C$7)*(WEATHER!$B$2:$B$865=CALC!G78)*(WEATHER!$C$2:$C$865=CALC!$B$78), 0), 4)-29.4)</f>
        <v>-2.1999999999999993</v>
      </c>
      <c r="H83" cm="1">
        <f t="array" ref="H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(WEATHER!$A$2:$A$865=INPUT!$C$7)*(WEATHER!$B$2:$B$865=CALC!H78)*(WEATHER!$C$2:$C$865=CALC!$B$78), 0), 4)-29.4)</f>
        <v>-2.1999999999999993</v>
      </c>
      <c r="I83" cm="1">
        <f t="array" ref="I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(WEATHER!$A$2:$A$865=INPUT!$C$7)*(WEATHER!$B$2:$B$865=CALC!I78)*(WEATHER!$C$2:$C$865=CALC!$B$78), 0), 4)-29.4)</f>
        <v>-2.7555555555555564</v>
      </c>
      <c r="J83" cm="1">
        <f t="array" ref="J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(WEATHER!$A$2:$A$865=INPUT!$C$7)*(WEATHER!$B$2:$B$865=CALC!J78)*(WEATHER!$C$2:$C$865=CALC!$B$78), 0), 4)-29.4)</f>
        <v>-2.7555555555555564</v>
      </c>
      <c r="K83" cm="1">
        <f t="array" ref="K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(WEATHER!$A$2:$A$865=INPUT!$C$7)*(WEATHER!$B$2:$B$865=CALC!K78)*(WEATHER!$C$2:$C$865=CALC!$B$78), 0), 4)-29.4)</f>
        <v>-2.1999999999999993</v>
      </c>
      <c r="L83" cm="1">
        <f t="array" ref="L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(WEATHER!$A$2:$A$865=INPUT!$C$7)*(WEATHER!$B$2:$B$865=CALC!L78)*(WEATHER!$C$2:$C$865=CALC!$B$78), 0), 4)-29.4)</f>
        <v>-2.1999999999999993</v>
      </c>
      <c r="M83" cm="1">
        <f t="array" ref="M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(WEATHER!$A$2:$A$865=INPUT!$C$7)*(WEATHER!$B$2:$B$865=CALC!M78)*(WEATHER!$C$2:$C$865=CALC!$B$78), 0), 4)-29.4)</f>
        <v>-2.1999999999999993</v>
      </c>
      <c r="N83" cm="1">
        <f t="array" ref="N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(WEATHER!$A$2:$A$865=INPUT!$C$7)*(WEATHER!$B$2:$B$865=CALC!N78)*(WEATHER!$C$2:$C$865=CALC!$B$78), 0), 4)-29.4)</f>
        <v>-2.1999999999999993</v>
      </c>
      <c r="R83" t="s">
        <v>106</v>
      </c>
      <c r="S83">
        <f>(1/(2*INPUT!$C$16+INPUT!$C$14))*INDEX(INPUT!$F$11:$G$14,MATCH(CALC!$B$6,INPUT!$F$11:$F$14,0),2)*C83</f>
        <v>-732.1986206896554</v>
      </c>
      <c r="T83">
        <f>(1/(2*INPUT!$C$16+INPUT!$C$14))*INDEX(INPUT!$F$11:$G$14,MATCH(CALC!$B$6,INPUT!$F$11:$F$14,0),2)*D83</f>
        <v>-732.1986206896554</v>
      </c>
      <c r="U83">
        <f>(1/(2*INPUT!$C$16+INPUT!$C$14))*INDEX(INPUT!$F$11:$G$14,MATCH(CALC!$B$6,INPUT!$F$11:$F$14,0),2)*E83</f>
        <v>-584.5779310344825</v>
      </c>
      <c r="V83">
        <f>(1/(2*INPUT!$C$16+INPUT!$C$14))*INDEX(INPUT!$F$11:$G$14,MATCH(CALC!$B$6,INPUT!$F$11:$F$14,0),2)*F83</f>
        <v>-584.5779310344825</v>
      </c>
      <c r="W83">
        <f>(1/(2*INPUT!$C$16+INPUT!$C$14))*INDEX(INPUT!$F$11:$G$14,MATCH(CALC!$B$6,INPUT!$F$11:$F$14,0),2)*G83</f>
        <v>-584.5779310344825</v>
      </c>
      <c r="X83">
        <f>(1/(2*INPUT!$C$16+INPUT!$C$14))*INDEX(INPUT!$F$11:$G$14,MATCH(CALC!$B$6,INPUT!$F$11:$F$14,0),2)*H83</f>
        <v>-584.5779310344825</v>
      </c>
      <c r="Y83">
        <f>(1/(2*INPUT!$C$16+INPUT!$C$14))*INDEX(INPUT!$F$11:$G$14,MATCH(CALC!$B$6,INPUT!$F$11:$F$14,0),2)*I83</f>
        <v>-732.1986206896554</v>
      </c>
      <c r="Z83">
        <f>(1/(2*INPUT!$C$16+INPUT!$C$14))*INDEX(INPUT!$F$11:$G$14,MATCH(CALC!$B$6,INPUT!$F$11:$F$14,0),2)*J83</f>
        <v>-732.1986206896554</v>
      </c>
      <c r="AA83">
        <f>(1/(2*INPUT!$C$16+INPUT!$C$14))*INDEX(INPUT!$F$11:$G$14,MATCH(CALC!$B$6,INPUT!$F$11:$F$14,0),2)*K83</f>
        <v>-584.5779310344825</v>
      </c>
      <c r="AB83">
        <f>(1/(2*INPUT!$C$16+INPUT!$C$14))*INDEX(INPUT!$F$11:$G$14,MATCH(CALC!$B$6,INPUT!$F$11:$F$14,0),2)*L83</f>
        <v>-584.5779310344825</v>
      </c>
      <c r="AC83">
        <f>(1/(2*INPUT!$C$16+INPUT!$C$14))*INDEX(INPUT!$F$11:$G$14,MATCH(CALC!$B$6,INPUT!$F$11:$F$14,0),2)*M83</f>
        <v>-584.5779310344825</v>
      </c>
      <c r="AD83">
        <f>(1/(2*INPUT!$C$16+INPUT!$C$14))*INDEX(INPUT!$F$11:$G$14,MATCH(CALC!$B$6,INPUT!$F$11:$F$14,0),2)*N83</f>
        <v>-584.5779310344825</v>
      </c>
    </row>
    <row r="84" spans="1:30" x14ac:dyDescent="0.3">
      <c r="A84" t="s">
        <v>109</v>
      </c>
      <c r="C84" cm="1">
        <f t="array" ref="C84">INDEX(CLTDRoofGlass!$G$3:$G$26,$B$78,1)+(25.5-$E$1)+(INDEX(WEATHER!$A$2:$G$865, MATCH(1, (WEATHER!$A$2:$A$865=INPUT!$C$7)*(WEATHER!$B$2:$B$865=CALC!C78)*(WEATHER!$C$2:$C$865=CALC!$B$78), 0), 4)-29.4)</f>
        <v>-4.7555555555555564</v>
      </c>
      <c r="D84" cm="1">
        <f t="array" ref="D84">INDEX(CLTDRoofGlass!$G$3:$G$26,$B$78,1)+(25.5-$E$1)+(INDEX(WEATHER!$A$2:$G$865, MATCH(1, (WEATHER!$A$2:$A$865=INPUT!$C$7)*(WEATHER!$B$2:$B$865=CALC!D78)*(WEATHER!$C$2:$C$865=CALC!$B$78), 0), 4)-29.4)</f>
        <v>-4.7555555555555564</v>
      </c>
      <c r="E84" cm="1">
        <f t="array" ref="E84">INDEX(CLTDRoofGlass!$G$3:$G$26,$B$78,1)+(25.5-$E$1)+(INDEX(WEATHER!$A$2:$G$865, MATCH(1, (WEATHER!$A$2:$A$865=INPUT!$C$7)*(WEATHER!$B$2:$B$865=CALC!E78)*(WEATHER!$C$2:$C$865=CALC!$B$78), 0), 4)-29.4)</f>
        <v>-4.1999999999999993</v>
      </c>
      <c r="F84" cm="1">
        <f t="array" ref="F84">INDEX(CLTDRoofGlass!$G$3:$G$26,$B$78,1)+(25.5-$E$1)+(INDEX(WEATHER!$A$2:$G$865, MATCH(1, (WEATHER!$A$2:$A$865=INPUT!$C$7)*(WEATHER!$B$2:$B$865=CALC!F78)*(WEATHER!$C$2:$C$865=CALC!$B$78), 0), 4)-29.4)</f>
        <v>-4.1999999999999993</v>
      </c>
      <c r="G84" cm="1">
        <f t="array" ref="G84">INDEX(CLTDRoofGlass!$G$3:$G$26,$B$78,1)+(25.5-$E$1)+(INDEX(WEATHER!$A$2:$G$865, MATCH(1, (WEATHER!$A$2:$A$865=INPUT!$C$7)*(WEATHER!$B$2:$B$865=CALC!G78)*(WEATHER!$C$2:$C$865=CALC!$B$78), 0), 4)-29.4)</f>
        <v>-4.1999999999999993</v>
      </c>
      <c r="H84" cm="1">
        <f t="array" ref="H84">INDEX(CLTDRoofGlass!$G$3:$G$26,$B$78,1)+(25.5-$E$1)+(INDEX(WEATHER!$A$2:$G$865, MATCH(1, (WEATHER!$A$2:$A$865=INPUT!$C$7)*(WEATHER!$B$2:$B$865=CALC!H78)*(WEATHER!$C$2:$C$865=CALC!$B$78), 0), 4)-29.4)</f>
        <v>-4.1999999999999993</v>
      </c>
      <c r="I84" cm="1">
        <f t="array" ref="I84">INDEX(CLTDRoofGlass!$G$3:$G$26,$B$78,1)+(25.5-$E$1)+(INDEX(WEATHER!$A$2:$G$865, MATCH(1, (WEATHER!$A$2:$A$865=INPUT!$C$7)*(WEATHER!$B$2:$B$865=CALC!I78)*(WEATHER!$C$2:$C$865=CALC!$B$78), 0), 4)-29.4)</f>
        <v>-4.7555555555555564</v>
      </c>
      <c r="J84" cm="1">
        <f t="array" ref="J84">INDEX(CLTDRoofGlass!$G$3:$G$26,$B$78,1)+(25.5-$E$1)+(INDEX(WEATHER!$A$2:$G$865, MATCH(1, (WEATHER!$A$2:$A$865=INPUT!$C$7)*(WEATHER!$B$2:$B$865=CALC!J78)*(WEATHER!$C$2:$C$865=CALC!$B$78), 0), 4)-29.4)</f>
        <v>-4.7555555555555564</v>
      </c>
      <c r="K84" cm="1">
        <f t="array" ref="K84">INDEX(CLTDRoofGlass!$G$3:$G$26,$B$78,1)+(25.5-$E$1)+(INDEX(WEATHER!$A$2:$G$865, MATCH(1, (WEATHER!$A$2:$A$865=INPUT!$C$7)*(WEATHER!$B$2:$B$865=CALC!K78)*(WEATHER!$C$2:$C$865=CALC!$B$78), 0), 4)-29.4)</f>
        <v>-4.1999999999999993</v>
      </c>
      <c r="L84" cm="1">
        <f t="array" ref="L84">INDEX(CLTDRoofGlass!$G$3:$G$26,$B$78,1)+(25.5-$E$1)+(INDEX(WEATHER!$A$2:$G$865, MATCH(1, (WEATHER!$A$2:$A$865=INPUT!$C$7)*(WEATHER!$B$2:$B$865=CALC!L78)*(WEATHER!$C$2:$C$865=CALC!$B$78), 0), 4)-29.4)</f>
        <v>-4.1999999999999993</v>
      </c>
      <c r="M84" cm="1">
        <f t="array" ref="M84">INDEX(CLTDRoofGlass!$G$3:$G$26,$B$78,1)+(25.5-$E$1)+(INDEX(WEATHER!$A$2:$G$865, MATCH(1, (WEATHER!$A$2:$A$865=INPUT!$C$7)*(WEATHER!$B$2:$B$865=CALC!M78)*(WEATHER!$C$2:$C$865=CALC!$B$78), 0), 4)-29.4)</f>
        <v>-4.1999999999999993</v>
      </c>
      <c r="N84" cm="1">
        <f t="array" ref="N84">INDEX(CLTDRoofGlass!$G$3:$G$26,$B$78,1)+(25.5-$E$1)+(INDEX(WEATHER!$A$2:$G$865, MATCH(1, (WEATHER!$A$2:$A$865=INPUT!$C$7)*(WEATHER!$B$2:$B$865=CALC!N78)*(WEATHER!$C$2:$C$865=CALC!$B$78), 0), 4)-29.4)</f>
        <v>-4.1999999999999993</v>
      </c>
      <c r="P84" t="s">
        <v>34</v>
      </c>
      <c r="Q84" t="s">
        <v>27</v>
      </c>
    </row>
    <row r="85" spans="1:30" x14ac:dyDescent="0.3">
      <c r="A85" t="s">
        <v>75</v>
      </c>
      <c r="B85" t="s">
        <v>104</v>
      </c>
      <c r="C85">
        <f>INDEX('SCL&amp;CLF'!$B$4:$Y$12,MATCH(B85,'SCL&amp;CLF'!$A$4:$A$12,0),MATCH(CALC!B78,'SCL&amp;CLF'!$B$3:$Y$3,0))</f>
        <v>3</v>
      </c>
      <c r="P85" t="s">
        <v>35</v>
      </c>
      <c r="Q85" t="s">
        <v>36</v>
      </c>
      <c r="S85">
        <f>SUMIF('COMP-WINDOW'!BI:BI, "&lt;&gt;#N/A")</f>
        <v>-2948.7138933333335</v>
      </c>
      <c r="T85">
        <f>SUMIF('COMP-WINDOW'!BJ:BJ, "&lt;&gt;#N/A")</f>
        <v>-2948.7138933333335</v>
      </c>
      <c r="U85">
        <f>SUMIF('COMP-WINDOW'!BK:BK, "&lt;&gt;#N/A")</f>
        <v>-2591.2245599999997</v>
      </c>
      <c r="V85">
        <f>SUMIF('COMP-WINDOW'!BL:BL, "&lt;&gt;#N/A")</f>
        <v>-2591.2245599999997</v>
      </c>
      <c r="W85">
        <f>SUMIF('COMP-WINDOW'!BM:BM, "&lt;&gt;#N/A")</f>
        <v>-2591.2245599999997</v>
      </c>
      <c r="X85">
        <f>SUMIF('COMP-WINDOW'!BN:BN, "&lt;&gt;#N/A")</f>
        <v>-2591.2245599999997</v>
      </c>
      <c r="Y85">
        <f>SUMIF('COMP-WINDOW'!BO:BO, "&lt;&gt;#N/A")</f>
        <v>-2948.7138933333335</v>
      </c>
      <c r="Z85">
        <f>SUMIF('COMP-WINDOW'!BP:BP, "&lt;&gt;#N/A")</f>
        <v>-2948.7138933333335</v>
      </c>
      <c r="AA85">
        <f>SUMIF('COMP-WINDOW'!BQ:BQ, "&lt;&gt;#N/A")</f>
        <v>-2591.2245599999997</v>
      </c>
      <c r="AB85">
        <f>SUMIF('COMP-WINDOW'!BR:BR, "&lt;&gt;#N/A")</f>
        <v>-2591.2245599999997</v>
      </c>
      <c r="AC85">
        <f>SUMIF('COMP-WINDOW'!BS:BS, "&lt;&gt;#N/A")</f>
        <v>-2591.2245599999997</v>
      </c>
      <c r="AD85">
        <f>SUMIF('COMP-WINDOW'!BT:BT, "&lt;&gt;#N/A")</f>
        <v>-2591.2245599999997</v>
      </c>
    </row>
    <row r="86" spans="1:30" x14ac:dyDescent="0.3">
      <c r="B86" t="s">
        <v>73</v>
      </c>
      <c r="C86">
        <f>INDEX('SCL&amp;CLF'!$B$4:$Y$12,MATCH(B86,'SCL&amp;CLF'!$A$4:$A$12,0),MATCH(CALC!B78,'SCL&amp;CLF'!$B$3:$Y$3,0))</f>
        <v>0</v>
      </c>
      <c r="P86" t="s">
        <v>35</v>
      </c>
      <c r="Q86" t="s">
        <v>22</v>
      </c>
      <c r="S86">
        <f>SUMIF('COMP-DOOR'!BI:BI, "&lt;&gt;#N/A")</f>
        <v>-74.218222222222252</v>
      </c>
      <c r="T86">
        <f>SUMIF('COMP-DOOR'!BJ:BJ, "&lt;&gt;#N/A")</f>
        <v>-74.218222222222252</v>
      </c>
      <c r="U86">
        <f>SUMIF('COMP-DOOR'!BK:BK, "&lt;&gt;#N/A")</f>
        <v>-46.895999999999958</v>
      </c>
      <c r="V86">
        <f>SUMIF('COMP-DOOR'!BL:BL, "&lt;&gt;#N/A")</f>
        <v>-46.895999999999958</v>
      </c>
      <c r="W86">
        <f>SUMIF('COMP-DOOR'!BM:BM, "&lt;&gt;#N/A")</f>
        <v>-46.895999999999958</v>
      </c>
      <c r="X86">
        <f>SUMIF('COMP-DOOR'!BN:BN, "&lt;&gt;#N/A")</f>
        <v>-46.895999999999958</v>
      </c>
      <c r="Y86">
        <f>SUMIF('COMP-DOOR'!BO:BO, "&lt;&gt;#N/A")</f>
        <v>-74.218222222222252</v>
      </c>
      <c r="Z86">
        <f>SUMIF('COMP-DOOR'!BP:BP, "&lt;&gt;#N/A")</f>
        <v>-74.218222222222252</v>
      </c>
      <c r="AA86">
        <f>SUMIF('COMP-DOOR'!BQ:BQ, "&lt;&gt;#N/A")</f>
        <v>-46.895999999999958</v>
      </c>
      <c r="AB86">
        <f>SUMIF('COMP-DOOR'!BR:BR, "&lt;&gt;#N/A")</f>
        <v>-46.895999999999958</v>
      </c>
      <c r="AC86">
        <f>SUMIF('COMP-DOOR'!BS:BS, "&lt;&gt;#N/A")</f>
        <v>-46.895999999999958</v>
      </c>
      <c r="AD86">
        <f>SUMIF('COMP-DOOR'!BT:BT, "&lt;&gt;#N/A")</f>
        <v>-46.895999999999958</v>
      </c>
    </row>
    <row r="87" spans="1:30" x14ac:dyDescent="0.3">
      <c r="B87" t="s">
        <v>105</v>
      </c>
      <c r="C87">
        <f>INDEX('SCL&amp;CLF'!$B$4:$Y$12,MATCH(B87,'SCL&amp;CLF'!$A$4:$A$12,0),MATCH(CALC!B78,'SCL&amp;CLF'!$B$3:$Y$3,0))</f>
        <v>0</v>
      </c>
    </row>
    <row r="88" spans="1:30" x14ac:dyDescent="0.3">
      <c r="B88" t="s">
        <v>106</v>
      </c>
      <c r="C88">
        <f>INDEX('SCL&amp;CLF'!$B$4:$Y$12,MATCH(B88,'SCL&amp;CLF'!$A$4:$A$12,0),MATCH(CALC!B78,'SCL&amp;CLF'!$B$3:$Y$3,0))</f>
        <v>6</v>
      </c>
      <c r="P88" t="s">
        <v>37</v>
      </c>
      <c r="Q88" t="s">
        <v>39</v>
      </c>
      <c r="S88">
        <f>INPUT!$L$5 * INDEX('ROOM-TYPE'!$B$2:$I$5, 1, MATCH(INPUT!$L$4, 'ROOM-TYPE'!$B$1:$I$1, 0)) * $C$89</f>
        <v>5944.4</v>
      </c>
      <c r="T88">
        <f>INPUT!$L$5 * INDEX('ROOM-TYPE'!$B$2:$I$5, 1, MATCH(INPUT!$L$4, 'ROOM-TYPE'!$B$1:$I$1, 0)) * $C$89</f>
        <v>5944.4</v>
      </c>
      <c r="U88">
        <f>INPUT!$L$5 * INDEX('ROOM-TYPE'!$B$2:$I$5, 1, MATCH(INPUT!$L$4, 'ROOM-TYPE'!$B$1:$I$1, 0)) * $C$89</f>
        <v>5944.4</v>
      </c>
      <c r="V88">
        <f>INPUT!$L$5 * INDEX('ROOM-TYPE'!$B$2:$I$5, 1, MATCH(INPUT!$L$4, 'ROOM-TYPE'!$B$1:$I$1, 0)) * $C$89</f>
        <v>5944.4</v>
      </c>
      <c r="W88">
        <f>INPUT!$L$5 * INDEX('ROOM-TYPE'!$B$2:$I$5, 1, MATCH(INPUT!$L$4, 'ROOM-TYPE'!$B$1:$I$1, 0)) * $C$89</f>
        <v>5944.4</v>
      </c>
      <c r="X88">
        <f>INPUT!$L$5 * INDEX('ROOM-TYPE'!$B$2:$I$5, 1, MATCH(INPUT!$L$4, 'ROOM-TYPE'!$B$1:$I$1, 0)) * $C$89</f>
        <v>5944.4</v>
      </c>
      <c r="Y88">
        <f>INPUT!$L$5 * INDEX('ROOM-TYPE'!$B$2:$I$5, 1, MATCH(INPUT!$L$4, 'ROOM-TYPE'!$B$1:$I$1, 0)) * $C$89</f>
        <v>5944.4</v>
      </c>
      <c r="Z88">
        <f>INPUT!$L$5 * INDEX('ROOM-TYPE'!$B$2:$I$5, 1, MATCH(INPUT!$L$4, 'ROOM-TYPE'!$B$1:$I$1, 0)) * $C$89</f>
        <v>5944.4</v>
      </c>
      <c r="AA88">
        <f>INPUT!$L$5 * INDEX('ROOM-TYPE'!$B$2:$I$5, 1, MATCH(INPUT!$L$4, 'ROOM-TYPE'!$B$1:$I$1, 0)) * $C$89</f>
        <v>5944.4</v>
      </c>
      <c r="AB88">
        <f>INPUT!$L$5 * INDEX('ROOM-TYPE'!$B$2:$I$5, 1, MATCH(INPUT!$L$4, 'ROOM-TYPE'!$B$1:$I$1, 0)) * $C$89</f>
        <v>5944.4</v>
      </c>
      <c r="AC88">
        <f>INPUT!$L$5 * INDEX('ROOM-TYPE'!$B$2:$I$5, 1, MATCH(INPUT!$L$4, 'ROOM-TYPE'!$B$1:$I$1, 0)) * $C$89</f>
        <v>5944.4</v>
      </c>
      <c r="AD88">
        <f>INPUT!$L$5 * INDEX('ROOM-TYPE'!$B$2:$I$5, 1, MATCH(INPUT!$L$4, 'ROOM-TYPE'!$B$1:$I$1, 0)) * $C$89</f>
        <v>5944.4</v>
      </c>
    </row>
    <row r="89" spans="1:30" x14ac:dyDescent="0.3">
      <c r="A89" t="s">
        <v>210</v>
      </c>
      <c r="C89">
        <f>INDEX('SCL&amp;CLF'!$B$17:$Y$25,MATCH(INDEX('ROOM-TYPE'!$B$1:$I$5,4,MATCH(INPUT!$L$4,'ROOM-TYPE'!$B$1:$I$1,0)),'SCL&amp;CLF'!$A$17:$A$25,0),MATCH(CALC!B78,'SCL&amp;CLF'!$B$16:$Y$16,0))</f>
        <v>0.22</v>
      </c>
      <c r="P89" t="s">
        <v>37</v>
      </c>
      <c r="Q89" t="s">
        <v>38</v>
      </c>
      <c r="S89">
        <f>INPUT!$L$5 * INDEX('ROOM-TYPE'!$B$2:$I$5, 2, MATCH(INPUT!$L$4, 'ROOM-TYPE'!$B$1:$I$1, 0))</f>
        <v>17370</v>
      </c>
      <c r="T89">
        <f>INPUT!$L$5 * INDEX('ROOM-TYPE'!$B$2:$I$5, 2, MATCH(INPUT!$L$4, 'ROOM-TYPE'!$B$1:$I$1, 0))</f>
        <v>17370</v>
      </c>
      <c r="U89">
        <f>INPUT!$L$5 * INDEX('ROOM-TYPE'!$B$2:$I$5, 2, MATCH(INPUT!$L$4, 'ROOM-TYPE'!$B$1:$I$1, 0))</f>
        <v>17370</v>
      </c>
      <c r="V89">
        <f>INPUT!$L$5 * INDEX('ROOM-TYPE'!$B$2:$I$5, 2, MATCH(INPUT!$L$4, 'ROOM-TYPE'!$B$1:$I$1, 0))</f>
        <v>17370</v>
      </c>
      <c r="W89">
        <f>INPUT!$L$5 * INDEX('ROOM-TYPE'!$B$2:$I$5, 2, MATCH(INPUT!$L$4, 'ROOM-TYPE'!$B$1:$I$1, 0))</f>
        <v>17370</v>
      </c>
      <c r="X89">
        <f>INPUT!$L$5 * INDEX('ROOM-TYPE'!$B$2:$I$5, 2, MATCH(INPUT!$L$4, 'ROOM-TYPE'!$B$1:$I$1, 0))</f>
        <v>17370</v>
      </c>
      <c r="Y89">
        <f>INPUT!$L$5 * INDEX('ROOM-TYPE'!$B$2:$I$5, 2, MATCH(INPUT!$L$4, 'ROOM-TYPE'!$B$1:$I$1, 0))</f>
        <v>17370</v>
      </c>
      <c r="Z89">
        <f>INPUT!$L$5 * INDEX('ROOM-TYPE'!$B$2:$I$5, 2, MATCH(INPUT!$L$4, 'ROOM-TYPE'!$B$1:$I$1, 0))</f>
        <v>17370</v>
      </c>
      <c r="AA89">
        <f>INPUT!$L$5 * INDEX('ROOM-TYPE'!$B$2:$I$5, 2, MATCH(INPUT!$L$4, 'ROOM-TYPE'!$B$1:$I$1, 0))</f>
        <v>17370</v>
      </c>
      <c r="AB89">
        <f>INPUT!$L$5 * INDEX('ROOM-TYPE'!$B$2:$I$5, 2, MATCH(INPUT!$L$4, 'ROOM-TYPE'!$B$1:$I$1, 0))</f>
        <v>17370</v>
      </c>
      <c r="AC89">
        <f>INPUT!$L$5 * INDEX('ROOM-TYPE'!$B$2:$I$5, 2, MATCH(INPUT!$L$4, 'ROOM-TYPE'!$B$1:$I$1, 0))</f>
        <v>17370</v>
      </c>
      <c r="AD89">
        <f>INPUT!$L$5 * INDEX('ROOM-TYPE'!$B$2:$I$5, 2, MATCH(INPUT!$L$4, 'ROOM-TYPE'!$B$1:$I$1, 0))</f>
        <v>17370</v>
      </c>
    </row>
    <row r="90" spans="1:30" x14ac:dyDescent="0.3">
      <c r="A90" t="s">
        <v>212</v>
      </c>
      <c r="C90">
        <f>INDEX('SCL&amp;CLF'!$B$29:$Y$33,MATCH(INDEX('ROOM-TYPE'!$B$1:$I$5,5,MATCH(INPUT!$L$4,'ROOM-TYPE'!$B$1:$I$1,0)),'SCL&amp;CLF'!$A$29:$A$33,0),MATCH(CALC!B78,'SCL&amp;CLF'!$B$28:$Y$28,0))</f>
        <v>0.97</v>
      </c>
      <c r="P90" t="s">
        <v>40</v>
      </c>
      <c r="Q90" t="s">
        <v>31</v>
      </c>
      <c r="S90">
        <f>SUMIF(COMP!$F:$F, "&lt;&gt;#N/A")*$C$90</f>
        <v>104.99279999999999</v>
      </c>
      <c r="T90">
        <f>SUMIF(COMP!$F:$F, "&lt;&gt;#N/A")*$C$90</f>
        <v>104.99279999999999</v>
      </c>
      <c r="U90">
        <f>SUMIF(COMP!$F:$F, "&lt;&gt;#N/A")*$C$90</f>
        <v>104.99279999999999</v>
      </c>
      <c r="V90">
        <f>SUMIF(COMP!$F:$F, "&lt;&gt;#N/A")*$C$90</f>
        <v>104.99279999999999</v>
      </c>
      <c r="W90">
        <f>SUMIF(COMP!$F:$F, "&lt;&gt;#N/A")*$C$90</f>
        <v>104.99279999999999</v>
      </c>
      <c r="X90">
        <f>SUMIF(COMP!$F:$F, "&lt;&gt;#N/A")*$C$90</f>
        <v>104.99279999999999</v>
      </c>
      <c r="Y90">
        <f>SUMIF(COMP!$F:$F, "&lt;&gt;#N/A")*$C$90</f>
        <v>104.99279999999999</v>
      </c>
      <c r="Z90">
        <f>SUMIF(COMP!$F:$F, "&lt;&gt;#N/A")*$C$90</f>
        <v>104.99279999999999</v>
      </c>
      <c r="AA90">
        <f>SUMIF(COMP!$F:$F, "&lt;&gt;#N/A")*$C$90</f>
        <v>104.99279999999999</v>
      </c>
      <c r="AB90">
        <f>SUMIF(COMP!$F:$F, "&lt;&gt;#N/A")*$C$90</f>
        <v>104.99279999999999</v>
      </c>
      <c r="AC90">
        <f>SUMIF(COMP!$F:$F, "&lt;&gt;#N/A")*$C$90</f>
        <v>104.99279999999999</v>
      </c>
      <c r="AD90">
        <f>SUMIF(COMP!$F:$F, "&lt;&gt;#N/A")*$C$90</f>
        <v>104.99279999999999</v>
      </c>
    </row>
    <row r="91" spans="1:30" x14ac:dyDescent="0.3">
      <c r="A91" t="s">
        <v>211</v>
      </c>
      <c r="C91" cm="1">
        <f t="array" ref="C91">INDEX('SCL&amp;CLF'!$B$37:$Y$45,INDEX('ROOM-TYPE'!$B$1:$I$5,4,MATCH(INPUT!$L$4,'ROOM-TYPE'!$B$1:$I$1,0)),MATCH(CALC!B78,'SCL&amp;CLF'!$B$36:$Y$36,0))</f>
        <v>0.96</v>
      </c>
      <c r="P91" t="s">
        <v>41</v>
      </c>
      <c r="Q91" t="s">
        <v>32</v>
      </c>
      <c r="S91">
        <f>SUMIF(COMP!$N:$N, "&lt;&gt;#N/A")*$C$89</f>
        <v>275</v>
      </c>
      <c r="T91">
        <f>SUMIF(COMP!$N:$N, "&lt;&gt;#N/A")*$C$89</f>
        <v>275</v>
      </c>
      <c r="U91">
        <f>SUMIF(COMP!$N:$N, "&lt;&gt;#N/A")*$C$89</f>
        <v>275</v>
      </c>
      <c r="V91">
        <f>SUMIF(COMP!$N:$N, "&lt;&gt;#N/A")*$C$89</f>
        <v>275</v>
      </c>
      <c r="W91">
        <f>SUMIF(COMP!$N:$N, "&lt;&gt;#N/A")*$C$89</f>
        <v>275</v>
      </c>
      <c r="X91">
        <f>SUMIF(COMP!$N:$N, "&lt;&gt;#N/A")*$C$89</f>
        <v>275</v>
      </c>
      <c r="Y91">
        <f>SUMIF(COMP!$N:$N, "&lt;&gt;#N/A")*$C$89</f>
        <v>275</v>
      </c>
      <c r="Z91">
        <f>SUMIF(COMP!$N:$N, "&lt;&gt;#N/A")*$C$89</f>
        <v>275</v>
      </c>
      <c r="AA91">
        <f>SUMIF(COMP!$N:$N, "&lt;&gt;#N/A")*$C$89</f>
        <v>275</v>
      </c>
      <c r="AB91">
        <f>SUMIF(COMP!$N:$N, "&lt;&gt;#N/A")*$C$89</f>
        <v>275</v>
      </c>
      <c r="AC91">
        <f>SUMIF(COMP!$N:$N, "&lt;&gt;#N/A")*$C$89</f>
        <v>275</v>
      </c>
      <c r="AD91">
        <f>SUMIF(COMP!$N:$N, "&lt;&gt;#N/A")*$C$89</f>
        <v>275</v>
      </c>
    </row>
    <row r="92" spans="1:30" x14ac:dyDescent="0.3">
      <c r="C92" cm="1">
        <f t="array" ref="C92">INDEX(WEATHER!$A$2:$G$865, MATCH(1, (WEATHER!$A$2:$A$865=INPUT!$C$7)*(WEATHER!$B$2:$B$865=CALC!C78)*(WEATHER!$C$2:$C$865=CALC!$B$78), 0), 4)</f>
        <v>24.444444444444443</v>
      </c>
      <c r="D92" cm="1">
        <f t="array" ref="D92">INDEX(WEATHER!$A$2:$G$865, MATCH(1, (WEATHER!$A$2:$A$865=INPUT!$C$7)*(WEATHER!$B$2:$B$865=CALC!D78)*(WEATHER!$C$2:$C$865=CALC!$B$78), 0), 4)</f>
        <v>24.444444444444443</v>
      </c>
      <c r="E92" cm="1">
        <f t="array" ref="E92">INDEX(WEATHER!$A$2:$G$865, MATCH(1, (WEATHER!$A$2:$A$865=INPUT!$C$7)*(WEATHER!$B$2:$B$865=CALC!E78)*(WEATHER!$C$2:$C$865=CALC!$B$78), 0), 4)</f>
        <v>25</v>
      </c>
      <c r="F92" cm="1">
        <f t="array" ref="F92">INDEX(WEATHER!$A$2:$G$865, MATCH(1, (WEATHER!$A$2:$A$865=INPUT!$C$7)*(WEATHER!$B$2:$B$865=CALC!F78)*(WEATHER!$C$2:$C$865=CALC!$B$78), 0), 4)</f>
        <v>25</v>
      </c>
      <c r="G92" cm="1">
        <f t="array" ref="G92">INDEX(WEATHER!$A$2:$G$865, MATCH(1, (WEATHER!$A$2:$A$865=INPUT!$C$7)*(WEATHER!$B$2:$B$865=CALC!G78)*(WEATHER!$C$2:$C$865=CALC!$B$78), 0), 4)</f>
        <v>25</v>
      </c>
      <c r="H92" cm="1">
        <f t="array" ref="H92">INDEX(WEATHER!$A$2:$G$865, MATCH(1, (WEATHER!$A$2:$A$865=INPUT!$C$7)*(WEATHER!$B$2:$B$865=CALC!H78)*(WEATHER!$C$2:$C$865=CALC!$B$78), 0), 4)</f>
        <v>25</v>
      </c>
      <c r="I92" cm="1">
        <f t="array" ref="I92">INDEX(WEATHER!$A$2:$G$865, MATCH(1, (WEATHER!$A$2:$A$865=INPUT!$C$7)*(WEATHER!$B$2:$B$865=CALC!I78)*(WEATHER!$C$2:$C$865=CALC!$B$78), 0), 4)</f>
        <v>24.444444444444443</v>
      </c>
      <c r="J92" cm="1">
        <f t="array" ref="J92">INDEX(WEATHER!$A$2:$G$865, MATCH(1, (WEATHER!$A$2:$A$865=INPUT!$C$7)*(WEATHER!$B$2:$B$865=CALC!J78)*(WEATHER!$C$2:$C$865=CALC!$B$78), 0), 4)</f>
        <v>24.444444444444443</v>
      </c>
      <c r="K92" cm="1">
        <f t="array" ref="K92">INDEX(WEATHER!$A$2:$G$865, MATCH(1, (WEATHER!$A$2:$A$865=INPUT!$C$7)*(WEATHER!$B$2:$B$865=CALC!K78)*(WEATHER!$C$2:$C$865=CALC!$B$78), 0), 4)</f>
        <v>25</v>
      </c>
      <c r="L92" cm="1">
        <f t="array" ref="L92">INDEX(WEATHER!$A$2:$G$865, MATCH(1, (WEATHER!$A$2:$A$865=INPUT!$C$7)*(WEATHER!$B$2:$B$865=CALC!L78)*(WEATHER!$C$2:$C$865=CALC!$B$78), 0), 4)</f>
        <v>25</v>
      </c>
      <c r="M92" cm="1">
        <f t="array" ref="M92">INDEX(WEATHER!$A$2:$G$865, MATCH(1, (WEATHER!$A$2:$A$865=INPUT!$C$7)*(WEATHER!$B$2:$B$865=CALC!M78)*(WEATHER!$C$2:$C$865=CALC!$B$78), 0), 4)</f>
        <v>25</v>
      </c>
      <c r="N92" cm="1">
        <f t="array" ref="N92">INDEX(WEATHER!$A$2:$G$865, MATCH(1, (WEATHER!$A$2:$A$865=INPUT!$C$7)*(WEATHER!$B$2:$B$865=CALC!N78)*(WEATHER!$C$2:$C$865=CALC!$B$78), 0), 4)</f>
        <v>25</v>
      </c>
    </row>
    <row r="93" spans="1:30" x14ac:dyDescent="0.3">
      <c r="C93" cm="1">
        <f t="array" ref="C93">INDEX(WEATHER!$A$2:$G$865, MATCH(1, (WEATHER!$A$2:$A$865=INPUT!$C$7)*(WEATHER!$B$2:$B$865=CALC!C78)*(WEATHER!$C$2:$C$865=CALC!$B$78), 0), 6)</f>
        <v>1.9349999999999999E-2</v>
      </c>
      <c r="D93" cm="1">
        <f t="array" ref="D93">INDEX(WEATHER!$A$2:$G$865, MATCH(1, (WEATHER!$A$2:$A$865=INPUT!$C$7)*(WEATHER!$B$2:$B$865=CALC!D78)*(WEATHER!$C$2:$C$865=CALC!$B$78), 0), 6)</f>
        <v>1.9349999999999999E-2</v>
      </c>
      <c r="E93" cm="1">
        <f t="array" ref="E93">INDEX(WEATHER!$A$2:$G$865, MATCH(1, (WEATHER!$A$2:$A$865=INPUT!$C$7)*(WEATHER!$B$2:$B$865=CALC!E78)*(WEATHER!$C$2:$C$865=CALC!$B$78), 0), 6)</f>
        <v>1.993E-2</v>
      </c>
      <c r="F93" cm="1">
        <f t="array" ref="F93">INDEX(WEATHER!$A$2:$G$865, MATCH(1, (WEATHER!$A$2:$A$865=INPUT!$C$7)*(WEATHER!$B$2:$B$865=CALC!F78)*(WEATHER!$C$2:$C$865=CALC!$B$78), 0), 6)</f>
        <v>2.0679999999999997E-2</v>
      </c>
      <c r="G93" cm="1">
        <f t="array" ref="G93">INDEX(WEATHER!$A$2:$G$865, MATCH(1, (WEATHER!$A$2:$A$865=INPUT!$C$7)*(WEATHER!$B$2:$B$865=CALC!G78)*(WEATHER!$C$2:$C$865=CALC!$B$78), 0), 6)</f>
        <v>2.0660000000000001E-2</v>
      </c>
      <c r="H93" cm="1">
        <f t="array" ref="H93">INDEX(WEATHER!$A$2:$G$865, MATCH(1, (WEATHER!$A$2:$A$865=INPUT!$C$7)*(WEATHER!$B$2:$B$865=CALC!H78)*(WEATHER!$C$2:$C$865=CALC!$B$78), 0), 6)</f>
        <v>2.0660000000000001E-2</v>
      </c>
      <c r="I93" cm="1">
        <f t="array" ref="I93">INDEX(WEATHER!$A$2:$G$865, MATCH(1, (WEATHER!$A$2:$A$865=INPUT!$C$7)*(WEATHER!$B$2:$B$865=CALC!I78)*(WEATHER!$C$2:$C$865=CALC!$B$78), 0), 6)</f>
        <v>1.9820000000000001E-2</v>
      </c>
      <c r="J93" cm="1">
        <f t="array" ref="J93">INDEX(WEATHER!$A$2:$G$865, MATCH(1, (WEATHER!$A$2:$A$865=INPUT!$C$7)*(WEATHER!$B$2:$B$865=CALC!J78)*(WEATHER!$C$2:$C$865=CALC!$B$78), 0), 6)</f>
        <v>1.993E-2</v>
      </c>
      <c r="K93" cm="1">
        <f t="array" ref="K93">INDEX(WEATHER!$A$2:$G$865, MATCH(1, (WEATHER!$A$2:$A$865=INPUT!$C$7)*(WEATHER!$B$2:$B$865=CALC!K78)*(WEATHER!$C$2:$C$865=CALC!$B$78), 0), 6)</f>
        <v>2.0660000000000001E-2</v>
      </c>
      <c r="L93" cm="1">
        <f t="array" ref="L93">INDEX(WEATHER!$A$2:$G$865, MATCH(1, (WEATHER!$A$2:$A$865=INPUT!$C$7)*(WEATHER!$B$2:$B$865=CALC!L78)*(WEATHER!$C$2:$C$865=CALC!$B$78), 0), 6)</f>
        <v>2.0660000000000001E-2</v>
      </c>
      <c r="M93" cm="1">
        <f t="array" ref="M93">INDEX(WEATHER!$A$2:$G$865, MATCH(1, (WEATHER!$A$2:$A$865=INPUT!$C$7)*(WEATHER!$B$2:$B$865=CALC!M78)*(WEATHER!$C$2:$C$865=CALC!$B$78), 0), 6)</f>
        <v>2.0660000000000001E-2</v>
      </c>
      <c r="N93" cm="1">
        <f t="array" ref="N93">INDEX(WEATHER!$A$2:$G$865, MATCH(1, (WEATHER!$A$2:$A$865=INPUT!$C$7)*(WEATHER!$B$2:$B$865=CALC!N78)*(WEATHER!$C$2:$C$865=CALC!$B$78), 0), 6)</f>
        <v>1.993E-2</v>
      </c>
      <c r="P93" s="5">
        <v>3</v>
      </c>
      <c r="Q93" t="s">
        <v>42</v>
      </c>
      <c r="R93" t="s">
        <v>200</v>
      </c>
      <c r="S93">
        <f>1.23 * $M$2 * (C92-$E$1)</f>
        <v>198.52537293333017</v>
      </c>
      <c r="T93">
        <f t="shared" ref="T93" si="50">1.23 * $M$2 * (D92-$E$1)</f>
        <v>198.52537293333017</v>
      </c>
      <c r="U93">
        <f t="shared" ref="U93" si="51">1.23 * $M$2 * (E92-$E$1)</f>
        <v>962.08449959999905</v>
      </c>
      <c r="V93">
        <f t="shared" ref="V93" si="52">1.23 * $M$2 * (F92-$E$1)</f>
        <v>962.08449959999905</v>
      </c>
      <c r="W93">
        <f t="shared" ref="W93" si="53">1.23 * $M$2 * (G92-$E$1)</f>
        <v>962.08449959999905</v>
      </c>
      <c r="X93">
        <f t="shared" ref="X93" si="54">1.23 * $M$2 * (H92-$E$1)</f>
        <v>962.08449959999905</v>
      </c>
      <c r="Y93">
        <f t="shared" ref="Y93" si="55">1.23 * $M$2 * (I92-$E$1)</f>
        <v>198.52537293333017</v>
      </c>
      <c r="Z93">
        <f t="shared" ref="Z93" si="56">1.23 * $M$2 * (J92-$E$1)</f>
        <v>198.52537293333017</v>
      </c>
      <c r="AA93">
        <f t="shared" ref="AA93" si="57">1.23 * $M$2 * (K92-$E$1)</f>
        <v>962.08449959999905</v>
      </c>
      <c r="AB93">
        <f t="shared" ref="AB93" si="58">1.23 * $M$2 * (L92-$E$1)</f>
        <v>962.08449959999905</v>
      </c>
      <c r="AC93">
        <f t="shared" ref="AC93" si="59">1.23 * $M$2 * (M92-$E$1)</f>
        <v>962.08449959999905</v>
      </c>
      <c r="AD93">
        <f t="shared" ref="AD93" si="60">1.23 * $M$2 * (N92-$E$1)</f>
        <v>962.08449959999905</v>
      </c>
    </row>
    <row r="94" spans="1:30" x14ac:dyDescent="0.3">
      <c r="R94" t="s">
        <v>201</v>
      </c>
      <c r="S94">
        <f>3010 * $M$2 * (C93-$F$2)</f>
        <v>30774.971249399994</v>
      </c>
      <c r="T94">
        <f>3010 * $M$2 * (D93-$F$2)</f>
        <v>30774.971249399994</v>
      </c>
      <c r="U94">
        <f t="shared" ref="U94" si="61">3010 * $M$2 * (E93-$F$2)</f>
        <v>32725.734454279998</v>
      </c>
      <c r="V94">
        <f t="shared" ref="V94" si="62">3010 * $M$2 * (F93-$F$2)</f>
        <v>35248.273081279985</v>
      </c>
      <c r="W94">
        <f t="shared" ref="W94" si="63">3010 * $M$2 * (G93-$F$2)</f>
        <v>35181.005384560005</v>
      </c>
      <c r="X94">
        <f t="shared" ref="X94" si="64">3010 * $M$2 * (H93-$F$2)</f>
        <v>35181.005384560005</v>
      </c>
      <c r="Y94">
        <f t="shared" ref="Y94" si="65">3010 * $M$2 * (I93-$F$2)</f>
        <v>32355.76212232</v>
      </c>
      <c r="Z94">
        <f t="shared" ref="Z94" si="66">3010 * $M$2 * (J93-$F$2)</f>
        <v>32725.734454279998</v>
      </c>
      <c r="AA94">
        <f t="shared" ref="AA94" si="67">3010 * $M$2 * (K93-$F$2)</f>
        <v>35181.005384560005</v>
      </c>
      <c r="AB94">
        <f t="shared" ref="AB94" si="68">3010 * $M$2 * (L93-$F$2)</f>
        <v>35181.005384560005</v>
      </c>
      <c r="AC94">
        <f t="shared" ref="AC94" si="69">3010 * $M$2 * (M93-$F$2)</f>
        <v>35181.005384560005</v>
      </c>
      <c r="AD94">
        <f t="shared" ref="AD94" si="70">3010 * $M$2 * (N93-$F$2)</f>
        <v>32725.734454279998</v>
      </c>
    </row>
    <row r="95" spans="1:30" x14ac:dyDescent="0.3">
      <c r="S95">
        <f>SUM(S79:S94)/1000</f>
        <v>45.79146244380847</v>
      </c>
      <c r="T95">
        <f t="shared" ref="T95:AD95" si="71">SUM(T79:T94)/1000</f>
        <v>45.79146244380847</v>
      </c>
      <c r="U95">
        <f t="shared" si="71"/>
        <v>50.23145249766619</v>
      </c>
      <c r="V95">
        <f t="shared" si="71"/>
        <v>52.753991124666179</v>
      </c>
      <c r="W95">
        <f t="shared" si="71"/>
        <v>52.686723427946198</v>
      </c>
      <c r="X95">
        <f t="shared" si="71"/>
        <v>52.686723427946198</v>
      </c>
      <c r="Y95">
        <f t="shared" si="71"/>
        <v>47.372253316728475</v>
      </c>
      <c r="Z95">
        <f t="shared" si="71"/>
        <v>47.742225648688482</v>
      </c>
      <c r="AA95">
        <f t="shared" si="71"/>
        <v>52.686723427946198</v>
      </c>
      <c r="AB95">
        <f t="shared" si="71"/>
        <v>52.686723427946198</v>
      </c>
      <c r="AC95">
        <f t="shared" si="71"/>
        <v>52.686723427946198</v>
      </c>
      <c r="AD95">
        <f t="shared" si="71"/>
        <v>50.23145249766619</v>
      </c>
    </row>
    <row r="96" spans="1:30" s="10" customFormat="1" x14ac:dyDescent="0.3"/>
    <row r="97" spans="1:30" x14ac:dyDescent="0.3">
      <c r="B97">
        <v>6</v>
      </c>
      <c r="C97" t="s">
        <v>179</v>
      </c>
      <c r="D97" t="s">
        <v>180</v>
      </c>
      <c r="E97" t="s">
        <v>182</v>
      </c>
      <c r="F97" t="s">
        <v>183</v>
      </c>
      <c r="G97" t="s">
        <v>94</v>
      </c>
      <c r="H97" t="s">
        <v>186</v>
      </c>
      <c r="I97" t="s">
        <v>187</v>
      </c>
      <c r="J97" t="s">
        <v>188</v>
      </c>
      <c r="K97" t="s">
        <v>184</v>
      </c>
      <c r="L97" t="s">
        <v>189</v>
      </c>
      <c r="M97" t="s">
        <v>185</v>
      </c>
      <c r="N97" t="s">
        <v>190</v>
      </c>
      <c r="S97" t="s">
        <v>179</v>
      </c>
      <c r="T97" t="s">
        <v>180</v>
      </c>
      <c r="U97" t="s">
        <v>182</v>
      </c>
      <c r="V97" t="s">
        <v>183</v>
      </c>
      <c r="W97" t="s">
        <v>94</v>
      </c>
      <c r="X97" t="s">
        <v>186</v>
      </c>
      <c r="Y97" t="s">
        <v>187</v>
      </c>
      <c r="Z97" t="s">
        <v>188</v>
      </c>
      <c r="AA97" t="s">
        <v>184</v>
      </c>
      <c r="AB97" t="s">
        <v>189</v>
      </c>
      <c r="AC97" t="s">
        <v>185</v>
      </c>
      <c r="AD97" t="s">
        <v>190</v>
      </c>
    </row>
    <row r="98" spans="1:30" x14ac:dyDescent="0.3">
      <c r="A98" t="s">
        <v>107</v>
      </c>
      <c r="C98" cm="1">
        <f t="array" ref="C98">INDEX(CLTDRoofGlass!$B$3:$F$26,$B$97,'ROOF-TYPE'!$B$1)+(25.5-$E$1)+(INDEX(WEATHER!$A$2:$G$865, MATCH(1, (WEATHER!$A$2:$A$865=INPUT!$C$7)*(WEATHER!$B$2:$B$865=CALC!C97)*(WEATHER!$C$2:$C$865=CALC!$B$97), 0), 4)-29.4)</f>
        <v>-4.6444444444444422</v>
      </c>
      <c r="D98" cm="1">
        <f t="array" ref="D98">INDEX(CLTDRoofGlass!$B$3:$F$26,$B$97,'ROOF-TYPE'!$B$1)+(25.5-$E$1)+(INDEX(WEATHER!$A$2:$G$865, MATCH(1, (WEATHER!$A$2:$A$865=INPUT!$C$7)*(WEATHER!$B$2:$B$865=CALC!D97)*(WEATHER!$C$2:$C$865=CALC!$B$97), 0), 4)-29.4)</f>
        <v>-4.6444444444444422</v>
      </c>
      <c r="E98" cm="1">
        <f t="array" ref="E98">INDEX(CLTDRoofGlass!$B$3:$F$26,$B$97,'ROOF-TYPE'!$B$1)+(25.5-$E$1)+(INDEX(WEATHER!$A$2:$G$865, MATCH(1, (WEATHER!$A$2:$A$865=INPUT!$C$7)*(WEATHER!$B$2:$B$865=CALC!E97)*(WEATHER!$C$2:$C$865=CALC!$B$97), 0), 4)-29.4)</f>
        <v>-4.0888888888888886</v>
      </c>
      <c r="F98" cm="1">
        <f t="array" ref="F98">INDEX(CLTDRoofGlass!$B$3:$F$26,$B$97,'ROOF-TYPE'!$B$1)+(25.5-$E$1)+(INDEX(WEATHER!$A$2:$G$865, MATCH(1, (WEATHER!$A$2:$A$865=INPUT!$C$7)*(WEATHER!$B$2:$B$865=CALC!F97)*(WEATHER!$C$2:$C$865=CALC!$B$97), 0), 4)-29.4)</f>
        <v>-4.0888888888888886</v>
      </c>
      <c r="G98" cm="1">
        <f t="array" ref="G98">INDEX(CLTDRoofGlass!$B$3:$F$26,$B$97,'ROOF-TYPE'!$B$1)+(25.5-$E$1)+(INDEX(WEATHER!$A$2:$G$865, MATCH(1, (WEATHER!$A$2:$A$865=INPUT!$C$7)*(WEATHER!$B$2:$B$865=CALC!G97)*(WEATHER!$C$2:$C$865=CALC!$B$97), 0), 4)-29.4)</f>
        <v>-4.0888888888888886</v>
      </c>
      <c r="H98" cm="1">
        <f t="array" ref="H98">INDEX(CLTDRoofGlass!$B$3:$F$26,$B$97,'ROOF-TYPE'!$B$1)+(25.5-$E$1)+(INDEX(WEATHER!$A$2:$G$865, MATCH(1, (WEATHER!$A$2:$A$865=INPUT!$C$7)*(WEATHER!$B$2:$B$865=CALC!H97)*(WEATHER!$C$2:$C$865=CALC!$B$97), 0), 4)-29.4)</f>
        <v>-4.0888888888888886</v>
      </c>
      <c r="I98" cm="1">
        <f t="array" ref="I98">INDEX(CLTDRoofGlass!$B$3:$F$26,$B$97,'ROOF-TYPE'!$B$1)+(25.5-$E$1)+(INDEX(WEATHER!$A$2:$G$865, MATCH(1, (WEATHER!$A$2:$A$865=INPUT!$C$7)*(WEATHER!$B$2:$B$865=CALC!I97)*(WEATHER!$C$2:$C$865=CALC!$B$97), 0), 4)-29.4)</f>
        <v>-4.5888888888888886</v>
      </c>
      <c r="J98" cm="1">
        <f t="array" ref="J98">INDEX(CLTDRoofGlass!$B$3:$F$26,$B$97,'ROOF-TYPE'!$B$1)+(25.5-$E$1)+(INDEX(WEATHER!$A$2:$G$865, MATCH(1, (WEATHER!$A$2:$A$865=INPUT!$C$7)*(WEATHER!$B$2:$B$865=CALC!J97)*(WEATHER!$C$2:$C$865=CALC!$B$97), 0), 4)-29.4)</f>
        <v>-4.6444444444444422</v>
      </c>
      <c r="K98" cm="1">
        <f t="array" ref="K98">INDEX(CLTDRoofGlass!$B$3:$F$26,$B$97,'ROOF-TYPE'!$B$1)+(25.5-$E$1)+(INDEX(WEATHER!$A$2:$G$865, MATCH(1, (WEATHER!$A$2:$A$865=INPUT!$C$7)*(WEATHER!$B$2:$B$865=CALC!K97)*(WEATHER!$C$2:$C$865=CALC!$B$97), 0), 4)-29.4)</f>
        <v>-4.0888888888888886</v>
      </c>
      <c r="L98" cm="1">
        <f t="array" ref="L98">INDEX(CLTDRoofGlass!$B$3:$F$26,$B$97,'ROOF-TYPE'!$B$1)+(25.5-$E$1)+(INDEX(WEATHER!$A$2:$G$865, MATCH(1, (WEATHER!$A$2:$A$865=INPUT!$C$7)*(WEATHER!$B$2:$B$865=CALC!L97)*(WEATHER!$C$2:$C$865=CALC!$B$97), 0), 4)-29.4)</f>
        <v>-4.0888888888888886</v>
      </c>
      <c r="M98" cm="1">
        <f t="array" ref="M98">INDEX(CLTDRoofGlass!$B$3:$F$26,$B$97,'ROOF-TYPE'!$B$1)+(25.5-$E$1)+(INDEX(WEATHER!$A$2:$G$865, MATCH(1, (WEATHER!$A$2:$A$865=INPUT!$C$7)*(WEATHER!$B$2:$B$865=CALC!M97)*(WEATHER!$C$2:$C$865=CALC!$B$97), 0), 4)-29.4)</f>
        <v>-4.0888888888888886</v>
      </c>
      <c r="N98" cm="1">
        <f t="array" ref="N98">INDEX(CLTDRoofGlass!$B$3:$F$26,$B$97,'ROOF-TYPE'!$B$1)+(25.5-$E$1)+(INDEX(WEATHER!$A$2:$G$865, MATCH(1, (WEATHER!$A$2:$A$865=INPUT!$C$7)*(WEATHER!$B$2:$B$865=CALC!N97)*(WEATHER!$C$2:$C$865=CALC!$B$97), 0), 4)-29.4)</f>
        <v>-4.0888888888888886</v>
      </c>
      <c r="P98" t="s">
        <v>33</v>
      </c>
      <c r="Q98" t="s">
        <v>25</v>
      </c>
      <c r="S98" s="9">
        <f>(1/(INPUT!$C$11+INPUT!$C$12+INPUT!$C$13+$H$1))*INPUT!$C$4*INPUT!$C$5*C98</f>
        <v>-6273.1216920069155</v>
      </c>
      <c r="T98" s="9">
        <f>(1/(INPUT!$C$11+INPUT!$C$12+INPUT!$C$13+$H$1))*INPUT!$C$4*INPUT!$C$5*D98</f>
        <v>-6273.1216920069155</v>
      </c>
      <c r="U98" s="9">
        <f>(1/(INPUT!$C$11+INPUT!$C$12+INPUT!$C$13+$H$1))*INPUT!$C$4*INPUT!$C$5*E98</f>
        <v>-5522.7482838721189</v>
      </c>
      <c r="V98" s="9">
        <f>(1/(INPUT!$C$11+INPUT!$C$12+INPUT!$C$13+$H$1))*INPUT!$C$4*INPUT!$C$5*F98</f>
        <v>-5522.7482838721189</v>
      </c>
      <c r="W98" s="9">
        <f>(1/(INPUT!$C$11+INPUT!$C$12+INPUT!$C$13+$H$1))*INPUT!$C$4*INPUT!$C$5*G98</f>
        <v>-5522.7482838721189</v>
      </c>
      <c r="X98" s="9">
        <f>(1/(INPUT!$C$11+INPUT!$C$12+INPUT!$C$13+$H$1))*INPUT!$C$4*INPUT!$C$5*H98</f>
        <v>-5522.7482838721189</v>
      </c>
      <c r="Y98" s="9">
        <f>(1/(INPUT!$C$11+INPUT!$C$12+INPUT!$C$13+$H$1))*INPUT!$C$4*INPUT!$C$5*I98</f>
        <v>-6198.0843511934381</v>
      </c>
      <c r="Z98" s="9">
        <f>(1/(INPUT!$C$11+INPUT!$C$12+INPUT!$C$13+$H$1))*INPUT!$C$4*INPUT!$C$5*J98</f>
        <v>-6273.1216920069155</v>
      </c>
      <c r="AA98" s="9">
        <f>(1/(INPUT!$C$11+INPUT!$C$12+INPUT!$C$13+$H$1))*INPUT!$C$4*INPUT!$C$5*K98</f>
        <v>-5522.7482838721189</v>
      </c>
      <c r="AB98" s="9">
        <f>(1/(INPUT!$C$11+INPUT!$C$12+INPUT!$C$13+$H$1))*INPUT!$C$4*INPUT!$C$5*L98</f>
        <v>-5522.7482838721189</v>
      </c>
      <c r="AC98" s="9">
        <f>(1/(INPUT!$C$11+INPUT!$C$12+INPUT!$C$13+$H$1))*INPUT!$C$4*INPUT!$C$5*M98</f>
        <v>-5522.7482838721189</v>
      </c>
      <c r="AD98" s="9">
        <f>(1/(INPUT!$C$11+INPUT!$C$12+INPUT!$C$13+$H$1))*INPUT!$C$4*INPUT!$C$5*N98</f>
        <v>-5522.7482838721189</v>
      </c>
    </row>
    <row r="99" spans="1:30" x14ac:dyDescent="0.3">
      <c r="A99" t="s">
        <v>108</v>
      </c>
      <c r="B99" t="s">
        <v>104</v>
      </c>
      <c r="C99" cm="1">
        <f t="array" ref="C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(WEATHER!$A$2:$A$865=INPUT!$C$7)*(WEATHER!$B$2:$B$865=CALC!C97)*(WEATHER!$C$2:$C$865=CALC!$B$97), 0), 4)-29.4)</f>
        <v>-3.6444444444444422</v>
      </c>
      <c r="D99" cm="1">
        <f t="array" ref="D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(WEATHER!$A$2:$A$865=INPUT!$C$7)*(WEATHER!$B$2:$B$865=CALC!D97)*(WEATHER!$C$2:$C$865=CALC!$B$97), 0), 4)-29.4)</f>
        <v>-3.6444444444444422</v>
      </c>
      <c r="E99" cm="1">
        <f t="array" ref="E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(WEATHER!$A$2:$A$865=INPUT!$C$7)*(WEATHER!$B$2:$B$865=CALC!E97)*(WEATHER!$C$2:$C$865=CALC!$B$97), 0), 4)-29.4)</f>
        <v>-3.0888888888888886</v>
      </c>
      <c r="F99" cm="1">
        <f t="array" ref="F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(WEATHER!$A$2:$A$865=INPUT!$C$7)*(WEATHER!$B$2:$B$865=CALC!F97)*(WEATHER!$C$2:$C$865=CALC!$B$97), 0), 4)-29.4)</f>
        <v>-3.0888888888888886</v>
      </c>
      <c r="G99" cm="1">
        <f t="array" ref="G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(WEATHER!$A$2:$A$865=INPUT!$C$7)*(WEATHER!$B$2:$B$865=CALC!G97)*(WEATHER!$C$2:$C$865=CALC!$B$97), 0), 4)-29.4)</f>
        <v>-3.0888888888888886</v>
      </c>
      <c r="H99" cm="1">
        <f t="array" ref="H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(WEATHER!$A$2:$A$865=INPUT!$C$7)*(WEATHER!$B$2:$B$865=CALC!H97)*(WEATHER!$C$2:$C$865=CALC!$B$97), 0), 4)-29.4)</f>
        <v>-3.0888888888888886</v>
      </c>
      <c r="I99" cm="1">
        <f t="array" ref="I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(WEATHER!$A$2:$A$865=INPUT!$C$7)*(WEATHER!$B$2:$B$865=CALC!I97)*(WEATHER!$C$2:$C$865=CALC!$B$97), 0), 4)-29.4)</f>
        <v>-3.5888888888888886</v>
      </c>
      <c r="J99" cm="1">
        <f t="array" ref="J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(WEATHER!$A$2:$A$865=INPUT!$C$7)*(WEATHER!$B$2:$B$865=CALC!J97)*(WEATHER!$C$2:$C$865=CALC!$B$97), 0), 4)-29.4)</f>
        <v>-3.6444444444444422</v>
      </c>
      <c r="K99" cm="1">
        <f t="array" ref="K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(WEATHER!$A$2:$A$865=INPUT!$C$7)*(WEATHER!$B$2:$B$865=CALC!K97)*(WEATHER!$C$2:$C$865=CALC!$B$97), 0), 4)-29.4)</f>
        <v>-3.0888888888888886</v>
      </c>
      <c r="L99" cm="1">
        <f t="array" ref="L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(WEATHER!$A$2:$A$865=INPUT!$C$7)*(WEATHER!$B$2:$B$865=CALC!L97)*(WEATHER!$C$2:$C$865=CALC!$B$97), 0), 4)-29.4)</f>
        <v>-3.0888888888888886</v>
      </c>
      <c r="M99" cm="1">
        <f t="array" ref="M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(WEATHER!$A$2:$A$865=INPUT!$C$7)*(WEATHER!$B$2:$B$865=CALC!M97)*(WEATHER!$C$2:$C$865=CALC!$B$97), 0), 4)-29.4)</f>
        <v>-3.0888888888888886</v>
      </c>
      <c r="N99" cm="1">
        <f t="array" ref="N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(WEATHER!$A$2:$A$865=INPUT!$C$7)*(WEATHER!$B$2:$B$865=CALC!N97)*(WEATHER!$C$2:$C$865=CALC!$B$97), 0), 4)-29.4)</f>
        <v>-3.0888888888888886</v>
      </c>
      <c r="P99" t="s">
        <v>33</v>
      </c>
      <c r="Q99" t="s">
        <v>26</v>
      </c>
      <c r="R99" t="s">
        <v>104</v>
      </c>
      <c r="S99">
        <f>(1/(2*INPUT!$C$16+INPUT!$C$14))*INDEX(INPUT!$F$11:$G$14,MATCH(CALC!$B$6,INPUT!$F$11:$F$14,0),2)*C99</f>
        <v>-968.3917241379304</v>
      </c>
      <c r="T99">
        <f>(1/(2*INPUT!$C$16+INPUT!$C$14))*INDEX(INPUT!$F$11:$G$14,MATCH(CALC!$B$6,INPUT!$F$11:$F$14,0),2)*D99</f>
        <v>-968.3917241379304</v>
      </c>
      <c r="U99">
        <f>(1/(2*INPUT!$C$16+INPUT!$C$14))*INDEX(INPUT!$F$11:$G$14,MATCH(CALC!$B$6,INPUT!$F$11:$F$14,0),2)*E99</f>
        <v>-820.77103448275852</v>
      </c>
      <c r="V99">
        <f>(1/(2*INPUT!$C$16+INPUT!$C$14))*INDEX(INPUT!$F$11:$G$14,MATCH(CALC!$B$6,INPUT!$F$11:$F$14,0),2)*F99</f>
        <v>-820.77103448275852</v>
      </c>
      <c r="W99">
        <f>(1/(2*INPUT!$C$16+INPUT!$C$14))*INDEX(INPUT!$F$11:$G$14,MATCH(CALC!$B$6,INPUT!$F$11:$F$14,0),2)*G99</f>
        <v>-820.77103448275852</v>
      </c>
      <c r="X99">
        <f>(1/(2*INPUT!$C$16+INPUT!$C$14))*INDEX(INPUT!$F$11:$G$14,MATCH(CALC!$B$6,INPUT!$F$11:$F$14,0),2)*H99</f>
        <v>-820.77103448275852</v>
      </c>
      <c r="Y99">
        <f>(1/(2*INPUT!$C$16+INPUT!$C$14))*INDEX(INPUT!$F$11:$G$14,MATCH(CALC!$B$6,INPUT!$F$11:$F$14,0),2)*I99</f>
        <v>-953.62965517241366</v>
      </c>
      <c r="Z99">
        <f>(1/(2*INPUT!$C$16+INPUT!$C$14))*INDEX(INPUT!$F$11:$G$14,MATCH(CALC!$B$6,INPUT!$F$11:$F$14,0),2)*J99</f>
        <v>-968.3917241379304</v>
      </c>
      <c r="AA99">
        <f>(1/(2*INPUT!$C$16+INPUT!$C$14))*INDEX(INPUT!$F$11:$G$14,MATCH(CALC!$B$6,INPUT!$F$11:$F$14,0),2)*K99</f>
        <v>-820.77103448275852</v>
      </c>
      <c r="AB99">
        <f>(1/(2*INPUT!$C$16+INPUT!$C$14))*INDEX(INPUT!$F$11:$G$14,MATCH(CALC!$B$6,INPUT!$F$11:$F$14,0),2)*L99</f>
        <v>-820.77103448275852</v>
      </c>
      <c r="AC99">
        <f>(1/(2*INPUT!$C$16+INPUT!$C$14))*INDEX(INPUT!$F$11:$G$14,MATCH(CALC!$B$6,INPUT!$F$11:$F$14,0),2)*M99</f>
        <v>-820.77103448275852</v>
      </c>
      <c r="AD99">
        <f>(1/(2*INPUT!$C$16+INPUT!$C$14))*INDEX(INPUT!$F$11:$G$14,MATCH(CALC!$B$6,INPUT!$F$11:$F$14,0),2)*N99</f>
        <v>-820.77103448275852</v>
      </c>
    </row>
    <row r="100" spans="1:30" x14ac:dyDescent="0.3">
      <c r="B100" t="s">
        <v>73</v>
      </c>
      <c r="C100" cm="1">
        <f t="array" ref="C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(WEATHER!$A$2:$A$865=INPUT!$C$7)*(WEATHER!$B$2:$B$865=CALC!C97)*(WEATHER!$C$2:$C$865=CALC!$B$97), 0), 4)-29.4)</f>
        <v>-2.6444444444444422</v>
      </c>
      <c r="D100" cm="1">
        <f t="array" ref="D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(WEATHER!$A$2:$A$865=INPUT!$C$7)*(WEATHER!$B$2:$B$865=CALC!D97)*(WEATHER!$C$2:$C$865=CALC!$B$97), 0), 4)-29.4)</f>
        <v>-2.6444444444444422</v>
      </c>
      <c r="E100" cm="1">
        <f t="array" ref="E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(WEATHER!$A$2:$A$865=INPUT!$C$7)*(WEATHER!$B$2:$B$865=CALC!E97)*(WEATHER!$C$2:$C$865=CALC!$B$97), 0), 4)-29.4)</f>
        <v>-2.0888888888888886</v>
      </c>
      <c r="F100" cm="1">
        <f t="array" ref="F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(WEATHER!$A$2:$A$865=INPUT!$C$7)*(WEATHER!$B$2:$B$865=CALC!F97)*(WEATHER!$C$2:$C$865=CALC!$B$97), 0), 4)-29.4)</f>
        <v>-2.0888888888888886</v>
      </c>
      <c r="G100" cm="1">
        <f t="array" ref="G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(WEATHER!$A$2:$A$865=INPUT!$C$7)*(WEATHER!$B$2:$B$865=CALC!G97)*(WEATHER!$C$2:$C$865=CALC!$B$97), 0), 4)-29.4)</f>
        <v>-2.0888888888888886</v>
      </c>
      <c r="H100" cm="1">
        <f t="array" ref="H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(WEATHER!$A$2:$A$865=INPUT!$C$7)*(WEATHER!$B$2:$B$865=CALC!H97)*(WEATHER!$C$2:$C$865=CALC!$B$97), 0), 4)-29.4)</f>
        <v>-2.0888888888888886</v>
      </c>
      <c r="I100" cm="1">
        <f t="array" ref="I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(WEATHER!$A$2:$A$865=INPUT!$C$7)*(WEATHER!$B$2:$B$865=CALC!I97)*(WEATHER!$C$2:$C$865=CALC!$B$97), 0), 4)-29.4)</f>
        <v>-2.5888888888888886</v>
      </c>
      <c r="J100" cm="1">
        <f t="array" ref="J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(WEATHER!$A$2:$A$865=INPUT!$C$7)*(WEATHER!$B$2:$B$865=CALC!J97)*(WEATHER!$C$2:$C$865=CALC!$B$97), 0), 4)-29.4)</f>
        <v>-2.6444444444444422</v>
      </c>
      <c r="K100" cm="1">
        <f t="array" ref="K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(WEATHER!$A$2:$A$865=INPUT!$C$7)*(WEATHER!$B$2:$B$865=CALC!K97)*(WEATHER!$C$2:$C$865=CALC!$B$97), 0), 4)-29.4)</f>
        <v>-2.0888888888888886</v>
      </c>
      <c r="L100" cm="1">
        <f t="array" ref="L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(WEATHER!$A$2:$A$865=INPUT!$C$7)*(WEATHER!$B$2:$B$865=CALC!L97)*(WEATHER!$C$2:$C$865=CALC!$B$97), 0), 4)-29.4)</f>
        <v>-2.0888888888888886</v>
      </c>
      <c r="M100" cm="1">
        <f t="array" ref="M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(WEATHER!$A$2:$A$865=INPUT!$C$7)*(WEATHER!$B$2:$B$865=CALC!M97)*(WEATHER!$C$2:$C$865=CALC!$B$97), 0), 4)-29.4)</f>
        <v>-2.0888888888888886</v>
      </c>
      <c r="N100" cm="1">
        <f t="array" ref="N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(WEATHER!$A$2:$A$865=INPUT!$C$7)*(WEATHER!$B$2:$B$865=CALC!N97)*(WEATHER!$C$2:$C$865=CALC!$B$97), 0), 4)-29.4)</f>
        <v>-2.0888888888888886</v>
      </c>
      <c r="R100" t="s">
        <v>73</v>
      </c>
      <c r="S100">
        <f>(1/(2*INPUT!$C$16+INPUT!$C$14))*INDEX(INPUT!$F$11:$G$14,MATCH(CALC!$B$6,INPUT!$F$11:$F$14,0),2)*C100</f>
        <v>-702.67448275862012</v>
      </c>
      <c r="T100">
        <f>(1/(2*INPUT!$C$16+INPUT!$C$14))*INDEX(INPUT!$F$11:$G$14,MATCH(CALC!$B$6,INPUT!$F$11:$F$14,0),2)*D100</f>
        <v>-702.67448275862012</v>
      </c>
      <c r="U100">
        <f>(1/(2*INPUT!$C$16+INPUT!$C$14))*INDEX(INPUT!$F$11:$G$14,MATCH(CALC!$B$6,INPUT!$F$11:$F$14,0),2)*E100</f>
        <v>-555.05379310344813</v>
      </c>
      <c r="V100">
        <f>(1/(2*INPUT!$C$16+INPUT!$C$14))*INDEX(INPUT!$F$11:$G$14,MATCH(CALC!$B$6,INPUT!$F$11:$F$14,0),2)*F100</f>
        <v>-555.05379310344813</v>
      </c>
      <c r="W100">
        <f>(1/(2*INPUT!$C$16+INPUT!$C$14))*INDEX(INPUT!$F$11:$G$14,MATCH(CALC!$B$6,INPUT!$F$11:$F$14,0),2)*G100</f>
        <v>-555.05379310344813</v>
      </c>
      <c r="X100">
        <f>(1/(2*INPUT!$C$16+INPUT!$C$14))*INDEX(INPUT!$F$11:$G$14,MATCH(CALC!$B$6,INPUT!$F$11:$F$14,0),2)*H100</f>
        <v>-555.05379310344813</v>
      </c>
      <c r="Y100">
        <f>(1/(2*INPUT!$C$16+INPUT!$C$14))*INDEX(INPUT!$F$11:$G$14,MATCH(CALC!$B$6,INPUT!$F$11:$F$14,0),2)*I100</f>
        <v>-687.91241379310338</v>
      </c>
      <c r="Z100">
        <f>(1/(2*INPUT!$C$16+INPUT!$C$14))*INDEX(INPUT!$F$11:$G$14,MATCH(CALC!$B$6,INPUT!$F$11:$F$14,0),2)*J100</f>
        <v>-702.67448275862012</v>
      </c>
      <c r="AA100">
        <f>(1/(2*INPUT!$C$16+INPUT!$C$14))*INDEX(INPUT!$F$11:$G$14,MATCH(CALC!$B$6,INPUT!$F$11:$F$14,0),2)*K100</f>
        <v>-555.05379310344813</v>
      </c>
      <c r="AB100">
        <f>(1/(2*INPUT!$C$16+INPUT!$C$14))*INDEX(INPUT!$F$11:$G$14,MATCH(CALC!$B$6,INPUT!$F$11:$F$14,0),2)*L100</f>
        <v>-555.05379310344813</v>
      </c>
      <c r="AC100">
        <f>(1/(2*INPUT!$C$16+INPUT!$C$14))*INDEX(INPUT!$F$11:$G$14,MATCH(CALC!$B$6,INPUT!$F$11:$F$14,0),2)*M100</f>
        <v>-555.05379310344813</v>
      </c>
      <c r="AD100">
        <f>(1/(2*INPUT!$C$16+INPUT!$C$14))*INDEX(INPUT!$F$11:$G$14,MATCH(CALC!$B$6,INPUT!$F$11:$F$14,0),2)*N100</f>
        <v>-555.05379310344813</v>
      </c>
    </row>
    <row r="101" spans="1:30" x14ac:dyDescent="0.3">
      <c r="B101" t="s">
        <v>105</v>
      </c>
      <c r="C101" cm="1">
        <f t="array" ref="C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(WEATHER!$A$2:$A$865=INPUT!$C$7)*(WEATHER!$B$2:$B$865=CALC!C97)*(WEATHER!$C$2:$C$865=CALC!$B$97), 0), 4)-29.4)</f>
        <v>1.3555555555555578</v>
      </c>
      <c r="D101" cm="1">
        <f t="array" ref="D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(WEATHER!$A$2:$A$865=INPUT!$C$7)*(WEATHER!$B$2:$B$865=CALC!D97)*(WEATHER!$C$2:$C$865=CALC!$B$97), 0), 4)-29.4)</f>
        <v>1.3555555555555578</v>
      </c>
      <c r="E101" cm="1">
        <f t="array" ref="E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(WEATHER!$A$2:$A$865=INPUT!$C$7)*(WEATHER!$B$2:$B$865=CALC!E97)*(WEATHER!$C$2:$C$865=CALC!$B$97), 0), 4)-29.4)</f>
        <v>1.9111111111111114</v>
      </c>
      <c r="F101" cm="1">
        <f t="array" ref="F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(WEATHER!$A$2:$A$865=INPUT!$C$7)*(WEATHER!$B$2:$B$865=CALC!F97)*(WEATHER!$C$2:$C$865=CALC!$B$97), 0), 4)-29.4)</f>
        <v>1.9111111111111114</v>
      </c>
      <c r="G101" cm="1">
        <f t="array" ref="G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(WEATHER!$A$2:$A$865=INPUT!$C$7)*(WEATHER!$B$2:$B$865=CALC!G97)*(WEATHER!$C$2:$C$865=CALC!$B$97), 0), 4)-29.4)</f>
        <v>1.9111111111111114</v>
      </c>
      <c r="H101" cm="1">
        <f t="array" ref="H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(WEATHER!$A$2:$A$865=INPUT!$C$7)*(WEATHER!$B$2:$B$865=CALC!H97)*(WEATHER!$C$2:$C$865=CALC!$B$97), 0), 4)-29.4)</f>
        <v>1.9111111111111114</v>
      </c>
      <c r="I101" cm="1">
        <f t="array" ref="I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(WEATHER!$A$2:$A$865=INPUT!$C$7)*(WEATHER!$B$2:$B$865=CALC!I97)*(WEATHER!$C$2:$C$865=CALC!$B$97), 0), 4)-29.4)</f>
        <v>1.4111111111111114</v>
      </c>
      <c r="J101" cm="1">
        <f t="array" ref="J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(WEATHER!$A$2:$A$865=INPUT!$C$7)*(WEATHER!$B$2:$B$865=CALC!J97)*(WEATHER!$C$2:$C$865=CALC!$B$97), 0), 4)-29.4)</f>
        <v>1.3555555555555578</v>
      </c>
      <c r="K101" cm="1">
        <f t="array" ref="K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(WEATHER!$A$2:$A$865=INPUT!$C$7)*(WEATHER!$B$2:$B$865=CALC!K97)*(WEATHER!$C$2:$C$865=CALC!$B$97), 0), 4)-29.4)</f>
        <v>1.9111111111111114</v>
      </c>
      <c r="L101" cm="1">
        <f t="array" ref="L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(WEATHER!$A$2:$A$865=INPUT!$C$7)*(WEATHER!$B$2:$B$865=CALC!L97)*(WEATHER!$C$2:$C$865=CALC!$B$97), 0), 4)-29.4)</f>
        <v>1.9111111111111114</v>
      </c>
      <c r="M101" cm="1">
        <f t="array" ref="M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(WEATHER!$A$2:$A$865=INPUT!$C$7)*(WEATHER!$B$2:$B$865=CALC!M97)*(WEATHER!$C$2:$C$865=CALC!$B$97), 0), 4)-29.4)</f>
        <v>1.9111111111111114</v>
      </c>
      <c r="N101" cm="1">
        <f t="array" ref="N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(WEATHER!$A$2:$A$865=INPUT!$C$7)*(WEATHER!$B$2:$B$865=CALC!N97)*(WEATHER!$C$2:$C$865=CALC!$B$97), 0), 4)-29.4)</f>
        <v>1.9111111111111114</v>
      </c>
      <c r="R101" t="s">
        <v>105</v>
      </c>
      <c r="S101">
        <f>(1/(2*INPUT!$C$16+INPUT!$C$14))*INDEX(INPUT!$F$11:$G$14,MATCH(CALC!$B$6,INPUT!$F$11:$F$14,0),2)*C101</f>
        <v>360.19448275862129</v>
      </c>
      <c r="T101">
        <f>(1/(2*INPUT!$C$16+INPUT!$C$14))*INDEX(INPUT!$F$11:$G$14,MATCH(CALC!$B$6,INPUT!$F$11:$F$14,0),2)*D101</f>
        <v>360.19448275862129</v>
      </c>
      <c r="U101">
        <f>(1/(2*INPUT!$C$16+INPUT!$C$14))*INDEX(INPUT!$F$11:$G$14,MATCH(CALC!$B$6,INPUT!$F$11:$F$14,0),2)*E101</f>
        <v>507.81517241379316</v>
      </c>
      <c r="V101">
        <f>(1/(2*INPUT!$C$16+INPUT!$C$14))*INDEX(INPUT!$F$11:$G$14,MATCH(CALC!$B$6,INPUT!$F$11:$F$14,0),2)*F101</f>
        <v>507.81517241379316</v>
      </c>
      <c r="W101">
        <f>(1/(2*INPUT!$C$16+INPUT!$C$14))*INDEX(INPUT!$F$11:$G$14,MATCH(CALC!$B$6,INPUT!$F$11:$F$14,0),2)*G101</f>
        <v>507.81517241379316</v>
      </c>
      <c r="X101">
        <f>(1/(2*INPUT!$C$16+INPUT!$C$14))*INDEX(INPUT!$F$11:$G$14,MATCH(CALC!$B$6,INPUT!$F$11:$F$14,0),2)*H101</f>
        <v>507.81517241379316</v>
      </c>
      <c r="Y101">
        <f>(1/(2*INPUT!$C$16+INPUT!$C$14))*INDEX(INPUT!$F$11:$G$14,MATCH(CALC!$B$6,INPUT!$F$11:$F$14,0),2)*I101</f>
        <v>374.95655172413802</v>
      </c>
      <c r="Z101">
        <f>(1/(2*INPUT!$C$16+INPUT!$C$14))*INDEX(INPUT!$F$11:$G$14,MATCH(CALC!$B$6,INPUT!$F$11:$F$14,0),2)*J101</f>
        <v>360.19448275862129</v>
      </c>
      <c r="AA101">
        <f>(1/(2*INPUT!$C$16+INPUT!$C$14))*INDEX(INPUT!$F$11:$G$14,MATCH(CALC!$B$6,INPUT!$F$11:$F$14,0),2)*K101</f>
        <v>507.81517241379316</v>
      </c>
      <c r="AB101">
        <f>(1/(2*INPUT!$C$16+INPUT!$C$14))*INDEX(INPUT!$F$11:$G$14,MATCH(CALC!$B$6,INPUT!$F$11:$F$14,0),2)*L101</f>
        <v>507.81517241379316</v>
      </c>
      <c r="AC101">
        <f>(1/(2*INPUT!$C$16+INPUT!$C$14))*INDEX(INPUT!$F$11:$G$14,MATCH(CALC!$B$6,INPUT!$F$11:$F$14,0),2)*M101</f>
        <v>507.81517241379316</v>
      </c>
      <c r="AD101">
        <f>(1/(2*INPUT!$C$16+INPUT!$C$14))*INDEX(INPUT!$F$11:$G$14,MATCH(CALC!$B$6,INPUT!$F$11:$F$14,0),2)*N101</f>
        <v>507.81517241379316</v>
      </c>
    </row>
    <row r="102" spans="1:30" x14ac:dyDescent="0.3">
      <c r="B102" t="s">
        <v>106</v>
      </c>
      <c r="C102" cm="1">
        <f t="array" ref="C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(WEATHER!$A$2:$A$865=INPUT!$C$7)*(WEATHER!$B$2:$B$865=CALC!C97)*(WEATHER!$C$2:$C$865=CALC!$B$97), 0), 4)-29.4)</f>
        <v>-1.6444444444444422</v>
      </c>
      <c r="D102" cm="1">
        <f t="array" ref="D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(WEATHER!$A$2:$A$865=INPUT!$C$7)*(WEATHER!$B$2:$B$865=CALC!D97)*(WEATHER!$C$2:$C$865=CALC!$B$97), 0), 4)-29.4)</f>
        <v>-1.6444444444444422</v>
      </c>
      <c r="E102" cm="1">
        <f t="array" ref="E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(WEATHER!$A$2:$A$865=INPUT!$C$7)*(WEATHER!$B$2:$B$865=CALC!E97)*(WEATHER!$C$2:$C$865=CALC!$B$97), 0), 4)-29.4)</f>
        <v>-1.0888888888888886</v>
      </c>
      <c r="F102" cm="1">
        <f t="array" ref="F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(WEATHER!$A$2:$A$865=INPUT!$C$7)*(WEATHER!$B$2:$B$865=CALC!F97)*(WEATHER!$C$2:$C$865=CALC!$B$97), 0), 4)-29.4)</f>
        <v>-1.0888888888888886</v>
      </c>
      <c r="G102" cm="1">
        <f t="array" ref="G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(WEATHER!$A$2:$A$865=INPUT!$C$7)*(WEATHER!$B$2:$B$865=CALC!G97)*(WEATHER!$C$2:$C$865=CALC!$B$97), 0), 4)-29.4)</f>
        <v>-1.0888888888888886</v>
      </c>
      <c r="H102" cm="1">
        <f t="array" ref="H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(WEATHER!$A$2:$A$865=INPUT!$C$7)*(WEATHER!$B$2:$B$865=CALC!H97)*(WEATHER!$C$2:$C$865=CALC!$B$97), 0), 4)-29.4)</f>
        <v>-1.0888888888888886</v>
      </c>
      <c r="I102" cm="1">
        <f t="array" ref="I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(WEATHER!$A$2:$A$865=INPUT!$C$7)*(WEATHER!$B$2:$B$865=CALC!I97)*(WEATHER!$C$2:$C$865=CALC!$B$97), 0), 4)-29.4)</f>
        <v>-1.5888888888888886</v>
      </c>
      <c r="J102" cm="1">
        <f t="array" ref="J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(WEATHER!$A$2:$A$865=INPUT!$C$7)*(WEATHER!$B$2:$B$865=CALC!J97)*(WEATHER!$C$2:$C$865=CALC!$B$97), 0), 4)-29.4)</f>
        <v>-1.6444444444444422</v>
      </c>
      <c r="K102" cm="1">
        <f t="array" ref="K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(WEATHER!$A$2:$A$865=INPUT!$C$7)*(WEATHER!$B$2:$B$865=CALC!K97)*(WEATHER!$C$2:$C$865=CALC!$B$97), 0), 4)-29.4)</f>
        <v>-1.0888888888888886</v>
      </c>
      <c r="L102" cm="1">
        <f t="array" ref="L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(WEATHER!$A$2:$A$865=INPUT!$C$7)*(WEATHER!$B$2:$B$865=CALC!L97)*(WEATHER!$C$2:$C$865=CALC!$B$97), 0), 4)-29.4)</f>
        <v>-1.0888888888888886</v>
      </c>
      <c r="M102" cm="1">
        <f t="array" ref="M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(WEATHER!$A$2:$A$865=INPUT!$C$7)*(WEATHER!$B$2:$B$865=CALC!M97)*(WEATHER!$C$2:$C$865=CALC!$B$97), 0), 4)-29.4)</f>
        <v>-1.0888888888888886</v>
      </c>
      <c r="N102" cm="1">
        <f t="array" ref="N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(WEATHER!$A$2:$A$865=INPUT!$C$7)*(WEATHER!$B$2:$B$865=CALC!N97)*(WEATHER!$C$2:$C$865=CALC!$B$97), 0), 4)-29.4)</f>
        <v>-1.0888888888888886</v>
      </c>
      <c r="R102" t="s">
        <v>106</v>
      </c>
      <c r="S102">
        <f>(1/(2*INPUT!$C$16+INPUT!$C$14))*INDEX(INPUT!$F$11:$G$14,MATCH(CALC!$B$6,INPUT!$F$11:$F$14,0),2)*C102</f>
        <v>-436.95724137930972</v>
      </c>
      <c r="T102">
        <f>(1/(2*INPUT!$C$16+INPUT!$C$14))*INDEX(INPUT!$F$11:$G$14,MATCH(CALC!$B$6,INPUT!$F$11:$F$14,0),2)*D102</f>
        <v>-436.95724137930972</v>
      </c>
      <c r="U102">
        <f>(1/(2*INPUT!$C$16+INPUT!$C$14))*INDEX(INPUT!$F$11:$G$14,MATCH(CALC!$B$6,INPUT!$F$11:$F$14,0),2)*E102</f>
        <v>-289.33655172413785</v>
      </c>
      <c r="V102">
        <f>(1/(2*INPUT!$C$16+INPUT!$C$14))*INDEX(INPUT!$F$11:$G$14,MATCH(CALC!$B$6,INPUT!$F$11:$F$14,0),2)*F102</f>
        <v>-289.33655172413785</v>
      </c>
      <c r="W102">
        <f>(1/(2*INPUT!$C$16+INPUT!$C$14))*INDEX(INPUT!$F$11:$G$14,MATCH(CALC!$B$6,INPUT!$F$11:$F$14,0),2)*G102</f>
        <v>-289.33655172413785</v>
      </c>
      <c r="X102">
        <f>(1/(2*INPUT!$C$16+INPUT!$C$14))*INDEX(INPUT!$F$11:$G$14,MATCH(CALC!$B$6,INPUT!$F$11:$F$14,0),2)*H102</f>
        <v>-289.33655172413785</v>
      </c>
      <c r="Y102">
        <f>(1/(2*INPUT!$C$16+INPUT!$C$14))*INDEX(INPUT!$F$11:$G$14,MATCH(CALC!$B$6,INPUT!$F$11:$F$14,0),2)*I102</f>
        <v>-422.19517241379299</v>
      </c>
      <c r="Z102">
        <f>(1/(2*INPUT!$C$16+INPUT!$C$14))*INDEX(INPUT!$F$11:$G$14,MATCH(CALC!$B$6,INPUT!$F$11:$F$14,0),2)*J102</f>
        <v>-436.95724137930972</v>
      </c>
      <c r="AA102">
        <f>(1/(2*INPUT!$C$16+INPUT!$C$14))*INDEX(INPUT!$F$11:$G$14,MATCH(CALC!$B$6,INPUT!$F$11:$F$14,0),2)*K102</f>
        <v>-289.33655172413785</v>
      </c>
      <c r="AB102">
        <f>(1/(2*INPUT!$C$16+INPUT!$C$14))*INDEX(INPUT!$F$11:$G$14,MATCH(CALC!$B$6,INPUT!$F$11:$F$14,0),2)*L102</f>
        <v>-289.33655172413785</v>
      </c>
      <c r="AC102">
        <f>(1/(2*INPUT!$C$16+INPUT!$C$14))*INDEX(INPUT!$F$11:$G$14,MATCH(CALC!$B$6,INPUT!$F$11:$F$14,0),2)*M102</f>
        <v>-289.33655172413785</v>
      </c>
      <c r="AD102">
        <f>(1/(2*INPUT!$C$16+INPUT!$C$14))*INDEX(INPUT!$F$11:$G$14,MATCH(CALC!$B$6,INPUT!$F$11:$F$14,0),2)*N102</f>
        <v>-289.33655172413785</v>
      </c>
    </row>
    <row r="103" spans="1:30" x14ac:dyDescent="0.3">
      <c r="A103" t="s">
        <v>109</v>
      </c>
      <c r="C103" cm="1">
        <f t="array" ref="C103">INDEX(CLTDRoofGlass!$G$3:$G$26,$B$97,1)+(25.5-$E$1)+(INDEX(WEATHER!$A$2:$G$865, MATCH(1, (WEATHER!$A$2:$A$865=INPUT!$C$7)*(WEATHER!$B$2:$B$865=CALC!C97)*(WEATHER!$C$2:$C$865=CALC!$B$97), 0), 4)-29.4)</f>
        <v>-4.6444444444444422</v>
      </c>
      <c r="D103" cm="1">
        <f t="array" ref="D103">INDEX(CLTDRoofGlass!$G$3:$G$26,$B$97,1)+(25.5-$E$1)+(INDEX(WEATHER!$A$2:$G$865, MATCH(1, (WEATHER!$A$2:$A$865=INPUT!$C$7)*(WEATHER!$B$2:$B$865=CALC!D97)*(WEATHER!$C$2:$C$865=CALC!$B$97), 0), 4)-29.4)</f>
        <v>-4.6444444444444422</v>
      </c>
      <c r="E103" cm="1">
        <f t="array" ref="E103">INDEX(CLTDRoofGlass!$G$3:$G$26,$B$97,1)+(25.5-$E$1)+(INDEX(WEATHER!$A$2:$G$865, MATCH(1, (WEATHER!$A$2:$A$865=INPUT!$C$7)*(WEATHER!$B$2:$B$865=CALC!E97)*(WEATHER!$C$2:$C$865=CALC!$B$97), 0), 4)-29.4)</f>
        <v>-4.0888888888888886</v>
      </c>
      <c r="F103" cm="1">
        <f t="array" ref="F103">INDEX(CLTDRoofGlass!$G$3:$G$26,$B$97,1)+(25.5-$E$1)+(INDEX(WEATHER!$A$2:$G$865, MATCH(1, (WEATHER!$A$2:$A$865=INPUT!$C$7)*(WEATHER!$B$2:$B$865=CALC!F97)*(WEATHER!$C$2:$C$865=CALC!$B$97), 0), 4)-29.4)</f>
        <v>-4.0888888888888886</v>
      </c>
      <c r="G103" cm="1">
        <f t="array" ref="G103">INDEX(CLTDRoofGlass!$G$3:$G$26,$B$97,1)+(25.5-$E$1)+(INDEX(WEATHER!$A$2:$G$865, MATCH(1, (WEATHER!$A$2:$A$865=INPUT!$C$7)*(WEATHER!$B$2:$B$865=CALC!G97)*(WEATHER!$C$2:$C$865=CALC!$B$97), 0), 4)-29.4)</f>
        <v>-4.0888888888888886</v>
      </c>
      <c r="H103" cm="1">
        <f t="array" ref="H103">INDEX(CLTDRoofGlass!$G$3:$G$26,$B$97,1)+(25.5-$E$1)+(INDEX(WEATHER!$A$2:$G$865, MATCH(1, (WEATHER!$A$2:$A$865=INPUT!$C$7)*(WEATHER!$B$2:$B$865=CALC!H97)*(WEATHER!$C$2:$C$865=CALC!$B$97), 0), 4)-29.4)</f>
        <v>-4.0888888888888886</v>
      </c>
      <c r="I103" cm="1">
        <f t="array" ref="I103">INDEX(CLTDRoofGlass!$G$3:$G$26,$B$97,1)+(25.5-$E$1)+(INDEX(WEATHER!$A$2:$G$865, MATCH(1, (WEATHER!$A$2:$A$865=INPUT!$C$7)*(WEATHER!$B$2:$B$865=CALC!I97)*(WEATHER!$C$2:$C$865=CALC!$B$97), 0), 4)-29.4)</f>
        <v>-4.5888888888888886</v>
      </c>
      <c r="J103" cm="1">
        <f t="array" ref="J103">INDEX(CLTDRoofGlass!$G$3:$G$26,$B$97,1)+(25.5-$E$1)+(INDEX(WEATHER!$A$2:$G$865, MATCH(1, (WEATHER!$A$2:$A$865=INPUT!$C$7)*(WEATHER!$B$2:$B$865=CALC!J97)*(WEATHER!$C$2:$C$865=CALC!$B$97), 0), 4)-29.4)</f>
        <v>-4.6444444444444422</v>
      </c>
      <c r="K103" cm="1">
        <f t="array" ref="K103">INDEX(CLTDRoofGlass!$G$3:$G$26,$B$97,1)+(25.5-$E$1)+(INDEX(WEATHER!$A$2:$G$865, MATCH(1, (WEATHER!$A$2:$A$865=INPUT!$C$7)*(WEATHER!$B$2:$B$865=CALC!K97)*(WEATHER!$C$2:$C$865=CALC!$B$97), 0), 4)-29.4)</f>
        <v>-4.0888888888888886</v>
      </c>
      <c r="L103" cm="1">
        <f t="array" ref="L103">INDEX(CLTDRoofGlass!$G$3:$G$26,$B$97,1)+(25.5-$E$1)+(INDEX(WEATHER!$A$2:$G$865, MATCH(1, (WEATHER!$A$2:$A$865=INPUT!$C$7)*(WEATHER!$B$2:$B$865=CALC!L97)*(WEATHER!$C$2:$C$865=CALC!$B$97), 0), 4)-29.4)</f>
        <v>-4.0888888888888886</v>
      </c>
      <c r="M103" cm="1">
        <f t="array" ref="M103">INDEX(CLTDRoofGlass!$G$3:$G$26,$B$97,1)+(25.5-$E$1)+(INDEX(WEATHER!$A$2:$G$865, MATCH(1, (WEATHER!$A$2:$A$865=INPUT!$C$7)*(WEATHER!$B$2:$B$865=CALC!M97)*(WEATHER!$C$2:$C$865=CALC!$B$97), 0), 4)-29.4)</f>
        <v>-4.0888888888888886</v>
      </c>
      <c r="N103" cm="1">
        <f t="array" ref="N103">INDEX(CLTDRoofGlass!$G$3:$G$26,$B$97,1)+(25.5-$E$1)+(INDEX(WEATHER!$A$2:$G$865, MATCH(1, (WEATHER!$A$2:$A$865=INPUT!$C$7)*(WEATHER!$B$2:$B$865=CALC!N97)*(WEATHER!$C$2:$C$865=CALC!$B$97), 0), 4)-29.4)</f>
        <v>-4.0888888888888886</v>
      </c>
      <c r="P103" t="s">
        <v>34</v>
      </c>
      <c r="Q103" t="s">
        <v>27</v>
      </c>
    </row>
    <row r="104" spans="1:30" x14ac:dyDescent="0.3">
      <c r="A104" t="s">
        <v>75</v>
      </c>
      <c r="B104" t="s">
        <v>104</v>
      </c>
      <c r="C104">
        <f>INDEX('SCL&amp;CLF'!$B$4:$Y$12,MATCH(B104,'SCL&amp;CLF'!$A$4:$A$12,0),MATCH(CALC!B97,'SCL&amp;CLF'!$B$3:$Y$3,0))</f>
        <v>79</v>
      </c>
      <c r="P104" t="s">
        <v>35</v>
      </c>
      <c r="Q104" t="s">
        <v>36</v>
      </c>
      <c r="S104">
        <f>SUMIF('COMP-WINDOW'!BV:BV, "&lt;&gt;#N/A")</f>
        <v>1862.2815733333346</v>
      </c>
      <c r="T104">
        <f>SUMIF('COMP-WINDOW'!BW:BW, "&lt;&gt;#N/A")</f>
        <v>1862.2815733333346</v>
      </c>
      <c r="U104">
        <f>SUMIF('COMP-WINDOW'!BX:BX, "&lt;&gt;#N/A")</f>
        <v>2219.7709066666666</v>
      </c>
      <c r="V104">
        <f>SUMIF('COMP-WINDOW'!BY:BY, "&lt;&gt;#N/A")</f>
        <v>2219.7709066666666</v>
      </c>
      <c r="W104">
        <f>SUMIF('COMP-WINDOW'!BZ:BZ, "&lt;&gt;#N/A")</f>
        <v>2219.7709066666666</v>
      </c>
      <c r="X104">
        <f>SUMIF('COMP-WINDOW'!CA:CA, "&lt;&gt;#N/A")</f>
        <v>2219.7709066666666</v>
      </c>
      <c r="Y104">
        <f>SUMIF('COMP-WINDOW'!CB:CB, "&lt;&gt;#N/A")</f>
        <v>1898.0305066666667</v>
      </c>
      <c r="Z104">
        <f>SUMIF('COMP-WINDOW'!CC:CC, "&lt;&gt;#N/A")</f>
        <v>1862.2815733333346</v>
      </c>
      <c r="AA104">
        <f>SUMIF('COMP-WINDOW'!CD:CD, "&lt;&gt;#N/A")</f>
        <v>2219.7709066666666</v>
      </c>
      <c r="AB104">
        <f>SUMIF('COMP-WINDOW'!CE:CE, "&lt;&gt;#N/A")</f>
        <v>2219.7709066666666</v>
      </c>
      <c r="AC104">
        <f>SUMIF('COMP-WINDOW'!CF:CF, "&lt;&gt;#N/A")</f>
        <v>2219.7709066666666</v>
      </c>
      <c r="AD104">
        <f>SUMIF('COMP-WINDOW'!CG:CG, "&lt;&gt;#N/A")</f>
        <v>2219.7709066666666</v>
      </c>
    </row>
    <row r="105" spans="1:30" x14ac:dyDescent="0.3">
      <c r="B105" t="s">
        <v>73</v>
      </c>
      <c r="C105">
        <f>INDEX('SCL&amp;CLF'!$B$4:$Y$12,MATCH(B105,'SCL&amp;CLF'!$A$4:$A$12,0),MATCH(CALC!B97,'SCL&amp;CLF'!$B$3:$Y$3,0))</f>
        <v>28</v>
      </c>
      <c r="P105" t="s">
        <v>35</v>
      </c>
      <c r="Q105" t="s">
        <v>22</v>
      </c>
      <c r="S105">
        <f>SUMIF('COMP-DOOR'!BV:BV, "&lt;&gt;#N/A")</f>
        <v>-64.553777777777668</v>
      </c>
      <c r="T105">
        <f>SUMIF('COMP-DOOR'!BW:BW, "&lt;&gt;#N/A")</f>
        <v>-64.553777777777668</v>
      </c>
      <c r="U105">
        <f>SUMIF('COMP-DOOR'!BX:BX, "&lt;&gt;#N/A")</f>
        <v>-37.231555555555545</v>
      </c>
      <c r="V105">
        <f>SUMIF('COMP-DOOR'!BY:BY, "&lt;&gt;#N/A")</f>
        <v>-37.231555555555545</v>
      </c>
      <c r="W105">
        <f>SUMIF('COMP-DOOR'!BZ:BZ, "&lt;&gt;#N/A")</f>
        <v>-37.231555555555545</v>
      </c>
      <c r="X105">
        <f>SUMIF('COMP-DOOR'!CA:CA, "&lt;&gt;#N/A")</f>
        <v>-37.231555555555545</v>
      </c>
      <c r="Y105">
        <f>SUMIF('COMP-DOOR'!CB:CB, "&lt;&gt;#N/A")</f>
        <v>-61.821555555555548</v>
      </c>
      <c r="Z105">
        <f>SUMIF('COMP-DOOR'!CC:CC, "&lt;&gt;#N/A")</f>
        <v>-64.553777777777668</v>
      </c>
      <c r="AA105">
        <f>SUMIF('COMP-DOOR'!CD:CD, "&lt;&gt;#N/A")</f>
        <v>-37.231555555555545</v>
      </c>
      <c r="AB105">
        <f>SUMIF('COMP-DOOR'!CE:CE, "&lt;&gt;#N/A")</f>
        <v>-37.231555555555545</v>
      </c>
      <c r="AC105">
        <f>SUMIF('COMP-DOOR'!CF:CF, "&lt;&gt;#N/A")</f>
        <v>-37.231555555555545</v>
      </c>
      <c r="AD105">
        <f>SUMIF('COMP-DOOR'!CG:CG, "&lt;&gt;#N/A")</f>
        <v>-37.231555555555545</v>
      </c>
    </row>
    <row r="106" spans="1:30" x14ac:dyDescent="0.3">
      <c r="B106" t="s">
        <v>105</v>
      </c>
      <c r="C106">
        <f>INDEX('SCL&amp;CLF'!$B$4:$Y$12,MATCH(B106,'SCL&amp;CLF'!$A$4:$A$12,0),MATCH(CALC!B97,'SCL&amp;CLF'!$B$3:$Y$3,0))</f>
        <v>28</v>
      </c>
    </row>
    <row r="107" spans="1:30" x14ac:dyDescent="0.3">
      <c r="B107" t="s">
        <v>106</v>
      </c>
      <c r="C107">
        <f>INDEX('SCL&amp;CLF'!$B$4:$Y$12,MATCH(B107,'SCL&amp;CLF'!$A$4:$A$12,0),MATCH(CALC!B97,'SCL&amp;CLF'!$B$3:$Y$3,0))</f>
        <v>293</v>
      </c>
      <c r="P107" t="s">
        <v>37</v>
      </c>
      <c r="Q107" t="s">
        <v>39</v>
      </c>
      <c r="S107">
        <f>INPUT!$L$5 * INDEX('ROOM-TYPE'!$B$2:$I$5, 1, MATCH(INPUT!$L$4, 'ROOM-TYPE'!$B$1:$I$1, 0)) * $C$108</f>
        <v>2702</v>
      </c>
      <c r="T107">
        <f>INPUT!$L$5 * INDEX('ROOM-TYPE'!$B$2:$I$5, 1, MATCH(INPUT!$L$4, 'ROOM-TYPE'!$B$1:$I$1, 0)) * $C$108</f>
        <v>2702</v>
      </c>
      <c r="U107">
        <f>INPUT!$L$5 * INDEX('ROOM-TYPE'!$B$2:$I$5, 1, MATCH(INPUT!$L$4, 'ROOM-TYPE'!$B$1:$I$1, 0)) * $C$108</f>
        <v>2702</v>
      </c>
      <c r="V107">
        <f>INPUT!$L$5 * INDEX('ROOM-TYPE'!$B$2:$I$5, 1, MATCH(INPUT!$L$4, 'ROOM-TYPE'!$B$1:$I$1, 0)) * $C$108</f>
        <v>2702</v>
      </c>
      <c r="W107">
        <f>INPUT!$L$5 * INDEX('ROOM-TYPE'!$B$2:$I$5, 1, MATCH(INPUT!$L$4, 'ROOM-TYPE'!$B$1:$I$1, 0)) * $C$108</f>
        <v>2702</v>
      </c>
      <c r="X107">
        <f>INPUT!$L$5 * INDEX('ROOM-TYPE'!$B$2:$I$5, 1, MATCH(INPUT!$L$4, 'ROOM-TYPE'!$B$1:$I$1, 0)) * $C$108</f>
        <v>2702</v>
      </c>
      <c r="Y107">
        <f>INPUT!$L$5 * INDEX('ROOM-TYPE'!$B$2:$I$5, 1, MATCH(INPUT!$L$4, 'ROOM-TYPE'!$B$1:$I$1, 0)) * $C$108</f>
        <v>2702</v>
      </c>
      <c r="Z107">
        <f>INPUT!$L$5 * INDEX('ROOM-TYPE'!$B$2:$I$5, 1, MATCH(INPUT!$L$4, 'ROOM-TYPE'!$B$1:$I$1, 0)) * $C$108</f>
        <v>2702</v>
      </c>
      <c r="AA107">
        <f>INPUT!$L$5 * INDEX('ROOM-TYPE'!$B$2:$I$5, 1, MATCH(INPUT!$L$4, 'ROOM-TYPE'!$B$1:$I$1, 0)) * $C$108</f>
        <v>2702</v>
      </c>
      <c r="AB107">
        <f>INPUT!$L$5 * INDEX('ROOM-TYPE'!$B$2:$I$5, 1, MATCH(INPUT!$L$4, 'ROOM-TYPE'!$B$1:$I$1, 0)) * $C$108</f>
        <v>2702</v>
      </c>
      <c r="AC107">
        <f>INPUT!$L$5 * INDEX('ROOM-TYPE'!$B$2:$I$5, 1, MATCH(INPUT!$L$4, 'ROOM-TYPE'!$B$1:$I$1, 0)) * $C$108</f>
        <v>2702</v>
      </c>
      <c r="AD107">
        <f>INPUT!$L$5 * INDEX('ROOM-TYPE'!$B$2:$I$5, 1, MATCH(INPUT!$L$4, 'ROOM-TYPE'!$B$1:$I$1, 0)) * $C$108</f>
        <v>2702</v>
      </c>
    </row>
    <row r="108" spans="1:30" x14ac:dyDescent="0.3">
      <c r="A108" t="s">
        <v>210</v>
      </c>
      <c r="C108">
        <f>INDEX('SCL&amp;CLF'!$B$17:$Y$25,MATCH(INDEX('ROOM-TYPE'!$B$1:$I$5,4,MATCH(INPUT!$L$4,'ROOM-TYPE'!$B$1:$I$1,0)),'SCL&amp;CLF'!$A$17:$A$25,0),MATCH(CALC!B97,'SCL&amp;CLF'!$B$16:$Y$16,0))</f>
        <v>0.1</v>
      </c>
      <c r="P108" t="s">
        <v>37</v>
      </c>
      <c r="Q108" t="s">
        <v>38</v>
      </c>
      <c r="S108">
        <f>INPUT!$L$5 * INDEX('ROOM-TYPE'!$B$2:$I$5, 2, MATCH(INPUT!$L$4, 'ROOM-TYPE'!$B$1:$I$1, 0))</f>
        <v>17370</v>
      </c>
      <c r="T108">
        <f>INPUT!$L$5 * INDEX('ROOM-TYPE'!$B$2:$I$5, 2, MATCH(INPUT!$L$4, 'ROOM-TYPE'!$B$1:$I$1, 0))</f>
        <v>17370</v>
      </c>
      <c r="U108">
        <f>INPUT!$L$5 * INDEX('ROOM-TYPE'!$B$2:$I$5, 2, MATCH(INPUT!$L$4, 'ROOM-TYPE'!$B$1:$I$1, 0))</f>
        <v>17370</v>
      </c>
      <c r="V108">
        <f>INPUT!$L$5 * INDEX('ROOM-TYPE'!$B$2:$I$5, 2, MATCH(INPUT!$L$4, 'ROOM-TYPE'!$B$1:$I$1, 0))</f>
        <v>17370</v>
      </c>
      <c r="W108">
        <f>INPUT!$L$5 * INDEX('ROOM-TYPE'!$B$2:$I$5, 2, MATCH(INPUT!$L$4, 'ROOM-TYPE'!$B$1:$I$1, 0))</f>
        <v>17370</v>
      </c>
      <c r="X108">
        <f>INPUT!$L$5 * INDEX('ROOM-TYPE'!$B$2:$I$5, 2, MATCH(INPUT!$L$4, 'ROOM-TYPE'!$B$1:$I$1, 0))</f>
        <v>17370</v>
      </c>
      <c r="Y108">
        <f>INPUT!$L$5 * INDEX('ROOM-TYPE'!$B$2:$I$5, 2, MATCH(INPUT!$L$4, 'ROOM-TYPE'!$B$1:$I$1, 0))</f>
        <v>17370</v>
      </c>
      <c r="Z108">
        <f>INPUT!$L$5 * INDEX('ROOM-TYPE'!$B$2:$I$5, 2, MATCH(INPUT!$L$4, 'ROOM-TYPE'!$B$1:$I$1, 0))</f>
        <v>17370</v>
      </c>
      <c r="AA108">
        <f>INPUT!$L$5 * INDEX('ROOM-TYPE'!$B$2:$I$5, 2, MATCH(INPUT!$L$4, 'ROOM-TYPE'!$B$1:$I$1, 0))</f>
        <v>17370</v>
      </c>
      <c r="AB108">
        <f>INPUT!$L$5 * INDEX('ROOM-TYPE'!$B$2:$I$5, 2, MATCH(INPUT!$L$4, 'ROOM-TYPE'!$B$1:$I$1, 0))</f>
        <v>17370</v>
      </c>
      <c r="AC108">
        <f>INPUT!$L$5 * INDEX('ROOM-TYPE'!$B$2:$I$5, 2, MATCH(INPUT!$L$4, 'ROOM-TYPE'!$B$1:$I$1, 0))</f>
        <v>17370</v>
      </c>
      <c r="AD108">
        <f>INPUT!$L$5 * INDEX('ROOM-TYPE'!$B$2:$I$5, 2, MATCH(INPUT!$L$4, 'ROOM-TYPE'!$B$1:$I$1, 0))</f>
        <v>17370</v>
      </c>
    </row>
    <row r="109" spans="1:30" x14ac:dyDescent="0.3">
      <c r="A109" t="s">
        <v>212</v>
      </c>
      <c r="C109">
        <f>INDEX('SCL&amp;CLF'!$B$29:$Y$33,MATCH(INDEX('ROOM-TYPE'!$B$1:$I$5,5,MATCH(INPUT!$L$4,'ROOM-TYPE'!$B$1:$I$1,0)),'SCL&amp;CLF'!$A$29:$A$33,0),MATCH(CALC!B97,'SCL&amp;CLF'!$B$28:$Y$28,0))</f>
        <v>0.97</v>
      </c>
      <c r="P109" t="s">
        <v>40</v>
      </c>
      <c r="Q109" t="s">
        <v>31</v>
      </c>
      <c r="S109">
        <f>SUMIF(COMP!$F:$F, "&lt;&gt;#N/A")*$C$109</f>
        <v>104.99279999999999</v>
      </c>
      <c r="T109">
        <f>SUMIF(COMP!$F:$F, "&lt;&gt;#N/A")*$C$109</f>
        <v>104.99279999999999</v>
      </c>
      <c r="U109">
        <f>SUMIF(COMP!$F:$F, "&lt;&gt;#N/A")*$C$109</f>
        <v>104.99279999999999</v>
      </c>
      <c r="V109">
        <f>SUMIF(COMP!$F:$F, "&lt;&gt;#N/A")*$C$109</f>
        <v>104.99279999999999</v>
      </c>
      <c r="W109">
        <f>SUMIF(COMP!$F:$F, "&lt;&gt;#N/A")*$C$109</f>
        <v>104.99279999999999</v>
      </c>
      <c r="X109">
        <f>SUMIF(COMP!$F:$F, "&lt;&gt;#N/A")*$C$109</f>
        <v>104.99279999999999</v>
      </c>
      <c r="Y109">
        <f>SUMIF(COMP!$F:$F, "&lt;&gt;#N/A")*$C$109</f>
        <v>104.99279999999999</v>
      </c>
      <c r="Z109">
        <f>SUMIF(COMP!$F:$F, "&lt;&gt;#N/A")*$C$109</f>
        <v>104.99279999999999</v>
      </c>
      <c r="AA109">
        <f>SUMIF(COMP!$F:$F, "&lt;&gt;#N/A")*$C$109</f>
        <v>104.99279999999999</v>
      </c>
      <c r="AB109">
        <f>SUMIF(COMP!$F:$F, "&lt;&gt;#N/A")*$C$109</f>
        <v>104.99279999999999</v>
      </c>
      <c r="AC109">
        <f>SUMIF(COMP!$F:$F, "&lt;&gt;#N/A")*$C$109</f>
        <v>104.99279999999999</v>
      </c>
      <c r="AD109">
        <f>SUMIF(COMP!$F:$F, "&lt;&gt;#N/A")*$C$109</f>
        <v>104.99279999999999</v>
      </c>
    </row>
    <row r="110" spans="1:30" x14ac:dyDescent="0.3">
      <c r="A110" t="s">
        <v>211</v>
      </c>
      <c r="C110" cm="1">
        <f t="array" ref="C110">INDEX('SCL&amp;CLF'!$B$37:$Y$45,INDEX('ROOM-TYPE'!$B$1:$I$5,4,MATCH(INPUT!$L$4,'ROOM-TYPE'!$B$1:$I$1,0)),MATCH(CALC!B97,'SCL&amp;CLF'!$B$36:$Y$36,0))</f>
        <v>0.96</v>
      </c>
      <c r="P110" t="s">
        <v>41</v>
      </c>
      <c r="Q110" t="s">
        <v>32</v>
      </c>
      <c r="S110">
        <f>SUMIF(COMP!$N:$N, "&lt;&gt;#N/A")*$C$108</f>
        <v>125</v>
      </c>
      <c r="T110">
        <f>SUMIF(COMP!$N:$N, "&lt;&gt;#N/A")*$C$108</f>
        <v>125</v>
      </c>
      <c r="U110">
        <f>SUMIF(COMP!$N:$N, "&lt;&gt;#N/A")*$C$108</f>
        <v>125</v>
      </c>
      <c r="V110">
        <f>SUMIF(COMP!$N:$N, "&lt;&gt;#N/A")*$C$108</f>
        <v>125</v>
      </c>
      <c r="W110">
        <f>SUMIF(COMP!$N:$N, "&lt;&gt;#N/A")*$C$108</f>
        <v>125</v>
      </c>
      <c r="X110">
        <f>SUMIF(COMP!$N:$N, "&lt;&gt;#N/A")*$C$108</f>
        <v>125</v>
      </c>
      <c r="Y110">
        <f>SUMIF(COMP!$N:$N, "&lt;&gt;#N/A")*$C$108</f>
        <v>125</v>
      </c>
      <c r="Z110">
        <f>SUMIF(COMP!$N:$N, "&lt;&gt;#N/A")*$C$108</f>
        <v>125</v>
      </c>
      <c r="AA110">
        <f>SUMIF(COMP!$N:$N, "&lt;&gt;#N/A")*$C$108</f>
        <v>125</v>
      </c>
      <c r="AB110">
        <f>SUMIF(COMP!$N:$N, "&lt;&gt;#N/A")*$C$108</f>
        <v>125</v>
      </c>
      <c r="AC110">
        <f>SUMIF(COMP!$N:$N, "&lt;&gt;#N/A")*$C$108</f>
        <v>125</v>
      </c>
      <c r="AD110">
        <f>SUMIF(COMP!$N:$N, "&lt;&gt;#N/A")*$C$108</f>
        <v>125</v>
      </c>
    </row>
    <row r="111" spans="1:30" x14ac:dyDescent="0.3">
      <c r="C111" cm="1">
        <f t="array" ref="C111">INDEX(WEATHER!$A$2:$G$865, MATCH(1, (WEATHER!$A$2:$A$865=INPUT!$C$7)*(WEATHER!$B$2:$B$865=CALC!C97)*(WEATHER!$C$2:$C$865=CALC!$B$97), 0), 4)</f>
        <v>24.555555555555557</v>
      </c>
      <c r="D111" cm="1">
        <f t="array" ref="D111">INDEX(WEATHER!$A$2:$G$865, MATCH(1, (WEATHER!$A$2:$A$865=INPUT!$C$7)*(WEATHER!$B$2:$B$865=CALC!D97)*(WEATHER!$C$2:$C$865=CALC!$B$97), 0), 4)</f>
        <v>24.555555555555557</v>
      </c>
      <c r="E111" cm="1">
        <f t="array" ref="E111">INDEX(WEATHER!$A$2:$G$865, MATCH(1, (WEATHER!$A$2:$A$865=INPUT!$C$7)*(WEATHER!$B$2:$B$865=CALC!E97)*(WEATHER!$C$2:$C$865=CALC!$B$97), 0), 4)</f>
        <v>25.111111111111111</v>
      </c>
      <c r="F111" cm="1">
        <f t="array" ref="F111">INDEX(WEATHER!$A$2:$G$865, MATCH(1, (WEATHER!$A$2:$A$865=INPUT!$C$7)*(WEATHER!$B$2:$B$865=CALC!F97)*(WEATHER!$C$2:$C$865=CALC!$B$97), 0), 4)</f>
        <v>25.111111111111111</v>
      </c>
      <c r="G111" cm="1">
        <f t="array" ref="G111">INDEX(WEATHER!$A$2:$G$865, MATCH(1, (WEATHER!$A$2:$A$865=INPUT!$C$7)*(WEATHER!$B$2:$B$865=CALC!G97)*(WEATHER!$C$2:$C$865=CALC!$B$97), 0), 4)</f>
        <v>25.111111111111111</v>
      </c>
      <c r="H111" cm="1">
        <f t="array" ref="H111">INDEX(WEATHER!$A$2:$G$865, MATCH(1, (WEATHER!$A$2:$A$865=INPUT!$C$7)*(WEATHER!$B$2:$B$865=CALC!H97)*(WEATHER!$C$2:$C$865=CALC!$B$97), 0), 4)</f>
        <v>25.111111111111111</v>
      </c>
      <c r="I111" cm="1">
        <f t="array" ref="I111">INDEX(WEATHER!$A$2:$G$865, MATCH(1, (WEATHER!$A$2:$A$865=INPUT!$C$7)*(WEATHER!$B$2:$B$865=CALC!I97)*(WEATHER!$C$2:$C$865=CALC!$B$97), 0), 4)</f>
        <v>24.611111111111111</v>
      </c>
      <c r="J111" cm="1">
        <f t="array" ref="J111">INDEX(WEATHER!$A$2:$G$865, MATCH(1, (WEATHER!$A$2:$A$865=INPUT!$C$7)*(WEATHER!$B$2:$B$865=CALC!J97)*(WEATHER!$C$2:$C$865=CALC!$B$97), 0), 4)</f>
        <v>24.555555555555557</v>
      </c>
      <c r="K111" cm="1">
        <f t="array" ref="K111">INDEX(WEATHER!$A$2:$G$865, MATCH(1, (WEATHER!$A$2:$A$865=INPUT!$C$7)*(WEATHER!$B$2:$B$865=CALC!K97)*(WEATHER!$C$2:$C$865=CALC!$B$97), 0), 4)</f>
        <v>25.111111111111111</v>
      </c>
      <c r="L111" cm="1">
        <f t="array" ref="L111">INDEX(WEATHER!$A$2:$G$865, MATCH(1, (WEATHER!$A$2:$A$865=INPUT!$C$7)*(WEATHER!$B$2:$B$865=CALC!L97)*(WEATHER!$C$2:$C$865=CALC!$B$97), 0), 4)</f>
        <v>25.111111111111111</v>
      </c>
      <c r="M111" cm="1">
        <f t="array" ref="M111">INDEX(WEATHER!$A$2:$G$865, MATCH(1, (WEATHER!$A$2:$A$865=INPUT!$C$7)*(WEATHER!$B$2:$B$865=CALC!M97)*(WEATHER!$C$2:$C$865=CALC!$B$97), 0), 4)</f>
        <v>25.111111111111111</v>
      </c>
      <c r="N111" cm="1">
        <f t="array" ref="N111">INDEX(WEATHER!$A$2:$G$865, MATCH(1, (WEATHER!$A$2:$A$865=INPUT!$C$7)*(WEATHER!$B$2:$B$865=CALC!N97)*(WEATHER!$C$2:$C$865=CALC!$B$97), 0), 4)</f>
        <v>25.111111111111111</v>
      </c>
    </row>
    <row r="112" spans="1:30" x14ac:dyDescent="0.3">
      <c r="C112" cm="1">
        <f t="array" ref="C112">INDEX(WEATHER!$A$2:$G$865, MATCH(1, (WEATHER!$A$2:$A$865=INPUT!$C$7)*(WEATHER!$B$2:$B$865=CALC!C97)*(WEATHER!$C$2:$C$865=CALC!$B$97), 0), 6)</f>
        <v>1.9349999999999999E-2</v>
      </c>
      <c r="D112" cm="1">
        <f t="array" ref="D112">INDEX(WEATHER!$A$2:$G$865, MATCH(1, (WEATHER!$A$2:$A$865=INPUT!$C$7)*(WEATHER!$B$2:$B$865=CALC!D97)*(WEATHER!$C$2:$C$865=CALC!$B$97), 0), 6)</f>
        <v>1.9349999999999999E-2</v>
      </c>
      <c r="E112" cm="1">
        <f t="array" ref="E112">INDEX(WEATHER!$A$2:$G$865, MATCH(1, (WEATHER!$A$2:$A$865=INPUT!$C$7)*(WEATHER!$B$2:$B$865=CALC!E97)*(WEATHER!$C$2:$C$865=CALC!$B$97), 0), 6)</f>
        <v>1.993E-2</v>
      </c>
      <c r="F112" cm="1">
        <f t="array" ref="F112">INDEX(WEATHER!$A$2:$G$865, MATCH(1, (WEATHER!$A$2:$A$865=INPUT!$C$7)*(WEATHER!$B$2:$B$865=CALC!F97)*(WEATHER!$C$2:$C$865=CALC!$B$97), 0), 6)</f>
        <v>2.078E-2</v>
      </c>
      <c r="G112" cm="1">
        <f t="array" ref="G112">INDEX(WEATHER!$A$2:$G$865, MATCH(1, (WEATHER!$A$2:$A$865=INPUT!$C$7)*(WEATHER!$B$2:$B$865=CALC!G97)*(WEATHER!$C$2:$C$865=CALC!$B$97), 0), 6)</f>
        <v>2.0660000000000001E-2</v>
      </c>
      <c r="H112" cm="1">
        <f t="array" ref="H112">INDEX(WEATHER!$A$2:$G$865, MATCH(1, (WEATHER!$A$2:$A$865=INPUT!$C$7)*(WEATHER!$B$2:$B$865=CALC!H97)*(WEATHER!$C$2:$C$865=CALC!$B$97), 0), 6)</f>
        <v>2.0660000000000001E-2</v>
      </c>
      <c r="I112" cm="1">
        <f t="array" ref="I112">INDEX(WEATHER!$A$2:$G$865, MATCH(1, (WEATHER!$A$2:$A$865=INPUT!$C$7)*(WEATHER!$B$2:$B$865=CALC!I97)*(WEATHER!$C$2:$C$865=CALC!$B$97), 0), 6)</f>
        <v>1.9820000000000001E-2</v>
      </c>
      <c r="J112" cm="1">
        <f t="array" ref="J112">INDEX(WEATHER!$A$2:$G$865, MATCH(1, (WEATHER!$A$2:$A$865=INPUT!$C$7)*(WEATHER!$B$2:$B$865=CALC!J97)*(WEATHER!$C$2:$C$865=CALC!$B$97), 0), 6)</f>
        <v>1.993E-2</v>
      </c>
      <c r="K112" cm="1">
        <f t="array" ref="K112">INDEX(WEATHER!$A$2:$G$865, MATCH(1, (WEATHER!$A$2:$A$865=INPUT!$C$7)*(WEATHER!$B$2:$B$865=CALC!K97)*(WEATHER!$C$2:$C$865=CALC!$B$97), 0), 6)</f>
        <v>2.0660000000000001E-2</v>
      </c>
      <c r="L112" cm="1">
        <f t="array" ref="L112">INDEX(WEATHER!$A$2:$G$865, MATCH(1, (WEATHER!$A$2:$A$865=INPUT!$C$7)*(WEATHER!$B$2:$B$865=CALC!L97)*(WEATHER!$C$2:$C$865=CALC!$B$97), 0), 6)</f>
        <v>2.0660000000000001E-2</v>
      </c>
      <c r="M112" cm="1">
        <f t="array" ref="M112">INDEX(WEATHER!$A$2:$G$865, MATCH(1, (WEATHER!$A$2:$A$865=INPUT!$C$7)*(WEATHER!$B$2:$B$865=CALC!M97)*(WEATHER!$C$2:$C$865=CALC!$B$97), 0), 6)</f>
        <v>2.0660000000000001E-2</v>
      </c>
      <c r="N112" cm="1">
        <f t="array" ref="N112">INDEX(WEATHER!$A$2:$G$865, MATCH(1, (WEATHER!$A$2:$A$865=INPUT!$C$7)*(WEATHER!$B$2:$B$865=CALC!N97)*(WEATHER!$C$2:$C$865=CALC!$B$97), 0), 6)</f>
        <v>1.993E-2</v>
      </c>
      <c r="P112" s="5">
        <v>3</v>
      </c>
      <c r="Q112" t="s">
        <v>42</v>
      </c>
      <c r="R112" t="s">
        <v>200</v>
      </c>
      <c r="S112">
        <f>1.23 * $M$2 * (C111-$E$1)</f>
        <v>351.23719826666786</v>
      </c>
      <c r="T112">
        <f t="shared" ref="T112" si="72">1.23 * $M$2 * (D111-$E$1)</f>
        <v>351.23719826666786</v>
      </c>
      <c r="U112">
        <f t="shared" ref="U112" si="73">1.23 * $M$2 * (E111-$E$1)</f>
        <v>1114.7963249333318</v>
      </c>
      <c r="V112">
        <f t="shared" ref="V112" si="74">1.23 * $M$2 * (F111-$E$1)</f>
        <v>1114.7963249333318</v>
      </c>
      <c r="W112">
        <f t="shared" ref="W112" si="75">1.23 * $M$2 * (G111-$E$1)</f>
        <v>1114.7963249333318</v>
      </c>
      <c r="X112">
        <f t="shared" ref="X112" si="76">1.23 * $M$2 * (H111-$E$1)</f>
        <v>1114.7963249333318</v>
      </c>
      <c r="Y112">
        <f t="shared" ref="Y112" si="77">1.23 * $M$2 * (I111-$E$1)</f>
        <v>427.59311093333184</v>
      </c>
      <c r="Z112">
        <f t="shared" ref="Z112" si="78">1.23 * $M$2 * (J111-$E$1)</f>
        <v>351.23719826666786</v>
      </c>
      <c r="AA112">
        <f t="shared" ref="AA112" si="79">1.23 * $M$2 * (K111-$E$1)</f>
        <v>1114.7963249333318</v>
      </c>
      <c r="AB112">
        <f t="shared" ref="AB112" si="80">1.23 * $M$2 * (L111-$E$1)</f>
        <v>1114.7963249333318</v>
      </c>
      <c r="AC112">
        <f t="shared" ref="AC112" si="81">1.23 * $M$2 * (M111-$E$1)</f>
        <v>1114.7963249333318</v>
      </c>
      <c r="AD112">
        <f t="shared" ref="AD112" si="82">1.23 * $M$2 * (N111-$E$1)</f>
        <v>1114.7963249333318</v>
      </c>
    </row>
    <row r="113" spans="1:30" x14ac:dyDescent="0.3">
      <c r="R113" t="s">
        <v>201</v>
      </c>
      <c r="S113">
        <f>3010 * $M$2 * (C112-$F$2)</f>
        <v>30774.971249399994</v>
      </c>
      <c r="T113">
        <f>3010 * $M$2 * (D112-$F$2)</f>
        <v>30774.971249399994</v>
      </c>
      <c r="U113">
        <f t="shared" ref="U113" si="83">3010 * $M$2 * (E112-$F$2)</f>
        <v>32725.734454279998</v>
      </c>
      <c r="V113">
        <f t="shared" ref="V113" si="84">3010 * $M$2 * (F112-$F$2)</f>
        <v>35584.611564879997</v>
      </c>
      <c r="W113">
        <f t="shared" ref="W113" si="85">3010 * $M$2 * (G112-$F$2)</f>
        <v>35181.005384560005</v>
      </c>
      <c r="X113">
        <f t="shared" ref="X113" si="86">3010 * $M$2 * (H112-$F$2)</f>
        <v>35181.005384560005</v>
      </c>
      <c r="Y113">
        <f t="shared" ref="Y113" si="87">3010 * $M$2 * (I112-$F$2)</f>
        <v>32355.76212232</v>
      </c>
      <c r="Z113">
        <f t="shared" ref="Z113" si="88">3010 * $M$2 * (J112-$F$2)</f>
        <v>32725.734454279998</v>
      </c>
      <c r="AA113">
        <f t="shared" ref="AA113" si="89">3010 * $M$2 * (K112-$F$2)</f>
        <v>35181.005384560005</v>
      </c>
      <c r="AB113">
        <f t="shared" ref="AB113" si="90">3010 * $M$2 * (L112-$F$2)</f>
        <v>35181.005384560005</v>
      </c>
      <c r="AC113">
        <f t="shared" ref="AC113" si="91">3010 * $M$2 * (M112-$F$2)</f>
        <v>35181.005384560005</v>
      </c>
      <c r="AD113">
        <f t="shared" ref="AD113" si="92">3010 * $M$2 * (N112-$F$2)</f>
        <v>32725.734454279998</v>
      </c>
    </row>
    <row r="114" spans="1:30" x14ac:dyDescent="0.3">
      <c r="S114">
        <f>SUM(S98:S113)/1000</f>
        <v>45.204978385698062</v>
      </c>
      <c r="T114">
        <f t="shared" ref="T114:AD114" si="93">SUM(T98:T113)/1000</f>
        <v>45.204978385698062</v>
      </c>
      <c r="U114">
        <f t="shared" si="93"/>
        <v>49.644968439555768</v>
      </c>
      <c r="V114">
        <f t="shared" si="93"/>
        <v>52.503845550155773</v>
      </c>
      <c r="W114">
        <f t="shared" si="93"/>
        <v>52.100239369835776</v>
      </c>
      <c r="X114">
        <f t="shared" si="93"/>
        <v>52.100239369835776</v>
      </c>
      <c r="Y114">
        <f t="shared" si="93"/>
        <v>47.034691943515831</v>
      </c>
      <c r="Z114">
        <f t="shared" si="93"/>
        <v>47.155741590578067</v>
      </c>
      <c r="AA114">
        <f t="shared" si="93"/>
        <v>52.100239369835776</v>
      </c>
      <c r="AB114">
        <f t="shared" si="93"/>
        <v>52.100239369835776</v>
      </c>
      <c r="AC114">
        <f t="shared" si="93"/>
        <v>52.100239369835776</v>
      </c>
      <c r="AD114">
        <f t="shared" si="93"/>
        <v>49.644968439555768</v>
      </c>
    </row>
    <row r="115" spans="1:30" s="10" customFormat="1" x14ac:dyDescent="0.3"/>
    <row r="116" spans="1:30" x14ac:dyDescent="0.3">
      <c r="B116">
        <v>7</v>
      </c>
      <c r="C116" t="s">
        <v>179</v>
      </c>
      <c r="D116" t="s">
        <v>180</v>
      </c>
      <c r="E116" t="s">
        <v>182</v>
      </c>
      <c r="F116" t="s">
        <v>183</v>
      </c>
      <c r="G116" t="s">
        <v>94</v>
      </c>
      <c r="H116" t="s">
        <v>186</v>
      </c>
      <c r="I116" t="s">
        <v>187</v>
      </c>
      <c r="J116" t="s">
        <v>188</v>
      </c>
      <c r="K116" t="s">
        <v>184</v>
      </c>
      <c r="L116" t="s">
        <v>189</v>
      </c>
      <c r="M116" t="s">
        <v>185</v>
      </c>
      <c r="N116" t="s">
        <v>190</v>
      </c>
      <c r="S116" t="s">
        <v>179</v>
      </c>
      <c r="T116" t="s">
        <v>180</v>
      </c>
      <c r="U116" t="s">
        <v>182</v>
      </c>
      <c r="V116" t="s">
        <v>183</v>
      </c>
      <c r="W116" t="s">
        <v>94</v>
      </c>
      <c r="X116" t="s">
        <v>186</v>
      </c>
      <c r="Y116" t="s">
        <v>187</v>
      </c>
      <c r="Z116" t="s">
        <v>188</v>
      </c>
      <c r="AA116" t="s">
        <v>184</v>
      </c>
      <c r="AB116" t="s">
        <v>189</v>
      </c>
      <c r="AC116" t="s">
        <v>185</v>
      </c>
      <c r="AD116" t="s">
        <v>190</v>
      </c>
    </row>
    <row r="117" spans="1:30" x14ac:dyDescent="0.3">
      <c r="A117" t="s">
        <v>107</v>
      </c>
      <c r="C117" cm="1">
        <f t="array" ref="C117">INDEX(CLTDRoofGlass!$B$3:$F$26,$B$116,'ROOF-TYPE'!$B$1)+(25.5-$E$1)+(INDEX(WEATHER!$A$2:$G$865, MATCH(1, (WEATHER!$A$2:$A$865=INPUT!$C$7)*(WEATHER!$B$2:$B$865=CALC!C116)*(WEATHER!$C$2:$C$865=CALC!$B$116), 0), 4)-29.4)</f>
        <v>-5.4222222222222243</v>
      </c>
      <c r="D117" cm="1">
        <f t="array" ref="D117">INDEX(CLTDRoofGlass!$B$3:$F$26,$B$116,'ROOF-TYPE'!$B$1)+(25.5-$E$1)+(INDEX(WEATHER!$A$2:$G$865, MATCH(1, (WEATHER!$A$2:$A$865=INPUT!$C$7)*(WEATHER!$B$2:$B$865=CALC!D116)*(WEATHER!$C$2:$C$865=CALC!$B$116), 0), 4)-29.4)</f>
        <v>-5.4222222222222243</v>
      </c>
      <c r="E117" cm="1">
        <f t="array" ref="E117">INDEX(CLTDRoofGlass!$B$3:$F$26,$B$116,'ROOF-TYPE'!$B$1)+(25.5-$E$1)+(INDEX(WEATHER!$A$2:$G$865, MATCH(1, (WEATHER!$A$2:$A$865=INPUT!$C$7)*(WEATHER!$B$2:$B$865=CALC!E116)*(WEATHER!$C$2:$C$865=CALC!$B$116), 0), 4)-29.4)</f>
        <v>-4.81111111111111</v>
      </c>
      <c r="F117" cm="1">
        <f t="array" ref="F117">INDEX(CLTDRoofGlass!$B$3:$F$26,$B$116,'ROOF-TYPE'!$B$1)+(25.5-$E$1)+(INDEX(WEATHER!$A$2:$G$865, MATCH(1, (WEATHER!$A$2:$A$865=INPUT!$C$7)*(WEATHER!$B$2:$B$865=CALC!F116)*(WEATHER!$C$2:$C$865=CALC!$B$116), 0), 4)-29.4)</f>
        <v>-4.7555555555555564</v>
      </c>
      <c r="G117" cm="1">
        <f t="array" ref="G117">INDEX(CLTDRoofGlass!$B$3:$F$26,$B$116,'ROOF-TYPE'!$B$1)+(25.5-$E$1)+(INDEX(WEATHER!$A$2:$G$865, MATCH(1, (WEATHER!$A$2:$A$865=INPUT!$C$7)*(WEATHER!$B$2:$B$865=CALC!G116)*(WEATHER!$C$2:$C$865=CALC!$B$116), 0), 4)-29.4)</f>
        <v>-4.7555555555555564</v>
      </c>
      <c r="H117" cm="1">
        <f t="array" ref="H117">INDEX(CLTDRoofGlass!$B$3:$F$26,$B$116,'ROOF-TYPE'!$B$1)+(25.5-$E$1)+(INDEX(WEATHER!$A$2:$G$865, MATCH(1, (WEATHER!$A$2:$A$865=INPUT!$C$7)*(WEATHER!$B$2:$B$865=CALC!H116)*(WEATHER!$C$2:$C$865=CALC!$B$116), 0), 4)-29.4)</f>
        <v>-4.7555555555555564</v>
      </c>
      <c r="I117" cm="1">
        <f t="array" ref="I117">INDEX(CLTDRoofGlass!$B$3:$F$26,$B$116,'ROOF-TYPE'!$B$1)+(25.5-$E$1)+(INDEX(WEATHER!$A$2:$G$865, MATCH(1, (WEATHER!$A$2:$A$865=INPUT!$C$7)*(WEATHER!$B$2:$B$865=CALC!I116)*(WEATHER!$C$2:$C$865=CALC!$B$116), 0), 4)-29.4)</f>
        <v>-5.2555555555555529</v>
      </c>
      <c r="J117" cm="1">
        <f t="array" ref="J117">INDEX(CLTDRoofGlass!$B$3:$F$26,$B$116,'ROOF-TYPE'!$B$1)+(25.5-$E$1)+(INDEX(WEATHER!$A$2:$G$865, MATCH(1, (WEATHER!$A$2:$A$865=INPUT!$C$7)*(WEATHER!$B$2:$B$865=CALC!J116)*(WEATHER!$C$2:$C$865=CALC!$B$116), 0), 4)-29.4)</f>
        <v>-5.31111111111111</v>
      </c>
      <c r="K117" cm="1">
        <f t="array" ref="K117">INDEX(CLTDRoofGlass!$B$3:$F$26,$B$116,'ROOF-TYPE'!$B$1)+(25.5-$E$1)+(INDEX(WEATHER!$A$2:$G$865, MATCH(1, (WEATHER!$A$2:$A$865=INPUT!$C$7)*(WEATHER!$B$2:$B$865=CALC!K116)*(WEATHER!$C$2:$C$865=CALC!$B$116), 0), 4)-29.4)</f>
        <v>-4.7555555555555564</v>
      </c>
      <c r="L117" cm="1">
        <f t="array" ref="L117">INDEX(CLTDRoofGlass!$B$3:$F$26,$B$116,'ROOF-TYPE'!$B$1)+(25.5-$E$1)+(INDEX(WEATHER!$A$2:$G$865, MATCH(1, (WEATHER!$A$2:$A$865=INPUT!$C$7)*(WEATHER!$B$2:$B$865=CALC!L116)*(WEATHER!$C$2:$C$865=CALC!$B$116), 0), 4)-29.4)</f>
        <v>-4.7555555555555564</v>
      </c>
      <c r="M117" cm="1">
        <f t="array" ref="M117">INDEX(CLTDRoofGlass!$B$3:$F$26,$B$116,'ROOF-TYPE'!$B$1)+(25.5-$E$1)+(INDEX(WEATHER!$A$2:$G$865, MATCH(1, (WEATHER!$A$2:$A$865=INPUT!$C$7)*(WEATHER!$B$2:$B$865=CALC!M116)*(WEATHER!$C$2:$C$865=CALC!$B$116), 0), 4)-29.4)</f>
        <v>-4.7555555555555564</v>
      </c>
      <c r="N117" cm="1">
        <f t="array" ref="N117">INDEX(CLTDRoofGlass!$B$3:$F$26,$B$116,'ROOF-TYPE'!$B$1)+(25.5-$E$1)+(INDEX(WEATHER!$A$2:$G$865, MATCH(1, (WEATHER!$A$2:$A$865=INPUT!$C$7)*(WEATHER!$B$2:$B$865=CALC!N116)*(WEATHER!$C$2:$C$865=CALC!$B$116), 0), 4)-29.4)</f>
        <v>-4.81111111111111</v>
      </c>
      <c r="P117" t="s">
        <v>33</v>
      </c>
      <c r="Q117" t="s">
        <v>25</v>
      </c>
      <c r="S117" s="9">
        <f>(1/(INPUT!$C$11+INPUT!$C$12+INPUT!$C$13+$H$1))*INPUT!$C$4*INPUT!$C$5*C117</f>
        <v>-7323.6444633956398</v>
      </c>
      <c r="T117" s="9">
        <f>(1/(INPUT!$C$11+INPUT!$C$12+INPUT!$C$13+$H$1))*INPUT!$C$4*INPUT!$C$5*D117</f>
        <v>-7323.6444633956398</v>
      </c>
      <c r="U117" s="9">
        <f>(1/(INPUT!$C$11+INPUT!$C$12+INPUT!$C$13+$H$1))*INPUT!$C$4*INPUT!$C$5*E117</f>
        <v>-6498.2337144473568</v>
      </c>
      <c r="V117" s="9">
        <f>(1/(INPUT!$C$11+INPUT!$C$12+INPUT!$C$13+$H$1))*INPUT!$C$4*INPUT!$C$5*F117</f>
        <v>-6423.1963736338794</v>
      </c>
      <c r="W117" s="9">
        <f>(1/(INPUT!$C$11+INPUT!$C$12+INPUT!$C$13+$H$1))*INPUT!$C$4*INPUT!$C$5*G117</f>
        <v>-6423.1963736338794</v>
      </c>
      <c r="X117" s="9">
        <f>(1/(INPUT!$C$11+INPUT!$C$12+INPUT!$C$13+$H$1))*INPUT!$C$4*INPUT!$C$5*H117</f>
        <v>-6423.1963736338794</v>
      </c>
      <c r="Y117" s="9">
        <f>(1/(INPUT!$C$11+INPUT!$C$12+INPUT!$C$13+$H$1))*INPUT!$C$4*INPUT!$C$5*I117</f>
        <v>-7098.532440955194</v>
      </c>
      <c r="Z117" s="9">
        <f>(1/(INPUT!$C$11+INPUT!$C$12+INPUT!$C$13+$H$1))*INPUT!$C$4*INPUT!$C$5*J117</f>
        <v>-7173.569781768676</v>
      </c>
      <c r="AA117" s="9">
        <f>(1/(INPUT!$C$11+INPUT!$C$12+INPUT!$C$13+$H$1))*INPUT!$C$4*INPUT!$C$5*K117</f>
        <v>-6423.1963736338794</v>
      </c>
      <c r="AB117" s="9">
        <f>(1/(INPUT!$C$11+INPUT!$C$12+INPUT!$C$13+$H$1))*INPUT!$C$4*INPUT!$C$5*L117</f>
        <v>-6423.1963736338794</v>
      </c>
      <c r="AC117" s="9">
        <f>(1/(INPUT!$C$11+INPUT!$C$12+INPUT!$C$13+$H$1))*INPUT!$C$4*INPUT!$C$5*M117</f>
        <v>-6423.1963736338794</v>
      </c>
      <c r="AD117" s="9">
        <f>(1/(INPUT!$C$11+INPUT!$C$12+INPUT!$C$13+$H$1))*INPUT!$C$4*INPUT!$C$5*N117</f>
        <v>-6498.2337144473568</v>
      </c>
    </row>
    <row r="118" spans="1:30" x14ac:dyDescent="0.3">
      <c r="A118" t="s">
        <v>108</v>
      </c>
      <c r="B118" t="s">
        <v>104</v>
      </c>
      <c r="C118" cm="1">
        <f t="array" ref="C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(WEATHER!$A$2:$A$865=INPUT!$C$7)*(WEATHER!$B$2:$B$865=CALC!C116)*(WEATHER!$C$2:$C$865=CALC!$B$116), 0), 4)-29.4)</f>
        <v>2.5777777777777757</v>
      </c>
      <c r="D118" cm="1">
        <f t="array" ref="D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(WEATHER!$A$2:$A$865=INPUT!$C$7)*(WEATHER!$B$2:$B$865=CALC!D116)*(WEATHER!$C$2:$C$865=CALC!$B$116), 0), 4)-29.4)</f>
        <v>2.5777777777777757</v>
      </c>
      <c r="E118" cm="1">
        <f t="array" ref="E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(WEATHER!$A$2:$A$865=INPUT!$C$7)*(WEATHER!$B$2:$B$865=CALC!E116)*(WEATHER!$C$2:$C$865=CALC!$B$116), 0), 4)-29.4)</f>
        <v>3.18888888888889</v>
      </c>
      <c r="F118" cm="1">
        <f t="array" ref="F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(WEATHER!$A$2:$A$865=INPUT!$C$7)*(WEATHER!$B$2:$B$865=CALC!F116)*(WEATHER!$C$2:$C$865=CALC!$B$116), 0), 4)-29.4)</f>
        <v>3.2444444444444436</v>
      </c>
      <c r="G118" cm="1">
        <f t="array" ref="G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(WEATHER!$A$2:$A$865=INPUT!$C$7)*(WEATHER!$B$2:$B$865=CALC!G116)*(WEATHER!$C$2:$C$865=CALC!$B$116), 0), 4)-29.4)</f>
        <v>3.2444444444444436</v>
      </c>
      <c r="H118" cm="1">
        <f t="array" ref="H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(WEATHER!$A$2:$A$865=INPUT!$C$7)*(WEATHER!$B$2:$B$865=CALC!H116)*(WEATHER!$C$2:$C$865=CALC!$B$116), 0), 4)-29.4)</f>
        <v>3.2444444444444436</v>
      </c>
      <c r="I118" cm="1">
        <f t="array" ref="I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(WEATHER!$A$2:$A$865=INPUT!$C$7)*(WEATHER!$B$2:$B$865=CALC!I116)*(WEATHER!$C$2:$C$865=CALC!$B$116), 0), 4)-29.4)</f>
        <v>2.7444444444444471</v>
      </c>
      <c r="J118" cm="1">
        <f t="array" ref="J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(WEATHER!$A$2:$A$865=INPUT!$C$7)*(WEATHER!$B$2:$B$865=CALC!J116)*(WEATHER!$C$2:$C$865=CALC!$B$116), 0), 4)-29.4)</f>
        <v>2.68888888888889</v>
      </c>
      <c r="K118" cm="1">
        <f t="array" ref="K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(WEATHER!$A$2:$A$865=INPUT!$C$7)*(WEATHER!$B$2:$B$865=CALC!K116)*(WEATHER!$C$2:$C$865=CALC!$B$116), 0), 4)-29.4)</f>
        <v>3.2444444444444436</v>
      </c>
      <c r="L118" cm="1">
        <f t="array" ref="L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(WEATHER!$A$2:$A$865=INPUT!$C$7)*(WEATHER!$B$2:$B$865=CALC!L116)*(WEATHER!$C$2:$C$865=CALC!$B$116), 0), 4)-29.4)</f>
        <v>3.2444444444444436</v>
      </c>
      <c r="M118" cm="1">
        <f t="array" ref="M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(WEATHER!$A$2:$A$865=INPUT!$C$7)*(WEATHER!$B$2:$B$865=CALC!M116)*(WEATHER!$C$2:$C$865=CALC!$B$116), 0), 4)-29.4)</f>
        <v>3.2444444444444436</v>
      </c>
      <c r="N118" cm="1">
        <f t="array" ref="N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(WEATHER!$A$2:$A$865=INPUT!$C$7)*(WEATHER!$B$2:$B$865=CALC!N116)*(WEATHER!$C$2:$C$865=CALC!$B$116), 0), 4)-29.4)</f>
        <v>3.18888888888889</v>
      </c>
      <c r="P118" t="s">
        <v>33</v>
      </c>
      <c r="Q118" t="s">
        <v>26</v>
      </c>
      <c r="R118" t="s">
        <v>104</v>
      </c>
      <c r="S118">
        <f>(1/(2*INPUT!$C$16+INPUT!$C$14))*INDEX(INPUT!$F$11:$G$14,MATCH(CALC!$B$6,INPUT!$F$11:$F$14,0),2)*C118</f>
        <v>684.95999999999947</v>
      </c>
      <c r="T118">
        <f>(1/(2*INPUT!$C$16+INPUT!$C$14))*INDEX(INPUT!$F$11:$G$14,MATCH(CALC!$B$6,INPUT!$F$11:$F$14,0),2)*D118</f>
        <v>684.95999999999947</v>
      </c>
      <c r="U118">
        <f>(1/(2*INPUT!$C$16+INPUT!$C$14))*INDEX(INPUT!$F$11:$G$14,MATCH(CALC!$B$6,INPUT!$F$11:$F$14,0),2)*E118</f>
        <v>847.34275862068989</v>
      </c>
      <c r="V118">
        <f>(1/(2*INPUT!$C$16+INPUT!$C$14))*INDEX(INPUT!$F$11:$G$14,MATCH(CALC!$B$6,INPUT!$F$11:$F$14,0),2)*F118</f>
        <v>862.10482758620662</v>
      </c>
      <c r="W118">
        <f>(1/(2*INPUT!$C$16+INPUT!$C$14))*INDEX(INPUT!$F$11:$G$14,MATCH(CALC!$B$6,INPUT!$F$11:$F$14,0),2)*G118</f>
        <v>862.10482758620662</v>
      </c>
      <c r="X118">
        <f>(1/(2*INPUT!$C$16+INPUT!$C$14))*INDEX(INPUT!$F$11:$G$14,MATCH(CALC!$B$6,INPUT!$F$11:$F$14,0),2)*H118</f>
        <v>862.10482758620662</v>
      </c>
      <c r="Y118">
        <f>(1/(2*INPUT!$C$16+INPUT!$C$14))*INDEX(INPUT!$F$11:$G$14,MATCH(CALC!$B$6,INPUT!$F$11:$F$14,0),2)*I118</f>
        <v>729.24620689655239</v>
      </c>
      <c r="Z118">
        <f>(1/(2*INPUT!$C$16+INPUT!$C$14))*INDEX(INPUT!$F$11:$G$14,MATCH(CALC!$B$6,INPUT!$F$11:$F$14,0),2)*J118</f>
        <v>714.48413793103475</v>
      </c>
      <c r="AA118">
        <f>(1/(2*INPUT!$C$16+INPUT!$C$14))*INDEX(INPUT!$F$11:$G$14,MATCH(CALC!$B$6,INPUT!$F$11:$F$14,0),2)*K118</f>
        <v>862.10482758620662</v>
      </c>
      <c r="AB118">
        <f>(1/(2*INPUT!$C$16+INPUT!$C$14))*INDEX(INPUT!$F$11:$G$14,MATCH(CALC!$B$6,INPUT!$F$11:$F$14,0),2)*L118</f>
        <v>862.10482758620662</v>
      </c>
      <c r="AC118">
        <f>(1/(2*INPUT!$C$16+INPUT!$C$14))*INDEX(INPUT!$F$11:$G$14,MATCH(CALC!$B$6,INPUT!$F$11:$F$14,0),2)*M118</f>
        <v>862.10482758620662</v>
      </c>
      <c r="AD118">
        <f>(1/(2*INPUT!$C$16+INPUT!$C$14))*INDEX(INPUT!$F$11:$G$14,MATCH(CALC!$B$6,INPUT!$F$11:$F$14,0),2)*N118</f>
        <v>847.34275862068989</v>
      </c>
    </row>
    <row r="119" spans="1:30" x14ac:dyDescent="0.3">
      <c r="B119" t="s">
        <v>73</v>
      </c>
      <c r="C119" cm="1">
        <f t="array" ref="C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(WEATHER!$A$2:$A$865=INPUT!$C$7)*(WEATHER!$B$2:$B$865=CALC!C116)*(WEATHER!$C$2:$C$865=CALC!$B$116), 0), 4)-29.4)</f>
        <v>3.5777777777777757</v>
      </c>
      <c r="D119" cm="1">
        <f t="array" ref="D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(WEATHER!$A$2:$A$865=INPUT!$C$7)*(WEATHER!$B$2:$B$865=CALC!D116)*(WEATHER!$C$2:$C$865=CALC!$B$116), 0), 4)-29.4)</f>
        <v>3.5777777777777757</v>
      </c>
      <c r="E119" cm="1">
        <f t="array" ref="E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(WEATHER!$A$2:$A$865=INPUT!$C$7)*(WEATHER!$B$2:$B$865=CALC!E116)*(WEATHER!$C$2:$C$865=CALC!$B$116), 0), 4)-29.4)</f>
        <v>4.18888888888889</v>
      </c>
      <c r="F119" cm="1">
        <f t="array" ref="F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(WEATHER!$A$2:$A$865=INPUT!$C$7)*(WEATHER!$B$2:$B$865=CALC!F116)*(WEATHER!$C$2:$C$865=CALC!$B$116), 0), 4)-29.4)</f>
        <v>4.2444444444444436</v>
      </c>
      <c r="G119" cm="1">
        <f t="array" ref="G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(WEATHER!$A$2:$A$865=INPUT!$C$7)*(WEATHER!$B$2:$B$865=CALC!G116)*(WEATHER!$C$2:$C$865=CALC!$B$116), 0), 4)-29.4)</f>
        <v>4.2444444444444436</v>
      </c>
      <c r="H119" cm="1">
        <f t="array" ref="H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(WEATHER!$A$2:$A$865=INPUT!$C$7)*(WEATHER!$B$2:$B$865=CALC!H116)*(WEATHER!$C$2:$C$865=CALC!$B$116), 0), 4)-29.4)</f>
        <v>4.2444444444444436</v>
      </c>
      <c r="I119" cm="1">
        <f t="array" ref="I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(WEATHER!$A$2:$A$865=INPUT!$C$7)*(WEATHER!$B$2:$B$865=CALC!I116)*(WEATHER!$C$2:$C$865=CALC!$B$116), 0), 4)-29.4)</f>
        <v>3.7444444444444471</v>
      </c>
      <c r="J119" cm="1">
        <f t="array" ref="J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(WEATHER!$A$2:$A$865=INPUT!$C$7)*(WEATHER!$B$2:$B$865=CALC!J116)*(WEATHER!$C$2:$C$865=CALC!$B$116), 0), 4)-29.4)</f>
        <v>3.68888888888889</v>
      </c>
      <c r="K119" cm="1">
        <f t="array" ref="K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(WEATHER!$A$2:$A$865=INPUT!$C$7)*(WEATHER!$B$2:$B$865=CALC!K116)*(WEATHER!$C$2:$C$865=CALC!$B$116), 0), 4)-29.4)</f>
        <v>4.2444444444444436</v>
      </c>
      <c r="L119" cm="1">
        <f t="array" ref="L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(WEATHER!$A$2:$A$865=INPUT!$C$7)*(WEATHER!$B$2:$B$865=CALC!L116)*(WEATHER!$C$2:$C$865=CALC!$B$116), 0), 4)-29.4)</f>
        <v>4.2444444444444436</v>
      </c>
      <c r="M119" cm="1">
        <f t="array" ref="M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(WEATHER!$A$2:$A$865=INPUT!$C$7)*(WEATHER!$B$2:$B$865=CALC!M116)*(WEATHER!$C$2:$C$865=CALC!$B$116), 0), 4)-29.4)</f>
        <v>4.2444444444444436</v>
      </c>
      <c r="N119" cm="1">
        <f t="array" ref="N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(WEATHER!$A$2:$A$865=INPUT!$C$7)*(WEATHER!$B$2:$B$865=CALC!N116)*(WEATHER!$C$2:$C$865=CALC!$B$116), 0), 4)-29.4)</f>
        <v>4.18888888888889</v>
      </c>
      <c r="R119" t="s">
        <v>73</v>
      </c>
      <c r="S119">
        <f>(1/(2*INPUT!$C$16+INPUT!$C$14))*INDEX(INPUT!$F$11:$G$14,MATCH(CALC!$B$6,INPUT!$F$11:$F$14,0),2)*C119</f>
        <v>950.67724137930975</v>
      </c>
      <c r="T119">
        <f>(1/(2*INPUT!$C$16+INPUT!$C$14))*INDEX(INPUT!$F$11:$G$14,MATCH(CALC!$B$6,INPUT!$F$11:$F$14,0),2)*D119</f>
        <v>950.67724137930975</v>
      </c>
      <c r="U119">
        <f>(1/(2*INPUT!$C$16+INPUT!$C$14))*INDEX(INPUT!$F$11:$G$14,MATCH(CALC!$B$6,INPUT!$F$11:$F$14,0),2)*E119</f>
        <v>1113.0600000000002</v>
      </c>
      <c r="V119">
        <f>(1/(2*INPUT!$C$16+INPUT!$C$14))*INDEX(INPUT!$F$11:$G$14,MATCH(CALC!$B$6,INPUT!$F$11:$F$14,0),2)*F119</f>
        <v>1127.822068965517</v>
      </c>
      <c r="W119">
        <f>(1/(2*INPUT!$C$16+INPUT!$C$14))*INDEX(INPUT!$F$11:$G$14,MATCH(CALC!$B$6,INPUT!$F$11:$F$14,0),2)*G119</f>
        <v>1127.822068965517</v>
      </c>
      <c r="X119">
        <f>(1/(2*INPUT!$C$16+INPUT!$C$14))*INDEX(INPUT!$F$11:$G$14,MATCH(CALC!$B$6,INPUT!$F$11:$F$14,0),2)*H119</f>
        <v>1127.822068965517</v>
      </c>
      <c r="Y119">
        <f>(1/(2*INPUT!$C$16+INPUT!$C$14))*INDEX(INPUT!$F$11:$G$14,MATCH(CALC!$B$6,INPUT!$F$11:$F$14,0),2)*I119</f>
        <v>994.96344827586279</v>
      </c>
      <c r="Z119">
        <f>(1/(2*INPUT!$C$16+INPUT!$C$14))*INDEX(INPUT!$F$11:$G$14,MATCH(CALC!$B$6,INPUT!$F$11:$F$14,0),2)*J119</f>
        <v>980.20137931034515</v>
      </c>
      <c r="AA119">
        <f>(1/(2*INPUT!$C$16+INPUT!$C$14))*INDEX(INPUT!$F$11:$G$14,MATCH(CALC!$B$6,INPUT!$F$11:$F$14,0),2)*K119</f>
        <v>1127.822068965517</v>
      </c>
      <c r="AB119">
        <f>(1/(2*INPUT!$C$16+INPUT!$C$14))*INDEX(INPUT!$F$11:$G$14,MATCH(CALC!$B$6,INPUT!$F$11:$F$14,0),2)*L119</f>
        <v>1127.822068965517</v>
      </c>
      <c r="AC119">
        <f>(1/(2*INPUT!$C$16+INPUT!$C$14))*INDEX(INPUT!$F$11:$G$14,MATCH(CALC!$B$6,INPUT!$F$11:$F$14,0),2)*M119</f>
        <v>1127.822068965517</v>
      </c>
      <c r="AD119">
        <f>(1/(2*INPUT!$C$16+INPUT!$C$14))*INDEX(INPUT!$F$11:$G$14,MATCH(CALC!$B$6,INPUT!$F$11:$F$14,0),2)*N119</f>
        <v>1113.0600000000002</v>
      </c>
    </row>
    <row r="120" spans="1:30" x14ac:dyDescent="0.3">
      <c r="B120" t="s">
        <v>105</v>
      </c>
      <c r="C120" cm="1">
        <f t="array" ref="C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(WEATHER!$A$2:$A$865=INPUT!$C$7)*(WEATHER!$B$2:$B$865=CALC!C116)*(WEATHER!$C$2:$C$865=CALC!$B$116), 0), 4)-29.4)</f>
        <v>2.5777777777777757</v>
      </c>
      <c r="D120" cm="1">
        <f t="array" ref="D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(WEATHER!$A$2:$A$865=INPUT!$C$7)*(WEATHER!$B$2:$B$865=CALC!D116)*(WEATHER!$C$2:$C$865=CALC!$B$116), 0), 4)-29.4)</f>
        <v>2.5777777777777757</v>
      </c>
      <c r="E120" cm="1">
        <f t="array" ref="E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(WEATHER!$A$2:$A$865=INPUT!$C$7)*(WEATHER!$B$2:$B$865=CALC!E116)*(WEATHER!$C$2:$C$865=CALC!$B$116), 0), 4)-29.4)</f>
        <v>3.18888888888889</v>
      </c>
      <c r="F120" cm="1">
        <f t="array" ref="F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(WEATHER!$A$2:$A$865=INPUT!$C$7)*(WEATHER!$B$2:$B$865=CALC!F116)*(WEATHER!$C$2:$C$865=CALC!$B$116), 0), 4)-29.4)</f>
        <v>3.2444444444444436</v>
      </c>
      <c r="G120" cm="1">
        <f t="array" ref="G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(WEATHER!$A$2:$A$865=INPUT!$C$7)*(WEATHER!$B$2:$B$865=CALC!G116)*(WEATHER!$C$2:$C$865=CALC!$B$116), 0), 4)-29.4)</f>
        <v>3.2444444444444436</v>
      </c>
      <c r="H120" cm="1">
        <f t="array" ref="H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(WEATHER!$A$2:$A$865=INPUT!$C$7)*(WEATHER!$B$2:$B$865=CALC!H116)*(WEATHER!$C$2:$C$865=CALC!$B$116), 0), 4)-29.4)</f>
        <v>3.2444444444444436</v>
      </c>
      <c r="I120" cm="1">
        <f t="array" ref="I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(WEATHER!$A$2:$A$865=INPUT!$C$7)*(WEATHER!$B$2:$B$865=CALC!I116)*(WEATHER!$C$2:$C$865=CALC!$B$116), 0), 4)-29.4)</f>
        <v>2.7444444444444471</v>
      </c>
      <c r="J120" cm="1">
        <f t="array" ref="J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(WEATHER!$A$2:$A$865=INPUT!$C$7)*(WEATHER!$B$2:$B$865=CALC!J116)*(WEATHER!$C$2:$C$865=CALC!$B$116), 0), 4)-29.4)</f>
        <v>2.68888888888889</v>
      </c>
      <c r="K120" cm="1">
        <f t="array" ref="K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(WEATHER!$A$2:$A$865=INPUT!$C$7)*(WEATHER!$B$2:$B$865=CALC!K116)*(WEATHER!$C$2:$C$865=CALC!$B$116), 0), 4)-29.4)</f>
        <v>3.2444444444444436</v>
      </c>
      <c r="L120" cm="1">
        <f t="array" ref="L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(WEATHER!$A$2:$A$865=INPUT!$C$7)*(WEATHER!$B$2:$B$865=CALC!L116)*(WEATHER!$C$2:$C$865=CALC!$B$116), 0), 4)-29.4)</f>
        <v>3.2444444444444436</v>
      </c>
      <c r="M120" cm="1">
        <f t="array" ref="M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(WEATHER!$A$2:$A$865=INPUT!$C$7)*(WEATHER!$B$2:$B$865=CALC!M116)*(WEATHER!$C$2:$C$865=CALC!$B$116), 0), 4)-29.4)</f>
        <v>3.2444444444444436</v>
      </c>
      <c r="N120" cm="1">
        <f t="array" ref="N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(WEATHER!$A$2:$A$865=INPUT!$C$7)*(WEATHER!$B$2:$B$865=CALC!N116)*(WEATHER!$C$2:$C$865=CALC!$B$116), 0), 4)-29.4)</f>
        <v>3.18888888888889</v>
      </c>
      <c r="R120" t="s">
        <v>105</v>
      </c>
      <c r="S120">
        <f>(1/(2*INPUT!$C$16+INPUT!$C$14))*INDEX(INPUT!$F$11:$G$14,MATCH(CALC!$B$6,INPUT!$F$11:$F$14,0),2)*C120</f>
        <v>684.95999999999947</v>
      </c>
      <c r="T120">
        <f>(1/(2*INPUT!$C$16+INPUT!$C$14))*INDEX(INPUT!$F$11:$G$14,MATCH(CALC!$B$6,INPUT!$F$11:$F$14,0),2)*D120</f>
        <v>684.95999999999947</v>
      </c>
      <c r="U120">
        <f>(1/(2*INPUT!$C$16+INPUT!$C$14))*INDEX(INPUT!$F$11:$G$14,MATCH(CALC!$B$6,INPUT!$F$11:$F$14,0),2)*E120</f>
        <v>847.34275862068989</v>
      </c>
      <c r="V120">
        <f>(1/(2*INPUT!$C$16+INPUT!$C$14))*INDEX(INPUT!$F$11:$G$14,MATCH(CALC!$B$6,INPUT!$F$11:$F$14,0),2)*F120</f>
        <v>862.10482758620662</v>
      </c>
      <c r="W120">
        <f>(1/(2*INPUT!$C$16+INPUT!$C$14))*INDEX(INPUT!$F$11:$G$14,MATCH(CALC!$B$6,INPUT!$F$11:$F$14,0),2)*G120</f>
        <v>862.10482758620662</v>
      </c>
      <c r="X120">
        <f>(1/(2*INPUT!$C$16+INPUT!$C$14))*INDEX(INPUT!$F$11:$G$14,MATCH(CALC!$B$6,INPUT!$F$11:$F$14,0),2)*H120</f>
        <v>862.10482758620662</v>
      </c>
      <c r="Y120">
        <f>(1/(2*INPUT!$C$16+INPUT!$C$14))*INDEX(INPUT!$F$11:$G$14,MATCH(CALC!$B$6,INPUT!$F$11:$F$14,0),2)*I120</f>
        <v>729.24620689655239</v>
      </c>
      <c r="Z120">
        <f>(1/(2*INPUT!$C$16+INPUT!$C$14))*INDEX(INPUT!$F$11:$G$14,MATCH(CALC!$B$6,INPUT!$F$11:$F$14,0),2)*J120</f>
        <v>714.48413793103475</v>
      </c>
      <c r="AA120">
        <f>(1/(2*INPUT!$C$16+INPUT!$C$14))*INDEX(INPUT!$F$11:$G$14,MATCH(CALC!$B$6,INPUT!$F$11:$F$14,0),2)*K120</f>
        <v>862.10482758620662</v>
      </c>
      <c r="AB120">
        <f>(1/(2*INPUT!$C$16+INPUT!$C$14))*INDEX(INPUT!$F$11:$G$14,MATCH(CALC!$B$6,INPUT!$F$11:$F$14,0),2)*L120</f>
        <v>862.10482758620662</v>
      </c>
      <c r="AC120">
        <f>(1/(2*INPUT!$C$16+INPUT!$C$14))*INDEX(INPUT!$F$11:$G$14,MATCH(CALC!$B$6,INPUT!$F$11:$F$14,0),2)*M120</f>
        <v>862.10482758620662</v>
      </c>
      <c r="AD120">
        <f>(1/(2*INPUT!$C$16+INPUT!$C$14))*INDEX(INPUT!$F$11:$G$14,MATCH(CALC!$B$6,INPUT!$F$11:$F$14,0),2)*N120</f>
        <v>847.34275862068989</v>
      </c>
    </row>
    <row r="121" spans="1:30" x14ac:dyDescent="0.3">
      <c r="B121" t="s">
        <v>106</v>
      </c>
      <c r="C121" cm="1">
        <f t="array" ref="C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(WEATHER!$A$2:$A$865=INPUT!$C$7)*(WEATHER!$B$2:$B$865=CALC!C116)*(WEATHER!$C$2:$C$865=CALC!$B$116), 0), 4)-29.4)</f>
        <v>6.5777777777777757</v>
      </c>
      <c r="D121" cm="1">
        <f t="array" ref="D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(WEATHER!$A$2:$A$865=INPUT!$C$7)*(WEATHER!$B$2:$B$865=CALC!D116)*(WEATHER!$C$2:$C$865=CALC!$B$116), 0), 4)-29.4)</f>
        <v>6.5777777777777757</v>
      </c>
      <c r="E121" cm="1">
        <f t="array" ref="E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(WEATHER!$A$2:$A$865=INPUT!$C$7)*(WEATHER!$B$2:$B$865=CALC!E116)*(WEATHER!$C$2:$C$865=CALC!$B$116), 0), 4)-29.4)</f>
        <v>7.18888888888889</v>
      </c>
      <c r="F121" cm="1">
        <f t="array" ref="F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(WEATHER!$A$2:$A$865=INPUT!$C$7)*(WEATHER!$B$2:$B$865=CALC!F116)*(WEATHER!$C$2:$C$865=CALC!$B$116), 0), 4)-29.4)</f>
        <v>7.2444444444444436</v>
      </c>
      <c r="G121" cm="1">
        <f t="array" ref="G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(WEATHER!$A$2:$A$865=INPUT!$C$7)*(WEATHER!$B$2:$B$865=CALC!G116)*(WEATHER!$C$2:$C$865=CALC!$B$116), 0), 4)-29.4)</f>
        <v>7.2444444444444436</v>
      </c>
      <c r="H121" cm="1">
        <f t="array" ref="H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(WEATHER!$A$2:$A$865=INPUT!$C$7)*(WEATHER!$B$2:$B$865=CALC!H116)*(WEATHER!$C$2:$C$865=CALC!$B$116), 0), 4)-29.4)</f>
        <v>7.2444444444444436</v>
      </c>
      <c r="I121" cm="1">
        <f t="array" ref="I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(WEATHER!$A$2:$A$865=INPUT!$C$7)*(WEATHER!$B$2:$B$865=CALC!I116)*(WEATHER!$C$2:$C$865=CALC!$B$116), 0), 4)-29.4)</f>
        <v>6.7444444444444471</v>
      </c>
      <c r="J121" cm="1">
        <f t="array" ref="J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(WEATHER!$A$2:$A$865=INPUT!$C$7)*(WEATHER!$B$2:$B$865=CALC!J116)*(WEATHER!$C$2:$C$865=CALC!$B$116), 0), 4)-29.4)</f>
        <v>6.68888888888889</v>
      </c>
      <c r="K121" cm="1">
        <f t="array" ref="K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(WEATHER!$A$2:$A$865=INPUT!$C$7)*(WEATHER!$B$2:$B$865=CALC!K116)*(WEATHER!$C$2:$C$865=CALC!$B$116), 0), 4)-29.4)</f>
        <v>7.2444444444444436</v>
      </c>
      <c r="L121" cm="1">
        <f t="array" ref="L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(WEATHER!$A$2:$A$865=INPUT!$C$7)*(WEATHER!$B$2:$B$865=CALC!L116)*(WEATHER!$C$2:$C$865=CALC!$B$116), 0), 4)-29.4)</f>
        <v>7.2444444444444436</v>
      </c>
      <c r="M121" cm="1">
        <f t="array" ref="M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(WEATHER!$A$2:$A$865=INPUT!$C$7)*(WEATHER!$B$2:$B$865=CALC!M116)*(WEATHER!$C$2:$C$865=CALC!$B$116), 0), 4)-29.4)</f>
        <v>7.2444444444444436</v>
      </c>
      <c r="N121" cm="1">
        <f t="array" ref="N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(WEATHER!$A$2:$A$865=INPUT!$C$7)*(WEATHER!$B$2:$B$865=CALC!N116)*(WEATHER!$C$2:$C$865=CALC!$B$116), 0), 4)-29.4)</f>
        <v>7.18888888888889</v>
      </c>
      <c r="R121" t="s">
        <v>106</v>
      </c>
      <c r="S121">
        <f>(1/(2*INPUT!$C$16+INPUT!$C$14))*INDEX(INPUT!$F$11:$G$14,MATCH(CALC!$B$6,INPUT!$F$11:$F$14,0),2)*C121</f>
        <v>1747.8289655172407</v>
      </c>
      <c r="T121">
        <f>(1/(2*INPUT!$C$16+INPUT!$C$14))*INDEX(INPUT!$F$11:$G$14,MATCH(CALC!$B$6,INPUT!$F$11:$F$14,0),2)*D121</f>
        <v>1747.8289655172407</v>
      </c>
      <c r="U121">
        <f>(1/(2*INPUT!$C$16+INPUT!$C$14))*INDEX(INPUT!$F$11:$G$14,MATCH(CALC!$B$6,INPUT!$F$11:$F$14,0),2)*E121</f>
        <v>1910.2117241379312</v>
      </c>
      <c r="V121">
        <f>(1/(2*INPUT!$C$16+INPUT!$C$14))*INDEX(INPUT!$F$11:$G$14,MATCH(CALC!$B$6,INPUT!$F$11:$F$14,0),2)*F121</f>
        <v>1924.9737931034481</v>
      </c>
      <c r="W121">
        <f>(1/(2*INPUT!$C$16+INPUT!$C$14))*INDEX(INPUT!$F$11:$G$14,MATCH(CALC!$B$6,INPUT!$F$11:$F$14,0),2)*G121</f>
        <v>1924.9737931034481</v>
      </c>
      <c r="X121">
        <f>(1/(2*INPUT!$C$16+INPUT!$C$14))*INDEX(INPUT!$F$11:$G$14,MATCH(CALC!$B$6,INPUT!$F$11:$F$14,0),2)*H121</f>
        <v>1924.9737931034481</v>
      </c>
      <c r="Y121">
        <f>(1/(2*INPUT!$C$16+INPUT!$C$14))*INDEX(INPUT!$F$11:$G$14,MATCH(CALC!$B$6,INPUT!$F$11:$F$14,0),2)*I121</f>
        <v>1792.1151724137937</v>
      </c>
      <c r="Z121">
        <f>(1/(2*INPUT!$C$16+INPUT!$C$14))*INDEX(INPUT!$F$11:$G$14,MATCH(CALC!$B$6,INPUT!$F$11:$F$14,0),2)*J121</f>
        <v>1777.3531034482762</v>
      </c>
      <c r="AA121">
        <f>(1/(2*INPUT!$C$16+INPUT!$C$14))*INDEX(INPUT!$F$11:$G$14,MATCH(CALC!$B$6,INPUT!$F$11:$F$14,0),2)*K121</f>
        <v>1924.9737931034481</v>
      </c>
      <c r="AB121">
        <f>(1/(2*INPUT!$C$16+INPUT!$C$14))*INDEX(INPUT!$F$11:$G$14,MATCH(CALC!$B$6,INPUT!$F$11:$F$14,0),2)*L121</f>
        <v>1924.9737931034481</v>
      </c>
      <c r="AC121">
        <f>(1/(2*INPUT!$C$16+INPUT!$C$14))*INDEX(INPUT!$F$11:$G$14,MATCH(CALC!$B$6,INPUT!$F$11:$F$14,0),2)*M121</f>
        <v>1924.9737931034481</v>
      </c>
      <c r="AD121">
        <f>(1/(2*INPUT!$C$16+INPUT!$C$14))*INDEX(INPUT!$F$11:$G$14,MATCH(CALC!$B$6,INPUT!$F$11:$F$14,0),2)*N121</f>
        <v>1910.2117241379312</v>
      </c>
    </row>
    <row r="122" spans="1:30" x14ac:dyDescent="0.3">
      <c r="A122" t="s">
        <v>109</v>
      </c>
      <c r="C122" cm="1">
        <f t="array" ref="C122">INDEX(CLTDRoofGlass!$G$3:$G$26,$B$116,1)+(25.5-$E$1)+(INDEX(WEATHER!$A$2:$G$865, MATCH(1, (WEATHER!$A$2:$A$865=INPUT!$C$7)*(WEATHER!$B$2:$B$865=CALC!C116)*(WEATHER!$C$2:$C$865=CALC!$B$116), 0), 4)-29.4)</f>
        <v>-4.4222222222222243</v>
      </c>
      <c r="D122" cm="1">
        <f t="array" ref="D122">INDEX(CLTDRoofGlass!$G$3:$G$26,$B$116,1)+(25.5-$E$1)+(INDEX(WEATHER!$A$2:$G$865, MATCH(1, (WEATHER!$A$2:$A$865=INPUT!$C$7)*(WEATHER!$B$2:$B$865=CALC!D116)*(WEATHER!$C$2:$C$865=CALC!$B$116), 0), 4)-29.4)</f>
        <v>-4.4222222222222243</v>
      </c>
      <c r="E122" cm="1">
        <f t="array" ref="E122">INDEX(CLTDRoofGlass!$G$3:$G$26,$B$116,1)+(25.5-$E$1)+(INDEX(WEATHER!$A$2:$G$865, MATCH(1, (WEATHER!$A$2:$A$865=INPUT!$C$7)*(WEATHER!$B$2:$B$865=CALC!E116)*(WEATHER!$C$2:$C$865=CALC!$B$116), 0), 4)-29.4)</f>
        <v>-3.81111111111111</v>
      </c>
      <c r="F122" cm="1">
        <f t="array" ref="F122">INDEX(CLTDRoofGlass!$G$3:$G$26,$B$116,1)+(25.5-$E$1)+(INDEX(WEATHER!$A$2:$G$865, MATCH(1, (WEATHER!$A$2:$A$865=INPUT!$C$7)*(WEATHER!$B$2:$B$865=CALC!F116)*(WEATHER!$C$2:$C$865=CALC!$B$116), 0), 4)-29.4)</f>
        <v>-3.7555555555555564</v>
      </c>
      <c r="G122" cm="1">
        <f t="array" ref="G122">INDEX(CLTDRoofGlass!$G$3:$G$26,$B$116,1)+(25.5-$E$1)+(INDEX(WEATHER!$A$2:$G$865, MATCH(1, (WEATHER!$A$2:$A$865=INPUT!$C$7)*(WEATHER!$B$2:$B$865=CALC!G116)*(WEATHER!$C$2:$C$865=CALC!$B$116), 0), 4)-29.4)</f>
        <v>-3.7555555555555564</v>
      </c>
      <c r="H122" cm="1">
        <f t="array" ref="H122">INDEX(CLTDRoofGlass!$G$3:$G$26,$B$116,1)+(25.5-$E$1)+(INDEX(WEATHER!$A$2:$G$865, MATCH(1, (WEATHER!$A$2:$A$865=INPUT!$C$7)*(WEATHER!$B$2:$B$865=CALC!H116)*(WEATHER!$C$2:$C$865=CALC!$B$116), 0), 4)-29.4)</f>
        <v>-3.7555555555555564</v>
      </c>
      <c r="I122" cm="1">
        <f t="array" ref="I122">INDEX(CLTDRoofGlass!$G$3:$G$26,$B$116,1)+(25.5-$E$1)+(INDEX(WEATHER!$A$2:$G$865, MATCH(1, (WEATHER!$A$2:$A$865=INPUT!$C$7)*(WEATHER!$B$2:$B$865=CALC!I116)*(WEATHER!$C$2:$C$865=CALC!$B$116), 0), 4)-29.4)</f>
        <v>-4.2555555555555529</v>
      </c>
      <c r="J122" cm="1">
        <f t="array" ref="J122">INDEX(CLTDRoofGlass!$G$3:$G$26,$B$116,1)+(25.5-$E$1)+(INDEX(WEATHER!$A$2:$G$865, MATCH(1, (WEATHER!$A$2:$A$865=INPUT!$C$7)*(WEATHER!$B$2:$B$865=CALC!J116)*(WEATHER!$C$2:$C$865=CALC!$B$116), 0), 4)-29.4)</f>
        <v>-4.31111111111111</v>
      </c>
      <c r="K122" cm="1">
        <f t="array" ref="K122">INDEX(CLTDRoofGlass!$G$3:$G$26,$B$116,1)+(25.5-$E$1)+(INDEX(WEATHER!$A$2:$G$865, MATCH(1, (WEATHER!$A$2:$A$865=INPUT!$C$7)*(WEATHER!$B$2:$B$865=CALC!K116)*(WEATHER!$C$2:$C$865=CALC!$B$116), 0), 4)-29.4)</f>
        <v>-3.7555555555555564</v>
      </c>
      <c r="L122" cm="1">
        <f t="array" ref="L122">INDEX(CLTDRoofGlass!$G$3:$G$26,$B$116,1)+(25.5-$E$1)+(INDEX(WEATHER!$A$2:$G$865, MATCH(1, (WEATHER!$A$2:$A$865=INPUT!$C$7)*(WEATHER!$B$2:$B$865=CALC!L116)*(WEATHER!$C$2:$C$865=CALC!$B$116), 0), 4)-29.4)</f>
        <v>-3.7555555555555564</v>
      </c>
      <c r="M122" cm="1">
        <f t="array" ref="M122">INDEX(CLTDRoofGlass!$G$3:$G$26,$B$116,1)+(25.5-$E$1)+(INDEX(WEATHER!$A$2:$G$865, MATCH(1, (WEATHER!$A$2:$A$865=INPUT!$C$7)*(WEATHER!$B$2:$B$865=CALC!M116)*(WEATHER!$C$2:$C$865=CALC!$B$116), 0), 4)-29.4)</f>
        <v>-3.7555555555555564</v>
      </c>
      <c r="N122" cm="1">
        <f t="array" ref="N122">INDEX(CLTDRoofGlass!$G$3:$G$26,$B$116,1)+(25.5-$E$1)+(INDEX(WEATHER!$A$2:$G$865, MATCH(1, (WEATHER!$A$2:$A$865=INPUT!$C$7)*(WEATHER!$B$2:$B$865=CALC!N116)*(WEATHER!$C$2:$C$865=CALC!$B$116), 0), 4)-29.4)</f>
        <v>-3.81111111111111</v>
      </c>
      <c r="P122" t="s">
        <v>34</v>
      </c>
      <c r="Q122" t="s">
        <v>27</v>
      </c>
    </row>
    <row r="123" spans="1:30" x14ac:dyDescent="0.3">
      <c r="A123" t="s">
        <v>75</v>
      </c>
      <c r="B123" t="s">
        <v>104</v>
      </c>
      <c r="C123">
        <f>INDEX('SCL&amp;CLF'!$B$4:$Y$12,MATCH(B123,'SCL&amp;CLF'!$A$4:$A$12,0),MATCH(CALC!B116,'SCL&amp;CLF'!$B$3:$Y$3,0))</f>
        <v>85</v>
      </c>
      <c r="P123" t="s">
        <v>35</v>
      </c>
      <c r="Q123" t="s">
        <v>36</v>
      </c>
      <c r="S123">
        <f>SUMIF('COMP-WINDOW'!CI:CI, "&lt;&gt;#N/A")</f>
        <v>4008.5989066666652</v>
      </c>
      <c r="T123">
        <f>SUMIF('COMP-WINDOW'!CJ:CJ, "&lt;&gt;#N/A")</f>
        <v>4008.5989066666652</v>
      </c>
      <c r="U123">
        <f>SUMIF('COMP-WINDOW'!CK:CK, "&lt;&gt;#N/A")</f>
        <v>4401.8371733333342</v>
      </c>
      <c r="V123">
        <f>SUMIF('COMP-WINDOW'!CL:CL, "&lt;&gt;#N/A")</f>
        <v>4437.5861066666666</v>
      </c>
      <c r="W123">
        <f>SUMIF('COMP-WINDOW'!CM:CM, "&lt;&gt;#N/A")</f>
        <v>4437.5861066666666</v>
      </c>
      <c r="X123">
        <f>SUMIF('COMP-WINDOW'!CN:CN, "&lt;&gt;#N/A")</f>
        <v>4437.5861066666666</v>
      </c>
      <c r="Y123">
        <f>SUMIF('COMP-WINDOW'!CO:CO, "&lt;&gt;#N/A")</f>
        <v>4115.8457066666688</v>
      </c>
      <c r="Z123">
        <f>SUMIF('COMP-WINDOW'!CP:CP, "&lt;&gt;#N/A")</f>
        <v>4080.0967733333337</v>
      </c>
      <c r="AA123">
        <f>SUMIF('COMP-WINDOW'!CQ:CQ, "&lt;&gt;#N/A")</f>
        <v>4437.5861066666666</v>
      </c>
      <c r="AB123">
        <f>SUMIF('COMP-WINDOW'!CR:CR, "&lt;&gt;#N/A")</f>
        <v>4437.5861066666666</v>
      </c>
      <c r="AC123">
        <f>SUMIF('COMP-WINDOW'!CS:CS, "&lt;&gt;#N/A")</f>
        <v>4437.5861066666666</v>
      </c>
      <c r="AD123">
        <f>SUMIF('COMP-WINDOW'!CT:CT, "&lt;&gt;#N/A")</f>
        <v>4401.8371733333342</v>
      </c>
    </row>
    <row r="124" spans="1:30" x14ac:dyDescent="0.3">
      <c r="B124" t="s">
        <v>73</v>
      </c>
      <c r="C124">
        <f>INDEX('SCL&amp;CLF'!$B$4:$Y$12,MATCH(B124,'SCL&amp;CLF'!$A$4:$A$12,0),MATCH(CALC!B116,'SCL&amp;CLF'!$B$3:$Y$3,0))</f>
        <v>54</v>
      </c>
      <c r="P124" t="s">
        <v>35</v>
      </c>
      <c r="Q124" t="s">
        <v>22</v>
      </c>
      <c r="S124">
        <f>SUMIF('COMP-DOOR'!CI:CI, "&lt;&gt;#N/A")</f>
        <v>158.45511111111102</v>
      </c>
      <c r="T124">
        <f>SUMIF('COMP-DOOR'!CJ:CJ, "&lt;&gt;#N/A")</f>
        <v>158.45511111111102</v>
      </c>
      <c r="U124">
        <f>SUMIF('COMP-DOOR'!CK:CK, "&lt;&gt;#N/A")</f>
        <v>188.50955555555561</v>
      </c>
      <c r="V124">
        <f>SUMIF('COMP-DOOR'!CL:CL, "&lt;&gt;#N/A")</f>
        <v>191.24177777777774</v>
      </c>
      <c r="W124">
        <f>SUMIF('COMP-DOOR'!CM:CM, "&lt;&gt;#N/A")</f>
        <v>191.24177777777774</v>
      </c>
      <c r="X124">
        <f>SUMIF('COMP-DOOR'!CN:CN, "&lt;&gt;#N/A")</f>
        <v>191.24177777777774</v>
      </c>
      <c r="Y124">
        <f>SUMIF('COMP-DOOR'!CO:CO, "&lt;&gt;#N/A")</f>
        <v>166.65177777777791</v>
      </c>
      <c r="Z124">
        <f>SUMIF('COMP-DOOR'!CP:CP, "&lt;&gt;#N/A")</f>
        <v>163.9195555555556</v>
      </c>
      <c r="AA124">
        <f>SUMIF('COMP-DOOR'!CQ:CQ, "&lt;&gt;#N/A")</f>
        <v>191.24177777777774</v>
      </c>
      <c r="AB124">
        <f>SUMIF('COMP-DOOR'!CR:CR, "&lt;&gt;#N/A")</f>
        <v>191.24177777777774</v>
      </c>
      <c r="AC124">
        <f>SUMIF('COMP-DOOR'!CS:CS, "&lt;&gt;#N/A")</f>
        <v>191.24177777777774</v>
      </c>
      <c r="AD124">
        <f>SUMIF('COMP-DOOR'!CT:CT, "&lt;&gt;#N/A")</f>
        <v>188.50955555555561</v>
      </c>
    </row>
    <row r="125" spans="1:30" x14ac:dyDescent="0.3">
      <c r="B125" t="s">
        <v>105</v>
      </c>
      <c r="C125">
        <f>INDEX('SCL&amp;CLF'!$B$4:$Y$12,MATCH(B125,'SCL&amp;CLF'!$A$4:$A$12,0),MATCH(CALC!B116,'SCL&amp;CLF'!$B$3:$Y$3,0))</f>
        <v>54</v>
      </c>
    </row>
    <row r="126" spans="1:30" x14ac:dyDescent="0.3">
      <c r="B126" t="s">
        <v>106</v>
      </c>
      <c r="C126">
        <f>INDEX('SCL&amp;CLF'!$B$4:$Y$12,MATCH(B126,'SCL&amp;CLF'!$A$4:$A$12,0),MATCH(CALC!B116,'SCL&amp;CLF'!$B$3:$Y$3,0))</f>
        <v>495</v>
      </c>
      <c r="P126" t="s">
        <v>37</v>
      </c>
      <c r="Q126" t="s">
        <v>39</v>
      </c>
      <c r="S126">
        <f>INPUT!$L$5 * INDEX('ROOM-TYPE'!$B$2:$I$5, 1, MATCH(INPUT!$L$4, 'ROOM-TYPE'!$B$1:$I$1, 0)) * $C$127</f>
        <v>1351</v>
      </c>
      <c r="T126">
        <f>INPUT!$L$5 * INDEX('ROOM-TYPE'!$B$2:$I$5, 1, MATCH(INPUT!$L$4, 'ROOM-TYPE'!$B$1:$I$1, 0)) * $C$127</f>
        <v>1351</v>
      </c>
      <c r="U126">
        <f>INPUT!$L$5 * INDEX('ROOM-TYPE'!$B$2:$I$5, 1, MATCH(INPUT!$L$4, 'ROOM-TYPE'!$B$1:$I$1, 0)) * $C$127</f>
        <v>1351</v>
      </c>
      <c r="V126">
        <f>INPUT!$L$5 * INDEX('ROOM-TYPE'!$B$2:$I$5, 1, MATCH(INPUT!$L$4, 'ROOM-TYPE'!$B$1:$I$1, 0)) * $C$127</f>
        <v>1351</v>
      </c>
      <c r="W126">
        <f>INPUT!$L$5 * INDEX('ROOM-TYPE'!$B$2:$I$5, 1, MATCH(INPUT!$L$4, 'ROOM-TYPE'!$B$1:$I$1, 0)) * $C$127</f>
        <v>1351</v>
      </c>
      <c r="X126">
        <f>INPUT!$L$5 * INDEX('ROOM-TYPE'!$B$2:$I$5, 1, MATCH(INPUT!$L$4, 'ROOM-TYPE'!$B$1:$I$1, 0)) * $C$127</f>
        <v>1351</v>
      </c>
      <c r="Y126">
        <f>INPUT!$L$5 * INDEX('ROOM-TYPE'!$B$2:$I$5, 1, MATCH(INPUT!$L$4, 'ROOM-TYPE'!$B$1:$I$1, 0)) * $C$127</f>
        <v>1351</v>
      </c>
      <c r="Z126">
        <f>INPUT!$L$5 * INDEX('ROOM-TYPE'!$B$2:$I$5, 1, MATCH(INPUT!$L$4, 'ROOM-TYPE'!$B$1:$I$1, 0)) * $C$127</f>
        <v>1351</v>
      </c>
      <c r="AA126">
        <f>INPUT!$L$5 * INDEX('ROOM-TYPE'!$B$2:$I$5, 1, MATCH(INPUT!$L$4, 'ROOM-TYPE'!$B$1:$I$1, 0)) * $C$127</f>
        <v>1351</v>
      </c>
      <c r="AB126">
        <f>INPUT!$L$5 * INDEX('ROOM-TYPE'!$B$2:$I$5, 1, MATCH(INPUT!$L$4, 'ROOM-TYPE'!$B$1:$I$1, 0)) * $C$127</f>
        <v>1351</v>
      </c>
      <c r="AC126">
        <f>INPUT!$L$5 * INDEX('ROOM-TYPE'!$B$2:$I$5, 1, MATCH(INPUT!$L$4, 'ROOM-TYPE'!$B$1:$I$1, 0)) * $C$127</f>
        <v>1351</v>
      </c>
      <c r="AD126">
        <f>INPUT!$L$5 * INDEX('ROOM-TYPE'!$B$2:$I$5, 1, MATCH(INPUT!$L$4, 'ROOM-TYPE'!$B$1:$I$1, 0)) * $C$127</f>
        <v>1351</v>
      </c>
    </row>
    <row r="127" spans="1:30" x14ac:dyDescent="0.3">
      <c r="A127" t="s">
        <v>210</v>
      </c>
      <c r="C127">
        <f>INDEX('SCL&amp;CLF'!$B$17:$Y$25,MATCH(INDEX('ROOM-TYPE'!$B$1:$I$5,4,MATCH(INPUT!$L$4,'ROOM-TYPE'!$B$1:$I$1,0)),'SCL&amp;CLF'!$A$17:$A$25,0),MATCH(CALC!B116,'SCL&amp;CLF'!$B$16:$Y$16,0))</f>
        <v>0.05</v>
      </c>
      <c r="P127" t="s">
        <v>37</v>
      </c>
      <c r="Q127" t="s">
        <v>38</v>
      </c>
      <c r="S127">
        <f>INPUT!$L$5 * INDEX('ROOM-TYPE'!$B$2:$I$5, 2, MATCH(INPUT!$L$4, 'ROOM-TYPE'!$B$1:$I$1, 0))</f>
        <v>17370</v>
      </c>
      <c r="T127">
        <f>INPUT!$L$5 * INDEX('ROOM-TYPE'!$B$2:$I$5, 2, MATCH(INPUT!$L$4, 'ROOM-TYPE'!$B$1:$I$1, 0))</f>
        <v>17370</v>
      </c>
      <c r="U127">
        <f>INPUT!$L$5 * INDEX('ROOM-TYPE'!$B$2:$I$5, 2, MATCH(INPUT!$L$4, 'ROOM-TYPE'!$B$1:$I$1, 0))</f>
        <v>17370</v>
      </c>
      <c r="V127">
        <f>INPUT!$L$5 * INDEX('ROOM-TYPE'!$B$2:$I$5, 2, MATCH(INPUT!$L$4, 'ROOM-TYPE'!$B$1:$I$1, 0))</f>
        <v>17370</v>
      </c>
      <c r="W127">
        <f>INPUT!$L$5 * INDEX('ROOM-TYPE'!$B$2:$I$5, 2, MATCH(INPUT!$L$4, 'ROOM-TYPE'!$B$1:$I$1, 0))</f>
        <v>17370</v>
      </c>
      <c r="X127">
        <f>INPUT!$L$5 * INDEX('ROOM-TYPE'!$B$2:$I$5, 2, MATCH(INPUT!$L$4, 'ROOM-TYPE'!$B$1:$I$1, 0))</f>
        <v>17370</v>
      </c>
      <c r="Y127">
        <f>INPUT!$L$5 * INDEX('ROOM-TYPE'!$B$2:$I$5, 2, MATCH(INPUT!$L$4, 'ROOM-TYPE'!$B$1:$I$1, 0))</f>
        <v>17370</v>
      </c>
      <c r="Z127">
        <f>INPUT!$L$5 * INDEX('ROOM-TYPE'!$B$2:$I$5, 2, MATCH(INPUT!$L$4, 'ROOM-TYPE'!$B$1:$I$1, 0))</f>
        <v>17370</v>
      </c>
      <c r="AA127">
        <f>INPUT!$L$5 * INDEX('ROOM-TYPE'!$B$2:$I$5, 2, MATCH(INPUT!$L$4, 'ROOM-TYPE'!$B$1:$I$1, 0))</f>
        <v>17370</v>
      </c>
      <c r="AB127">
        <f>INPUT!$L$5 * INDEX('ROOM-TYPE'!$B$2:$I$5, 2, MATCH(INPUT!$L$4, 'ROOM-TYPE'!$B$1:$I$1, 0))</f>
        <v>17370</v>
      </c>
      <c r="AC127">
        <f>INPUT!$L$5 * INDEX('ROOM-TYPE'!$B$2:$I$5, 2, MATCH(INPUT!$L$4, 'ROOM-TYPE'!$B$1:$I$1, 0))</f>
        <v>17370</v>
      </c>
      <c r="AD127">
        <f>INPUT!$L$5 * INDEX('ROOM-TYPE'!$B$2:$I$5, 2, MATCH(INPUT!$L$4, 'ROOM-TYPE'!$B$1:$I$1, 0))</f>
        <v>17370</v>
      </c>
    </row>
    <row r="128" spans="1:30" x14ac:dyDescent="0.3">
      <c r="A128" t="s">
        <v>212</v>
      </c>
      <c r="C128">
        <f>INDEX('SCL&amp;CLF'!$B$29:$Y$33,MATCH(INDEX('ROOM-TYPE'!$B$1:$I$5,5,MATCH(INPUT!$L$4,'ROOM-TYPE'!$B$1:$I$1,0)),'SCL&amp;CLF'!$A$29:$A$33,0),MATCH(CALC!B116,'SCL&amp;CLF'!$B$28:$Y$28,0))</f>
        <v>0.97</v>
      </c>
      <c r="P128" t="s">
        <v>40</v>
      </c>
      <c r="Q128" t="s">
        <v>31</v>
      </c>
      <c r="S128">
        <f>SUMIF(COMP!$F:$F, "&lt;&gt;#N/A")*$C$128</f>
        <v>104.99279999999999</v>
      </c>
      <c r="T128">
        <f>SUMIF(COMP!$F:$F, "&lt;&gt;#N/A")*$C$128</f>
        <v>104.99279999999999</v>
      </c>
      <c r="U128">
        <f>SUMIF(COMP!$F:$F, "&lt;&gt;#N/A")*$C$128</f>
        <v>104.99279999999999</v>
      </c>
      <c r="V128">
        <f>SUMIF(COMP!$F:$F, "&lt;&gt;#N/A")*$C$128</f>
        <v>104.99279999999999</v>
      </c>
      <c r="W128">
        <f>SUMIF(COMP!$F:$F, "&lt;&gt;#N/A")*$C$128</f>
        <v>104.99279999999999</v>
      </c>
      <c r="X128">
        <f>SUMIF(COMP!$F:$F, "&lt;&gt;#N/A")*$C$128</f>
        <v>104.99279999999999</v>
      </c>
      <c r="Y128">
        <f>SUMIF(COMP!$F:$F, "&lt;&gt;#N/A")*$C$128</f>
        <v>104.99279999999999</v>
      </c>
      <c r="Z128">
        <f>SUMIF(COMP!$F:$F, "&lt;&gt;#N/A")*$C$128</f>
        <v>104.99279999999999</v>
      </c>
      <c r="AA128">
        <f>SUMIF(COMP!$F:$F, "&lt;&gt;#N/A")*$C$128</f>
        <v>104.99279999999999</v>
      </c>
      <c r="AB128">
        <f>SUMIF(COMP!$F:$F, "&lt;&gt;#N/A")*$C$128</f>
        <v>104.99279999999999</v>
      </c>
      <c r="AC128">
        <f>SUMIF(COMP!$F:$F, "&lt;&gt;#N/A")*$C$128</f>
        <v>104.99279999999999</v>
      </c>
      <c r="AD128">
        <f>SUMIF(COMP!$F:$F, "&lt;&gt;#N/A")*$C$128</f>
        <v>104.99279999999999</v>
      </c>
    </row>
    <row r="129" spans="1:30" x14ac:dyDescent="0.3">
      <c r="A129" t="s">
        <v>211</v>
      </c>
      <c r="C129" cm="1">
        <f t="array" ref="C129">INDEX('SCL&amp;CLF'!$B$37:$Y$45,INDEX('ROOM-TYPE'!$B$1:$I$5,4,MATCH(INPUT!$L$4,'ROOM-TYPE'!$B$1:$I$1,0)),MATCH(CALC!B116,'SCL&amp;CLF'!$B$36:$Y$36,0))</f>
        <v>0.97</v>
      </c>
      <c r="P129" t="s">
        <v>41</v>
      </c>
      <c r="Q129" t="s">
        <v>32</v>
      </c>
      <c r="S129">
        <f>SUMIF(COMP!$N:$N, "&lt;&gt;#N/A")*$C$127</f>
        <v>62.5</v>
      </c>
      <c r="T129">
        <f>SUMIF(COMP!$N:$N, "&lt;&gt;#N/A")*$C$127</f>
        <v>62.5</v>
      </c>
      <c r="U129">
        <f>SUMIF(COMP!$N:$N, "&lt;&gt;#N/A")*$C$127</f>
        <v>62.5</v>
      </c>
      <c r="V129">
        <f>SUMIF(COMP!$N:$N, "&lt;&gt;#N/A")*$C$127</f>
        <v>62.5</v>
      </c>
      <c r="W129">
        <f>SUMIF(COMP!$N:$N, "&lt;&gt;#N/A")*$C$127</f>
        <v>62.5</v>
      </c>
      <c r="X129">
        <f>SUMIF(COMP!$N:$N, "&lt;&gt;#N/A")*$C$127</f>
        <v>62.5</v>
      </c>
      <c r="Y129">
        <f>SUMIF(COMP!$N:$N, "&lt;&gt;#N/A")*$C$127</f>
        <v>62.5</v>
      </c>
      <c r="Z129">
        <f>SUMIF(COMP!$N:$N, "&lt;&gt;#N/A")*$C$127</f>
        <v>62.5</v>
      </c>
      <c r="AA129">
        <f>SUMIF(COMP!$N:$N, "&lt;&gt;#N/A")*$C$127</f>
        <v>62.5</v>
      </c>
      <c r="AB129">
        <f>SUMIF(COMP!$N:$N, "&lt;&gt;#N/A")*$C$127</f>
        <v>62.5</v>
      </c>
      <c r="AC129">
        <f>SUMIF(COMP!$N:$N, "&lt;&gt;#N/A")*$C$127</f>
        <v>62.5</v>
      </c>
      <c r="AD129">
        <f>SUMIF(COMP!$N:$N, "&lt;&gt;#N/A")*$C$127</f>
        <v>62.5</v>
      </c>
    </row>
    <row r="130" spans="1:30" x14ac:dyDescent="0.3">
      <c r="C130" cm="1">
        <f t="array" ref="C130">INDEX(WEATHER!$A$2:$G$865, MATCH(1, (WEATHER!$A$2:$A$865=INPUT!$C$7)*(WEATHER!$B$2:$B$865=CALC!C116)*(WEATHER!$C$2:$C$865=CALC!$B$116), 0), 4)</f>
        <v>24.777777777777775</v>
      </c>
      <c r="D130" cm="1">
        <f t="array" ref="D130">INDEX(WEATHER!$A$2:$G$865, MATCH(1, (WEATHER!$A$2:$A$865=INPUT!$C$7)*(WEATHER!$B$2:$B$865=CALC!D116)*(WEATHER!$C$2:$C$865=CALC!$B$116), 0), 4)</f>
        <v>24.777777777777775</v>
      </c>
      <c r="E130" cm="1">
        <f t="array" ref="E130">INDEX(WEATHER!$A$2:$G$865, MATCH(1, (WEATHER!$A$2:$A$865=INPUT!$C$7)*(WEATHER!$B$2:$B$865=CALC!E116)*(WEATHER!$C$2:$C$865=CALC!$B$116), 0), 4)</f>
        <v>25.388888888888889</v>
      </c>
      <c r="F130" cm="1">
        <f t="array" ref="F130">INDEX(WEATHER!$A$2:$G$865, MATCH(1, (WEATHER!$A$2:$A$865=INPUT!$C$7)*(WEATHER!$B$2:$B$865=CALC!F116)*(WEATHER!$C$2:$C$865=CALC!$B$116), 0), 4)</f>
        <v>25.444444444444443</v>
      </c>
      <c r="G130" cm="1">
        <f t="array" ref="G130">INDEX(WEATHER!$A$2:$G$865, MATCH(1, (WEATHER!$A$2:$A$865=INPUT!$C$7)*(WEATHER!$B$2:$B$865=CALC!G116)*(WEATHER!$C$2:$C$865=CALC!$B$116), 0), 4)</f>
        <v>25.444444444444443</v>
      </c>
      <c r="H130" cm="1">
        <f t="array" ref="H130">INDEX(WEATHER!$A$2:$G$865, MATCH(1, (WEATHER!$A$2:$A$865=INPUT!$C$7)*(WEATHER!$B$2:$B$865=CALC!H116)*(WEATHER!$C$2:$C$865=CALC!$B$116), 0), 4)</f>
        <v>25.444444444444443</v>
      </c>
      <c r="I130" cm="1">
        <f t="array" ref="I130">INDEX(WEATHER!$A$2:$G$865, MATCH(1, (WEATHER!$A$2:$A$865=INPUT!$C$7)*(WEATHER!$B$2:$B$865=CALC!I116)*(WEATHER!$C$2:$C$865=CALC!$B$116), 0), 4)</f>
        <v>24.944444444444446</v>
      </c>
      <c r="J130" cm="1">
        <f t="array" ref="J130">INDEX(WEATHER!$A$2:$G$865, MATCH(1, (WEATHER!$A$2:$A$865=INPUT!$C$7)*(WEATHER!$B$2:$B$865=CALC!J116)*(WEATHER!$C$2:$C$865=CALC!$B$116), 0), 4)</f>
        <v>24.888888888888889</v>
      </c>
      <c r="K130" cm="1">
        <f t="array" ref="K130">INDEX(WEATHER!$A$2:$G$865, MATCH(1, (WEATHER!$A$2:$A$865=INPUT!$C$7)*(WEATHER!$B$2:$B$865=CALC!K116)*(WEATHER!$C$2:$C$865=CALC!$B$116), 0), 4)</f>
        <v>25.444444444444443</v>
      </c>
      <c r="L130" cm="1">
        <f t="array" ref="L130">INDEX(WEATHER!$A$2:$G$865, MATCH(1, (WEATHER!$A$2:$A$865=INPUT!$C$7)*(WEATHER!$B$2:$B$865=CALC!L116)*(WEATHER!$C$2:$C$865=CALC!$B$116), 0), 4)</f>
        <v>25.444444444444443</v>
      </c>
      <c r="M130" cm="1">
        <f t="array" ref="M130">INDEX(WEATHER!$A$2:$G$865, MATCH(1, (WEATHER!$A$2:$A$865=INPUT!$C$7)*(WEATHER!$B$2:$B$865=CALC!M116)*(WEATHER!$C$2:$C$865=CALC!$B$116), 0), 4)</f>
        <v>25.444444444444443</v>
      </c>
      <c r="N130" cm="1">
        <f t="array" ref="N130">INDEX(WEATHER!$A$2:$G$865, MATCH(1, (WEATHER!$A$2:$A$865=INPUT!$C$7)*(WEATHER!$B$2:$B$865=CALC!N116)*(WEATHER!$C$2:$C$865=CALC!$B$116), 0), 4)</f>
        <v>25.388888888888889</v>
      </c>
    </row>
    <row r="131" spans="1:30" x14ac:dyDescent="0.3">
      <c r="C131" cm="1">
        <f t="array" ref="C131">INDEX(WEATHER!$A$2:$G$865, MATCH(1, (WEATHER!$A$2:$A$865=INPUT!$C$7)*(WEATHER!$B$2:$B$865=CALC!C116)*(WEATHER!$C$2:$C$865=CALC!$B$116), 0), 6)</f>
        <v>1.9349999999999999E-2</v>
      </c>
      <c r="D131" cm="1">
        <f t="array" ref="D131">INDEX(WEATHER!$A$2:$G$865, MATCH(1, (WEATHER!$A$2:$A$865=INPUT!$C$7)*(WEATHER!$B$2:$B$865=CALC!D116)*(WEATHER!$C$2:$C$865=CALC!$B$116), 0), 6)</f>
        <v>1.9349999999999999E-2</v>
      </c>
      <c r="E131" cm="1">
        <f t="array" ref="E131">INDEX(WEATHER!$A$2:$G$865, MATCH(1, (WEATHER!$A$2:$A$865=INPUT!$C$7)*(WEATHER!$B$2:$B$865=CALC!E116)*(WEATHER!$C$2:$C$865=CALC!$B$116), 0), 6)</f>
        <v>1.993E-2</v>
      </c>
      <c r="F131" cm="1">
        <f t="array" ref="F131">INDEX(WEATHER!$A$2:$G$865, MATCH(1, (WEATHER!$A$2:$A$865=INPUT!$C$7)*(WEATHER!$B$2:$B$865=CALC!F116)*(WEATHER!$C$2:$C$865=CALC!$B$116), 0), 6)</f>
        <v>2.078E-2</v>
      </c>
      <c r="G131" cm="1">
        <f t="array" ref="G131">INDEX(WEATHER!$A$2:$G$865, MATCH(1, (WEATHER!$A$2:$A$865=INPUT!$C$7)*(WEATHER!$B$2:$B$865=CALC!G116)*(WEATHER!$C$2:$C$865=CALC!$B$116), 0), 6)</f>
        <v>2.0660000000000001E-2</v>
      </c>
      <c r="H131" cm="1">
        <f t="array" ref="H131">INDEX(WEATHER!$A$2:$G$865, MATCH(1, (WEATHER!$A$2:$A$865=INPUT!$C$7)*(WEATHER!$B$2:$B$865=CALC!H116)*(WEATHER!$C$2:$C$865=CALC!$B$116), 0), 6)</f>
        <v>2.0660000000000001E-2</v>
      </c>
      <c r="I131" cm="1">
        <f t="array" ref="I131">INDEX(WEATHER!$A$2:$G$865, MATCH(1, (WEATHER!$A$2:$A$865=INPUT!$C$7)*(WEATHER!$B$2:$B$865=CALC!I116)*(WEATHER!$C$2:$C$865=CALC!$B$116), 0), 6)</f>
        <v>1.9820000000000001E-2</v>
      </c>
      <c r="J131" cm="1">
        <f t="array" ref="J131">INDEX(WEATHER!$A$2:$G$865, MATCH(1, (WEATHER!$A$2:$A$865=INPUT!$C$7)*(WEATHER!$B$2:$B$865=CALC!J116)*(WEATHER!$C$2:$C$865=CALC!$B$116), 0), 6)</f>
        <v>1.993E-2</v>
      </c>
      <c r="K131" cm="1">
        <f t="array" ref="K131">INDEX(WEATHER!$A$2:$G$865, MATCH(1, (WEATHER!$A$2:$A$865=INPUT!$C$7)*(WEATHER!$B$2:$B$865=CALC!K116)*(WEATHER!$C$2:$C$865=CALC!$B$116), 0), 6)</f>
        <v>2.0660000000000001E-2</v>
      </c>
      <c r="L131" cm="1">
        <f t="array" ref="L131">INDEX(WEATHER!$A$2:$G$865, MATCH(1, (WEATHER!$A$2:$A$865=INPUT!$C$7)*(WEATHER!$B$2:$B$865=CALC!L116)*(WEATHER!$C$2:$C$865=CALC!$B$116), 0), 6)</f>
        <v>2.0660000000000001E-2</v>
      </c>
      <c r="M131" cm="1">
        <f t="array" ref="M131">INDEX(WEATHER!$A$2:$G$865, MATCH(1, (WEATHER!$A$2:$A$865=INPUT!$C$7)*(WEATHER!$B$2:$B$865=CALC!M116)*(WEATHER!$C$2:$C$865=CALC!$B$116), 0), 6)</f>
        <v>2.0660000000000001E-2</v>
      </c>
      <c r="N131" cm="1">
        <f t="array" ref="N131">INDEX(WEATHER!$A$2:$G$865, MATCH(1, (WEATHER!$A$2:$A$865=INPUT!$C$7)*(WEATHER!$B$2:$B$865=CALC!N116)*(WEATHER!$C$2:$C$865=CALC!$B$116), 0), 6)</f>
        <v>1.993E-2</v>
      </c>
      <c r="P131" s="5">
        <v>3</v>
      </c>
      <c r="Q131" t="s">
        <v>42</v>
      </c>
      <c r="R131" t="s">
        <v>200</v>
      </c>
      <c r="S131">
        <f>1.23 * $M$2 * (C130-$E$1)</f>
        <v>656.66084893332857</v>
      </c>
      <c r="T131">
        <f t="shared" ref="T131" si="94">1.23 * $M$2 * (D130-$E$1)</f>
        <v>656.66084893332857</v>
      </c>
      <c r="U131">
        <f t="shared" ref="U131" si="95">1.23 * $M$2 * (E130-$E$1)</f>
        <v>1496.5758882666662</v>
      </c>
      <c r="V131">
        <f t="shared" ref="V131" si="96">1.23 * $M$2 * (F130-$E$1)</f>
        <v>1572.9318009333301</v>
      </c>
      <c r="W131">
        <f t="shared" ref="W131" si="97">1.23 * $M$2 * (G130-$E$1)</f>
        <v>1572.9318009333301</v>
      </c>
      <c r="X131">
        <f t="shared" ref="X131" si="98">1.23 * $M$2 * (H130-$E$1)</f>
        <v>1572.9318009333301</v>
      </c>
      <c r="Y131">
        <f t="shared" ref="Y131" si="99">1.23 * $M$2 * (I130-$E$1)</f>
        <v>885.72858693333512</v>
      </c>
      <c r="Z131">
        <f t="shared" ref="Z131" si="100">1.23 * $M$2 * (J130-$E$1)</f>
        <v>809.37267426666619</v>
      </c>
      <c r="AA131">
        <f t="shared" ref="AA131" si="101">1.23 * $M$2 * (K130-$E$1)</f>
        <v>1572.9318009333301</v>
      </c>
      <c r="AB131">
        <f t="shared" ref="AB131" si="102">1.23 * $M$2 * (L130-$E$1)</f>
        <v>1572.9318009333301</v>
      </c>
      <c r="AC131">
        <f t="shared" ref="AC131" si="103">1.23 * $M$2 * (M130-$E$1)</f>
        <v>1572.9318009333301</v>
      </c>
      <c r="AD131">
        <f t="shared" ref="AD131" si="104">1.23 * $M$2 * (N130-$E$1)</f>
        <v>1496.5758882666662</v>
      </c>
    </row>
    <row r="132" spans="1:30" x14ac:dyDescent="0.3">
      <c r="R132" t="s">
        <v>201</v>
      </c>
      <c r="S132">
        <f>3010 * $M$2 * (C131-$F$2)</f>
        <v>30774.971249399994</v>
      </c>
      <c r="T132">
        <f>3010 * $M$2 * (D131-$F$2)</f>
        <v>30774.971249399994</v>
      </c>
      <c r="U132">
        <f t="shared" ref="U132" si="105">3010 * $M$2 * (E131-$F$2)</f>
        <v>32725.734454279998</v>
      </c>
      <c r="V132">
        <f t="shared" ref="V132" si="106">3010 * $M$2 * (F131-$F$2)</f>
        <v>35584.611564879997</v>
      </c>
      <c r="W132">
        <f t="shared" ref="W132" si="107">3010 * $M$2 * (G131-$F$2)</f>
        <v>35181.005384560005</v>
      </c>
      <c r="X132">
        <f t="shared" ref="X132" si="108">3010 * $M$2 * (H131-$F$2)</f>
        <v>35181.005384560005</v>
      </c>
      <c r="Y132">
        <f t="shared" ref="Y132" si="109">3010 * $M$2 * (I131-$F$2)</f>
        <v>32355.76212232</v>
      </c>
      <c r="Z132">
        <f t="shared" ref="Z132" si="110">3010 * $M$2 * (J131-$F$2)</f>
        <v>32725.734454279998</v>
      </c>
      <c r="AA132">
        <f t="shared" ref="AA132" si="111">3010 * $M$2 * (K131-$F$2)</f>
        <v>35181.005384560005</v>
      </c>
      <c r="AB132">
        <f t="shared" ref="AB132" si="112">3010 * $M$2 * (L131-$F$2)</f>
        <v>35181.005384560005</v>
      </c>
      <c r="AC132">
        <f t="shared" ref="AC132" si="113">3010 * $M$2 * (M131-$F$2)</f>
        <v>35181.005384560005</v>
      </c>
      <c r="AD132">
        <f t="shared" ref="AD132" si="114">3010 * $M$2 * (N131-$F$2)</f>
        <v>32725.734454279998</v>
      </c>
    </row>
    <row r="133" spans="1:30" x14ac:dyDescent="0.3">
      <c r="S133">
        <f>SUM(S117:S132)/1000</f>
        <v>51.231960659612014</v>
      </c>
      <c r="T133">
        <f t="shared" ref="T133:AD133" si="115">SUM(T117:T132)/1000</f>
        <v>51.231960659612014</v>
      </c>
      <c r="U133">
        <f t="shared" si="115"/>
        <v>55.920873398367505</v>
      </c>
      <c r="V133">
        <f t="shared" si="115"/>
        <v>59.028673193865266</v>
      </c>
      <c r="W133">
        <f t="shared" si="115"/>
        <v>58.625067013545284</v>
      </c>
      <c r="X133">
        <f t="shared" si="115"/>
        <v>58.625067013545284</v>
      </c>
      <c r="Y133">
        <f t="shared" si="115"/>
        <v>53.559519587225353</v>
      </c>
      <c r="Z133">
        <f t="shared" si="115"/>
        <v>53.680569234287567</v>
      </c>
      <c r="AA133">
        <f t="shared" si="115"/>
        <v>58.625067013545284</v>
      </c>
      <c r="AB133">
        <f t="shared" si="115"/>
        <v>58.625067013545284</v>
      </c>
      <c r="AC133">
        <f t="shared" si="115"/>
        <v>58.625067013545284</v>
      </c>
      <c r="AD133">
        <f t="shared" si="115"/>
        <v>55.920873398367505</v>
      </c>
    </row>
    <row r="134" spans="1:30" s="10" customFormat="1" x14ac:dyDescent="0.3"/>
    <row r="135" spans="1:30" x14ac:dyDescent="0.3">
      <c r="B135">
        <v>8</v>
      </c>
      <c r="C135" t="s">
        <v>179</v>
      </c>
      <c r="D135" t="s">
        <v>180</v>
      </c>
      <c r="E135" t="s">
        <v>182</v>
      </c>
      <c r="F135" t="s">
        <v>183</v>
      </c>
      <c r="G135" t="s">
        <v>94</v>
      </c>
      <c r="H135" t="s">
        <v>186</v>
      </c>
      <c r="I135" t="s">
        <v>187</v>
      </c>
      <c r="J135" t="s">
        <v>188</v>
      </c>
      <c r="K135" t="s">
        <v>184</v>
      </c>
      <c r="L135" t="s">
        <v>189</v>
      </c>
      <c r="M135" t="s">
        <v>185</v>
      </c>
      <c r="N135" t="s">
        <v>190</v>
      </c>
      <c r="S135" t="s">
        <v>179</v>
      </c>
      <c r="T135" t="s">
        <v>180</v>
      </c>
      <c r="U135" t="s">
        <v>182</v>
      </c>
      <c r="V135" t="s">
        <v>183</v>
      </c>
      <c r="W135" t="s">
        <v>94</v>
      </c>
      <c r="X135" t="s">
        <v>186</v>
      </c>
      <c r="Y135" t="s">
        <v>187</v>
      </c>
      <c r="Z135" t="s">
        <v>188</v>
      </c>
      <c r="AA135" t="s">
        <v>184</v>
      </c>
      <c r="AB135" t="s">
        <v>189</v>
      </c>
      <c r="AC135" t="s">
        <v>185</v>
      </c>
      <c r="AD135" t="s">
        <v>190</v>
      </c>
    </row>
    <row r="136" spans="1:30" x14ac:dyDescent="0.3">
      <c r="A136" t="s">
        <v>107</v>
      </c>
      <c r="C136" cm="1">
        <f t="array" ref="C136">INDEX(CLTDRoofGlass!$B$3:$F$26,$B$135,'ROOF-TYPE'!$B$1)+(25.5-$E$1)+(INDEX(WEATHER!$A$2:$G$865, MATCH(1, (WEATHER!$A$2:$A$865=INPUT!$C$7)*(WEATHER!$B$2:$B$865=CALC!C135)*(WEATHER!$C$2:$C$865=CALC!$B$135), 0), 4)-29.4)</f>
        <v>-4.9777777777777743</v>
      </c>
      <c r="D136" cm="1">
        <f t="array" ref="D136">INDEX(CLTDRoofGlass!$B$3:$F$26,$B$135,'ROOF-TYPE'!$B$1)+(25.5-$E$1)+(INDEX(WEATHER!$A$2:$G$865, MATCH(1, (WEATHER!$A$2:$A$865=INPUT!$C$7)*(WEATHER!$B$2:$B$865=CALC!D135)*(WEATHER!$C$2:$C$865=CALC!$B$135), 0), 4)-29.4)</f>
        <v>-4.9777777777777743</v>
      </c>
      <c r="E136" cm="1">
        <f t="array" ref="E136">INDEX(CLTDRoofGlass!$B$3:$F$26,$B$135,'ROOF-TYPE'!$B$1)+(25.5-$E$1)+(INDEX(WEATHER!$A$2:$G$865, MATCH(1, (WEATHER!$A$2:$A$865=INPUT!$C$7)*(WEATHER!$B$2:$B$865=CALC!E135)*(WEATHER!$C$2:$C$865=CALC!$B$135), 0), 4)-29.4)</f>
        <v>-4.3111111111111136</v>
      </c>
      <c r="F136" cm="1">
        <f t="array" ref="F136">INDEX(CLTDRoofGlass!$B$3:$F$26,$B$135,'ROOF-TYPE'!$B$1)+(25.5-$E$1)+(INDEX(WEATHER!$A$2:$G$865, MATCH(1, (WEATHER!$A$2:$A$865=INPUT!$C$7)*(WEATHER!$B$2:$B$865=CALC!F135)*(WEATHER!$C$2:$C$865=CALC!$B$135), 0), 4)-29.4)</f>
        <v>-4.1999999999999993</v>
      </c>
      <c r="G136" cm="1">
        <f t="array" ref="G136">INDEX(CLTDRoofGlass!$B$3:$F$26,$B$135,'ROOF-TYPE'!$B$1)+(25.5-$E$1)+(INDEX(WEATHER!$A$2:$G$865, MATCH(1, (WEATHER!$A$2:$A$865=INPUT!$C$7)*(WEATHER!$B$2:$B$865=CALC!G135)*(WEATHER!$C$2:$C$865=CALC!$B$135), 0), 4)-29.4)</f>
        <v>-4.1444444444444422</v>
      </c>
      <c r="H136" cm="1">
        <f t="array" ref="H136">INDEX(CLTDRoofGlass!$B$3:$F$26,$B$135,'ROOF-TYPE'!$B$1)+(25.5-$E$1)+(INDEX(WEATHER!$A$2:$G$865, MATCH(1, (WEATHER!$A$2:$A$865=INPUT!$C$7)*(WEATHER!$B$2:$B$865=CALC!H135)*(WEATHER!$C$2:$C$865=CALC!$B$135), 0), 4)-29.4)</f>
        <v>-4.1444444444444422</v>
      </c>
      <c r="I136" cm="1">
        <f t="array" ref="I136">INDEX(CLTDRoofGlass!$B$3:$F$26,$B$135,'ROOF-TYPE'!$B$1)+(25.5-$E$1)+(INDEX(WEATHER!$A$2:$G$865, MATCH(1, (WEATHER!$A$2:$A$865=INPUT!$C$7)*(WEATHER!$B$2:$B$865=CALC!I135)*(WEATHER!$C$2:$C$865=CALC!$B$135), 0), 4)-29.4)</f>
        <v>-4.5888888888888921</v>
      </c>
      <c r="J136" cm="1">
        <f t="array" ref="J136">INDEX(CLTDRoofGlass!$B$3:$F$26,$B$135,'ROOF-TYPE'!$B$1)+(25.5-$E$1)+(INDEX(WEATHER!$A$2:$G$865, MATCH(1, (WEATHER!$A$2:$A$865=INPUT!$C$7)*(WEATHER!$B$2:$B$865=CALC!J135)*(WEATHER!$C$2:$C$865=CALC!$B$135), 0), 4)-29.4)</f>
        <v>-4.6999999999999957</v>
      </c>
      <c r="K136" cm="1">
        <f t="array" ref="K136">INDEX(CLTDRoofGlass!$B$3:$F$26,$B$135,'ROOF-TYPE'!$B$1)+(25.5-$E$1)+(INDEX(WEATHER!$A$2:$G$865, MATCH(1, (WEATHER!$A$2:$A$865=INPUT!$C$7)*(WEATHER!$B$2:$B$865=CALC!K135)*(WEATHER!$C$2:$C$865=CALC!$B$135), 0), 4)-29.4)</f>
        <v>-4.1444444444444422</v>
      </c>
      <c r="L136" cm="1">
        <f t="array" ref="L136">INDEX(CLTDRoofGlass!$B$3:$F$26,$B$135,'ROOF-TYPE'!$B$1)+(25.5-$E$1)+(INDEX(WEATHER!$A$2:$G$865, MATCH(1, (WEATHER!$A$2:$A$865=INPUT!$C$7)*(WEATHER!$B$2:$B$865=CALC!L135)*(WEATHER!$C$2:$C$865=CALC!$B$135), 0), 4)-29.4)</f>
        <v>-4.1444444444444422</v>
      </c>
      <c r="M136" cm="1">
        <f t="array" ref="M136">INDEX(CLTDRoofGlass!$B$3:$F$26,$B$135,'ROOF-TYPE'!$B$1)+(25.5-$E$1)+(INDEX(WEATHER!$A$2:$G$865, MATCH(1, (WEATHER!$A$2:$A$865=INPUT!$C$7)*(WEATHER!$B$2:$B$865=CALC!M135)*(WEATHER!$C$2:$C$865=CALC!$B$135), 0), 4)-29.4)</f>
        <v>-4.1444444444444422</v>
      </c>
      <c r="N136" cm="1">
        <f t="array" ref="N136">INDEX(CLTDRoofGlass!$B$3:$F$26,$B$135,'ROOF-TYPE'!$B$1)+(25.5-$E$1)+(INDEX(WEATHER!$A$2:$G$865, MATCH(1, (WEATHER!$A$2:$A$865=INPUT!$C$7)*(WEATHER!$B$2:$B$865=CALC!N135)*(WEATHER!$C$2:$C$865=CALC!$B$135), 0), 4)-29.4)</f>
        <v>-4.3111111111111136</v>
      </c>
      <c r="P136" t="s">
        <v>33</v>
      </c>
      <c r="Q136" t="s">
        <v>25</v>
      </c>
      <c r="S136" s="9">
        <f>(1/(INPUT!$C$11+INPUT!$C$12+INPUT!$C$13+$H$1))*INPUT!$C$4*INPUT!$C$5*C136</f>
        <v>-6723.3457368877935</v>
      </c>
      <c r="T136" s="9">
        <f>(1/(INPUT!$C$11+INPUT!$C$12+INPUT!$C$13+$H$1))*INPUT!$C$4*INPUT!$C$5*D136</f>
        <v>-6723.3457368877935</v>
      </c>
      <c r="U136" s="9">
        <f>(1/(INPUT!$C$11+INPUT!$C$12+INPUT!$C$13+$H$1))*INPUT!$C$4*INPUT!$C$5*E136</f>
        <v>-5822.8976471260421</v>
      </c>
      <c r="V136" s="9">
        <f>(1/(INPUT!$C$11+INPUT!$C$12+INPUT!$C$13+$H$1))*INPUT!$C$4*INPUT!$C$5*F136</f>
        <v>-5672.8229654990782</v>
      </c>
      <c r="W136" s="9">
        <f>(1/(INPUT!$C$11+INPUT!$C$12+INPUT!$C$13+$H$1))*INPUT!$C$4*INPUT!$C$5*G136</f>
        <v>-5597.7856246855963</v>
      </c>
      <c r="X136" s="9">
        <f>(1/(INPUT!$C$11+INPUT!$C$12+INPUT!$C$13+$H$1))*INPUT!$C$4*INPUT!$C$5*H136</f>
        <v>-5597.7856246855963</v>
      </c>
      <c r="Y136" s="9">
        <f>(1/(INPUT!$C$11+INPUT!$C$12+INPUT!$C$13+$H$1))*INPUT!$C$4*INPUT!$C$5*I136</f>
        <v>-6198.0843511934427</v>
      </c>
      <c r="Z136" s="9">
        <f>(1/(INPUT!$C$11+INPUT!$C$12+INPUT!$C$13+$H$1))*INPUT!$C$4*INPUT!$C$5*J136</f>
        <v>-6348.1590328203929</v>
      </c>
      <c r="AA136" s="9">
        <f>(1/(INPUT!$C$11+INPUT!$C$12+INPUT!$C$13+$H$1))*INPUT!$C$4*INPUT!$C$5*K136</f>
        <v>-5597.7856246855963</v>
      </c>
      <c r="AB136" s="9">
        <f>(1/(INPUT!$C$11+INPUT!$C$12+INPUT!$C$13+$H$1))*INPUT!$C$4*INPUT!$C$5*L136</f>
        <v>-5597.7856246855963</v>
      </c>
      <c r="AC136" s="9">
        <f>(1/(INPUT!$C$11+INPUT!$C$12+INPUT!$C$13+$H$1))*INPUT!$C$4*INPUT!$C$5*M136</f>
        <v>-5597.7856246855963</v>
      </c>
      <c r="AD136" s="9">
        <f>(1/(INPUT!$C$11+INPUT!$C$12+INPUT!$C$13+$H$1))*INPUT!$C$4*INPUT!$C$5*N136</f>
        <v>-5822.8976471260421</v>
      </c>
    </row>
    <row r="137" spans="1:30" x14ac:dyDescent="0.3">
      <c r="A137" t="s">
        <v>108</v>
      </c>
      <c r="B137" t="s">
        <v>104</v>
      </c>
      <c r="C137" cm="1">
        <f t="array" ref="C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(WEATHER!$A$2:$A$865=INPUT!$C$7)*(WEATHER!$B$2:$B$865=CALC!C135)*(WEATHER!$C$2:$C$865=CALC!$B$135), 0), 4)-29.4)</f>
        <v>6.0222222222222257</v>
      </c>
      <c r="D137" cm="1">
        <f t="array" ref="D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(WEATHER!$A$2:$A$865=INPUT!$C$7)*(WEATHER!$B$2:$B$865=CALC!D135)*(WEATHER!$C$2:$C$865=CALC!$B$135), 0), 4)-29.4)</f>
        <v>6.0222222222222257</v>
      </c>
      <c r="E137" cm="1">
        <f t="array" ref="E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(WEATHER!$A$2:$A$865=INPUT!$C$7)*(WEATHER!$B$2:$B$865=CALC!E135)*(WEATHER!$C$2:$C$865=CALC!$B$135), 0), 4)-29.4)</f>
        <v>6.6888888888888864</v>
      </c>
      <c r="F137" cm="1">
        <f t="array" ref="F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(WEATHER!$A$2:$A$865=INPUT!$C$7)*(WEATHER!$B$2:$B$865=CALC!F135)*(WEATHER!$C$2:$C$865=CALC!$B$135), 0), 4)-29.4)</f>
        <v>6.8000000000000007</v>
      </c>
      <c r="G137" cm="1">
        <f t="array" ref="G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(WEATHER!$A$2:$A$865=INPUT!$C$7)*(WEATHER!$B$2:$B$865=CALC!G135)*(WEATHER!$C$2:$C$865=CALC!$B$135), 0), 4)-29.4)</f>
        <v>6.8555555555555578</v>
      </c>
      <c r="H137" cm="1">
        <f t="array" ref="H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(WEATHER!$A$2:$A$865=INPUT!$C$7)*(WEATHER!$B$2:$B$865=CALC!H135)*(WEATHER!$C$2:$C$865=CALC!$B$135), 0), 4)-29.4)</f>
        <v>6.8555555555555578</v>
      </c>
      <c r="I137" cm="1">
        <f t="array" ref="I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(WEATHER!$A$2:$A$865=INPUT!$C$7)*(WEATHER!$B$2:$B$865=CALC!I135)*(WEATHER!$C$2:$C$865=CALC!$B$135), 0), 4)-29.4)</f>
        <v>6.4111111111111079</v>
      </c>
      <c r="J137" cm="1">
        <f t="array" ref="J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(WEATHER!$A$2:$A$865=INPUT!$C$7)*(WEATHER!$B$2:$B$865=CALC!J135)*(WEATHER!$C$2:$C$865=CALC!$B$135), 0), 4)-29.4)</f>
        <v>6.3000000000000043</v>
      </c>
      <c r="K137" cm="1">
        <f t="array" ref="K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(WEATHER!$A$2:$A$865=INPUT!$C$7)*(WEATHER!$B$2:$B$865=CALC!K135)*(WEATHER!$C$2:$C$865=CALC!$B$135), 0), 4)-29.4)</f>
        <v>6.8555555555555578</v>
      </c>
      <c r="L137" cm="1">
        <f t="array" ref="L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(WEATHER!$A$2:$A$865=INPUT!$C$7)*(WEATHER!$B$2:$B$865=CALC!L135)*(WEATHER!$C$2:$C$865=CALC!$B$135), 0), 4)-29.4)</f>
        <v>6.8555555555555578</v>
      </c>
      <c r="M137" cm="1">
        <f t="array" ref="M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(WEATHER!$A$2:$A$865=INPUT!$C$7)*(WEATHER!$B$2:$B$865=CALC!M135)*(WEATHER!$C$2:$C$865=CALC!$B$135), 0), 4)-29.4)</f>
        <v>6.8555555555555578</v>
      </c>
      <c r="N137" cm="1">
        <f t="array" ref="N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(WEATHER!$A$2:$A$865=INPUT!$C$7)*(WEATHER!$B$2:$B$865=CALC!N135)*(WEATHER!$C$2:$C$865=CALC!$B$135), 0), 4)-29.4)</f>
        <v>6.6888888888888864</v>
      </c>
      <c r="P137" t="s">
        <v>33</v>
      </c>
      <c r="Q137" t="s">
        <v>26</v>
      </c>
      <c r="R137" t="s">
        <v>104</v>
      </c>
      <c r="S137">
        <f>(1/(2*INPUT!$C$16+INPUT!$C$14))*INDEX(INPUT!$F$11:$G$14,MATCH(CALC!$B$6,INPUT!$F$11:$F$14,0),2)*C137</f>
        <v>1600.2082758620697</v>
      </c>
      <c r="T137">
        <f>(1/(2*INPUT!$C$16+INPUT!$C$14))*INDEX(INPUT!$F$11:$G$14,MATCH(CALC!$B$6,INPUT!$F$11:$F$14,0),2)*D137</f>
        <v>1600.2082758620697</v>
      </c>
      <c r="U137">
        <f>(1/(2*INPUT!$C$16+INPUT!$C$14))*INDEX(INPUT!$F$11:$G$14,MATCH(CALC!$B$6,INPUT!$F$11:$F$14,0),2)*E137</f>
        <v>1777.3531034482751</v>
      </c>
      <c r="V137">
        <f>(1/(2*INPUT!$C$16+INPUT!$C$14))*INDEX(INPUT!$F$11:$G$14,MATCH(CALC!$B$6,INPUT!$F$11:$F$14,0),2)*F137</f>
        <v>1806.8772413793106</v>
      </c>
      <c r="W137">
        <f>(1/(2*INPUT!$C$16+INPUT!$C$14))*INDEX(INPUT!$F$11:$G$14,MATCH(CALC!$B$6,INPUT!$F$11:$F$14,0),2)*G137</f>
        <v>1821.6393103448281</v>
      </c>
      <c r="X137">
        <f>(1/(2*INPUT!$C$16+INPUT!$C$14))*INDEX(INPUT!$F$11:$G$14,MATCH(CALC!$B$6,INPUT!$F$11:$F$14,0),2)*H137</f>
        <v>1821.6393103448281</v>
      </c>
      <c r="Y137">
        <f>(1/(2*INPUT!$C$16+INPUT!$C$14))*INDEX(INPUT!$F$11:$G$14,MATCH(CALC!$B$6,INPUT!$F$11:$F$14,0),2)*I137</f>
        <v>1703.5427586206888</v>
      </c>
      <c r="Z137">
        <f>(1/(2*INPUT!$C$16+INPUT!$C$14))*INDEX(INPUT!$F$11:$G$14,MATCH(CALC!$B$6,INPUT!$F$11:$F$14,0),2)*J137</f>
        <v>1674.0186206896562</v>
      </c>
      <c r="AA137">
        <f>(1/(2*INPUT!$C$16+INPUT!$C$14))*INDEX(INPUT!$F$11:$G$14,MATCH(CALC!$B$6,INPUT!$F$11:$F$14,0),2)*K137</f>
        <v>1821.6393103448281</v>
      </c>
      <c r="AB137">
        <f>(1/(2*INPUT!$C$16+INPUT!$C$14))*INDEX(INPUT!$F$11:$G$14,MATCH(CALC!$B$6,INPUT!$F$11:$F$14,0),2)*L137</f>
        <v>1821.6393103448281</v>
      </c>
      <c r="AC137">
        <f>(1/(2*INPUT!$C$16+INPUT!$C$14))*INDEX(INPUT!$F$11:$G$14,MATCH(CALC!$B$6,INPUT!$F$11:$F$14,0),2)*M137</f>
        <v>1821.6393103448281</v>
      </c>
      <c r="AD137">
        <f>(1/(2*INPUT!$C$16+INPUT!$C$14))*INDEX(INPUT!$F$11:$G$14,MATCH(CALC!$B$6,INPUT!$F$11:$F$14,0),2)*N137</f>
        <v>1777.3531034482751</v>
      </c>
    </row>
    <row r="138" spans="1:30" x14ac:dyDescent="0.3">
      <c r="B138" t="s">
        <v>73</v>
      </c>
      <c r="C138" cm="1">
        <f t="array" ref="C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(WEATHER!$A$2:$A$865=INPUT!$C$7)*(WEATHER!$B$2:$B$865=CALC!C135)*(WEATHER!$C$2:$C$865=CALC!$B$135), 0), 4)-29.4)</f>
        <v>10.022222222222226</v>
      </c>
      <c r="D138" cm="1">
        <f t="array" ref="D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(WEATHER!$A$2:$A$865=INPUT!$C$7)*(WEATHER!$B$2:$B$865=CALC!D135)*(WEATHER!$C$2:$C$865=CALC!$B$135), 0), 4)-29.4)</f>
        <v>10.022222222222226</v>
      </c>
      <c r="E138" cm="1">
        <f t="array" ref="E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(WEATHER!$A$2:$A$865=INPUT!$C$7)*(WEATHER!$B$2:$B$865=CALC!E135)*(WEATHER!$C$2:$C$865=CALC!$B$135), 0), 4)-29.4)</f>
        <v>10.688888888888886</v>
      </c>
      <c r="F138" cm="1">
        <f t="array" ref="F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(WEATHER!$A$2:$A$865=INPUT!$C$7)*(WEATHER!$B$2:$B$865=CALC!F135)*(WEATHER!$C$2:$C$865=CALC!$B$135), 0), 4)-29.4)</f>
        <v>10.8</v>
      </c>
      <c r="G138" cm="1">
        <f t="array" ref="G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(WEATHER!$A$2:$A$865=INPUT!$C$7)*(WEATHER!$B$2:$B$865=CALC!G135)*(WEATHER!$C$2:$C$865=CALC!$B$135), 0), 4)-29.4)</f>
        <v>10.855555555555558</v>
      </c>
      <c r="H138" cm="1">
        <f t="array" ref="H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(WEATHER!$A$2:$A$865=INPUT!$C$7)*(WEATHER!$B$2:$B$865=CALC!H135)*(WEATHER!$C$2:$C$865=CALC!$B$135), 0), 4)-29.4)</f>
        <v>10.855555555555558</v>
      </c>
      <c r="I138" cm="1">
        <f t="array" ref="I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(WEATHER!$A$2:$A$865=INPUT!$C$7)*(WEATHER!$B$2:$B$865=CALC!I135)*(WEATHER!$C$2:$C$865=CALC!$B$135), 0), 4)-29.4)</f>
        <v>10.411111111111108</v>
      </c>
      <c r="J138" cm="1">
        <f t="array" ref="J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(WEATHER!$A$2:$A$865=INPUT!$C$7)*(WEATHER!$B$2:$B$865=CALC!J135)*(WEATHER!$C$2:$C$865=CALC!$B$135), 0), 4)-29.4)</f>
        <v>10.300000000000004</v>
      </c>
      <c r="K138" cm="1">
        <f t="array" ref="K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(WEATHER!$A$2:$A$865=INPUT!$C$7)*(WEATHER!$B$2:$B$865=CALC!K135)*(WEATHER!$C$2:$C$865=CALC!$B$135), 0), 4)-29.4)</f>
        <v>10.855555555555558</v>
      </c>
      <c r="L138" cm="1">
        <f t="array" ref="L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(WEATHER!$A$2:$A$865=INPUT!$C$7)*(WEATHER!$B$2:$B$865=CALC!L135)*(WEATHER!$C$2:$C$865=CALC!$B$135), 0), 4)-29.4)</f>
        <v>10.855555555555558</v>
      </c>
      <c r="M138" cm="1">
        <f t="array" ref="M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(WEATHER!$A$2:$A$865=INPUT!$C$7)*(WEATHER!$B$2:$B$865=CALC!M135)*(WEATHER!$C$2:$C$865=CALC!$B$135), 0), 4)-29.4)</f>
        <v>10.855555555555558</v>
      </c>
      <c r="N138" cm="1">
        <f t="array" ref="N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(WEATHER!$A$2:$A$865=INPUT!$C$7)*(WEATHER!$B$2:$B$865=CALC!N135)*(WEATHER!$C$2:$C$865=CALC!$B$135), 0), 4)-29.4)</f>
        <v>10.688888888888886</v>
      </c>
      <c r="R138" t="s">
        <v>73</v>
      </c>
      <c r="S138">
        <f>(1/(2*INPUT!$C$16+INPUT!$C$14))*INDEX(INPUT!$F$11:$G$14,MATCH(CALC!$B$6,INPUT!$F$11:$F$14,0),2)*C138</f>
        <v>2663.0772413793111</v>
      </c>
      <c r="T138">
        <f>(1/(2*INPUT!$C$16+INPUT!$C$14))*INDEX(INPUT!$F$11:$G$14,MATCH(CALC!$B$6,INPUT!$F$11:$F$14,0),2)*D138</f>
        <v>2663.0772413793111</v>
      </c>
      <c r="U138">
        <f>(1/(2*INPUT!$C$16+INPUT!$C$14))*INDEX(INPUT!$F$11:$G$14,MATCH(CALC!$B$6,INPUT!$F$11:$F$14,0),2)*E138</f>
        <v>2840.2220689655164</v>
      </c>
      <c r="V138">
        <f>(1/(2*INPUT!$C$16+INPUT!$C$14))*INDEX(INPUT!$F$11:$G$14,MATCH(CALC!$B$6,INPUT!$F$11:$F$14,0),2)*F138</f>
        <v>2869.7462068965519</v>
      </c>
      <c r="W138">
        <f>(1/(2*INPUT!$C$16+INPUT!$C$14))*INDEX(INPUT!$F$11:$G$14,MATCH(CALC!$B$6,INPUT!$F$11:$F$14,0),2)*G138</f>
        <v>2884.5082758620697</v>
      </c>
      <c r="X138">
        <f>(1/(2*INPUT!$C$16+INPUT!$C$14))*INDEX(INPUT!$F$11:$G$14,MATCH(CALC!$B$6,INPUT!$F$11:$F$14,0),2)*H138</f>
        <v>2884.5082758620697</v>
      </c>
      <c r="Y138">
        <f>(1/(2*INPUT!$C$16+INPUT!$C$14))*INDEX(INPUT!$F$11:$G$14,MATCH(CALC!$B$6,INPUT!$F$11:$F$14,0),2)*I138</f>
        <v>2766.4117241379299</v>
      </c>
      <c r="Z138">
        <f>(1/(2*INPUT!$C$16+INPUT!$C$14))*INDEX(INPUT!$F$11:$G$14,MATCH(CALC!$B$6,INPUT!$F$11:$F$14,0),2)*J138</f>
        <v>2736.8875862068976</v>
      </c>
      <c r="AA138">
        <f>(1/(2*INPUT!$C$16+INPUT!$C$14))*INDEX(INPUT!$F$11:$G$14,MATCH(CALC!$B$6,INPUT!$F$11:$F$14,0),2)*K138</f>
        <v>2884.5082758620697</v>
      </c>
      <c r="AB138">
        <f>(1/(2*INPUT!$C$16+INPUT!$C$14))*INDEX(INPUT!$F$11:$G$14,MATCH(CALC!$B$6,INPUT!$F$11:$F$14,0),2)*L138</f>
        <v>2884.5082758620697</v>
      </c>
      <c r="AC138">
        <f>(1/(2*INPUT!$C$16+INPUT!$C$14))*INDEX(INPUT!$F$11:$G$14,MATCH(CALC!$B$6,INPUT!$F$11:$F$14,0),2)*M138</f>
        <v>2884.5082758620697</v>
      </c>
      <c r="AD138">
        <f>(1/(2*INPUT!$C$16+INPUT!$C$14))*INDEX(INPUT!$F$11:$G$14,MATCH(CALC!$B$6,INPUT!$F$11:$F$14,0),2)*N138</f>
        <v>2840.2220689655164</v>
      </c>
    </row>
    <row r="139" spans="1:30" x14ac:dyDescent="0.3">
      <c r="B139" t="s">
        <v>105</v>
      </c>
      <c r="C139" cm="1">
        <f t="array" ref="C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(WEATHER!$A$2:$A$865=INPUT!$C$7)*(WEATHER!$B$2:$B$865=CALC!C135)*(WEATHER!$C$2:$C$865=CALC!$B$135), 0), 4)-29.4)</f>
        <v>5.0222222222222257</v>
      </c>
      <c r="D139" cm="1">
        <f t="array" ref="D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(WEATHER!$A$2:$A$865=INPUT!$C$7)*(WEATHER!$B$2:$B$865=CALC!D135)*(WEATHER!$C$2:$C$865=CALC!$B$135), 0), 4)-29.4)</f>
        <v>5.0222222222222257</v>
      </c>
      <c r="E139" cm="1">
        <f t="array" ref="E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(WEATHER!$A$2:$A$865=INPUT!$C$7)*(WEATHER!$B$2:$B$865=CALC!E135)*(WEATHER!$C$2:$C$865=CALC!$B$135), 0), 4)-29.4)</f>
        <v>5.6888888888888864</v>
      </c>
      <c r="F139" cm="1">
        <f t="array" ref="F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(WEATHER!$A$2:$A$865=INPUT!$C$7)*(WEATHER!$B$2:$B$865=CALC!F135)*(WEATHER!$C$2:$C$865=CALC!$B$135), 0), 4)-29.4)</f>
        <v>5.8000000000000007</v>
      </c>
      <c r="G139" cm="1">
        <f t="array" ref="G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(WEATHER!$A$2:$A$865=INPUT!$C$7)*(WEATHER!$B$2:$B$865=CALC!G135)*(WEATHER!$C$2:$C$865=CALC!$B$135), 0), 4)-29.4)</f>
        <v>5.8555555555555578</v>
      </c>
      <c r="H139" cm="1">
        <f t="array" ref="H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(WEATHER!$A$2:$A$865=INPUT!$C$7)*(WEATHER!$B$2:$B$865=CALC!H135)*(WEATHER!$C$2:$C$865=CALC!$B$135), 0), 4)-29.4)</f>
        <v>5.8555555555555578</v>
      </c>
      <c r="I139" cm="1">
        <f t="array" ref="I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(WEATHER!$A$2:$A$865=INPUT!$C$7)*(WEATHER!$B$2:$B$865=CALC!I135)*(WEATHER!$C$2:$C$865=CALC!$B$135), 0), 4)-29.4)</f>
        <v>5.4111111111111079</v>
      </c>
      <c r="J139" cm="1">
        <f t="array" ref="J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(WEATHER!$A$2:$A$865=INPUT!$C$7)*(WEATHER!$B$2:$B$865=CALC!J135)*(WEATHER!$C$2:$C$865=CALC!$B$135), 0), 4)-29.4)</f>
        <v>5.3000000000000043</v>
      </c>
      <c r="K139" cm="1">
        <f t="array" ref="K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(WEATHER!$A$2:$A$865=INPUT!$C$7)*(WEATHER!$B$2:$B$865=CALC!K135)*(WEATHER!$C$2:$C$865=CALC!$B$135), 0), 4)-29.4)</f>
        <v>5.8555555555555578</v>
      </c>
      <c r="L139" cm="1">
        <f t="array" ref="L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(WEATHER!$A$2:$A$865=INPUT!$C$7)*(WEATHER!$B$2:$B$865=CALC!L135)*(WEATHER!$C$2:$C$865=CALC!$B$135), 0), 4)-29.4)</f>
        <v>5.8555555555555578</v>
      </c>
      <c r="M139" cm="1">
        <f t="array" ref="M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(WEATHER!$A$2:$A$865=INPUT!$C$7)*(WEATHER!$B$2:$B$865=CALC!M135)*(WEATHER!$C$2:$C$865=CALC!$B$135), 0), 4)-29.4)</f>
        <v>5.8555555555555578</v>
      </c>
      <c r="N139" cm="1">
        <f t="array" ref="N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(WEATHER!$A$2:$A$865=INPUT!$C$7)*(WEATHER!$B$2:$B$865=CALC!N135)*(WEATHER!$C$2:$C$865=CALC!$B$135), 0), 4)-29.4)</f>
        <v>5.6888888888888864</v>
      </c>
      <c r="R139" t="s">
        <v>105</v>
      </c>
      <c r="S139">
        <f>(1/(2*INPUT!$C$16+INPUT!$C$14))*INDEX(INPUT!$F$11:$G$14,MATCH(CALC!$B$6,INPUT!$F$11:$F$14,0),2)*C139</f>
        <v>1334.4910344827595</v>
      </c>
      <c r="T139">
        <f>(1/(2*INPUT!$C$16+INPUT!$C$14))*INDEX(INPUT!$F$11:$G$14,MATCH(CALC!$B$6,INPUT!$F$11:$F$14,0),2)*D139</f>
        <v>1334.4910344827595</v>
      </c>
      <c r="U139">
        <f>(1/(2*INPUT!$C$16+INPUT!$C$14))*INDEX(INPUT!$F$11:$G$14,MATCH(CALC!$B$6,INPUT!$F$11:$F$14,0),2)*E139</f>
        <v>1511.6358620689648</v>
      </c>
      <c r="V139">
        <f>(1/(2*INPUT!$C$16+INPUT!$C$14))*INDEX(INPUT!$F$11:$G$14,MATCH(CALC!$B$6,INPUT!$F$11:$F$14,0),2)*F139</f>
        <v>1541.16</v>
      </c>
      <c r="W139">
        <f>(1/(2*INPUT!$C$16+INPUT!$C$14))*INDEX(INPUT!$F$11:$G$14,MATCH(CALC!$B$6,INPUT!$F$11:$F$14,0),2)*G139</f>
        <v>1555.9220689655178</v>
      </c>
      <c r="X139">
        <f>(1/(2*INPUT!$C$16+INPUT!$C$14))*INDEX(INPUT!$F$11:$G$14,MATCH(CALC!$B$6,INPUT!$F$11:$F$14,0),2)*H139</f>
        <v>1555.9220689655178</v>
      </c>
      <c r="Y139">
        <f>(1/(2*INPUT!$C$16+INPUT!$C$14))*INDEX(INPUT!$F$11:$G$14,MATCH(CALC!$B$6,INPUT!$F$11:$F$14,0),2)*I139</f>
        <v>1437.8255172413785</v>
      </c>
      <c r="Z139">
        <f>(1/(2*INPUT!$C$16+INPUT!$C$14))*INDEX(INPUT!$F$11:$G$14,MATCH(CALC!$B$6,INPUT!$F$11:$F$14,0),2)*J139</f>
        <v>1408.301379310346</v>
      </c>
      <c r="AA139">
        <f>(1/(2*INPUT!$C$16+INPUT!$C$14))*INDEX(INPUT!$F$11:$G$14,MATCH(CALC!$B$6,INPUT!$F$11:$F$14,0),2)*K139</f>
        <v>1555.9220689655178</v>
      </c>
      <c r="AB139">
        <f>(1/(2*INPUT!$C$16+INPUT!$C$14))*INDEX(INPUT!$F$11:$G$14,MATCH(CALC!$B$6,INPUT!$F$11:$F$14,0),2)*L139</f>
        <v>1555.9220689655178</v>
      </c>
      <c r="AC139">
        <f>(1/(2*INPUT!$C$16+INPUT!$C$14))*INDEX(INPUT!$F$11:$G$14,MATCH(CALC!$B$6,INPUT!$F$11:$F$14,0),2)*M139</f>
        <v>1555.9220689655178</v>
      </c>
      <c r="AD139">
        <f>(1/(2*INPUT!$C$16+INPUT!$C$14))*INDEX(INPUT!$F$11:$G$14,MATCH(CALC!$B$6,INPUT!$F$11:$F$14,0),2)*N139</f>
        <v>1511.6358620689648</v>
      </c>
    </row>
    <row r="140" spans="1:30" x14ac:dyDescent="0.3">
      <c r="B140" t="s">
        <v>106</v>
      </c>
      <c r="C140" cm="1">
        <f t="array" ref="C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(WEATHER!$A$2:$A$865=INPUT!$C$7)*(WEATHER!$B$2:$B$865=CALC!C135)*(WEATHER!$C$2:$C$865=CALC!$B$135), 0), 4)-29.4)</f>
        <v>17.022222222222226</v>
      </c>
      <c r="D140" cm="1">
        <f t="array" ref="D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(WEATHER!$A$2:$A$865=INPUT!$C$7)*(WEATHER!$B$2:$B$865=CALC!D135)*(WEATHER!$C$2:$C$865=CALC!$B$135), 0), 4)-29.4)</f>
        <v>17.022222222222226</v>
      </c>
      <c r="E140" cm="1">
        <f t="array" ref="E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(WEATHER!$A$2:$A$865=INPUT!$C$7)*(WEATHER!$B$2:$B$865=CALC!E135)*(WEATHER!$C$2:$C$865=CALC!$B$135), 0), 4)-29.4)</f>
        <v>17.688888888888886</v>
      </c>
      <c r="F140" cm="1">
        <f t="array" ref="F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(WEATHER!$A$2:$A$865=INPUT!$C$7)*(WEATHER!$B$2:$B$865=CALC!F135)*(WEATHER!$C$2:$C$865=CALC!$B$135), 0), 4)-29.4)</f>
        <v>17.8</v>
      </c>
      <c r="G140" cm="1">
        <f t="array" ref="G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(WEATHER!$A$2:$A$865=INPUT!$C$7)*(WEATHER!$B$2:$B$865=CALC!G135)*(WEATHER!$C$2:$C$865=CALC!$B$135), 0), 4)-29.4)</f>
        <v>17.855555555555558</v>
      </c>
      <c r="H140" cm="1">
        <f t="array" ref="H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(WEATHER!$A$2:$A$865=INPUT!$C$7)*(WEATHER!$B$2:$B$865=CALC!H135)*(WEATHER!$C$2:$C$865=CALC!$B$135), 0), 4)-29.4)</f>
        <v>17.855555555555558</v>
      </c>
      <c r="I140" cm="1">
        <f t="array" ref="I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(WEATHER!$A$2:$A$865=INPUT!$C$7)*(WEATHER!$B$2:$B$865=CALC!I135)*(WEATHER!$C$2:$C$865=CALC!$B$135), 0), 4)-29.4)</f>
        <v>17.411111111111108</v>
      </c>
      <c r="J140" cm="1">
        <f t="array" ref="J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(WEATHER!$A$2:$A$865=INPUT!$C$7)*(WEATHER!$B$2:$B$865=CALC!J135)*(WEATHER!$C$2:$C$865=CALC!$B$135), 0), 4)-29.4)</f>
        <v>17.300000000000004</v>
      </c>
      <c r="K140" cm="1">
        <f t="array" ref="K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(WEATHER!$A$2:$A$865=INPUT!$C$7)*(WEATHER!$B$2:$B$865=CALC!K135)*(WEATHER!$C$2:$C$865=CALC!$B$135), 0), 4)-29.4)</f>
        <v>17.855555555555558</v>
      </c>
      <c r="L140" cm="1">
        <f t="array" ref="L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(WEATHER!$A$2:$A$865=INPUT!$C$7)*(WEATHER!$B$2:$B$865=CALC!L135)*(WEATHER!$C$2:$C$865=CALC!$B$135), 0), 4)-29.4)</f>
        <v>17.855555555555558</v>
      </c>
      <c r="M140" cm="1">
        <f t="array" ref="M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(WEATHER!$A$2:$A$865=INPUT!$C$7)*(WEATHER!$B$2:$B$865=CALC!M135)*(WEATHER!$C$2:$C$865=CALC!$B$135), 0), 4)-29.4)</f>
        <v>17.855555555555558</v>
      </c>
      <c r="N140" cm="1">
        <f t="array" ref="N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(WEATHER!$A$2:$A$865=INPUT!$C$7)*(WEATHER!$B$2:$B$865=CALC!N135)*(WEATHER!$C$2:$C$865=CALC!$B$135), 0), 4)-29.4)</f>
        <v>17.688888888888886</v>
      </c>
      <c r="R140" t="s">
        <v>106</v>
      </c>
      <c r="S140">
        <f>(1/(2*INPUT!$C$16+INPUT!$C$14))*INDEX(INPUT!$F$11:$G$14,MATCH(CALC!$B$6,INPUT!$F$11:$F$14,0),2)*C140</f>
        <v>4523.0979310344837</v>
      </c>
      <c r="T140">
        <f>(1/(2*INPUT!$C$16+INPUT!$C$14))*INDEX(INPUT!$F$11:$G$14,MATCH(CALC!$B$6,INPUT!$F$11:$F$14,0),2)*D140</f>
        <v>4523.0979310344837</v>
      </c>
      <c r="U140">
        <f>(1/(2*INPUT!$C$16+INPUT!$C$14))*INDEX(INPUT!$F$11:$G$14,MATCH(CALC!$B$6,INPUT!$F$11:$F$14,0),2)*E140</f>
        <v>4700.2427586206886</v>
      </c>
      <c r="V140">
        <f>(1/(2*INPUT!$C$16+INPUT!$C$14))*INDEX(INPUT!$F$11:$G$14,MATCH(CALC!$B$6,INPUT!$F$11:$F$14,0),2)*F140</f>
        <v>4729.7668965517241</v>
      </c>
      <c r="W140">
        <f>(1/(2*INPUT!$C$16+INPUT!$C$14))*INDEX(INPUT!$F$11:$G$14,MATCH(CALC!$B$6,INPUT!$F$11:$F$14,0),2)*G140</f>
        <v>4744.5289655172419</v>
      </c>
      <c r="X140">
        <f>(1/(2*INPUT!$C$16+INPUT!$C$14))*INDEX(INPUT!$F$11:$G$14,MATCH(CALC!$B$6,INPUT!$F$11:$F$14,0),2)*H140</f>
        <v>4744.5289655172419</v>
      </c>
      <c r="Y140">
        <f>(1/(2*INPUT!$C$16+INPUT!$C$14))*INDEX(INPUT!$F$11:$G$14,MATCH(CALC!$B$6,INPUT!$F$11:$F$14,0),2)*I140</f>
        <v>4626.4324137931026</v>
      </c>
      <c r="Z140">
        <f>(1/(2*INPUT!$C$16+INPUT!$C$14))*INDEX(INPUT!$F$11:$G$14,MATCH(CALC!$B$6,INPUT!$F$11:$F$14,0),2)*J140</f>
        <v>4596.9082758620698</v>
      </c>
      <c r="AA140">
        <f>(1/(2*INPUT!$C$16+INPUT!$C$14))*INDEX(INPUT!$F$11:$G$14,MATCH(CALC!$B$6,INPUT!$F$11:$F$14,0),2)*K140</f>
        <v>4744.5289655172419</v>
      </c>
      <c r="AB140">
        <f>(1/(2*INPUT!$C$16+INPUT!$C$14))*INDEX(INPUT!$F$11:$G$14,MATCH(CALC!$B$6,INPUT!$F$11:$F$14,0),2)*L140</f>
        <v>4744.5289655172419</v>
      </c>
      <c r="AC140">
        <f>(1/(2*INPUT!$C$16+INPUT!$C$14))*INDEX(INPUT!$F$11:$G$14,MATCH(CALC!$B$6,INPUT!$F$11:$F$14,0),2)*M140</f>
        <v>4744.5289655172419</v>
      </c>
      <c r="AD140">
        <f>(1/(2*INPUT!$C$16+INPUT!$C$14))*INDEX(INPUT!$F$11:$G$14,MATCH(CALC!$B$6,INPUT!$F$11:$F$14,0),2)*N140</f>
        <v>4700.2427586206886</v>
      </c>
    </row>
    <row r="141" spans="1:30" x14ac:dyDescent="0.3">
      <c r="A141" t="s">
        <v>109</v>
      </c>
      <c r="C141" cm="1">
        <f t="array" ref="C141">INDEX(CLTDRoofGlass!$G$3:$G$26,$B$135,1)+(25.5-$E$1)+(INDEX(WEATHER!$A$2:$G$865, MATCH(1, (WEATHER!$A$2:$A$865=INPUT!$C$7)*(WEATHER!$B$2:$B$865=CALC!C135)*(WEATHER!$C$2:$C$865=CALC!$B$135), 0), 4)-29.4)</f>
        <v>-2.9777777777777743</v>
      </c>
      <c r="D141" cm="1">
        <f t="array" ref="D141">INDEX(CLTDRoofGlass!$G$3:$G$26,$B$135,1)+(25.5-$E$1)+(INDEX(WEATHER!$A$2:$G$865, MATCH(1, (WEATHER!$A$2:$A$865=INPUT!$C$7)*(WEATHER!$B$2:$B$865=CALC!D135)*(WEATHER!$C$2:$C$865=CALC!$B$135), 0), 4)-29.4)</f>
        <v>-2.9777777777777743</v>
      </c>
      <c r="E141" cm="1">
        <f t="array" ref="E141">INDEX(CLTDRoofGlass!$G$3:$G$26,$B$135,1)+(25.5-$E$1)+(INDEX(WEATHER!$A$2:$G$865, MATCH(1, (WEATHER!$A$2:$A$865=INPUT!$C$7)*(WEATHER!$B$2:$B$865=CALC!E135)*(WEATHER!$C$2:$C$865=CALC!$B$135), 0), 4)-29.4)</f>
        <v>-2.3111111111111136</v>
      </c>
      <c r="F141" cm="1">
        <f t="array" ref="F141">INDEX(CLTDRoofGlass!$G$3:$G$26,$B$135,1)+(25.5-$E$1)+(INDEX(WEATHER!$A$2:$G$865, MATCH(1, (WEATHER!$A$2:$A$865=INPUT!$C$7)*(WEATHER!$B$2:$B$865=CALC!F135)*(WEATHER!$C$2:$C$865=CALC!$B$135), 0), 4)-29.4)</f>
        <v>-2.1999999999999993</v>
      </c>
      <c r="G141" cm="1">
        <f t="array" ref="G141">INDEX(CLTDRoofGlass!$G$3:$G$26,$B$135,1)+(25.5-$E$1)+(INDEX(WEATHER!$A$2:$G$865, MATCH(1, (WEATHER!$A$2:$A$865=INPUT!$C$7)*(WEATHER!$B$2:$B$865=CALC!G135)*(WEATHER!$C$2:$C$865=CALC!$B$135), 0), 4)-29.4)</f>
        <v>-2.1444444444444422</v>
      </c>
      <c r="H141" cm="1">
        <f t="array" ref="H141">INDEX(CLTDRoofGlass!$G$3:$G$26,$B$135,1)+(25.5-$E$1)+(INDEX(WEATHER!$A$2:$G$865, MATCH(1, (WEATHER!$A$2:$A$865=INPUT!$C$7)*(WEATHER!$B$2:$B$865=CALC!H135)*(WEATHER!$C$2:$C$865=CALC!$B$135), 0), 4)-29.4)</f>
        <v>-2.1444444444444422</v>
      </c>
      <c r="I141" cm="1">
        <f t="array" ref="I141">INDEX(CLTDRoofGlass!$G$3:$G$26,$B$135,1)+(25.5-$E$1)+(INDEX(WEATHER!$A$2:$G$865, MATCH(1, (WEATHER!$A$2:$A$865=INPUT!$C$7)*(WEATHER!$B$2:$B$865=CALC!I135)*(WEATHER!$C$2:$C$865=CALC!$B$135), 0), 4)-29.4)</f>
        <v>-2.5888888888888921</v>
      </c>
      <c r="J141" cm="1">
        <f t="array" ref="J141">INDEX(CLTDRoofGlass!$G$3:$G$26,$B$135,1)+(25.5-$E$1)+(INDEX(WEATHER!$A$2:$G$865, MATCH(1, (WEATHER!$A$2:$A$865=INPUT!$C$7)*(WEATHER!$B$2:$B$865=CALC!J135)*(WEATHER!$C$2:$C$865=CALC!$B$135), 0), 4)-29.4)</f>
        <v>-2.6999999999999957</v>
      </c>
      <c r="K141" cm="1">
        <f t="array" ref="K141">INDEX(CLTDRoofGlass!$G$3:$G$26,$B$135,1)+(25.5-$E$1)+(INDEX(WEATHER!$A$2:$G$865, MATCH(1, (WEATHER!$A$2:$A$865=INPUT!$C$7)*(WEATHER!$B$2:$B$865=CALC!K135)*(WEATHER!$C$2:$C$865=CALC!$B$135), 0), 4)-29.4)</f>
        <v>-2.1444444444444422</v>
      </c>
      <c r="L141" cm="1">
        <f t="array" ref="L141">INDEX(CLTDRoofGlass!$G$3:$G$26,$B$135,1)+(25.5-$E$1)+(INDEX(WEATHER!$A$2:$G$865, MATCH(1, (WEATHER!$A$2:$A$865=INPUT!$C$7)*(WEATHER!$B$2:$B$865=CALC!L135)*(WEATHER!$C$2:$C$865=CALC!$B$135), 0), 4)-29.4)</f>
        <v>-2.1444444444444422</v>
      </c>
      <c r="M141" cm="1">
        <f t="array" ref="M141">INDEX(CLTDRoofGlass!$G$3:$G$26,$B$135,1)+(25.5-$E$1)+(INDEX(WEATHER!$A$2:$G$865, MATCH(1, (WEATHER!$A$2:$A$865=INPUT!$C$7)*(WEATHER!$B$2:$B$865=CALC!M135)*(WEATHER!$C$2:$C$865=CALC!$B$135), 0), 4)-29.4)</f>
        <v>-2.1444444444444422</v>
      </c>
      <c r="N141" cm="1">
        <f t="array" ref="N141">INDEX(CLTDRoofGlass!$G$3:$G$26,$B$135,1)+(25.5-$E$1)+(INDEX(WEATHER!$A$2:$G$865, MATCH(1, (WEATHER!$A$2:$A$865=INPUT!$C$7)*(WEATHER!$B$2:$B$865=CALC!N135)*(WEATHER!$C$2:$C$865=CALC!$B$135), 0), 4)-29.4)</f>
        <v>-2.3111111111111136</v>
      </c>
      <c r="P141" t="s">
        <v>34</v>
      </c>
      <c r="Q141" t="s">
        <v>27</v>
      </c>
    </row>
    <row r="142" spans="1:30" x14ac:dyDescent="0.3">
      <c r="A142" t="s">
        <v>75</v>
      </c>
      <c r="B142" t="s">
        <v>104</v>
      </c>
      <c r="C142">
        <f>INDEX('SCL&amp;CLF'!$B$4:$Y$12,MATCH(B142,'SCL&amp;CLF'!$A$4:$A$12,0),MATCH(CALC!B135,'SCL&amp;CLF'!$B$3:$Y$3,0))</f>
        <v>88</v>
      </c>
      <c r="P142" t="s">
        <v>35</v>
      </c>
      <c r="Q142" t="s">
        <v>36</v>
      </c>
      <c r="S142">
        <f>SUMIF('COMP-WINDOW'!CV:CV, "&lt;&gt;#N/A")</f>
        <v>6667.4647733333359</v>
      </c>
      <c r="T142">
        <f>SUMIF('COMP-WINDOW'!CW:CW, "&lt;&gt;#N/A")</f>
        <v>6667.4647733333359</v>
      </c>
      <c r="U142">
        <f>SUMIF('COMP-WINDOW'!CX:CX, "&lt;&gt;#N/A")</f>
        <v>7096.4519733333327</v>
      </c>
      <c r="V142">
        <f>SUMIF('COMP-WINDOW'!CY:CY, "&lt;&gt;#N/A")</f>
        <v>7167.9498400000011</v>
      </c>
      <c r="W142">
        <f>SUMIF('COMP-WINDOW'!CZ:CZ, "&lt;&gt;#N/A")</f>
        <v>7203.6987733333344</v>
      </c>
      <c r="X142">
        <f>SUMIF('COMP-WINDOW'!DA:DA, "&lt;&gt;#N/A")</f>
        <v>7203.6987733333344</v>
      </c>
      <c r="Y142">
        <f>SUMIF('COMP-WINDOW'!DB:DB, "&lt;&gt;#N/A")</f>
        <v>6917.7073066666635</v>
      </c>
      <c r="Z142">
        <f>SUMIF('COMP-WINDOW'!DC:DC, "&lt;&gt;#N/A")</f>
        <v>6846.2094400000024</v>
      </c>
      <c r="AA142">
        <f>SUMIF('COMP-WINDOW'!DD:DD, "&lt;&gt;#N/A")</f>
        <v>7203.6987733333344</v>
      </c>
      <c r="AB142">
        <f>SUMIF('COMP-WINDOW'!DE:DE, "&lt;&gt;#N/A")</f>
        <v>7203.6987733333344</v>
      </c>
      <c r="AC142">
        <f>SUMIF('COMP-WINDOW'!DF:DF, "&lt;&gt;#N/A")</f>
        <v>7203.6987733333344</v>
      </c>
      <c r="AD142">
        <f>SUMIF('COMP-WINDOW'!DG:DG, "&lt;&gt;#N/A")</f>
        <v>7096.4519733333327</v>
      </c>
    </row>
    <row r="143" spans="1:30" x14ac:dyDescent="0.3">
      <c r="B143" t="s">
        <v>73</v>
      </c>
      <c r="C143">
        <f>INDEX('SCL&amp;CLF'!$B$4:$Y$12,MATCH(B143,'SCL&amp;CLF'!$A$4:$A$12,0),MATCH(CALC!B135,'SCL&amp;CLF'!$B$3:$Y$3,0))</f>
        <v>79</v>
      </c>
      <c r="P143" t="s">
        <v>35</v>
      </c>
      <c r="Q143" t="s">
        <v>22</v>
      </c>
      <c r="S143">
        <f>SUMIF('COMP-DOOR'!CV:CV, "&lt;&gt;#N/A")</f>
        <v>383.61288888888907</v>
      </c>
      <c r="T143">
        <f>SUMIF('COMP-DOOR'!CW:CW, "&lt;&gt;#N/A")</f>
        <v>383.61288888888907</v>
      </c>
      <c r="U143">
        <f>SUMIF('COMP-DOOR'!CX:CX, "&lt;&gt;#N/A")</f>
        <v>416.39955555555542</v>
      </c>
      <c r="V143">
        <f>SUMIF('COMP-DOOR'!CY:CY, "&lt;&gt;#N/A")</f>
        <v>421.86400000000003</v>
      </c>
      <c r="W143">
        <f>SUMIF('COMP-DOOR'!CZ:CZ, "&lt;&gt;#N/A")</f>
        <v>424.59622222222237</v>
      </c>
      <c r="X143">
        <f>SUMIF('COMP-DOOR'!DA:DA, "&lt;&gt;#N/A")</f>
        <v>424.59622222222237</v>
      </c>
      <c r="Y143">
        <f>SUMIF('COMP-DOOR'!DB:DB, "&lt;&gt;#N/A")</f>
        <v>402.73844444444433</v>
      </c>
      <c r="Z143">
        <f>SUMIF('COMP-DOOR'!DC:DC, "&lt;&gt;#N/A")</f>
        <v>397.27400000000023</v>
      </c>
      <c r="AA143">
        <f>SUMIF('COMP-DOOR'!DD:DD, "&lt;&gt;#N/A")</f>
        <v>424.59622222222237</v>
      </c>
      <c r="AB143">
        <f>SUMIF('COMP-DOOR'!DE:DE, "&lt;&gt;#N/A")</f>
        <v>424.59622222222237</v>
      </c>
      <c r="AC143">
        <f>SUMIF('COMP-DOOR'!DF:DF, "&lt;&gt;#N/A")</f>
        <v>424.59622222222237</v>
      </c>
      <c r="AD143">
        <f>SUMIF('COMP-DOOR'!DG:DG, "&lt;&gt;#N/A")</f>
        <v>416.39955555555542</v>
      </c>
    </row>
    <row r="144" spans="1:30" x14ac:dyDescent="0.3">
      <c r="B144" t="s">
        <v>105</v>
      </c>
      <c r="C144">
        <f>INDEX('SCL&amp;CLF'!$B$4:$Y$12,MATCH(B144,'SCL&amp;CLF'!$A$4:$A$12,0),MATCH(CALC!B135,'SCL&amp;CLF'!$B$3:$Y$3,0))</f>
        <v>76</v>
      </c>
    </row>
    <row r="145" spans="1:30" x14ac:dyDescent="0.3">
      <c r="B145" t="s">
        <v>106</v>
      </c>
      <c r="C145">
        <f>INDEX('SCL&amp;CLF'!$B$4:$Y$12,MATCH(B145,'SCL&amp;CLF'!$A$4:$A$12,0),MATCH(CALC!B135,'SCL&amp;CLF'!$B$3:$Y$3,0))</f>
        <v>583</v>
      </c>
      <c r="P145" t="s">
        <v>37</v>
      </c>
      <c r="Q145" t="s">
        <v>39</v>
      </c>
      <c r="S145">
        <f>INPUT!$L$5 * INDEX('ROOM-TYPE'!$B$2:$I$5, 1, MATCH(INPUT!$L$4, 'ROOM-TYPE'!$B$1:$I$1, 0)) * $C$146</f>
        <v>810.6</v>
      </c>
      <c r="T145">
        <f>INPUT!$L$5 * INDEX('ROOM-TYPE'!$B$2:$I$5, 1, MATCH(INPUT!$L$4, 'ROOM-TYPE'!$B$1:$I$1, 0)) * $C$146</f>
        <v>810.6</v>
      </c>
      <c r="U145">
        <f>INPUT!$L$5 * INDEX('ROOM-TYPE'!$B$2:$I$5, 1, MATCH(INPUT!$L$4, 'ROOM-TYPE'!$B$1:$I$1, 0)) * $C$146</f>
        <v>810.6</v>
      </c>
      <c r="V145">
        <f>INPUT!$L$5 * INDEX('ROOM-TYPE'!$B$2:$I$5, 1, MATCH(INPUT!$L$4, 'ROOM-TYPE'!$B$1:$I$1, 0)) * $C$146</f>
        <v>810.6</v>
      </c>
      <c r="W145">
        <f>INPUT!$L$5 * INDEX('ROOM-TYPE'!$B$2:$I$5, 1, MATCH(INPUT!$L$4, 'ROOM-TYPE'!$B$1:$I$1, 0)) * $C$146</f>
        <v>810.6</v>
      </c>
      <c r="X145">
        <f>INPUT!$L$5 * INDEX('ROOM-TYPE'!$B$2:$I$5, 1, MATCH(INPUT!$L$4, 'ROOM-TYPE'!$B$1:$I$1, 0)) * $C$146</f>
        <v>810.6</v>
      </c>
      <c r="Y145">
        <f>INPUT!$L$5 * INDEX('ROOM-TYPE'!$B$2:$I$5, 1, MATCH(INPUT!$L$4, 'ROOM-TYPE'!$B$1:$I$1, 0)) * $C$146</f>
        <v>810.6</v>
      </c>
      <c r="Z145">
        <f>INPUT!$L$5 * INDEX('ROOM-TYPE'!$B$2:$I$5, 1, MATCH(INPUT!$L$4, 'ROOM-TYPE'!$B$1:$I$1, 0)) * $C$146</f>
        <v>810.6</v>
      </c>
      <c r="AA145">
        <f>INPUT!$L$5 * INDEX('ROOM-TYPE'!$B$2:$I$5, 1, MATCH(INPUT!$L$4, 'ROOM-TYPE'!$B$1:$I$1, 0)) * $C$146</f>
        <v>810.6</v>
      </c>
      <c r="AB145">
        <f>INPUT!$L$5 * INDEX('ROOM-TYPE'!$B$2:$I$5, 1, MATCH(INPUT!$L$4, 'ROOM-TYPE'!$B$1:$I$1, 0)) * $C$146</f>
        <v>810.6</v>
      </c>
      <c r="AC145">
        <f>INPUT!$L$5 * INDEX('ROOM-TYPE'!$B$2:$I$5, 1, MATCH(INPUT!$L$4, 'ROOM-TYPE'!$B$1:$I$1, 0)) * $C$146</f>
        <v>810.6</v>
      </c>
      <c r="AD145">
        <f>INPUT!$L$5 * INDEX('ROOM-TYPE'!$B$2:$I$5, 1, MATCH(INPUT!$L$4, 'ROOM-TYPE'!$B$1:$I$1, 0)) * $C$146</f>
        <v>810.6</v>
      </c>
    </row>
    <row r="146" spans="1:30" x14ac:dyDescent="0.3">
      <c r="A146" t="s">
        <v>210</v>
      </c>
      <c r="C146">
        <f>INDEX('SCL&amp;CLF'!$B$17:$Y$25,MATCH(INDEX('ROOM-TYPE'!$B$1:$I$5,4,MATCH(INPUT!$L$4,'ROOM-TYPE'!$B$1:$I$1,0)),'SCL&amp;CLF'!$A$17:$A$25,0),MATCH(CALC!B135,'SCL&amp;CLF'!$B$16:$Y$16,0))</f>
        <v>0.03</v>
      </c>
      <c r="P146" t="s">
        <v>37</v>
      </c>
      <c r="Q146" t="s">
        <v>38</v>
      </c>
      <c r="S146">
        <f>INPUT!$L$5 * INDEX('ROOM-TYPE'!$B$2:$I$5, 2, MATCH(INPUT!$L$4, 'ROOM-TYPE'!$B$1:$I$1, 0))</f>
        <v>17370</v>
      </c>
      <c r="T146">
        <f>INPUT!$L$5 * INDEX('ROOM-TYPE'!$B$2:$I$5, 2, MATCH(INPUT!$L$4, 'ROOM-TYPE'!$B$1:$I$1, 0))</f>
        <v>17370</v>
      </c>
      <c r="U146">
        <f>INPUT!$L$5 * INDEX('ROOM-TYPE'!$B$2:$I$5, 2, MATCH(INPUT!$L$4, 'ROOM-TYPE'!$B$1:$I$1, 0))</f>
        <v>17370</v>
      </c>
      <c r="V146">
        <f>INPUT!$L$5 * INDEX('ROOM-TYPE'!$B$2:$I$5, 2, MATCH(INPUT!$L$4, 'ROOM-TYPE'!$B$1:$I$1, 0))</f>
        <v>17370</v>
      </c>
      <c r="W146">
        <f>INPUT!$L$5 * INDEX('ROOM-TYPE'!$B$2:$I$5, 2, MATCH(INPUT!$L$4, 'ROOM-TYPE'!$B$1:$I$1, 0))</f>
        <v>17370</v>
      </c>
      <c r="X146">
        <f>INPUT!$L$5 * INDEX('ROOM-TYPE'!$B$2:$I$5, 2, MATCH(INPUT!$L$4, 'ROOM-TYPE'!$B$1:$I$1, 0))</f>
        <v>17370</v>
      </c>
      <c r="Y146">
        <f>INPUT!$L$5 * INDEX('ROOM-TYPE'!$B$2:$I$5, 2, MATCH(INPUT!$L$4, 'ROOM-TYPE'!$B$1:$I$1, 0))</f>
        <v>17370</v>
      </c>
      <c r="Z146">
        <f>INPUT!$L$5 * INDEX('ROOM-TYPE'!$B$2:$I$5, 2, MATCH(INPUT!$L$4, 'ROOM-TYPE'!$B$1:$I$1, 0))</f>
        <v>17370</v>
      </c>
      <c r="AA146">
        <f>INPUT!$L$5 * INDEX('ROOM-TYPE'!$B$2:$I$5, 2, MATCH(INPUT!$L$4, 'ROOM-TYPE'!$B$1:$I$1, 0))</f>
        <v>17370</v>
      </c>
      <c r="AB146">
        <f>INPUT!$L$5 * INDEX('ROOM-TYPE'!$B$2:$I$5, 2, MATCH(INPUT!$L$4, 'ROOM-TYPE'!$B$1:$I$1, 0))</f>
        <v>17370</v>
      </c>
      <c r="AC146">
        <f>INPUT!$L$5 * INDEX('ROOM-TYPE'!$B$2:$I$5, 2, MATCH(INPUT!$L$4, 'ROOM-TYPE'!$B$1:$I$1, 0))</f>
        <v>17370</v>
      </c>
      <c r="AD146">
        <f>INPUT!$L$5 * INDEX('ROOM-TYPE'!$B$2:$I$5, 2, MATCH(INPUT!$L$4, 'ROOM-TYPE'!$B$1:$I$1, 0))</f>
        <v>17370</v>
      </c>
    </row>
    <row r="147" spans="1:30" x14ac:dyDescent="0.3">
      <c r="A147" t="s">
        <v>212</v>
      </c>
      <c r="C147">
        <f>INDEX('SCL&amp;CLF'!$B$29:$Y$33,MATCH(INDEX('ROOM-TYPE'!$B$1:$I$5,5,MATCH(INPUT!$L$4,'ROOM-TYPE'!$B$1:$I$1,0)),'SCL&amp;CLF'!$A$29:$A$33,0),MATCH(CALC!B135,'SCL&amp;CLF'!$B$28:$Y$28,0))</f>
        <v>0.98</v>
      </c>
      <c r="P147" t="s">
        <v>40</v>
      </c>
      <c r="Q147" t="s">
        <v>31</v>
      </c>
      <c r="S147">
        <f>SUMIF(COMP!$F:$F, "&lt;&gt;#N/A")*$C$147</f>
        <v>106.0752</v>
      </c>
      <c r="T147">
        <f>SUMIF(COMP!$F:$F, "&lt;&gt;#N/A")*$C$147</f>
        <v>106.0752</v>
      </c>
      <c r="U147">
        <f>SUMIF(COMP!$F:$F, "&lt;&gt;#N/A")*$C$147</f>
        <v>106.0752</v>
      </c>
      <c r="V147">
        <f>SUMIF(COMP!$F:$F, "&lt;&gt;#N/A")*$C$147</f>
        <v>106.0752</v>
      </c>
      <c r="W147">
        <f>SUMIF(COMP!$F:$F, "&lt;&gt;#N/A")*$C$147</f>
        <v>106.0752</v>
      </c>
      <c r="X147">
        <f>SUMIF(COMP!$F:$F, "&lt;&gt;#N/A")*$C$147</f>
        <v>106.0752</v>
      </c>
      <c r="Y147">
        <f>SUMIF(COMP!$F:$F, "&lt;&gt;#N/A")*$C$147</f>
        <v>106.0752</v>
      </c>
      <c r="Z147">
        <f>SUMIF(COMP!$F:$F, "&lt;&gt;#N/A")*$C$147</f>
        <v>106.0752</v>
      </c>
      <c r="AA147">
        <f>SUMIF(COMP!$F:$F, "&lt;&gt;#N/A")*$C$147</f>
        <v>106.0752</v>
      </c>
      <c r="AB147">
        <f>SUMIF(COMP!$F:$F, "&lt;&gt;#N/A")*$C$147</f>
        <v>106.0752</v>
      </c>
      <c r="AC147">
        <f>SUMIF(COMP!$F:$F, "&lt;&gt;#N/A")*$C$147</f>
        <v>106.0752</v>
      </c>
      <c r="AD147">
        <f>SUMIF(COMP!$F:$F, "&lt;&gt;#N/A")*$C$147</f>
        <v>106.0752</v>
      </c>
    </row>
    <row r="148" spans="1:30" x14ac:dyDescent="0.3">
      <c r="A148" t="s">
        <v>211</v>
      </c>
      <c r="C148" cm="1">
        <f t="array" ref="C148">INDEX('SCL&amp;CLF'!$B$37:$Y$45,INDEX('ROOM-TYPE'!$B$1:$I$5,4,MATCH(INPUT!$L$4,'ROOM-TYPE'!$B$1:$I$1,0)),MATCH(CALC!B135,'SCL&amp;CLF'!$B$36:$Y$36,0))</f>
        <v>0.97</v>
      </c>
      <c r="P148" t="s">
        <v>41</v>
      </c>
      <c r="Q148" t="s">
        <v>32</v>
      </c>
      <c r="S148">
        <f>SUMIF(COMP!$N:$N, "&lt;&gt;#N/A")*$C$146</f>
        <v>37.5</v>
      </c>
      <c r="T148">
        <f>SUMIF(COMP!$N:$N, "&lt;&gt;#N/A")*$C$146</f>
        <v>37.5</v>
      </c>
      <c r="U148">
        <f>SUMIF(COMP!$N:$N, "&lt;&gt;#N/A")*$C$146</f>
        <v>37.5</v>
      </c>
      <c r="V148">
        <f>SUMIF(COMP!$N:$N, "&lt;&gt;#N/A")*$C$146</f>
        <v>37.5</v>
      </c>
      <c r="W148">
        <f>SUMIF(COMP!$N:$N, "&lt;&gt;#N/A")*$C$146</f>
        <v>37.5</v>
      </c>
      <c r="X148">
        <f>SUMIF(COMP!$N:$N, "&lt;&gt;#N/A")*$C$146</f>
        <v>37.5</v>
      </c>
      <c r="Y148">
        <f>SUMIF(COMP!$N:$N, "&lt;&gt;#N/A")*$C$146</f>
        <v>37.5</v>
      </c>
      <c r="Z148">
        <f>SUMIF(COMP!$N:$N, "&lt;&gt;#N/A")*$C$146</f>
        <v>37.5</v>
      </c>
      <c r="AA148">
        <f>SUMIF(COMP!$N:$N, "&lt;&gt;#N/A")*$C$146</f>
        <v>37.5</v>
      </c>
      <c r="AB148">
        <f>SUMIF(COMP!$N:$N, "&lt;&gt;#N/A")*$C$146</f>
        <v>37.5</v>
      </c>
      <c r="AC148">
        <f>SUMIF(COMP!$N:$N, "&lt;&gt;#N/A")*$C$146</f>
        <v>37.5</v>
      </c>
      <c r="AD148">
        <f>SUMIF(COMP!$N:$N, "&lt;&gt;#N/A")*$C$146</f>
        <v>37.5</v>
      </c>
    </row>
    <row r="149" spans="1:30" x14ac:dyDescent="0.3">
      <c r="C149" cm="1">
        <f t="array" ref="C149">INDEX(WEATHER!$A$2:$G$865, MATCH(1, (WEATHER!$A$2:$A$865=INPUT!$C$7)*(WEATHER!$B$2:$B$865=CALC!C135)*(WEATHER!$C$2:$C$865=CALC!$B$135), 0), 4)</f>
        <v>25.222222222222225</v>
      </c>
      <c r="D149" cm="1">
        <f t="array" ref="D149">INDEX(WEATHER!$A$2:$G$865, MATCH(1, (WEATHER!$A$2:$A$865=INPUT!$C$7)*(WEATHER!$B$2:$B$865=CALC!D135)*(WEATHER!$C$2:$C$865=CALC!$B$135), 0), 4)</f>
        <v>25.222222222222225</v>
      </c>
      <c r="E149" cm="1">
        <f t="array" ref="E149">INDEX(WEATHER!$A$2:$G$865, MATCH(1, (WEATHER!$A$2:$A$865=INPUT!$C$7)*(WEATHER!$B$2:$B$865=CALC!E135)*(WEATHER!$C$2:$C$865=CALC!$B$135), 0), 4)</f>
        <v>25.888888888888886</v>
      </c>
      <c r="F149" cm="1">
        <f t="array" ref="F149">INDEX(WEATHER!$A$2:$G$865, MATCH(1, (WEATHER!$A$2:$A$865=INPUT!$C$7)*(WEATHER!$B$2:$B$865=CALC!F135)*(WEATHER!$C$2:$C$865=CALC!$B$135), 0), 4)</f>
        <v>26</v>
      </c>
      <c r="G149" cm="1">
        <f t="array" ref="G149">INDEX(WEATHER!$A$2:$G$865, MATCH(1, (WEATHER!$A$2:$A$865=INPUT!$C$7)*(WEATHER!$B$2:$B$865=CALC!G135)*(WEATHER!$C$2:$C$865=CALC!$B$135), 0), 4)</f>
        <v>26.055555555555557</v>
      </c>
      <c r="H149" cm="1">
        <f t="array" ref="H149">INDEX(WEATHER!$A$2:$G$865, MATCH(1, (WEATHER!$A$2:$A$865=INPUT!$C$7)*(WEATHER!$B$2:$B$865=CALC!H135)*(WEATHER!$C$2:$C$865=CALC!$B$135), 0), 4)</f>
        <v>26.055555555555557</v>
      </c>
      <c r="I149" cm="1">
        <f t="array" ref="I149">INDEX(WEATHER!$A$2:$G$865, MATCH(1, (WEATHER!$A$2:$A$865=INPUT!$C$7)*(WEATHER!$B$2:$B$865=CALC!I135)*(WEATHER!$C$2:$C$865=CALC!$B$135), 0), 4)</f>
        <v>25.611111111111107</v>
      </c>
      <c r="J149" cm="1">
        <f t="array" ref="J149">INDEX(WEATHER!$A$2:$G$865, MATCH(1, (WEATHER!$A$2:$A$865=INPUT!$C$7)*(WEATHER!$B$2:$B$865=CALC!J135)*(WEATHER!$C$2:$C$865=CALC!$B$135), 0), 4)</f>
        <v>25.500000000000004</v>
      </c>
      <c r="K149" cm="1">
        <f t="array" ref="K149">INDEX(WEATHER!$A$2:$G$865, MATCH(1, (WEATHER!$A$2:$A$865=INPUT!$C$7)*(WEATHER!$B$2:$B$865=CALC!K135)*(WEATHER!$C$2:$C$865=CALC!$B$135), 0), 4)</f>
        <v>26.055555555555557</v>
      </c>
      <c r="L149" cm="1">
        <f t="array" ref="L149">INDEX(WEATHER!$A$2:$G$865, MATCH(1, (WEATHER!$A$2:$A$865=INPUT!$C$7)*(WEATHER!$B$2:$B$865=CALC!L135)*(WEATHER!$C$2:$C$865=CALC!$B$135), 0), 4)</f>
        <v>26.055555555555557</v>
      </c>
      <c r="M149" cm="1">
        <f t="array" ref="M149">INDEX(WEATHER!$A$2:$G$865, MATCH(1, (WEATHER!$A$2:$A$865=INPUT!$C$7)*(WEATHER!$B$2:$B$865=CALC!M135)*(WEATHER!$C$2:$C$865=CALC!$B$135), 0), 4)</f>
        <v>26.055555555555557</v>
      </c>
      <c r="N149" cm="1">
        <f t="array" ref="N149">INDEX(WEATHER!$A$2:$G$865, MATCH(1, (WEATHER!$A$2:$A$865=INPUT!$C$7)*(WEATHER!$B$2:$B$865=CALC!N135)*(WEATHER!$C$2:$C$865=CALC!$B$135), 0), 4)</f>
        <v>25.888888888888886</v>
      </c>
    </row>
    <row r="150" spans="1:30" x14ac:dyDescent="0.3">
      <c r="C150" cm="1">
        <f t="array" ref="C150">INDEX(WEATHER!$A$2:$G$865, MATCH(1, (WEATHER!$A$2:$A$865=INPUT!$C$7)*(WEATHER!$B$2:$B$865=CALC!C135)*(WEATHER!$C$2:$C$865=CALC!$B$135), 0), 6)</f>
        <v>1.9349999999999999E-2</v>
      </c>
      <c r="D150" cm="1">
        <f t="array" ref="D150">INDEX(WEATHER!$A$2:$G$865, MATCH(1, (WEATHER!$A$2:$A$865=INPUT!$C$7)*(WEATHER!$B$2:$B$865=CALC!D135)*(WEATHER!$C$2:$C$865=CALC!$B$135), 0), 6)</f>
        <v>1.9349999999999999E-2</v>
      </c>
      <c r="E150" cm="1">
        <f t="array" ref="E150">INDEX(WEATHER!$A$2:$G$865, MATCH(1, (WEATHER!$A$2:$A$865=INPUT!$C$7)*(WEATHER!$B$2:$B$865=CALC!E135)*(WEATHER!$C$2:$C$865=CALC!$B$135), 0), 6)</f>
        <v>1.993E-2</v>
      </c>
      <c r="F150" cm="1">
        <f t="array" ref="F150">INDEX(WEATHER!$A$2:$G$865, MATCH(1, (WEATHER!$A$2:$A$865=INPUT!$C$7)*(WEATHER!$B$2:$B$865=CALC!F135)*(WEATHER!$C$2:$C$865=CALC!$B$135), 0), 6)</f>
        <v>2.078E-2</v>
      </c>
      <c r="G150" cm="1">
        <f t="array" ref="G150">INDEX(WEATHER!$A$2:$G$865, MATCH(1, (WEATHER!$A$2:$A$865=INPUT!$C$7)*(WEATHER!$B$2:$B$865=CALC!G135)*(WEATHER!$C$2:$C$865=CALC!$B$135), 0), 6)</f>
        <v>2.0660000000000001E-2</v>
      </c>
      <c r="H150" cm="1">
        <f t="array" ref="H150">INDEX(WEATHER!$A$2:$G$865, MATCH(1, (WEATHER!$A$2:$A$865=INPUT!$C$7)*(WEATHER!$B$2:$B$865=CALC!H135)*(WEATHER!$C$2:$C$865=CALC!$B$135), 0), 6)</f>
        <v>2.0660000000000001E-2</v>
      </c>
      <c r="I150" cm="1">
        <f t="array" ref="I150">INDEX(WEATHER!$A$2:$G$865, MATCH(1, (WEATHER!$A$2:$A$865=INPUT!$C$7)*(WEATHER!$B$2:$B$865=CALC!I135)*(WEATHER!$C$2:$C$865=CALC!$B$135), 0), 6)</f>
        <v>1.9820000000000001E-2</v>
      </c>
      <c r="J150" cm="1">
        <f t="array" ref="J150">INDEX(WEATHER!$A$2:$G$865, MATCH(1, (WEATHER!$A$2:$A$865=INPUT!$C$7)*(WEATHER!$B$2:$B$865=CALC!J135)*(WEATHER!$C$2:$C$865=CALC!$B$135), 0), 6)</f>
        <v>1.993E-2</v>
      </c>
      <c r="K150" cm="1">
        <f t="array" ref="K150">INDEX(WEATHER!$A$2:$G$865, MATCH(1, (WEATHER!$A$2:$A$865=INPUT!$C$7)*(WEATHER!$B$2:$B$865=CALC!K135)*(WEATHER!$C$2:$C$865=CALC!$B$135), 0), 6)</f>
        <v>2.0660000000000001E-2</v>
      </c>
      <c r="L150" cm="1">
        <f t="array" ref="L150">INDEX(WEATHER!$A$2:$G$865, MATCH(1, (WEATHER!$A$2:$A$865=INPUT!$C$7)*(WEATHER!$B$2:$B$865=CALC!L135)*(WEATHER!$C$2:$C$865=CALC!$B$135), 0), 6)</f>
        <v>2.0660000000000001E-2</v>
      </c>
      <c r="M150" cm="1">
        <f t="array" ref="M150">INDEX(WEATHER!$A$2:$G$865, MATCH(1, (WEATHER!$A$2:$A$865=INPUT!$C$7)*(WEATHER!$B$2:$B$865=CALC!M135)*(WEATHER!$C$2:$C$865=CALC!$B$135), 0), 6)</f>
        <v>2.0660000000000001E-2</v>
      </c>
      <c r="N150" cm="1">
        <f t="array" ref="N150">INDEX(WEATHER!$A$2:$G$865, MATCH(1, (WEATHER!$A$2:$A$865=INPUT!$C$7)*(WEATHER!$B$2:$B$865=CALC!N135)*(WEATHER!$C$2:$C$865=CALC!$B$135), 0), 6)</f>
        <v>1.993E-2</v>
      </c>
      <c r="P150" s="5">
        <v>3</v>
      </c>
      <c r="Q150" t="s">
        <v>42</v>
      </c>
      <c r="R150" t="s">
        <v>200</v>
      </c>
      <c r="S150">
        <f>1.23 * $M$2 * (C149-$E$1)</f>
        <v>1267.5081502666694</v>
      </c>
      <c r="T150">
        <f t="shared" ref="T150" si="116">1.23 * $M$2 * (D149-$E$1)</f>
        <v>1267.5081502666694</v>
      </c>
      <c r="U150">
        <f t="shared" ref="U150" si="117">1.23 * $M$2 * (E149-$E$1)</f>
        <v>2183.7791022666615</v>
      </c>
      <c r="V150">
        <f t="shared" ref="V150" si="118">1.23 * $M$2 * (F149-$E$1)</f>
        <v>2336.4909275999989</v>
      </c>
      <c r="W150">
        <f t="shared" ref="W150" si="119">1.23 * $M$2 * (G149-$E$1)</f>
        <v>2412.8468402666681</v>
      </c>
      <c r="X150">
        <f t="shared" ref="X150" si="120">1.23 * $M$2 * (H149-$E$1)</f>
        <v>2412.8468402666681</v>
      </c>
      <c r="Y150">
        <f t="shared" ref="Y150" si="121">1.23 * $M$2 * (I149-$E$1)</f>
        <v>1801.9995389333269</v>
      </c>
      <c r="Z150">
        <f t="shared" ref="Z150" si="122">1.23 * $M$2 * (J149-$E$1)</f>
        <v>1649.2877136000038</v>
      </c>
      <c r="AA150">
        <f t="shared" ref="AA150" si="123">1.23 * $M$2 * (K149-$E$1)</f>
        <v>2412.8468402666681</v>
      </c>
      <c r="AB150">
        <f t="shared" ref="AB150" si="124">1.23 * $M$2 * (L149-$E$1)</f>
        <v>2412.8468402666681</v>
      </c>
      <c r="AC150">
        <f t="shared" ref="AC150" si="125">1.23 * $M$2 * (M149-$E$1)</f>
        <v>2412.8468402666681</v>
      </c>
      <c r="AD150">
        <f t="shared" ref="AD150" si="126">1.23 * $M$2 * (N149-$E$1)</f>
        <v>2183.7791022666615</v>
      </c>
    </row>
    <row r="151" spans="1:30" x14ac:dyDescent="0.3">
      <c r="R151" t="s">
        <v>201</v>
      </c>
      <c r="S151">
        <f>3010 * $M$2 * (C150-$F$2)</f>
        <v>30774.971249399994</v>
      </c>
      <c r="T151">
        <f>3010 * $M$2 * (D150-$F$2)</f>
        <v>30774.971249399994</v>
      </c>
      <c r="U151">
        <f t="shared" ref="U151" si="127">3010 * $M$2 * (E150-$F$2)</f>
        <v>32725.734454279998</v>
      </c>
      <c r="V151">
        <f t="shared" ref="V151" si="128">3010 * $M$2 * (F150-$F$2)</f>
        <v>35584.611564879997</v>
      </c>
      <c r="W151">
        <f t="shared" ref="W151" si="129">3010 * $M$2 * (G150-$F$2)</f>
        <v>35181.005384560005</v>
      </c>
      <c r="X151">
        <f t="shared" ref="X151" si="130">3010 * $M$2 * (H150-$F$2)</f>
        <v>35181.005384560005</v>
      </c>
      <c r="Y151">
        <f t="shared" ref="Y151" si="131">3010 * $M$2 * (I150-$F$2)</f>
        <v>32355.76212232</v>
      </c>
      <c r="Z151">
        <f t="shared" ref="Z151" si="132">3010 * $M$2 * (J150-$F$2)</f>
        <v>32725.734454279998</v>
      </c>
      <c r="AA151">
        <f t="shared" ref="AA151" si="133">3010 * $M$2 * (K150-$F$2)</f>
        <v>35181.005384560005</v>
      </c>
      <c r="AB151">
        <f t="shared" ref="AB151" si="134">3010 * $M$2 * (L150-$F$2)</f>
        <v>35181.005384560005</v>
      </c>
      <c r="AC151">
        <f t="shared" ref="AC151" si="135">3010 * $M$2 * (M150-$F$2)</f>
        <v>35181.005384560005</v>
      </c>
      <c r="AD151">
        <f t="shared" ref="AD151" si="136">3010 * $M$2 * (N150-$F$2)</f>
        <v>32725.734454279998</v>
      </c>
    </row>
    <row r="152" spans="1:30" x14ac:dyDescent="0.3">
      <c r="S152">
        <f>SUM(S136:S151)/1000</f>
        <v>60.815261007759723</v>
      </c>
      <c r="T152">
        <f t="shared" ref="T152:AD152" si="137">SUM(T136:T151)/1000</f>
        <v>60.815261007759723</v>
      </c>
      <c r="U152">
        <f t="shared" si="137"/>
        <v>65.753096431412956</v>
      </c>
      <c r="V152">
        <f t="shared" si="137"/>
        <v>69.109818911808517</v>
      </c>
      <c r="W152">
        <f t="shared" si="137"/>
        <v>68.955135416386298</v>
      </c>
      <c r="X152">
        <f t="shared" si="137"/>
        <v>68.955135416386298</v>
      </c>
      <c r="Y152">
        <f t="shared" si="137"/>
        <v>64.138510674964095</v>
      </c>
      <c r="Z152">
        <f t="shared" si="137"/>
        <v>64.010637637128582</v>
      </c>
      <c r="AA152">
        <f t="shared" si="137"/>
        <v>68.955135416386298</v>
      </c>
      <c r="AB152">
        <f t="shared" si="137"/>
        <v>68.955135416386298</v>
      </c>
      <c r="AC152">
        <f t="shared" si="137"/>
        <v>68.955135416386298</v>
      </c>
      <c r="AD152">
        <f t="shared" si="137"/>
        <v>65.753096431412956</v>
      </c>
    </row>
    <row r="153" spans="1:30" s="10" customFormat="1" x14ac:dyDescent="0.3"/>
    <row r="154" spans="1:30" x14ac:dyDescent="0.3">
      <c r="B154">
        <v>9</v>
      </c>
      <c r="C154" t="s">
        <v>179</v>
      </c>
      <c r="D154" t="s">
        <v>180</v>
      </c>
      <c r="E154" t="s">
        <v>182</v>
      </c>
      <c r="F154" t="s">
        <v>183</v>
      </c>
      <c r="G154" t="s">
        <v>94</v>
      </c>
      <c r="H154" t="s">
        <v>186</v>
      </c>
      <c r="I154" t="s">
        <v>187</v>
      </c>
      <c r="J154" t="s">
        <v>188</v>
      </c>
      <c r="K154" t="s">
        <v>184</v>
      </c>
      <c r="L154" t="s">
        <v>189</v>
      </c>
      <c r="M154" t="s">
        <v>185</v>
      </c>
      <c r="N154" t="s">
        <v>190</v>
      </c>
      <c r="S154" t="s">
        <v>179</v>
      </c>
      <c r="T154" t="s">
        <v>180</v>
      </c>
      <c r="U154" t="s">
        <v>182</v>
      </c>
      <c r="V154" t="s">
        <v>183</v>
      </c>
      <c r="W154" t="s">
        <v>94</v>
      </c>
      <c r="X154" t="s">
        <v>186</v>
      </c>
      <c r="Y154" t="s">
        <v>187</v>
      </c>
      <c r="Z154" t="s">
        <v>188</v>
      </c>
      <c r="AA154" t="s">
        <v>184</v>
      </c>
      <c r="AB154" t="s">
        <v>189</v>
      </c>
      <c r="AC154" t="s">
        <v>185</v>
      </c>
      <c r="AD154" t="s">
        <v>190</v>
      </c>
    </row>
    <row r="155" spans="1:30" x14ac:dyDescent="0.3">
      <c r="A155" t="s">
        <v>107</v>
      </c>
      <c r="C155" cm="1">
        <f t="array" ref="C155">INDEX(CLTDRoofGlass!$B$3:$F$26,$B$154,'ROOF-TYPE'!$B$1)+(25.5-$E$1)+(INDEX(WEATHER!$A$2:$G$865, MATCH(1, (WEATHER!$A$2:$A$865=INPUT!$C$7)*(WEATHER!$B$2:$B$865=CALC!C154)*(WEATHER!$C$2:$C$865=CALC!$B$154), 0), 4)-29.4)</f>
        <v>-2.3111111111111136</v>
      </c>
      <c r="D155" cm="1">
        <f t="array" ref="D155">INDEX(CLTDRoofGlass!$B$3:$F$26,$B$154,'ROOF-TYPE'!$B$1)+(25.5-$E$1)+(INDEX(WEATHER!$A$2:$G$865, MATCH(1, (WEATHER!$A$2:$A$865=INPUT!$C$7)*(WEATHER!$B$2:$B$865=CALC!D154)*(WEATHER!$C$2:$C$865=CALC!$B$154), 0), 4)-29.4)</f>
        <v>-2.3111111111111136</v>
      </c>
      <c r="E155" cm="1">
        <f t="array" ref="E155">INDEX(CLTDRoofGlass!$B$3:$F$26,$B$154,'ROOF-TYPE'!$B$1)+(25.5-$E$1)+(INDEX(WEATHER!$A$2:$G$865, MATCH(1, (WEATHER!$A$2:$A$865=INPUT!$C$7)*(WEATHER!$B$2:$B$865=CALC!E154)*(WEATHER!$C$2:$C$865=CALC!$B$154), 0), 4)-29.4)</f>
        <v>-1.588888888888885</v>
      </c>
      <c r="F155" cm="1">
        <f t="array" ref="F155">INDEX(CLTDRoofGlass!$B$3:$F$26,$B$154,'ROOF-TYPE'!$B$1)+(25.5-$E$1)+(INDEX(WEATHER!$A$2:$G$865, MATCH(1, (WEATHER!$A$2:$A$865=INPUT!$C$7)*(WEATHER!$B$2:$B$865=CALC!F154)*(WEATHER!$C$2:$C$865=CALC!$B$154), 0), 4)-29.4)</f>
        <v>-1.4222222222222207</v>
      </c>
      <c r="G155" cm="1">
        <f t="array" ref="G155">INDEX(CLTDRoofGlass!$B$3:$F$26,$B$154,'ROOF-TYPE'!$B$1)+(25.5-$E$1)+(INDEX(WEATHER!$A$2:$G$865, MATCH(1, (WEATHER!$A$2:$A$865=INPUT!$C$7)*(WEATHER!$B$2:$B$865=CALC!G154)*(WEATHER!$C$2:$C$865=CALC!$B$154), 0), 4)-29.4)</f>
        <v>-1.2555555555555564</v>
      </c>
      <c r="H155" cm="1">
        <f t="array" ref="H155">INDEX(CLTDRoofGlass!$B$3:$F$26,$B$154,'ROOF-TYPE'!$B$1)+(25.5-$E$1)+(INDEX(WEATHER!$A$2:$G$865, MATCH(1, (WEATHER!$A$2:$A$865=INPUT!$C$7)*(WEATHER!$B$2:$B$865=CALC!H154)*(WEATHER!$C$2:$C$865=CALC!$B$154), 0), 4)-29.4)</f>
        <v>-1.2555555555555564</v>
      </c>
      <c r="I155" cm="1">
        <f t="array" ref="I155">INDEX(CLTDRoofGlass!$B$3:$F$26,$B$154,'ROOF-TYPE'!$B$1)+(25.5-$E$1)+(INDEX(WEATHER!$A$2:$G$865, MATCH(1, (WEATHER!$A$2:$A$865=INPUT!$C$7)*(WEATHER!$B$2:$B$865=CALC!I154)*(WEATHER!$C$2:$C$865=CALC!$B$154), 0), 4)-29.4)</f>
        <v>-1.6444444444444422</v>
      </c>
      <c r="J155" cm="1">
        <f t="array" ref="J155">INDEX(CLTDRoofGlass!$B$3:$F$26,$B$154,'ROOF-TYPE'!$B$1)+(25.5-$E$1)+(INDEX(WEATHER!$A$2:$G$865, MATCH(1, (WEATHER!$A$2:$A$865=INPUT!$C$7)*(WEATHER!$B$2:$B$865=CALC!J154)*(WEATHER!$C$2:$C$865=CALC!$B$154), 0), 4)-29.4)</f>
        <v>-1.81111111111111</v>
      </c>
      <c r="K155" cm="1">
        <f t="array" ref="K155">INDEX(CLTDRoofGlass!$B$3:$F$26,$B$154,'ROOF-TYPE'!$B$1)+(25.5-$E$1)+(INDEX(WEATHER!$A$2:$G$865, MATCH(1, (WEATHER!$A$2:$A$865=INPUT!$C$7)*(WEATHER!$B$2:$B$865=CALC!K154)*(WEATHER!$C$2:$C$865=CALC!$B$154), 0), 4)-29.4)</f>
        <v>-1.2555555555555564</v>
      </c>
      <c r="L155" cm="1">
        <f t="array" ref="L155">INDEX(CLTDRoofGlass!$B$3:$F$26,$B$154,'ROOF-TYPE'!$B$1)+(25.5-$E$1)+(INDEX(WEATHER!$A$2:$G$865, MATCH(1, (WEATHER!$A$2:$A$865=INPUT!$C$7)*(WEATHER!$B$2:$B$865=CALC!L154)*(WEATHER!$C$2:$C$865=CALC!$B$154), 0), 4)-29.4)</f>
        <v>-1.2555555555555564</v>
      </c>
      <c r="M155" cm="1">
        <f t="array" ref="M155">INDEX(CLTDRoofGlass!$B$3:$F$26,$B$154,'ROOF-TYPE'!$B$1)+(25.5-$E$1)+(INDEX(WEATHER!$A$2:$G$865, MATCH(1, (WEATHER!$A$2:$A$865=INPUT!$C$7)*(WEATHER!$B$2:$B$865=CALC!M154)*(WEATHER!$C$2:$C$865=CALC!$B$154), 0), 4)-29.4)</f>
        <v>-1.2555555555555564</v>
      </c>
      <c r="N155" cm="1">
        <f t="array" ref="N155">INDEX(CLTDRoofGlass!$B$3:$F$26,$B$154,'ROOF-TYPE'!$B$1)+(25.5-$E$1)+(INDEX(WEATHER!$A$2:$G$865, MATCH(1, (WEATHER!$A$2:$A$865=INPUT!$C$7)*(WEATHER!$B$2:$B$865=CALC!N154)*(WEATHER!$C$2:$C$865=CALC!$B$154), 0), 4)-29.4)</f>
        <v>-1.588888888888885</v>
      </c>
      <c r="P155" t="s">
        <v>33</v>
      </c>
      <c r="Q155" t="s">
        <v>25</v>
      </c>
      <c r="S155" s="9">
        <f>(1/(INPUT!$C$11+INPUT!$C$12+INPUT!$C$13+$H$1))*INPUT!$C$4*INPUT!$C$5*C155</f>
        <v>-3121.5533778407666</v>
      </c>
      <c r="T155" s="9">
        <f>(1/(INPUT!$C$11+INPUT!$C$12+INPUT!$C$13+$H$1))*INPUT!$C$4*INPUT!$C$5*D155</f>
        <v>-3121.5533778407666</v>
      </c>
      <c r="U155" s="9">
        <f>(1/(INPUT!$C$11+INPUT!$C$12+INPUT!$C$13+$H$1))*INPUT!$C$4*INPUT!$C$5*E155</f>
        <v>-2146.0679472655197</v>
      </c>
      <c r="V155" s="9">
        <f>(1/(INPUT!$C$11+INPUT!$C$12+INPUT!$C$13+$H$1))*INPUT!$C$4*INPUT!$C$5*F155</f>
        <v>-1920.955924825083</v>
      </c>
      <c r="W155" s="9">
        <f>(1/(INPUT!$C$11+INPUT!$C$12+INPUT!$C$13+$H$1))*INPUT!$C$4*INPUT!$C$5*G155</f>
        <v>-1695.8439023846465</v>
      </c>
      <c r="X155" s="9">
        <f>(1/(INPUT!$C$11+INPUT!$C$12+INPUT!$C$13+$H$1))*INPUT!$C$4*INPUT!$C$5*H155</f>
        <v>-1695.8439023846465</v>
      </c>
      <c r="Y155" s="9">
        <f>(1/(INPUT!$C$11+INPUT!$C$12+INPUT!$C$13+$H$1))*INPUT!$C$4*INPUT!$C$5*I155</f>
        <v>-2221.1052880790016</v>
      </c>
      <c r="Z155" s="9">
        <f>(1/(INPUT!$C$11+INPUT!$C$12+INPUT!$C$13+$H$1))*INPUT!$C$4*INPUT!$C$5*J155</f>
        <v>-2446.2173105194429</v>
      </c>
      <c r="AA155" s="9">
        <f>(1/(INPUT!$C$11+INPUT!$C$12+INPUT!$C$13+$H$1))*INPUT!$C$4*INPUT!$C$5*K155</f>
        <v>-1695.8439023846465</v>
      </c>
      <c r="AB155" s="9">
        <f>(1/(INPUT!$C$11+INPUT!$C$12+INPUT!$C$13+$H$1))*INPUT!$C$4*INPUT!$C$5*L155</f>
        <v>-1695.8439023846465</v>
      </c>
      <c r="AC155" s="9">
        <f>(1/(INPUT!$C$11+INPUT!$C$12+INPUT!$C$13+$H$1))*INPUT!$C$4*INPUT!$C$5*M155</f>
        <v>-1695.8439023846465</v>
      </c>
      <c r="AD155" s="9">
        <f>(1/(INPUT!$C$11+INPUT!$C$12+INPUT!$C$13+$H$1))*INPUT!$C$4*INPUT!$C$5*N155</f>
        <v>-2146.0679472655197</v>
      </c>
    </row>
    <row r="156" spans="1:30" x14ac:dyDescent="0.3">
      <c r="A156" t="s">
        <v>108</v>
      </c>
      <c r="B156" t="s">
        <v>104</v>
      </c>
      <c r="C156" cm="1">
        <f t="array" ref="C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(WEATHER!$A$2:$A$865=INPUT!$C$7)*(WEATHER!$B$2:$B$865=CALC!C154)*(WEATHER!$C$2:$C$865=CALC!$B$154), 0), 4)-29.4)</f>
        <v>7.6888888888888864</v>
      </c>
      <c r="D156" cm="1">
        <f t="array" ref="D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(WEATHER!$A$2:$A$865=INPUT!$C$7)*(WEATHER!$B$2:$B$865=CALC!D154)*(WEATHER!$C$2:$C$865=CALC!$B$154), 0), 4)-29.4)</f>
        <v>7.6888888888888864</v>
      </c>
      <c r="E156" cm="1">
        <f t="array" ref="E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(WEATHER!$A$2:$A$865=INPUT!$C$7)*(WEATHER!$B$2:$B$865=CALC!E154)*(WEATHER!$C$2:$C$865=CALC!$B$154), 0), 4)-29.4)</f>
        <v>8.411111111111115</v>
      </c>
      <c r="F156" cm="1">
        <f t="array" ref="F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(WEATHER!$A$2:$A$865=INPUT!$C$7)*(WEATHER!$B$2:$B$865=CALC!F154)*(WEATHER!$C$2:$C$865=CALC!$B$154), 0), 4)-29.4)</f>
        <v>8.5777777777777793</v>
      </c>
      <c r="G156" cm="1">
        <f t="array" ref="G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(WEATHER!$A$2:$A$865=INPUT!$C$7)*(WEATHER!$B$2:$B$865=CALC!G154)*(WEATHER!$C$2:$C$865=CALC!$B$154), 0), 4)-29.4)</f>
        <v>8.7444444444444436</v>
      </c>
      <c r="H156" cm="1">
        <f t="array" ref="H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(WEATHER!$A$2:$A$865=INPUT!$C$7)*(WEATHER!$B$2:$B$865=CALC!H154)*(WEATHER!$C$2:$C$865=CALC!$B$154), 0), 4)-29.4)</f>
        <v>8.7444444444444436</v>
      </c>
      <c r="I156" cm="1">
        <f t="array" ref="I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(WEATHER!$A$2:$A$865=INPUT!$C$7)*(WEATHER!$B$2:$B$865=CALC!I154)*(WEATHER!$C$2:$C$865=CALC!$B$154), 0), 4)-29.4)</f>
        <v>8.3555555555555578</v>
      </c>
      <c r="J156" cm="1">
        <f t="array" ref="J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(WEATHER!$A$2:$A$865=INPUT!$C$7)*(WEATHER!$B$2:$B$865=CALC!J154)*(WEATHER!$C$2:$C$865=CALC!$B$154), 0), 4)-29.4)</f>
        <v>8.18888888888889</v>
      </c>
      <c r="K156" cm="1">
        <f t="array" ref="K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(WEATHER!$A$2:$A$865=INPUT!$C$7)*(WEATHER!$B$2:$B$865=CALC!K154)*(WEATHER!$C$2:$C$865=CALC!$B$154), 0), 4)-29.4)</f>
        <v>8.7444444444444436</v>
      </c>
      <c r="L156" cm="1">
        <f t="array" ref="L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(WEATHER!$A$2:$A$865=INPUT!$C$7)*(WEATHER!$B$2:$B$865=CALC!L154)*(WEATHER!$C$2:$C$865=CALC!$B$154), 0), 4)-29.4)</f>
        <v>8.7444444444444436</v>
      </c>
      <c r="M156" cm="1">
        <f t="array" ref="M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(WEATHER!$A$2:$A$865=INPUT!$C$7)*(WEATHER!$B$2:$B$865=CALC!M154)*(WEATHER!$C$2:$C$865=CALC!$B$154), 0), 4)-29.4)</f>
        <v>8.7444444444444436</v>
      </c>
      <c r="N156" cm="1">
        <f t="array" ref="N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(WEATHER!$A$2:$A$865=INPUT!$C$7)*(WEATHER!$B$2:$B$865=CALC!N154)*(WEATHER!$C$2:$C$865=CALC!$B$154), 0), 4)-29.4)</f>
        <v>8.411111111111115</v>
      </c>
      <c r="P156" t="s">
        <v>33</v>
      </c>
      <c r="Q156" t="s">
        <v>26</v>
      </c>
      <c r="R156" t="s">
        <v>104</v>
      </c>
      <c r="S156">
        <f>(1/(2*INPUT!$C$16+INPUT!$C$14))*INDEX(INPUT!$F$11:$G$14,MATCH(CALC!$B$6,INPUT!$F$11:$F$14,0),2)*C156</f>
        <v>2043.0703448275856</v>
      </c>
      <c r="T156">
        <f>(1/(2*INPUT!$C$16+INPUT!$C$14))*INDEX(INPUT!$F$11:$G$14,MATCH(CALC!$B$6,INPUT!$F$11:$F$14,0),2)*D156</f>
        <v>2043.0703448275856</v>
      </c>
      <c r="U156">
        <f>(1/(2*INPUT!$C$16+INPUT!$C$14))*INDEX(INPUT!$F$11:$G$14,MATCH(CALC!$B$6,INPUT!$F$11:$F$14,0),2)*E156</f>
        <v>2234.9772413793112</v>
      </c>
      <c r="V156">
        <f>(1/(2*INPUT!$C$16+INPUT!$C$14))*INDEX(INPUT!$F$11:$G$14,MATCH(CALC!$B$6,INPUT!$F$11:$F$14,0),2)*F156</f>
        <v>2279.2634482758626</v>
      </c>
      <c r="W156">
        <f>(1/(2*INPUT!$C$16+INPUT!$C$14))*INDEX(INPUT!$F$11:$G$14,MATCH(CALC!$B$6,INPUT!$F$11:$F$14,0),2)*G156</f>
        <v>2323.5496551724136</v>
      </c>
      <c r="X156">
        <f>(1/(2*INPUT!$C$16+INPUT!$C$14))*INDEX(INPUT!$F$11:$G$14,MATCH(CALC!$B$6,INPUT!$F$11:$F$14,0),2)*H156</f>
        <v>2323.5496551724136</v>
      </c>
      <c r="Y156">
        <f>(1/(2*INPUT!$C$16+INPUT!$C$14))*INDEX(INPUT!$F$11:$G$14,MATCH(CALC!$B$6,INPUT!$F$11:$F$14,0),2)*I156</f>
        <v>2220.2151724137934</v>
      </c>
      <c r="Z156">
        <f>(1/(2*INPUT!$C$16+INPUT!$C$14))*INDEX(INPUT!$F$11:$G$14,MATCH(CALC!$B$6,INPUT!$F$11:$F$14,0),2)*J156</f>
        <v>2175.9289655172415</v>
      </c>
      <c r="AA156">
        <f>(1/(2*INPUT!$C$16+INPUT!$C$14))*INDEX(INPUT!$F$11:$G$14,MATCH(CALC!$B$6,INPUT!$F$11:$F$14,0),2)*K156</f>
        <v>2323.5496551724136</v>
      </c>
      <c r="AB156">
        <f>(1/(2*INPUT!$C$16+INPUT!$C$14))*INDEX(INPUT!$F$11:$G$14,MATCH(CALC!$B$6,INPUT!$F$11:$F$14,0),2)*L156</f>
        <v>2323.5496551724136</v>
      </c>
      <c r="AC156">
        <f>(1/(2*INPUT!$C$16+INPUT!$C$14))*INDEX(INPUT!$F$11:$G$14,MATCH(CALC!$B$6,INPUT!$F$11:$F$14,0),2)*M156</f>
        <v>2323.5496551724136</v>
      </c>
      <c r="AD156">
        <f>(1/(2*INPUT!$C$16+INPUT!$C$14))*INDEX(INPUT!$F$11:$G$14,MATCH(CALC!$B$6,INPUT!$F$11:$F$14,0),2)*N156</f>
        <v>2234.9772413793112</v>
      </c>
    </row>
    <row r="157" spans="1:30" x14ac:dyDescent="0.3">
      <c r="B157" t="s">
        <v>73</v>
      </c>
      <c r="C157" cm="1">
        <f t="array" ref="C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(WEATHER!$A$2:$A$865=INPUT!$C$7)*(WEATHER!$B$2:$B$865=CALC!C154)*(WEATHER!$C$2:$C$865=CALC!$B$154), 0), 4)-29.4)</f>
        <v>15.688888888888886</v>
      </c>
      <c r="D157" cm="1">
        <f t="array" ref="D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(WEATHER!$A$2:$A$865=INPUT!$C$7)*(WEATHER!$B$2:$B$865=CALC!D154)*(WEATHER!$C$2:$C$865=CALC!$B$154), 0), 4)-29.4)</f>
        <v>15.688888888888886</v>
      </c>
      <c r="E157" cm="1">
        <f t="array" ref="E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(WEATHER!$A$2:$A$865=INPUT!$C$7)*(WEATHER!$B$2:$B$865=CALC!E154)*(WEATHER!$C$2:$C$865=CALC!$B$154), 0), 4)-29.4)</f>
        <v>16.411111111111115</v>
      </c>
      <c r="F157" cm="1">
        <f t="array" ref="F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(WEATHER!$A$2:$A$865=INPUT!$C$7)*(WEATHER!$B$2:$B$865=CALC!F154)*(WEATHER!$C$2:$C$865=CALC!$B$154), 0), 4)-29.4)</f>
        <v>16.577777777777779</v>
      </c>
      <c r="G157" cm="1">
        <f t="array" ref="G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(WEATHER!$A$2:$A$865=INPUT!$C$7)*(WEATHER!$B$2:$B$865=CALC!G154)*(WEATHER!$C$2:$C$865=CALC!$B$154), 0), 4)-29.4)</f>
        <v>16.744444444444444</v>
      </c>
      <c r="H157" cm="1">
        <f t="array" ref="H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(WEATHER!$A$2:$A$865=INPUT!$C$7)*(WEATHER!$B$2:$B$865=CALC!H154)*(WEATHER!$C$2:$C$865=CALC!$B$154), 0), 4)-29.4)</f>
        <v>16.744444444444444</v>
      </c>
      <c r="I157" cm="1">
        <f t="array" ref="I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(WEATHER!$A$2:$A$865=INPUT!$C$7)*(WEATHER!$B$2:$B$865=CALC!I154)*(WEATHER!$C$2:$C$865=CALC!$B$154), 0), 4)-29.4)</f>
        <v>16.355555555555558</v>
      </c>
      <c r="J157" cm="1">
        <f t="array" ref="J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(WEATHER!$A$2:$A$865=INPUT!$C$7)*(WEATHER!$B$2:$B$865=CALC!J154)*(WEATHER!$C$2:$C$865=CALC!$B$154), 0), 4)-29.4)</f>
        <v>16.18888888888889</v>
      </c>
      <c r="K157" cm="1">
        <f t="array" ref="K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(WEATHER!$A$2:$A$865=INPUT!$C$7)*(WEATHER!$B$2:$B$865=CALC!K154)*(WEATHER!$C$2:$C$865=CALC!$B$154), 0), 4)-29.4)</f>
        <v>16.744444444444444</v>
      </c>
      <c r="L157" cm="1">
        <f t="array" ref="L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(WEATHER!$A$2:$A$865=INPUT!$C$7)*(WEATHER!$B$2:$B$865=CALC!L154)*(WEATHER!$C$2:$C$865=CALC!$B$154), 0), 4)-29.4)</f>
        <v>16.744444444444444</v>
      </c>
      <c r="M157" cm="1">
        <f t="array" ref="M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(WEATHER!$A$2:$A$865=INPUT!$C$7)*(WEATHER!$B$2:$B$865=CALC!M154)*(WEATHER!$C$2:$C$865=CALC!$B$154), 0), 4)-29.4)</f>
        <v>16.744444444444444</v>
      </c>
      <c r="N157" cm="1">
        <f t="array" ref="N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(WEATHER!$A$2:$A$865=INPUT!$C$7)*(WEATHER!$B$2:$B$865=CALC!N154)*(WEATHER!$C$2:$C$865=CALC!$B$154), 0), 4)-29.4)</f>
        <v>16.411111111111115</v>
      </c>
      <c r="R157" t="s">
        <v>73</v>
      </c>
      <c r="S157">
        <f>(1/(2*INPUT!$C$16+INPUT!$C$14))*INDEX(INPUT!$F$11:$G$14,MATCH(CALC!$B$6,INPUT!$F$11:$F$14,0),2)*C157</f>
        <v>4168.8082758620685</v>
      </c>
      <c r="T157">
        <f>(1/(2*INPUT!$C$16+INPUT!$C$14))*INDEX(INPUT!$F$11:$G$14,MATCH(CALC!$B$6,INPUT!$F$11:$F$14,0),2)*D157</f>
        <v>4168.8082758620685</v>
      </c>
      <c r="U157">
        <f>(1/(2*INPUT!$C$16+INPUT!$C$14))*INDEX(INPUT!$F$11:$G$14,MATCH(CALC!$B$6,INPUT!$F$11:$F$14,0),2)*E157</f>
        <v>4360.7151724137939</v>
      </c>
      <c r="V157">
        <f>(1/(2*INPUT!$C$16+INPUT!$C$14))*INDEX(INPUT!$F$11:$G$14,MATCH(CALC!$B$6,INPUT!$F$11:$F$14,0),2)*F157</f>
        <v>4405.0013793103453</v>
      </c>
      <c r="W157">
        <f>(1/(2*INPUT!$C$16+INPUT!$C$14))*INDEX(INPUT!$F$11:$G$14,MATCH(CALC!$B$6,INPUT!$F$11:$F$14,0),2)*G157</f>
        <v>4449.2875862068959</v>
      </c>
      <c r="X157">
        <f>(1/(2*INPUT!$C$16+INPUT!$C$14))*INDEX(INPUT!$F$11:$G$14,MATCH(CALC!$B$6,INPUT!$F$11:$F$14,0),2)*H157</f>
        <v>4449.2875862068959</v>
      </c>
      <c r="Y157">
        <f>(1/(2*INPUT!$C$16+INPUT!$C$14))*INDEX(INPUT!$F$11:$G$14,MATCH(CALC!$B$6,INPUT!$F$11:$F$14,0),2)*I157</f>
        <v>4345.9531034482761</v>
      </c>
      <c r="Z157">
        <f>(1/(2*INPUT!$C$16+INPUT!$C$14))*INDEX(INPUT!$F$11:$G$14,MATCH(CALC!$B$6,INPUT!$F$11:$F$14,0),2)*J157</f>
        <v>4301.6668965517247</v>
      </c>
      <c r="AA157">
        <f>(1/(2*INPUT!$C$16+INPUT!$C$14))*INDEX(INPUT!$F$11:$G$14,MATCH(CALC!$B$6,INPUT!$F$11:$F$14,0),2)*K157</f>
        <v>4449.2875862068959</v>
      </c>
      <c r="AB157">
        <f>(1/(2*INPUT!$C$16+INPUT!$C$14))*INDEX(INPUT!$F$11:$G$14,MATCH(CALC!$B$6,INPUT!$F$11:$F$14,0),2)*L157</f>
        <v>4449.2875862068959</v>
      </c>
      <c r="AC157">
        <f>(1/(2*INPUT!$C$16+INPUT!$C$14))*INDEX(INPUT!$F$11:$G$14,MATCH(CALC!$B$6,INPUT!$F$11:$F$14,0),2)*M157</f>
        <v>4449.2875862068959</v>
      </c>
      <c r="AD157">
        <f>(1/(2*INPUT!$C$16+INPUT!$C$14))*INDEX(INPUT!$F$11:$G$14,MATCH(CALC!$B$6,INPUT!$F$11:$F$14,0),2)*N157</f>
        <v>4360.7151724137939</v>
      </c>
    </row>
    <row r="158" spans="1:30" x14ac:dyDescent="0.3">
      <c r="B158" t="s">
        <v>105</v>
      </c>
      <c r="C158" cm="1">
        <f t="array" ref="C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(WEATHER!$A$2:$A$865=INPUT!$C$7)*(WEATHER!$B$2:$B$865=CALC!C154)*(WEATHER!$C$2:$C$865=CALC!$B$154), 0), 4)-29.4)</f>
        <v>8.6888888888888864</v>
      </c>
      <c r="D158" cm="1">
        <f t="array" ref="D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(WEATHER!$A$2:$A$865=INPUT!$C$7)*(WEATHER!$B$2:$B$865=CALC!D154)*(WEATHER!$C$2:$C$865=CALC!$B$154), 0), 4)-29.4)</f>
        <v>8.6888888888888864</v>
      </c>
      <c r="E158" cm="1">
        <f t="array" ref="E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(WEATHER!$A$2:$A$865=INPUT!$C$7)*(WEATHER!$B$2:$B$865=CALC!E154)*(WEATHER!$C$2:$C$865=CALC!$B$154), 0), 4)-29.4)</f>
        <v>9.411111111111115</v>
      </c>
      <c r="F158" cm="1">
        <f t="array" ref="F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(WEATHER!$A$2:$A$865=INPUT!$C$7)*(WEATHER!$B$2:$B$865=CALC!F154)*(WEATHER!$C$2:$C$865=CALC!$B$154), 0), 4)-29.4)</f>
        <v>9.5777777777777793</v>
      </c>
      <c r="G158" cm="1">
        <f t="array" ref="G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(WEATHER!$A$2:$A$865=INPUT!$C$7)*(WEATHER!$B$2:$B$865=CALC!G154)*(WEATHER!$C$2:$C$865=CALC!$B$154), 0), 4)-29.4)</f>
        <v>9.7444444444444436</v>
      </c>
      <c r="H158" cm="1">
        <f t="array" ref="H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(WEATHER!$A$2:$A$865=INPUT!$C$7)*(WEATHER!$B$2:$B$865=CALC!H154)*(WEATHER!$C$2:$C$865=CALC!$B$154), 0), 4)-29.4)</f>
        <v>9.7444444444444436</v>
      </c>
      <c r="I158" cm="1">
        <f t="array" ref="I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(WEATHER!$A$2:$A$865=INPUT!$C$7)*(WEATHER!$B$2:$B$865=CALC!I154)*(WEATHER!$C$2:$C$865=CALC!$B$154), 0), 4)-29.4)</f>
        <v>9.3555555555555578</v>
      </c>
      <c r="J158" cm="1">
        <f t="array" ref="J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(WEATHER!$A$2:$A$865=INPUT!$C$7)*(WEATHER!$B$2:$B$865=CALC!J154)*(WEATHER!$C$2:$C$865=CALC!$B$154), 0), 4)-29.4)</f>
        <v>9.18888888888889</v>
      </c>
      <c r="K158" cm="1">
        <f t="array" ref="K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(WEATHER!$A$2:$A$865=INPUT!$C$7)*(WEATHER!$B$2:$B$865=CALC!K154)*(WEATHER!$C$2:$C$865=CALC!$B$154), 0), 4)-29.4)</f>
        <v>9.7444444444444436</v>
      </c>
      <c r="L158" cm="1">
        <f t="array" ref="L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(WEATHER!$A$2:$A$865=INPUT!$C$7)*(WEATHER!$B$2:$B$865=CALC!L154)*(WEATHER!$C$2:$C$865=CALC!$B$154), 0), 4)-29.4)</f>
        <v>9.7444444444444436</v>
      </c>
      <c r="M158" cm="1">
        <f t="array" ref="M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(WEATHER!$A$2:$A$865=INPUT!$C$7)*(WEATHER!$B$2:$B$865=CALC!M154)*(WEATHER!$C$2:$C$865=CALC!$B$154), 0), 4)-29.4)</f>
        <v>9.7444444444444436</v>
      </c>
      <c r="N158" cm="1">
        <f t="array" ref="N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(WEATHER!$A$2:$A$865=INPUT!$C$7)*(WEATHER!$B$2:$B$865=CALC!N154)*(WEATHER!$C$2:$C$865=CALC!$B$154), 0), 4)-29.4)</f>
        <v>9.411111111111115</v>
      </c>
      <c r="R158" t="s">
        <v>105</v>
      </c>
      <c r="S158">
        <f>(1/(2*INPUT!$C$16+INPUT!$C$14))*INDEX(INPUT!$F$11:$G$14,MATCH(CALC!$B$6,INPUT!$F$11:$F$14,0),2)*C158</f>
        <v>2308.7875862068959</v>
      </c>
      <c r="T158">
        <f>(1/(2*INPUT!$C$16+INPUT!$C$14))*INDEX(INPUT!$F$11:$G$14,MATCH(CALC!$B$6,INPUT!$F$11:$F$14,0),2)*D158</f>
        <v>2308.7875862068959</v>
      </c>
      <c r="U158">
        <f>(1/(2*INPUT!$C$16+INPUT!$C$14))*INDEX(INPUT!$F$11:$G$14,MATCH(CALC!$B$6,INPUT!$F$11:$F$14,0),2)*E158</f>
        <v>2500.6944827586217</v>
      </c>
      <c r="V158">
        <f>(1/(2*INPUT!$C$16+INPUT!$C$14))*INDEX(INPUT!$F$11:$G$14,MATCH(CALC!$B$6,INPUT!$F$11:$F$14,0),2)*F158</f>
        <v>2544.9806896551727</v>
      </c>
      <c r="W158">
        <f>(1/(2*INPUT!$C$16+INPUT!$C$14))*INDEX(INPUT!$F$11:$G$14,MATCH(CALC!$B$6,INPUT!$F$11:$F$14,0),2)*G158</f>
        <v>2589.2668965517237</v>
      </c>
      <c r="X158">
        <f>(1/(2*INPUT!$C$16+INPUT!$C$14))*INDEX(INPUT!$F$11:$G$14,MATCH(CALC!$B$6,INPUT!$F$11:$F$14,0),2)*H158</f>
        <v>2589.2668965517237</v>
      </c>
      <c r="Y158">
        <f>(1/(2*INPUT!$C$16+INPUT!$C$14))*INDEX(INPUT!$F$11:$G$14,MATCH(CALC!$B$6,INPUT!$F$11:$F$14,0),2)*I158</f>
        <v>2485.9324137931039</v>
      </c>
      <c r="Z158">
        <f>(1/(2*INPUT!$C$16+INPUT!$C$14))*INDEX(INPUT!$F$11:$G$14,MATCH(CALC!$B$6,INPUT!$F$11:$F$14,0),2)*J158</f>
        <v>2441.646206896552</v>
      </c>
      <c r="AA158">
        <f>(1/(2*INPUT!$C$16+INPUT!$C$14))*INDEX(INPUT!$F$11:$G$14,MATCH(CALC!$B$6,INPUT!$F$11:$F$14,0),2)*K158</f>
        <v>2589.2668965517237</v>
      </c>
      <c r="AB158">
        <f>(1/(2*INPUT!$C$16+INPUT!$C$14))*INDEX(INPUT!$F$11:$G$14,MATCH(CALC!$B$6,INPUT!$F$11:$F$14,0),2)*L158</f>
        <v>2589.2668965517237</v>
      </c>
      <c r="AC158">
        <f>(1/(2*INPUT!$C$16+INPUT!$C$14))*INDEX(INPUT!$F$11:$G$14,MATCH(CALC!$B$6,INPUT!$F$11:$F$14,0),2)*M158</f>
        <v>2589.2668965517237</v>
      </c>
      <c r="AD158">
        <f>(1/(2*INPUT!$C$16+INPUT!$C$14))*INDEX(INPUT!$F$11:$G$14,MATCH(CALC!$B$6,INPUT!$F$11:$F$14,0),2)*N158</f>
        <v>2500.6944827586217</v>
      </c>
    </row>
    <row r="159" spans="1:30" x14ac:dyDescent="0.3">
      <c r="B159" t="s">
        <v>106</v>
      </c>
      <c r="C159" cm="1">
        <f t="array" ref="C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(WEATHER!$A$2:$A$865=INPUT!$C$7)*(WEATHER!$B$2:$B$865=CALC!C154)*(WEATHER!$C$2:$C$865=CALC!$B$154), 0), 4)-29.4)</f>
        <v>25.688888888888886</v>
      </c>
      <c r="D159" cm="1">
        <f t="array" ref="D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(WEATHER!$A$2:$A$865=INPUT!$C$7)*(WEATHER!$B$2:$B$865=CALC!D154)*(WEATHER!$C$2:$C$865=CALC!$B$154), 0), 4)-29.4)</f>
        <v>25.688888888888886</v>
      </c>
      <c r="E159" cm="1">
        <f t="array" ref="E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(WEATHER!$A$2:$A$865=INPUT!$C$7)*(WEATHER!$B$2:$B$865=CALC!E154)*(WEATHER!$C$2:$C$865=CALC!$B$154), 0), 4)-29.4)</f>
        <v>26.411111111111115</v>
      </c>
      <c r="F159" cm="1">
        <f t="array" ref="F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(WEATHER!$A$2:$A$865=INPUT!$C$7)*(WEATHER!$B$2:$B$865=CALC!F154)*(WEATHER!$C$2:$C$865=CALC!$B$154), 0), 4)-29.4)</f>
        <v>26.577777777777779</v>
      </c>
      <c r="G159" cm="1">
        <f t="array" ref="G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(WEATHER!$A$2:$A$865=INPUT!$C$7)*(WEATHER!$B$2:$B$865=CALC!G154)*(WEATHER!$C$2:$C$865=CALC!$B$154), 0), 4)-29.4)</f>
        <v>26.744444444444444</v>
      </c>
      <c r="H159" cm="1">
        <f t="array" ref="H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(WEATHER!$A$2:$A$865=INPUT!$C$7)*(WEATHER!$B$2:$B$865=CALC!H154)*(WEATHER!$C$2:$C$865=CALC!$B$154), 0), 4)-29.4)</f>
        <v>26.744444444444444</v>
      </c>
      <c r="I159" cm="1">
        <f t="array" ref="I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(WEATHER!$A$2:$A$865=INPUT!$C$7)*(WEATHER!$B$2:$B$865=CALC!I154)*(WEATHER!$C$2:$C$865=CALC!$B$154), 0), 4)-29.4)</f>
        <v>26.355555555555558</v>
      </c>
      <c r="J159" cm="1">
        <f t="array" ref="J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(WEATHER!$A$2:$A$865=INPUT!$C$7)*(WEATHER!$B$2:$B$865=CALC!J154)*(WEATHER!$C$2:$C$865=CALC!$B$154), 0), 4)-29.4)</f>
        <v>26.18888888888889</v>
      </c>
      <c r="K159" cm="1">
        <f t="array" ref="K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(WEATHER!$A$2:$A$865=INPUT!$C$7)*(WEATHER!$B$2:$B$865=CALC!K154)*(WEATHER!$C$2:$C$865=CALC!$B$154), 0), 4)-29.4)</f>
        <v>26.744444444444444</v>
      </c>
      <c r="L159" cm="1">
        <f t="array" ref="L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(WEATHER!$A$2:$A$865=INPUT!$C$7)*(WEATHER!$B$2:$B$865=CALC!L154)*(WEATHER!$C$2:$C$865=CALC!$B$154), 0), 4)-29.4)</f>
        <v>26.744444444444444</v>
      </c>
      <c r="M159" cm="1">
        <f t="array" ref="M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(WEATHER!$A$2:$A$865=INPUT!$C$7)*(WEATHER!$B$2:$B$865=CALC!M154)*(WEATHER!$C$2:$C$865=CALC!$B$154), 0), 4)-29.4)</f>
        <v>26.744444444444444</v>
      </c>
      <c r="N159" cm="1">
        <f t="array" ref="N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(WEATHER!$A$2:$A$865=INPUT!$C$7)*(WEATHER!$B$2:$B$865=CALC!N154)*(WEATHER!$C$2:$C$865=CALC!$B$154), 0), 4)-29.4)</f>
        <v>26.411111111111115</v>
      </c>
      <c r="R159" t="s">
        <v>106</v>
      </c>
      <c r="S159">
        <f>(1/(2*INPUT!$C$16+INPUT!$C$14))*INDEX(INPUT!$F$11:$G$14,MATCH(CALC!$B$6,INPUT!$F$11:$F$14,0),2)*C159</f>
        <v>6825.9806896551718</v>
      </c>
      <c r="T159">
        <f>(1/(2*INPUT!$C$16+INPUT!$C$14))*INDEX(INPUT!$F$11:$G$14,MATCH(CALC!$B$6,INPUT!$F$11:$F$14,0),2)*D159</f>
        <v>6825.9806896551718</v>
      </c>
      <c r="U159">
        <f>(1/(2*INPUT!$C$16+INPUT!$C$14))*INDEX(INPUT!$F$11:$G$14,MATCH(CALC!$B$6,INPUT!$F$11:$F$14,0),2)*E159</f>
        <v>7017.8875862068971</v>
      </c>
      <c r="V159">
        <f>(1/(2*INPUT!$C$16+INPUT!$C$14))*INDEX(INPUT!$F$11:$G$14,MATCH(CALC!$B$6,INPUT!$F$11:$F$14,0),2)*F159</f>
        <v>7062.1737931034486</v>
      </c>
      <c r="W159">
        <f>(1/(2*INPUT!$C$16+INPUT!$C$14))*INDEX(INPUT!$F$11:$G$14,MATCH(CALC!$B$6,INPUT!$F$11:$F$14,0),2)*G159</f>
        <v>7106.4599999999991</v>
      </c>
      <c r="X159">
        <f>(1/(2*INPUT!$C$16+INPUT!$C$14))*INDEX(INPUT!$F$11:$G$14,MATCH(CALC!$B$6,INPUT!$F$11:$F$14,0),2)*H159</f>
        <v>7106.4599999999991</v>
      </c>
      <c r="Y159">
        <f>(1/(2*INPUT!$C$16+INPUT!$C$14))*INDEX(INPUT!$F$11:$G$14,MATCH(CALC!$B$6,INPUT!$F$11:$F$14,0),2)*I159</f>
        <v>7003.1255172413794</v>
      </c>
      <c r="Z159">
        <f>(1/(2*INPUT!$C$16+INPUT!$C$14))*INDEX(INPUT!$F$11:$G$14,MATCH(CALC!$B$6,INPUT!$F$11:$F$14,0),2)*J159</f>
        <v>6958.8393103448279</v>
      </c>
      <c r="AA159">
        <f>(1/(2*INPUT!$C$16+INPUT!$C$14))*INDEX(INPUT!$F$11:$G$14,MATCH(CALC!$B$6,INPUT!$F$11:$F$14,0),2)*K159</f>
        <v>7106.4599999999991</v>
      </c>
      <c r="AB159">
        <f>(1/(2*INPUT!$C$16+INPUT!$C$14))*INDEX(INPUT!$F$11:$G$14,MATCH(CALC!$B$6,INPUT!$F$11:$F$14,0),2)*L159</f>
        <v>7106.4599999999991</v>
      </c>
      <c r="AC159">
        <f>(1/(2*INPUT!$C$16+INPUT!$C$14))*INDEX(INPUT!$F$11:$G$14,MATCH(CALC!$B$6,INPUT!$F$11:$F$14,0),2)*M159</f>
        <v>7106.4599999999991</v>
      </c>
      <c r="AD159">
        <f>(1/(2*INPUT!$C$16+INPUT!$C$14))*INDEX(INPUT!$F$11:$G$14,MATCH(CALC!$B$6,INPUT!$F$11:$F$14,0),2)*N159</f>
        <v>7017.8875862068971</v>
      </c>
    </row>
    <row r="160" spans="1:30" x14ac:dyDescent="0.3">
      <c r="A160" t="s">
        <v>109</v>
      </c>
      <c r="C160" cm="1">
        <f t="array" ref="C160">INDEX(CLTDRoofGlass!$G$3:$G$26,$B$154,1)+(25.5-$E$1)+(INDEX(WEATHER!$A$2:$G$865, MATCH(1, (WEATHER!$A$2:$A$865=INPUT!$C$7)*(WEATHER!$B$2:$B$865=CALC!C154)*(WEATHER!$C$2:$C$865=CALC!$B$154), 0), 4)-29.4)</f>
        <v>-1.3111111111111136</v>
      </c>
      <c r="D160" cm="1">
        <f t="array" ref="D160">INDEX(CLTDRoofGlass!$G$3:$G$26,$B$154,1)+(25.5-$E$1)+(INDEX(WEATHER!$A$2:$G$865, MATCH(1, (WEATHER!$A$2:$A$865=INPUT!$C$7)*(WEATHER!$B$2:$B$865=CALC!D154)*(WEATHER!$C$2:$C$865=CALC!$B$154), 0), 4)-29.4)</f>
        <v>-1.3111111111111136</v>
      </c>
      <c r="E160" cm="1">
        <f t="array" ref="E160">INDEX(CLTDRoofGlass!$G$3:$G$26,$B$154,1)+(25.5-$E$1)+(INDEX(WEATHER!$A$2:$G$865, MATCH(1, (WEATHER!$A$2:$A$865=INPUT!$C$7)*(WEATHER!$B$2:$B$865=CALC!E154)*(WEATHER!$C$2:$C$865=CALC!$B$154), 0), 4)-29.4)</f>
        <v>-0.58888888888888502</v>
      </c>
      <c r="F160" cm="1">
        <f t="array" ref="F160">INDEX(CLTDRoofGlass!$G$3:$G$26,$B$154,1)+(25.5-$E$1)+(INDEX(WEATHER!$A$2:$G$865, MATCH(1, (WEATHER!$A$2:$A$865=INPUT!$C$7)*(WEATHER!$B$2:$B$865=CALC!F154)*(WEATHER!$C$2:$C$865=CALC!$B$154), 0), 4)-29.4)</f>
        <v>-0.42222222222222072</v>
      </c>
      <c r="G160" cm="1">
        <f t="array" ref="G160">INDEX(CLTDRoofGlass!$G$3:$G$26,$B$154,1)+(25.5-$E$1)+(INDEX(WEATHER!$A$2:$G$865, MATCH(1, (WEATHER!$A$2:$A$865=INPUT!$C$7)*(WEATHER!$B$2:$B$865=CALC!G154)*(WEATHER!$C$2:$C$865=CALC!$B$154), 0), 4)-29.4)</f>
        <v>-0.25555555555555642</v>
      </c>
      <c r="H160" cm="1">
        <f t="array" ref="H160">INDEX(CLTDRoofGlass!$G$3:$G$26,$B$154,1)+(25.5-$E$1)+(INDEX(WEATHER!$A$2:$G$865, MATCH(1, (WEATHER!$A$2:$A$865=INPUT!$C$7)*(WEATHER!$B$2:$B$865=CALC!H154)*(WEATHER!$C$2:$C$865=CALC!$B$154), 0), 4)-29.4)</f>
        <v>-0.25555555555555642</v>
      </c>
      <c r="I160" cm="1">
        <f t="array" ref="I160">INDEX(CLTDRoofGlass!$G$3:$G$26,$B$154,1)+(25.5-$E$1)+(INDEX(WEATHER!$A$2:$G$865, MATCH(1, (WEATHER!$A$2:$A$865=INPUT!$C$7)*(WEATHER!$B$2:$B$865=CALC!I154)*(WEATHER!$C$2:$C$865=CALC!$B$154), 0), 4)-29.4)</f>
        <v>-0.64444444444444215</v>
      </c>
      <c r="J160" cm="1">
        <f t="array" ref="J160">INDEX(CLTDRoofGlass!$G$3:$G$26,$B$154,1)+(25.5-$E$1)+(INDEX(WEATHER!$A$2:$G$865, MATCH(1, (WEATHER!$A$2:$A$865=INPUT!$C$7)*(WEATHER!$B$2:$B$865=CALC!J154)*(WEATHER!$C$2:$C$865=CALC!$B$154), 0), 4)-29.4)</f>
        <v>-0.81111111111111001</v>
      </c>
      <c r="K160" cm="1">
        <f t="array" ref="K160">INDEX(CLTDRoofGlass!$G$3:$G$26,$B$154,1)+(25.5-$E$1)+(INDEX(WEATHER!$A$2:$G$865, MATCH(1, (WEATHER!$A$2:$A$865=INPUT!$C$7)*(WEATHER!$B$2:$B$865=CALC!K154)*(WEATHER!$C$2:$C$865=CALC!$B$154), 0), 4)-29.4)</f>
        <v>-0.25555555555555642</v>
      </c>
      <c r="L160" cm="1">
        <f t="array" ref="L160">INDEX(CLTDRoofGlass!$G$3:$G$26,$B$154,1)+(25.5-$E$1)+(INDEX(WEATHER!$A$2:$G$865, MATCH(1, (WEATHER!$A$2:$A$865=INPUT!$C$7)*(WEATHER!$B$2:$B$865=CALC!L154)*(WEATHER!$C$2:$C$865=CALC!$B$154), 0), 4)-29.4)</f>
        <v>-0.25555555555555642</v>
      </c>
      <c r="M160" cm="1">
        <f t="array" ref="M160">INDEX(CLTDRoofGlass!$G$3:$G$26,$B$154,1)+(25.5-$E$1)+(INDEX(WEATHER!$A$2:$G$865, MATCH(1, (WEATHER!$A$2:$A$865=INPUT!$C$7)*(WEATHER!$B$2:$B$865=CALC!M154)*(WEATHER!$C$2:$C$865=CALC!$B$154), 0), 4)-29.4)</f>
        <v>-0.25555555555555642</v>
      </c>
      <c r="N160" cm="1">
        <f t="array" ref="N160">INDEX(CLTDRoofGlass!$G$3:$G$26,$B$154,1)+(25.5-$E$1)+(INDEX(WEATHER!$A$2:$G$865, MATCH(1, (WEATHER!$A$2:$A$865=INPUT!$C$7)*(WEATHER!$B$2:$B$865=CALC!N154)*(WEATHER!$C$2:$C$865=CALC!$B$154), 0), 4)-29.4)</f>
        <v>-0.58888888888888502</v>
      </c>
      <c r="P160" t="s">
        <v>34</v>
      </c>
      <c r="Q160" t="s">
        <v>27</v>
      </c>
    </row>
    <row r="161" spans="1:30" x14ac:dyDescent="0.3">
      <c r="A161" t="s">
        <v>75</v>
      </c>
      <c r="B161" t="s">
        <v>104</v>
      </c>
      <c r="C161">
        <f>INDEX('SCL&amp;CLF'!$B$4:$Y$12,MATCH(B161,'SCL&amp;CLF'!$A$4:$A$12,0),MATCH(CALC!B154,'SCL&amp;CLF'!$B$3:$Y$3,0))</f>
        <v>101</v>
      </c>
      <c r="P161" t="s">
        <v>35</v>
      </c>
      <c r="Q161" t="s">
        <v>36</v>
      </c>
      <c r="S161">
        <f>SUMIF('COMP-WINDOW'!DI:DI, "&lt;&gt;#N/A")</f>
        <v>10674.881173333331</v>
      </c>
      <c r="T161">
        <f>SUMIF('COMP-WINDOW'!DJ:DJ, "&lt;&gt;#N/A")</f>
        <v>10674.881173333331</v>
      </c>
      <c r="U161">
        <f>SUMIF('COMP-WINDOW'!DK:DK, "&lt;&gt;#N/A")</f>
        <v>11139.617306666671</v>
      </c>
      <c r="V161">
        <f>SUMIF('COMP-WINDOW'!DL:DL, "&lt;&gt;#N/A")</f>
        <v>11246.86410666667</v>
      </c>
      <c r="W161">
        <f>SUMIF('COMP-WINDOW'!DM:DM, "&lt;&gt;#N/A")</f>
        <v>11354.110906666667</v>
      </c>
      <c r="X161">
        <f>SUMIF('COMP-WINDOW'!DN:DN, "&lt;&gt;#N/A")</f>
        <v>11354.110906666667</v>
      </c>
      <c r="Y161">
        <f>SUMIF('COMP-WINDOW'!DO:DO, "&lt;&gt;#N/A")</f>
        <v>11103.868373333335</v>
      </c>
      <c r="Z161">
        <f>SUMIF('COMP-WINDOW'!DP:DP, "&lt;&gt;#N/A")</f>
        <v>10996.621573333334</v>
      </c>
      <c r="AA161">
        <f>SUMIF('COMP-WINDOW'!DQ:DQ, "&lt;&gt;#N/A")</f>
        <v>11354.110906666667</v>
      </c>
      <c r="AB161">
        <f>SUMIF('COMP-WINDOW'!DR:DR, "&lt;&gt;#N/A")</f>
        <v>11354.110906666667</v>
      </c>
      <c r="AC161">
        <f>SUMIF('COMP-WINDOW'!DS:DS, "&lt;&gt;#N/A")</f>
        <v>11354.110906666667</v>
      </c>
      <c r="AD161">
        <f>SUMIF('COMP-WINDOW'!DT:DT, "&lt;&gt;#N/A")</f>
        <v>11139.617306666671</v>
      </c>
    </row>
    <row r="162" spans="1:30" x14ac:dyDescent="0.3">
      <c r="B162" t="s">
        <v>73</v>
      </c>
      <c r="C162">
        <f>INDEX('SCL&amp;CLF'!$B$4:$Y$12,MATCH(B162,'SCL&amp;CLF'!$A$4:$A$12,0),MATCH(CALC!B154,'SCL&amp;CLF'!$B$3:$Y$3,0))</f>
        <v>129</v>
      </c>
      <c r="P162" t="s">
        <v>35</v>
      </c>
      <c r="Q162" t="s">
        <v>22</v>
      </c>
      <c r="S162">
        <f>SUMIF('COMP-DOOR'!DI:DI, "&lt;&gt;#N/A")</f>
        <v>591.05955555555545</v>
      </c>
      <c r="T162">
        <f>SUMIF('COMP-DOOR'!DJ:DJ, "&lt;&gt;#N/A")</f>
        <v>591.05955555555545</v>
      </c>
      <c r="U162">
        <f>SUMIF('COMP-DOOR'!DK:DK, "&lt;&gt;#N/A")</f>
        <v>626.5784444444447</v>
      </c>
      <c r="V162">
        <f>SUMIF('COMP-DOOR'!DL:DL, "&lt;&gt;#N/A")</f>
        <v>634.77511111111119</v>
      </c>
      <c r="W162">
        <f>SUMIF('COMP-DOOR'!DM:DM, "&lt;&gt;#N/A")</f>
        <v>642.97177777777779</v>
      </c>
      <c r="X162">
        <f>SUMIF('COMP-DOOR'!DN:DN, "&lt;&gt;#N/A")</f>
        <v>642.97177777777779</v>
      </c>
      <c r="Y162">
        <f>SUMIF('COMP-DOOR'!DO:DO, "&lt;&gt;#N/A")</f>
        <v>623.84622222222242</v>
      </c>
      <c r="Z162">
        <f>SUMIF('COMP-DOOR'!DP:DP, "&lt;&gt;#N/A")</f>
        <v>615.64955555555571</v>
      </c>
      <c r="AA162">
        <f>SUMIF('COMP-DOOR'!DQ:DQ, "&lt;&gt;#N/A")</f>
        <v>642.97177777777779</v>
      </c>
      <c r="AB162">
        <f>SUMIF('COMP-DOOR'!DR:DR, "&lt;&gt;#N/A")</f>
        <v>642.97177777777779</v>
      </c>
      <c r="AC162">
        <f>SUMIF('COMP-DOOR'!DS:DS, "&lt;&gt;#N/A")</f>
        <v>642.97177777777779</v>
      </c>
      <c r="AD162">
        <f>SUMIF('COMP-DOOR'!DT:DT, "&lt;&gt;#N/A")</f>
        <v>626.5784444444447</v>
      </c>
    </row>
    <row r="163" spans="1:30" x14ac:dyDescent="0.3">
      <c r="B163" t="s">
        <v>105</v>
      </c>
      <c r="C163">
        <f>INDEX('SCL&amp;CLF'!$B$4:$Y$12,MATCH(B163,'SCL&amp;CLF'!$A$4:$A$12,0),MATCH(CALC!B154,'SCL&amp;CLF'!$B$3:$Y$3,0))</f>
        <v>95</v>
      </c>
    </row>
    <row r="164" spans="1:30" x14ac:dyDescent="0.3">
      <c r="B164" t="s">
        <v>106</v>
      </c>
      <c r="C164">
        <f>INDEX('SCL&amp;CLF'!$B$4:$Y$12,MATCH(B164,'SCL&amp;CLF'!$A$4:$A$12,0),MATCH(CALC!B154,'SCL&amp;CLF'!$B$3:$Y$3,0))</f>
        <v>576</v>
      </c>
      <c r="P164" t="s">
        <v>37</v>
      </c>
      <c r="Q164" t="s">
        <v>39</v>
      </c>
      <c r="S164">
        <f>INPUT!$L$5 * INDEX('ROOM-TYPE'!$B$2:$I$5, 1, MATCH(INPUT!$L$4, 'ROOM-TYPE'!$B$1:$I$1, 0)) * $C$165</f>
        <v>540.4</v>
      </c>
      <c r="T164">
        <f>INPUT!$L$5 * INDEX('ROOM-TYPE'!$B$2:$I$5, 1, MATCH(INPUT!$L$4, 'ROOM-TYPE'!$B$1:$I$1, 0)) * $C$165</f>
        <v>540.4</v>
      </c>
      <c r="U164">
        <f>INPUT!$L$5 * INDEX('ROOM-TYPE'!$B$2:$I$5, 1, MATCH(INPUT!$L$4, 'ROOM-TYPE'!$B$1:$I$1, 0)) * $C$165</f>
        <v>540.4</v>
      </c>
      <c r="V164">
        <f>INPUT!$L$5 * INDEX('ROOM-TYPE'!$B$2:$I$5, 1, MATCH(INPUT!$L$4, 'ROOM-TYPE'!$B$1:$I$1, 0)) * $C$165</f>
        <v>540.4</v>
      </c>
      <c r="W164">
        <f>INPUT!$L$5 * INDEX('ROOM-TYPE'!$B$2:$I$5, 1, MATCH(INPUT!$L$4, 'ROOM-TYPE'!$B$1:$I$1, 0)) * $C$165</f>
        <v>540.4</v>
      </c>
      <c r="X164">
        <f>INPUT!$L$5 * INDEX('ROOM-TYPE'!$B$2:$I$5, 1, MATCH(INPUT!$L$4, 'ROOM-TYPE'!$B$1:$I$1, 0)) * $C$165</f>
        <v>540.4</v>
      </c>
      <c r="Y164">
        <f>INPUT!$L$5 * INDEX('ROOM-TYPE'!$B$2:$I$5, 1, MATCH(INPUT!$L$4, 'ROOM-TYPE'!$B$1:$I$1, 0)) * $C$165</f>
        <v>540.4</v>
      </c>
      <c r="Z164">
        <f>INPUT!$L$5 * INDEX('ROOM-TYPE'!$B$2:$I$5, 1, MATCH(INPUT!$L$4, 'ROOM-TYPE'!$B$1:$I$1, 0)) * $C$165</f>
        <v>540.4</v>
      </c>
      <c r="AA164">
        <f>INPUT!$L$5 * INDEX('ROOM-TYPE'!$B$2:$I$5, 1, MATCH(INPUT!$L$4, 'ROOM-TYPE'!$B$1:$I$1, 0)) * $C$165</f>
        <v>540.4</v>
      </c>
      <c r="AB164">
        <f>INPUT!$L$5 * INDEX('ROOM-TYPE'!$B$2:$I$5, 1, MATCH(INPUT!$L$4, 'ROOM-TYPE'!$B$1:$I$1, 0)) * $C$165</f>
        <v>540.4</v>
      </c>
      <c r="AC164">
        <f>INPUT!$L$5 * INDEX('ROOM-TYPE'!$B$2:$I$5, 1, MATCH(INPUT!$L$4, 'ROOM-TYPE'!$B$1:$I$1, 0)) * $C$165</f>
        <v>540.4</v>
      </c>
      <c r="AD164">
        <f>INPUT!$L$5 * INDEX('ROOM-TYPE'!$B$2:$I$5, 1, MATCH(INPUT!$L$4, 'ROOM-TYPE'!$B$1:$I$1, 0)) * $C$165</f>
        <v>540.4</v>
      </c>
    </row>
    <row r="165" spans="1:30" x14ac:dyDescent="0.3">
      <c r="A165" t="s">
        <v>210</v>
      </c>
      <c r="C165">
        <f>INDEX('SCL&amp;CLF'!$B$17:$Y$25,MATCH(INDEX('ROOM-TYPE'!$B$1:$I$5,4,MATCH(INPUT!$L$4,'ROOM-TYPE'!$B$1:$I$1,0)),'SCL&amp;CLF'!$A$17:$A$25,0),MATCH(CALC!B154,'SCL&amp;CLF'!$B$16:$Y$16,0))</f>
        <v>0.02</v>
      </c>
      <c r="P165" t="s">
        <v>37</v>
      </c>
      <c r="Q165" t="s">
        <v>38</v>
      </c>
      <c r="S165">
        <f>INPUT!$L$5 * INDEX('ROOM-TYPE'!$B$2:$I$5, 2, MATCH(INPUT!$L$4, 'ROOM-TYPE'!$B$1:$I$1, 0))</f>
        <v>17370</v>
      </c>
      <c r="T165">
        <f>INPUT!$L$5 * INDEX('ROOM-TYPE'!$B$2:$I$5, 2, MATCH(INPUT!$L$4, 'ROOM-TYPE'!$B$1:$I$1, 0))</f>
        <v>17370</v>
      </c>
      <c r="U165">
        <f>INPUT!$L$5 * INDEX('ROOM-TYPE'!$B$2:$I$5, 2, MATCH(INPUT!$L$4, 'ROOM-TYPE'!$B$1:$I$1, 0))</f>
        <v>17370</v>
      </c>
      <c r="V165">
        <f>INPUT!$L$5 * INDEX('ROOM-TYPE'!$B$2:$I$5, 2, MATCH(INPUT!$L$4, 'ROOM-TYPE'!$B$1:$I$1, 0))</f>
        <v>17370</v>
      </c>
      <c r="W165">
        <f>INPUT!$L$5 * INDEX('ROOM-TYPE'!$B$2:$I$5, 2, MATCH(INPUT!$L$4, 'ROOM-TYPE'!$B$1:$I$1, 0))</f>
        <v>17370</v>
      </c>
      <c r="X165">
        <f>INPUT!$L$5 * INDEX('ROOM-TYPE'!$B$2:$I$5, 2, MATCH(INPUT!$L$4, 'ROOM-TYPE'!$B$1:$I$1, 0))</f>
        <v>17370</v>
      </c>
      <c r="Y165">
        <f>INPUT!$L$5 * INDEX('ROOM-TYPE'!$B$2:$I$5, 2, MATCH(INPUT!$L$4, 'ROOM-TYPE'!$B$1:$I$1, 0))</f>
        <v>17370</v>
      </c>
      <c r="Z165">
        <f>INPUT!$L$5 * INDEX('ROOM-TYPE'!$B$2:$I$5, 2, MATCH(INPUT!$L$4, 'ROOM-TYPE'!$B$1:$I$1, 0))</f>
        <v>17370</v>
      </c>
      <c r="AA165">
        <f>INPUT!$L$5 * INDEX('ROOM-TYPE'!$B$2:$I$5, 2, MATCH(INPUT!$L$4, 'ROOM-TYPE'!$B$1:$I$1, 0))</f>
        <v>17370</v>
      </c>
      <c r="AB165">
        <f>INPUT!$L$5 * INDEX('ROOM-TYPE'!$B$2:$I$5, 2, MATCH(INPUT!$L$4, 'ROOM-TYPE'!$B$1:$I$1, 0))</f>
        <v>17370</v>
      </c>
      <c r="AC165">
        <f>INPUT!$L$5 * INDEX('ROOM-TYPE'!$B$2:$I$5, 2, MATCH(INPUT!$L$4, 'ROOM-TYPE'!$B$1:$I$1, 0))</f>
        <v>17370</v>
      </c>
      <c r="AD165">
        <f>INPUT!$L$5 * INDEX('ROOM-TYPE'!$B$2:$I$5, 2, MATCH(INPUT!$L$4, 'ROOM-TYPE'!$B$1:$I$1, 0))</f>
        <v>17370</v>
      </c>
    </row>
    <row r="166" spans="1:30" x14ac:dyDescent="0.3">
      <c r="A166" t="s">
        <v>212</v>
      </c>
      <c r="C166">
        <f>INDEX('SCL&amp;CLF'!$B$29:$Y$33,MATCH(INDEX('ROOM-TYPE'!$B$1:$I$5,5,MATCH(INPUT!$L$4,'ROOM-TYPE'!$B$1:$I$1,0)),'SCL&amp;CLF'!$A$29:$A$33,0),MATCH(CALC!B154,'SCL&amp;CLF'!$B$28:$Y$28,0))</f>
        <v>0.13</v>
      </c>
      <c r="P166" t="s">
        <v>40</v>
      </c>
      <c r="Q166" t="s">
        <v>31</v>
      </c>
      <c r="S166">
        <f>SUMIF(COMP!$F:$F, "&lt;&gt;#N/A")*$C$166</f>
        <v>14.071199999999999</v>
      </c>
      <c r="T166">
        <f>SUMIF(COMP!$F:$F, "&lt;&gt;#N/A")*$C$166</f>
        <v>14.071199999999999</v>
      </c>
      <c r="U166">
        <f>SUMIF(COMP!$F:$F, "&lt;&gt;#N/A")*$C$166</f>
        <v>14.071199999999999</v>
      </c>
      <c r="V166">
        <f>SUMIF(COMP!$F:$F, "&lt;&gt;#N/A")*$C$166</f>
        <v>14.071199999999999</v>
      </c>
      <c r="W166">
        <f>SUMIF(COMP!$F:$F, "&lt;&gt;#N/A")*$C$166</f>
        <v>14.071199999999999</v>
      </c>
      <c r="X166">
        <f>SUMIF(COMP!$F:$F, "&lt;&gt;#N/A")*$C$166</f>
        <v>14.071199999999999</v>
      </c>
      <c r="Y166">
        <f>SUMIF(COMP!$F:$F, "&lt;&gt;#N/A")*$C$166</f>
        <v>14.071199999999999</v>
      </c>
      <c r="Z166">
        <f>SUMIF(COMP!$F:$F, "&lt;&gt;#N/A")*$C$166</f>
        <v>14.071199999999999</v>
      </c>
      <c r="AA166">
        <f>SUMIF(COMP!$F:$F, "&lt;&gt;#N/A")*$C$166</f>
        <v>14.071199999999999</v>
      </c>
      <c r="AB166">
        <f>SUMIF(COMP!$F:$F, "&lt;&gt;#N/A")*$C$166</f>
        <v>14.071199999999999</v>
      </c>
      <c r="AC166">
        <f>SUMIF(COMP!$F:$F, "&lt;&gt;#N/A")*$C$166</f>
        <v>14.071199999999999</v>
      </c>
      <c r="AD166">
        <f>SUMIF(COMP!$F:$F, "&lt;&gt;#N/A")*$C$166</f>
        <v>14.071199999999999</v>
      </c>
    </row>
    <row r="167" spans="1:30" x14ac:dyDescent="0.3">
      <c r="A167" t="s">
        <v>211</v>
      </c>
      <c r="C167" cm="1">
        <f t="array" ref="C167">INDEX('SCL&amp;CLF'!$B$37:$Y$45,INDEX('ROOM-TYPE'!$B$1:$I$5,4,MATCH(INPUT!$L$4,'ROOM-TYPE'!$B$1:$I$1,0)),MATCH(CALC!B154,'SCL&amp;CLF'!$B$36:$Y$36,0))</f>
        <v>0.34</v>
      </c>
      <c r="P167" t="s">
        <v>41</v>
      </c>
      <c r="Q167" t="s">
        <v>32</v>
      </c>
      <c r="S167">
        <f>SUMIF(COMP!$N:$N, "&lt;&gt;#N/A")*$C$165</f>
        <v>25</v>
      </c>
      <c r="T167">
        <f>SUMIF(COMP!$N:$N, "&lt;&gt;#N/A")*$C$165</f>
        <v>25</v>
      </c>
      <c r="U167">
        <f>SUMIF(COMP!$N:$N, "&lt;&gt;#N/A")*$C$165</f>
        <v>25</v>
      </c>
      <c r="V167">
        <f>SUMIF(COMP!$N:$N, "&lt;&gt;#N/A")*$C$165</f>
        <v>25</v>
      </c>
      <c r="W167">
        <f>SUMIF(COMP!$N:$N, "&lt;&gt;#N/A")*$C$165</f>
        <v>25</v>
      </c>
      <c r="X167">
        <f>SUMIF(COMP!$N:$N, "&lt;&gt;#N/A")*$C$165</f>
        <v>25</v>
      </c>
      <c r="Y167">
        <f>SUMIF(COMP!$N:$N, "&lt;&gt;#N/A")*$C$165</f>
        <v>25</v>
      </c>
      <c r="Z167">
        <f>SUMIF(COMP!$N:$N, "&lt;&gt;#N/A")*$C$165</f>
        <v>25</v>
      </c>
      <c r="AA167">
        <f>SUMIF(COMP!$N:$N, "&lt;&gt;#N/A")*$C$165</f>
        <v>25</v>
      </c>
      <c r="AB167">
        <f>SUMIF(COMP!$N:$N, "&lt;&gt;#N/A")*$C$165</f>
        <v>25</v>
      </c>
      <c r="AC167">
        <f>SUMIF(COMP!$N:$N, "&lt;&gt;#N/A")*$C$165</f>
        <v>25</v>
      </c>
      <c r="AD167">
        <f>SUMIF(COMP!$N:$N, "&lt;&gt;#N/A")*$C$165</f>
        <v>25</v>
      </c>
    </row>
    <row r="168" spans="1:30" x14ac:dyDescent="0.3">
      <c r="C168" cm="1">
        <f t="array" ref="C168">INDEX(WEATHER!$A$2:$G$865, MATCH(1, (WEATHER!$A$2:$A$865=INPUT!$C$7)*(WEATHER!$B$2:$B$865=CALC!C154)*(WEATHER!$C$2:$C$865=CALC!$B$154), 0), 4)</f>
        <v>25.888888888888886</v>
      </c>
      <c r="D168" cm="1">
        <f t="array" ref="D168">INDEX(WEATHER!$A$2:$G$865, MATCH(1, (WEATHER!$A$2:$A$865=INPUT!$C$7)*(WEATHER!$B$2:$B$865=CALC!D154)*(WEATHER!$C$2:$C$865=CALC!$B$154), 0), 4)</f>
        <v>25.888888888888886</v>
      </c>
      <c r="E168" cm="1">
        <f t="array" ref="E168">INDEX(WEATHER!$A$2:$G$865, MATCH(1, (WEATHER!$A$2:$A$865=INPUT!$C$7)*(WEATHER!$B$2:$B$865=CALC!E154)*(WEATHER!$C$2:$C$865=CALC!$B$154), 0), 4)</f>
        <v>26.611111111111114</v>
      </c>
      <c r="F168" cm="1">
        <f t="array" ref="F168">INDEX(WEATHER!$A$2:$G$865, MATCH(1, (WEATHER!$A$2:$A$865=INPUT!$C$7)*(WEATHER!$B$2:$B$865=CALC!F154)*(WEATHER!$C$2:$C$865=CALC!$B$154), 0), 4)</f>
        <v>26.777777777777779</v>
      </c>
      <c r="G168" cm="1">
        <f t="array" ref="G168">INDEX(WEATHER!$A$2:$G$865, MATCH(1, (WEATHER!$A$2:$A$865=INPUT!$C$7)*(WEATHER!$B$2:$B$865=CALC!G154)*(WEATHER!$C$2:$C$865=CALC!$B$154), 0), 4)</f>
        <v>26.944444444444443</v>
      </c>
      <c r="H168" cm="1">
        <f t="array" ref="H168">INDEX(WEATHER!$A$2:$G$865, MATCH(1, (WEATHER!$A$2:$A$865=INPUT!$C$7)*(WEATHER!$B$2:$B$865=CALC!H154)*(WEATHER!$C$2:$C$865=CALC!$B$154), 0), 4)</f>
        <v>26.944444444444443</v>
      </c>
      <c r="I168" cm="1">
        <f t="array" ref="I168">INDEX(WEATHER!$A$2:$G$865, MATCH(1, (WEATHER!$A$2:$A$865=INPUT!$C$7)*(WEATHER!$B$2:$B$865=CALC!I154)*(WEATHER!$C$2:$C$865=CALC!$B$154), 0), 4)</f>
        <v>26.555555555555557</v>
      </c>
      <c r="J168" cm="1">
        <f t="array" ref="J168">INDEX(WEATHER!$A$2:$G$865, MATCH(1, (WEATHER!$A$2:$A$865=INPUT!$C$7)*(WEATHER!$B$2:$B$865=CALC!J154)*(WEATHER!$C$2:$C$865=CALC!$B$154), 0), 4)</f>
        <v>26.388888888888889</v>
      </c>
      <c r="K168" cm="1">
        <f t="array" ref="K168">INDEX(WEATHER!$A$2:$G$865, MATCH(1, (WEATHER!$A$2:$A$865=INPUT!$C$7)*(WEATHER!$B$2:$B$865=CALC!K154)*(WEATHER!$C$2:$C$865=CALC!$B$154), 0), 4)</f>
        <v>26.944444444444443</v>
      </c>
      <c r="L168" cm="1">
        <f t="array" ref="L168">INDEX(WEATHER!$A$2:$G$865, MATCH(1, (WEATHER!$A$2:$A$865=INPUT!$C$7)*(WEATHER!$B$2:$B$865=CALC!L154)*(WEATHER!$C$2:$C$865=CALC!$B$154), 0), 4)</f>
        <v>26.944444444444443</v>
      </c>
      <c r="M168" cm="1">
        <f t="array" ref="M168">INDEX(WEATHER!$A$2:$G$865, MATCH(1, (WEATHER!$A$2:$A$865=INPUT!$C$7)*(WEATHER!$B$2:$B$865=CALC!M154)*(WEATHER!$C$2:$C$865=CALC!$B$154), 0), 4)</f>
        <v>26.944444444444443</v>
      </c>
      <c r="N168" cm="1">
        <f t="array" ref="N168">INDEX(WEATHER!$A$2:$G$865, MATCH(1, (WEATHER!$A$2:$A$865=INPUT!$C$7)*(WEATHER!$B$2:$B$865=CALC!N154)*(WEATHER!$C$2:$C$865=CALC!$B$154), 0), 4)</f>
        <v>26.611111111111114</v>
      </c>
    </row>
    <row r="169" spans="1:30" x14ac:dyDescent="0.3">
      <c r="C169" cm="1">
        <f t="array" ref="C169">INDEX(WEATHER!$A$2:$G$865, MATCH(1, (WEATHER!$A$2:$A$865=INPUT!$C$7)*(WEATHER!$B$2:$B$865=CALC!C154)*(WEATHER!$C$2:$C$865=CALC!$B$154), 0), 6)</f>
        <v>1.9349999999999999E-2</v>
      </c>
      <c r="D169" cm="1">
        <f t="array" ref="D169">INDEX(WEATHER!$A$2:$G$865, MATCH(1, (WEATHER!$A$2:$A$865=INPUT!$C$7)*(WEATHER!$B$2:$B$865=CALC!D154)*(WEATHER!$C$2:$C$865=CALC!$B$154), 0), 6)</f>
        <v>1.9349999999999999E-2</v>
      </c>
      <c r="E169" cm="1">
        <f t="array" ref="E169">INDEX(WEATHER!$A$2:$G$865, MATCH(1, (WEATHER!$A$2:$A$865=INPUT!$C$7)*(WEATHER!$B$2:$B$865=CALC!E154)*(WEATHER!$C$2:$C$865=CALC!$B$154), 0), 6)</f>
        <v>1.993E-2</v>
      </c>
      <c r="F169" cm="1">
        <f t="array" ref="F169">INDEX(WEATHER!$A$2:$G$865, MATCH(1, (WEATHER!$A$2:$A$865=INPUT!$C$7)*(WEATHER!$B$2:$B$865=CALC!F154)*(WEATHER!$C$2:$C$865=CALC!$B$154), 0), 6)</f>
        <v>2.078E-2</v>
      </c>
      <c r="G169" cm="1">
        <f t="array" ref="G169">INDEX(WEATHER!$A$2:$G$865, MATCH(1, (WEATHER!$A$2:$A$865=INPUT!$C$7)*(WEATHER!$B$2:$B$865=CALC!G154)*(WEATHER!$C$2:$C$865=CALC!$B$154), 0), 6)</f>
        <v>2.0660000000000001E-2</v>
      </c>
      <c r="H169" cm="1">
        <f t="array" ref="H169">INDEX(WEATHER!$A$2:$G$865, MATCH(1, (WEATHER!$A$2:$A$865=INPUT!$C$7)*(WEATHER!$B$2:$B$865=CALC!H154)*(WEATHER!$C$2:$C$865=CALC!$B$154), 0), 6)</f>
        <v>2.0660000000000001E-2</v>
      </c>
      <c r="I169" cm="1">
        <f t="array" ref="I169">INDEX(WEATHER!$A$2:$G$865, MATCH(1, (WEATHER!$A$2:$A$865=INPUT!$C$7)*(WEATHER!$B$2:$B$865=CALC!I154)*(WEATHER!$C$2:$C$865=CALC!$B$154), 0), 6)</f>
        <v>1.9820000000000001E-2</v>
      </c>
      <c r="J169" cm="1">
        <f t="array" ref="J169">INDEX(WEATHER!$A$2:$G$865, MATCH(1, (WEATHER!$A$2:$A$865=INPUT!$C$7)*(WEATHER!$B$2:$B$865=CALC!J154)*(WEATHER!$C$2:$C$865=CALC!$B$154), 0), 6)</f>
        <v>1.993E-2</v>
      </c>
      <c r="K169" cm="1">
        <f t="array" ref="K169">INDEX(WEATHER!$A$2:$G$865, MATCH(1, (WEATHER!$A$2:$A$865=INPUT!$C$7)*(WEATHER!$B$2:$B$865=CALC!K154)*(WEATHER!$C$2:$C$865=CALC!$B$154), 0), 6)</f>
        <v>2.0660000000000001E-2</v>
      </c>
      <c r="L169" cm="1">
        <f t="array" ref="L169">INDEX(WEATHER!$A$2:$G$865, MATCH(1, (WEATHER!$A$2:$A$865=INPUT!$C$7)*(WEATHER!$B$2:$B$865=CALC!L154)*(WEATHER!$C$2:$C$865=CALC!$B$154), 0), 6)</f>
        <v>2.0660000000000001E-2</v>
      </c>
      <c r="M169" cm="1">
        <f t="array" ref="M169">INDEX(WEATHER!$A$2:$G$865, MATCH(1, (WEATHER!$A$2:$A$865=INPUT!$C$7)*(WEATHER!$B$2:$B$865=CALC!M154)*(WEATHER!$C$2:$C$865=CALC!$B$154), 0), 6)</f>
        <v>2.0660000000000001E-2</v>
      </c>
      <c r="N169" cm="1">
        <f t="array" ref="N169">INDEX(WEATHER!$A$2:$G$865, MATCH(1, (WEATHER!$A$2:$A$865=INPUT!$C$7)*(WEATHER!$B$2:$B$865=CALC!N154)*(WEATHER!$C$2:$C$865=CALC!$B$154), 0), 6)</f>
        <v>1.993E-2</v>
      </c>
      <c r="P169" s="5">
        <v>3</v>
      </c>
      <c r="Q169" t="s">
        <v>42</v>
      </c>
      <c r="R169" t="s">
        <v>200</v>
      </c>
      <c r="S169">
        <f>1.23 * $M$2 * (C168-$E$1)</f>
        <v>2183.7791022666615</v>
      </c>
      <c r="T169">
        <f t="shared" ref="T169" si="138">1.23 * $M$2 * (D168-$E$1)</f>
        <v>2183.7791022666615</v>
      </c>
      <c r="U169">
        <f t="shared" ref="U169" si="139">1.23 * $M$2 * (E168-$E$1)</f>
        <v>3176.4059669333369</v>
      </c>
      <c r="V169">
        <f t="shared" ref="V169" si="140">1.23 * $M$2 * (F168-$E$1)</f>
        <v>3405.4737049333335</v>
      </c>
      <c r="W169">
        <f t="shared" ref="W169" si="141">1.23 * $M$2 * (G168-$E$1)</f>
        <v>3634.54144293333</v>
      </c>
      <c r="X169">
        <f t="shared" ref="X169" si="142">1.23 * $M$2 * (H168-$E$1)</f>
        <v>3634.54144293333</v>
      </c>
      <c r="Y169">
        <f t="shared" ref="Y169" si="143">1.23 * $M$2 * (I168-$E$1)</f>
        <v>3100.0500542666678</v>
      </c>
      <c r="Z169">
        <f t="shared" ref="Z169" si="144">1.23 * $M$2 * (J168-$E$1)</f>
        <v>2870.9823162666662</v>
      </c>
      <c r="AA169">
        <f t="shared" ref="AA169" si="145">1.23 * $M$2 * (K168-$E$1)</f>
        <v>3634.54144293333</v>
      </c>
      <c r="AB169">
        <f t="shared" ref="AB169" si="146">1.23 * $M$2 * (L168-$E$1)</f>
        <v>3634.54144293333</v>
      </c>
      <c r="AC169">
        <f t="shared" ref="AC169" si="147">1.23 * $M$2 * (M168-$E$1)</f>
        <v>3634.54144293333</v>
      </c>
      <c r="AD169">
        <f t="shared" ref="AD169" si="148">1.23 * $M$2 * (N168-$E$1)</f>
        <v>3176.4059669333369</v>
      </c>
    </row>
    <row r="170" spans="1:30" x14ac:dyDescent="0.3">
      <c r="R170" t="s">
        <v>201</v>
      </c>
      <c r="S170">
        <f>3010 * $M$2 * (C169-$F$2)</f>
        <v>30774.971249399994</v>
      </c>
      <c r="T170">
        <f>3010 * $M$2 * (D169-$F$2)</f>
        <v>30774.971249399994</v>
      </c>
      <c r="U170">
        <f t="shared" ref="U170" si="149">3010 * $M$2 * (E169-$F$2)</f>
        <v>32725.734454279998</v>
      </c>
      <c r="V170">
        <f t="shared" ref="V170" si="150">3010 * $M$2 * (F169-$F$2)</f>
        <v>35584.611564879997</v>
      </c>
      <c r="W170">
        <f t="shared" ref="W170" si="151">3010 * $M$2 * (G169-$F$2)</f>
        <v>35181.005384560005</v>
      </c>
      <c r="X170">
        <f t="shared" ref="X170" si="152">3010 * $M$2 * (H169-$F$2)</f>
        <v>35181.005384560005</v>
      </c>
      <c r="Y170">
        <f t="shared" ref="Y170" si="153">3010 * $M$2 * (I169-$F$2)</f>
        <v>32355.76212232</v>
      </c>
      <c r="Z170">
        <f t="shared" ref="Z170" si="154">3010 * $M$2 * (J169-$F$2)</f>
        <v>32725.734454279998</v>
      </c>
      <c r="AA170">
        <f t="shared" ref="AA170" si="155">3010 * $M$2 * (K169-$F$2)</f>
        <v>35181.005384560005</v>
      </c>
      <c r="AB170">
        <f t="shared" ref="AB170" si="156">3010 * $M$2 * (L169-$F$2)</f>
        <v>35181.005384560005</v>
      </c>
      <c r="AC170">
        <f t="shared" ref="AC170" si="157">3010 * $M$2 * (M169-$F$2)</f>
        <v>35181.005384560005</v>
      </c>
      <c r="AD170">
        <f t="shared" ref="AD170" si="158">3010 * $M$2 * (N169-$F$2)</f>
        <v>32725.734454279998</v>
      </c>
    </row>
    <row r="171" spans="1:30" x14ac:dyDescent="0.3">
      <c r="S171">
        <f>SUM(S155:S170)/1000</f>
        <v>74.399255799266498</v>
      </c>
      <c r="T171">
        <f t="shared" ref="T171:AD171" si="159">SUM(T155:T170)/1000</f>
        <v>74.399255799266498</v>
      </c>
      <c r="U171">
        <f t="shared" si="159"/>
        <v>79.586013907817545</v>
      </c>
      <c r="V171">
        <f t="shared" si="159"/>
        <v>83.191659073110856</v>
      </c>
      <c r="W171">
        <f t="shared" si="159"/>
        <v>83.534820947484178</v>
      </c>
      <c r="X171">
        <f t="shared" si="159"/>
        <v>83.534820947484178</v>
      </c>
      <c r="Y171">
        <f t="shared" si="159"/>
        <v>78.967118890959782</v>
      </c>
      <c r="Z171">
        <f t="shared" si="159"/>
        <v>78.590323168226462</v>
      </c>
      <c r="AA171">
        <f t="shared" si="159"/>
        <v>83.534820947484178</v>
      </c>
      <c r="AB171">
        <f t="shared" si="159"/>
        <v>83.534820947484178</v>
      </c>
      <c r="AC171">
        <f t="shared" si="159"/>
        <v>83.534820947484178</v>
      </c>
      <c r="AD171">
        <f t="shared" si="159"/>
        <v>79.586013907817545</v>
      </c>
    </row>
    <row r="172" spans="1:30" s="10" customFormat="1" x14ac:dyDescent="0.3"/>
    <row r="173" spans="1:30" x14ac:dyDescent="0.3">
      <c r="B173">
        <v>10</v>
      </c>
      <c r="C173" t="s">
        <v>179</v>
      </c>
      <c r="D173" t="s">
        <v>180</v>
      </c>
      <c r="E173" t="s">
        <v>182</v>
      </c>
      <c r="F173" t="s">
        <v>183</v>
      </c>
      <c r="G173" t="s">
        <v>94</v>
      </c>
      <c r="H173" t="s">
        <v>186</v>
      </c>
      <c r="I173" t="s">
        <v>187</v>
      </c>
      <c r="J173" t="s">
        <v>188</v>
      </c>
      <c r="K173" t="s">
        <v>184</v>
      </c>
      <c r="L173" t="s">
        <v>189</v>
      </c>
      <c r="M173" t="s">
        <v>185</v>
      </c>
      <c r="N173" t="s">
        <v>190</v>
      </c>
      <c r="S173" t="s">
        <v>179</v>
      </c>
      <c r="T173" t="s">
        <v>180</v>
      </c>
      <c r="U173" t="s">
        <v>182</v>
      </c>
      <c r="V173" t="s">
        <v>183</v>
      </c>
      <c r="W173" t="s">
        <v>94</v>
      </c>
      <c r="X173" t="s">
        <v>186</v>
      </c>
      <c r="Y173" t="s">
        <v>187</v>
      </c>
      <c r="Z173" t="s">
        <v>188</v>
      </c>
      <c r="AA173" t="s">
        <v>184</v>
      </c>
      <c r="AB173" t="s">
        <v>189</v>
      </c>
      <c r="AC173" t="s">
        <v>185</v>
      </c>
      <c r="AD173" t="s">
        <v>190</v>
      </c>
    </row>
    <row r="174" spans="1:30" x14ac:dyDescent="0.3">
      <c r="A174" t="s">
        <v>107</v>
      </c>
      <c r="C174" cm="1">
        <f t="array" ref="C174">INDEX(CLTDRoofGlass!$B$3:$F$26,$B$173,'ROOF-TYPE'!$B$1)+(25.5-$E$1)+(INDEX(WEATHER!$A$2:$G$865, MATCH(1, (WEATHER!$A$2:$A$865=INPUT!$C$7)*(WEATHER!$B$2:$B$865=CALC!C173)*(WEATHER!$C$2:$C$865=CALC!$B$173), 0), 4)-29.4)</f>
        <v>2.4666666666666686</v>
      </c>
      <c r="D174" cm="1">
        <f t="array" ref="D174">INDEX(CLTDRoofGlass!$B$3:$F$26,$B$173,'ROOF-TYPE'!$B$1)+(25.5-$E$1)+(INDEX(WEATHER!$A$2:$G$865, MATCH(1, (WEATHER!$A$2:$A$865=INPUT!$C$7)*(WEATHER!$B$2:$B$865=CALC!D173)*(WEATHER!$C$2:$C$865=CALC!$B$173), 0), 4)-29.4)</f>
        <v>2.4666666666666686</v>
      </c>
      <c r="E174" cm="1">
        <f t="array" ref="E174">INDEX(CLTDRoofGlass!$B$3:$F$26,$B$173,'ROOF-TYPE'!$B$1)+(25.5-$E$1)+(INDEX(WEATHER!$A$2:$G$865, MATCH(1, (WEATHER!$A$2:$A$865=INPUT!$C$7)*(WEATHER!$B$2:$B$865=CALC!E173)*(WEATHER!$C$2:$C$865=CALC!$B$173), 0), 4)-29.4)</f>
        <v>3.2444444444444471</v>
      </c>
      <c r="F174" cm="1">
        <f t="array" ref="F174">INDEX(CLTDRoofGlass!$B$3:$F$26,$B$173,'ROOF-TYPE'!$B$1)+(25.5-$E$1)+(INDEX(WEATHER!$A$2:$G$865, MATCH(1, (WEATHER!$A$2:$A$865=INPUT!$C$7)*(WEATHER!$B$2:$B$865=CALC!F173)*(WEATHER!$C$2:$C$865=CALC!$B$173), 0), 4)-29.4)</f>
        <v>3.4666666666666686</v>
      </c>
      <c r="G174" cm="1">
        <f t="array" ref="G174">INDEX(CLTDRoofGlass!$B$3:$F$26,$B$173,'ROOF-TYPE'!$B$1)+(25.5-$E$1)+(INDEX(WEATHER!$A$2:$G$865, MATCH(1, (WEATHER!$A$2:$A$865=INPUT!$C$7)*(WEATHER!$B$2:$B$865=CALC!G173)*(WEATHER!$C$2:$C$865=CALC!$B$173), 0), 4)-29.4)</f>
        <v>3.7444444444444436</v>
      </c>
      <c r="H174" cm="1">
        <f t="array" ref="H174">INDEX(CLTDRoofGlass!$B$3:$F$26,$B$173,'ROOF-TYPE'!$B$1)+(25.5-$E$1)+(INDEX(WEATHER!$A$2:$G$865, MATCH(1, (WEATHER!$A$2:$A$865=INPUT!$C$7)*(WEATHER!$B$2:$B$865=CALC!H173)*(WEATHER!$C$2:$C$865=CALC!$B$173), 0), 4)-29.4)</f>
        <v>3.7444444444444436</v>
      </c>
      <c r="I174" cm="1">
        <f t="array" ref="I174">INDEX(CLTDRoofGlass!$B$3:$F$26,$B$173,'ROOF-TYPE'!$B$1)+(25.5-$E$1)+(INDEX(WEATHER!$A$2:$G$865, MATCH(1, (WEATHER!$A$2:$A$865=INPUT!$C$7)*(WEATHER!$B$2:$B$865=CALC!I173)*(WEATHER!$C$2:$C$865=CALC!$B$173), 0), 4)-29.4)</f>
        <v>3.4111111111111114</v>
      </c>
      <c r="J174" cm="1">
        <f t="array" ref="J174">INDEX(CLTDRoofGlass!$B$3:$F$26,$B$173,'ROOF-TYPE'!$B$1)+(25.5-$E$1)+(INDEX(WEATHER!$A$2:$G$865, MATCH(1, (WEATHER!$A$2:$A$865=INPUT!$C$7)*(WEATHER!$B$2:$B$865=CALC!J173)*(WEATHER!$C$2:$C$865=CALC!$B$173), 0), 4)-29.4)</f>
        <v>3.18888888888889</v>
      </c>
      <c r="K174" cm="1">
        <f t="array" ref="K174">INDEX(CLTDRoofGlass!$B$3:$F$26,$B$173,'ROOF-TYPE'!$B$1)+(25.5-$E$1)+(INDEX(WEATHER!$A$2:$G$865, MATCH(1, (WEATHER!$A$2:$A$865=INPUT!$C$7)*(WEATHER!$B$2:$B$865=CALC!K173)*(WEATHER!$C$2:$C$865=CALC!$B$173), 0), 4)-29.4)</f>
        <v>3.7444444444444436</v>
      </c>
      <c r="L174" cm="1">
        <f t="array" ref="L174">INDEX(CLTDRoofGlass!$B$3:$F$26,$B$173,'ROOF-TYPE'!$B$1)+(25.5-$E$1)+(INDEX(WEATHER!$A$2:$G$865, MATCH(1, (WEATHER!$A$2:$A$865=INPUT!$C$7)*(WEATHER!$B$2:$B$865=CALC!L173)*(WEATHER!$C$2:$C$865=CALC!$B$173), 0), 4)-29.4)</f>
        <v>3.7444444444444436</v>
      </c>
      <c r="M174" cm="1">
        <f t="array" ref="M174">INDEX(CLTDRoofGlass!$B$3:$F$26,$B$173,'ROOF-TYPE'!$B$1)+(25.5-$E$1)+(INDEX(WEATHER!$A$2:$G$865, MATCH(1, (WEATHER!$A$2:$A$865=INPUT!$C$7)*(WEATHER!$B$2:$B$865=CALC!M173)*(WEATHER!$C$2:$C$865=CALC!$B$173), 0), 4)-29.4)</f>
        <v>3.7444444444444436</v>
      </c>
      <c r="N174" cm="1">
        <f t="array" ref="N174">INDEX(CLTDRoofGlass!$B$3:$F$26,$B$173,'ROOF-TYPE'!$B$1)+(25.5-$E$1)+(INDEX(WEATHER!$A$2:$G$865, MATCH(1, (WEATHER!$A$2:$A$865=INPUT!$C$7)*(WEATHER!$B$2:$B$865=CALC!N173)*(WEATHER!$C$2:$C$865=CALC!$B$173), 0), 4)-29.4)</f>
        <v>3.2444444444444471</v>
      </c>
      <c r="P174" t="s">
        <v>33</v>
      </c>
      <c r="Q174" t="s">
        <v>25</v>
      </c>
      <c r="S174" s="9">
        <f>(1/(INPUT!$C$11+INPUT!$C$12+INPUT!$C$13+$H$1))*INPUT!$C$4*INPUT!$C$5*C174</f>
        <v>3331.6579321185095</v>
      </c>
      <c r="T174" s="9">
        <f>(1/(INPUT!$C$11+INPUT!$C$12+INPUT!$C$13+$H$1))*INPUT!$C$4*INPUT!$C$5*D174</f>
        <v>3331.6579321185095</v>
      </c>
      <c r="U174" s="9">
        <f>(1/(INPUT!$C$11+INPUT!$C$12+INPUT!$C$13+$H$1))*INPUT!$C$4*INPUT!$C$5*E174</f>
        <v>4382.1807035072288</v>
      </c>
      <c r="V174" s="9">
        <f>(1/(INPUT!$C$11+INPUT!$C$12+INPUT!$C$13+$H$1))*INPUT!$C$4*INPUT!$C$5*F174</f>
        <v>4682.3300667611475</v>
      </c>
      <c r="W174" s="9">
        <f>(1/(INPUT!$C$11+INPUT!$C$12+INPUT!$C$13+$H$1))*INPUT!$C$4*INPUT!$C$5*G174</f>
        <v>5057.5167708285435</v>
      </c>
      <c r="X174" s="9">
        <f>(1/(INPUT!$C$11+INPUT!$C$12+INPUT!$C$13+$H$1))*INPUT!$C$4*INPUT!$C$5*H174</f>
        <v>5057.5167708285435</v>
      </c>
      <c r="Y174" s="9">
        <f>(1/(INPUT!$C$11+INPUT!$C$12+INPUT!$C$13+$H$1))*INPUT!$C$4*INPUT!$C$5*I174</f>
        <v>4607.2927259476655</v>
      </c>
      <c r="Z174" s="9">
        <f>(1/(INPUT!$C$11+INPUT!$C$12+INPUT!$C$13+$H$1))*INPUT!$C$4*INPUT!$C$5*J174</f>
        <v>4307.1433626937469</v>
      </c>
      <c r="AA174" s="9">
        <f>(1/(INPUT!$C$11+INPUT!$C$12+INPUT!$C$13+$H$1))*INPUT!$C$4*INPUT!$C$5*K174</f>
        <v>5057.5167708285435</v>
      </c>
      <c r="AB174" s="9">
        <f>(1/(INPUT!$C$11+INPUT!$C$12+INPUT!$C$13+$H$1))*INPUT!$C$4*INPUT!$C$5*L174</f>
        <v>5057.5167708285435</v>
      </c>
      <c r="AC174" s="9">
        <f>(1/(INPUT!$C$11+INPUT!$C$12+INPUT!$C$13+$H$1))*INPUT!$C$4*INPUT!$C$5*M174</f>
        <v>5057.5167708285435</v>
      </c>
      <c r="AD174" s="9">
        <f>(1/(INPUT!$C$11+INPUT!$C$12+INPUT!$C$13+$H$1))*INPUT!$C$4*INPUT!$C$5*N174</f>
        <v>4382.1807035072288</v>
      </c>
    </row>
    <row r="175" spans="1:30" x14ac:dyDescent="0.3">
      <c r="A175" t="s">
        <v>108</v>
      </c>
      <c r="B175" t="s">
        <v>104</v>
      </c>
      <c r="C175" cm="1">
        <f t="array" ref="C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(WEATHER!$A$2:$A$865=INPUT!$C$7)*(WEATHER!$B$2:$B$865=CALC!C173)*(WEATHER!$C$2:$C$865=CALC!$B$173), 0), 4)-29.4)</f>
        <v>9.4666666666666686</v>
      </c>
      <c r="D175" cm="1">
        <f t="array" ref="D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(WEATHER!$A$2:$A$865=INPUT!$C$7)*(WEATHER!$B$2:$B$865=CALC!D173)*(WEATHER!$C$2:$C$865=CALC!$B$173), 0), 4)-29.4)</f>
        <v>9.4666666666666686</v>
      </c>
      <c r="E175" cm="1">
        <f t="array" ref="E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(WEATHER!$A$2:$A$865=INPUT!$C$7)*(WEATHER!$B$2:$B$865=CALC!E173)*(WEATHER!$C$2:$C$865=CALC!$B$173), 0), 4)-29.4)</f>
        <v>10.244444444444447</v>
      </c>
      <c r="F175" cm="1">
        <f t="array" ref="F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(WEATHER!$A$2:$A$865=INPUT!$C$7)*(WEATHER!$B$2:$B$865=CALC!F173)*(WEATHER!$C$2:$C$865=CALC!$B$173), 0), 4)-29.4)</f>
        <v>10.466666666666669</v>
      </c>
      <c r="G175" cm="1">
        <f t="array" ref="G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(WEATHER!$A$2:$A$865=INPUT!$C$7)*(WEATHER!$B$2:$B$865=CALC!G173)*(WEATHER!$C$2:$C$865=CALC!$B$173), 0), 4)-29.4)</f>
        <v>10.744444444444444</v>
      </c>
      <c r="H175" cm="1">
        <f t="array" ref="H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(WEATHER!$A$2:$A$865=INPUT!$C$7)*(WEATHER!$B$2:$B$865=CALC!H173)*(WEATHER!$C$2:$C$865=CALC!$B$173), 0), 4)-29.4)</f>
        <v>10.744444444444444</v>
      </c>
      <c r="I175" cm="1">
        <f t="array" ref="I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(WEATHER!$A$2:$A$865=INPUT!$C$7)*(WEATHER!$B$2:$B$865=CALC!I173)*(WEATHER!$C$2:$C$865=CALC!$B$173), 0), 4)-29.4)</f>
        <v>10.411111111111111</v>
      </c>
      <c r="J175" cm="1">
        <f t="array" ref="J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(WEATHER!$A$2:$A$865=INPUT!$C$7)*(WEATHER!$B$2:$B$865=CALC!J173)*(WEATHER!$C$2:$C$865=CALC!$B$173), 0), 4)-29.4)</f>
        <v>10.18888888888889</v>
      </c>
      <c r="K175" cm="1">
        <f t="array" ref="K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(WEATHER!$A$2:$A$865=INPUT!$C$7)*(WEATHER!$B$2:$B$865=CALC!K173)*(WEATHER!$C$2:$C$865=CALC!$B$173), 0), 4)-29.4)</f>
        <v>10.744444444444444</v>
      </c>
      <c r="L175" cm="1">
        <f t="array" ref="L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(WEATHER!$A$2:$A$865=INPUT!$C$7)*(WEATHER!$B$2:$B$865=CALC!L173)*(WEATHER!$C$2:$C$865=CALC!$B$173), 0), 4)-29.4)</f>
        <v>10.744444444444444</v>
      </c>
      <c r="M175" cm="1">
        <f t="array" ref="M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(WEATHER!$A$2:$A$865=INPUT!$C$7)*(WEATHER!$B$2:$B$865=CALC!M173)*(WEATHER!$C$2:$C$865=CALC!$B$173), 0), 4)-29.4)</f>
        <v>10.744444444444444</v>
      </c>
      <c r="N175" cm="1">
        <f t="array" ref="N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(WEATHER!$A$2:$A$865=INPUT!$C$7)*(WEATHER!$B$2:$B$865=CALC!N173)*(WEATHER!$C$2:$C$865=CALC!$B$173), 0), 4)-29.4)</f>
        <v>10.244444444444447</v>
      </c>
      <c r="P175" t="s">
        <v>33</v>
      </c>
      <c r="Q175" t="s">
        <v>26</v>
      </c>
      <c r="R175" t="s">
        <v>104</v>
      </c>
      <c r="S175">
        <f>(1/(2*INPUT!$C$16+INPUT!$C$14))*INDEX(INPUT!$F$11:$G$14,MATCH(CALC!$B$6,INPUT!$F$11:$F$14,0),2)*C175</f>
        <v>2515.4565517241385</v>
      </c>
      <c r="T175">
        <f>(1/(2*INPUT!$C$16+INPUT!$C$14))*INDEX(INPUT!$F$11:$G$14,MATCH(CALC!$B$6,INPUT!$F$11:$F$14,0),2)*D175</f>
        <v>2515.4565517241385</v>
      </c>
      <c r="U175">
        <f>(1/(2*INPUT!$C$16+INPUT!$C$14))*INDEX(INPUT!$F$11:$G$14,MATCH(CALC!$B$6,INPUT!$F$11:$F$14,0),2)*E175</f>
        <v>2722.1255172413798</v>
      </c>
      <c r="V175">
        <f>(1/(2*INPUT!$C$16+INPUT!$C$14))*INDEX(INPUT!$F$11:$G$14,MATCH(CALC!$B$6,INPUT!$F$11:$F$14,0),2)*F175</f>
        <v>2781.1737931034486</v>
      </c>
      <c r="W175">
        <f>(1/(2*INPUT!$C$16+INPUT!$C$14))*INDEX(INPUT!$F$11:$G$14,MATCH(CALC!$B$6,INPUT!$F$11:$F$14,0),2)*G175</f>
        <v>2854.9841379310342</v>
      </c>
      <c r="X175">
        <f>(1/(2*INPUT!$C$16+INPUT!$C$14))*INDEX(INPUT!$F$11:$G$14,MATCH(CALC!$B$6,INPUT!$F$11:$F$14,0),2)*H175</f>
        <v>2854.9841379310342</v>
      </c>
      <c r="Y175">
        <f>(1/(2*INPUT!$C$16+INPUT!$C$14))*INDEX(INPUT!$F$11:$G$14,MATCH(CALC!$B$6,INPUT!$F$11:$F$14,0),2)*I175</f>
        <v>2766.4117241379308</v>
      </c>
      <c r="Z175">
        <f>(1/(2*INPUT!$C$16+INPUT!$C$14))*INDEX(INPUT!$F$11:$G$14,MATCH(CALC!$B$6,INPUT!$F$11:$F$14,0),2)*J175</f>
        <v>2707.3634482758621</v>
      </c>
      <c r="AA175">
        <f>(1/(2*INPUT!$C$16+INPUT!$C$14))*INDEX(INPUT!$F$11:$G$14,MATCH(CALC!$B$6,INPUT!$F$11:$F$14,0),2)*K175</f>
        <v>2854.9841379310342</v>
      </c>
      <c r="AB175">
        <f>(1/(2*INPUT!$C$16+INPUT!$C$14))*INDEX(INPUT!$F$11:$G$14,MATCH(CALC!$B$6,INPUT!$F$11:$F$14,0),2)*L175</f>
        <v>2854.9841379310342</v>
      </c>
      <c r="AC175">
        <f>(1/(2*INPUT!$C$16+INPUT!$C$14))*INDEX(INPUT!$F$11:$G$14,MATCH(CALC!$B$6,INPUT!$F$11:$F$14,0),2)*M175</f>
        <v>2854.9841379310342</v>
      </c>
      <c r="AD175">
        <f>(1/(2*INPUT!$C$16+INPUT!$C$14))*INDEX(INPUT!$F$11:$G$14,MATCH(CALC!$B$6,INPUT!$F$11:$F$14,0),2)*N175</f>
        <v>2722.1255172413798</v>
      </c>
    </row>
    <row r="176" spans="1:30" x14ac:dyDescent="0.3">
      <c r="B176" t="s">
        <v>73</v>
      </c>
      <c r="C176" cm="1">
        <f t="array" ref="C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(WEATHER!$A$2:$A$865=INPUT!$C$7)*(WEATHER!$B$2:$B$865=CALC!C173)*(WEATHER!$C$2:$C$865=CALC!$B$173), 0), 4)-29.4)</f>
        <v>19.466666666666669</v>
      </c>
      <c r="D176" cm="1">
        <f t="array" ref="D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(WEATHER!$A$2:$A$865=INPUT!$C$7)*(WEATHER!$B$2:$B$865=CALC!D173)*(WEATHER!$C$2:$C$865=CALC!$B$173), 0), 4)-29.4)</f>
        <v>19.466666666666669</v>
      </c>
      <c r="E176" cm="1">
        <f t="array" ref="E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(WEATHER!$A$2:$A$865=INPUT!$C$7)*(WEATHER!$B$2:$B$865=CALC!E173)*(WEATHER!$C$2:$C$865=CALC!$B$173), 0), 4)-29.4)</f>
        <v>20.244444444444447</v>
      </c>
      <c r="F176" cm="1">
        <f t="array" ref="F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(WEATHER!$A$2:$A$865=INPUT!$C$7)*(WEATHER!$B$2:$B$865=CALC!F173)*(WEATHER!$C$2:$C$865=CALC!$B$173), 0), 4)-29.4)</f>
        <v>20.466666666666669</v>
      </c>
      <c r="G176" cm="1">
        <f t="array" ref="G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(WEATHER!$A$2:$A$865=INPUT!$C$7)*(WEATHER!$B$2:$B$865=CALC!G173)*(WEATHER!$C$2:$C$865=CALC!$B$173), 0), 4)-29.4)</f>
        <v>20.744444444444444</v>
      </c>
      <c r="H176" cm="1">
        <f t="array" ref="H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(WEATHER!$A$2:$A$865=INPUT!$C$7)*(WEATHER!$B$2:$B$865=CALC!H173)*(WEATHER!$C$2:$C$865=CALC!$B$173), 0), 4)-29.4)</f>
        <v>20.744444444444444</v>
      </c>
      <c r="I176" cm="1">
        <f t="array" ref="I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(WEATHER!$A$2:$A$865=INPUT!$C$7)*(WEATHER!$B$2:$B$865=CALC!I173)*(WEATHER!$C$2:$C$865=CALC!$B$173), 0), 4)-29.4)</f>
        <v>20.411111111111111</v>
      </c>
      <c r="J176" cm="1">
        <f t="array" ref="J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(WEATHER!$A$2:$A$865=INPUT!$C$7)*(WEATHER!$B$2:$B$865=CALC!J173)*(WEATHER!$C$2:$C$865=CALC!$B$173), 0), 4)-29.4)</f>
        <v>20.18888888888889</v>
      </c>
      <c r="K176" cm="1">
        <f t="array" ref="K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(WEATHER!$A$2:$A$865=INPUT!$C$7)*(WEATHER!$B$2:$B$865=CALC!K173)*(WEATHER!$C$2:$C$865=CALC!$B$173), 0), 4)-29.4)</f>
        <v>20.744444444444444</v>
      </c>
      <c r="L176" cm="1">
        <f t="array" ref="L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(WEATHER!$A$2:$A$865=INPUT!$C$7)*(WEATHER!$B$2:$B$865=CALC!L173)*(WEATHER!$C$2:$C$865=CALC!$B$173), 0), 4)-29.4)</f>
        <v>20.744444444444444</v>
      </c>
      <c r="M176" cm="1">
        <f t="array" ref="M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(WEATHER!$A$2:$A$865=INPUT!$C$7)*(WEATHER!$B$2:$B$865=CALC!M173)*(WEATHER!$C$2:$C$865=CALC!$B$173), 0), 4)-29.4)</f>
        <v>20.744444444444444</v>
      </c>
      <c r="N176" cm="1">
        <f t="array" ref="N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(WEATHER!$A$2:$A$865=INPUT!$C$7)*(WEATHER!$B$2:$B$865=CALC!N173)*(WEATHER!$C$2:$C$865=CALC!$B$173), 0), 4)-29.4)</f>
        <v>20.244444444444447</v>
      </c>
      <c r="R176" t="s">
        <v>73</v>
      </c>
      <c r="S176">
        <f>(1/(2*INPUT!$C$16+INPUT!$C$14))*INDEX(INPUT!$F$11:$G$14,MATCH(CALC!$B$6,INPUT!$F$11:$F$14,0),2)*C176</f>
        <v>5172.6289655172413</v>
      </c>
      <c r="T176">
        <f>(1/(2*INPUT!$C$16+INPUT!$C$14))*INDEX(INPUT!$F$11:$G$14,MATCH(CALC!$B$6,INPUT!$F$11:$F$14,0),2)*D176</f>
        <v>5172.6289655172413</v>
      </c>
      <c r="U176">
        <f>(1/(2*INPUT!$C$16+INPUT!$C$14))*INDEX(INPUT!$F$11:$G$14,MATCH(CALC!$B$6,INPUT!$F$11:$F$14,0),2)*E176</f>
        <v>5379.2979310344836</v>
      </c>
      <c r="V176">
        <f>(1/(2*INPUT!$C$16+INPUT!$C$14))*INDEX(INPUT!$F$11:$G$14,MATCH(CALC!$B$6,INPUT!$F$11:$F$14,0),2)*F176</f>
        <v>5438.3462068965518</v>
      </c>
      <c r="W176">
        <f>(1/(2*INPUT!$C$16+INPUT!$C$14))*INDEX(INPUT!$F$11:$G$14,MATCH(CALC!$B$6,INPUT!$F$11:$F$14,0),2)*G176</f>
        <v>5512.1565517241379</v>
      </c>
      <c r="X176">
        <f>(1/(2*INPUT!$C$16+INPUT!$C$14))*INDEX(INPUT!$F$11:$G$14,MATCH(CALC!$B$6,INPUT!$F$11:$F$14,0),2)*H176</f>
        <v>5512.1565517241379</v>
      </c>
      <c r="Y176">
        <f>(1/(2*INPUT!$C$16+INPUT!$C$14))*INDEX(INPUT!$F$11:$G$14,MATCH(CALC!$B$6,INPUT!$F$11:$F$14,0),2)*I176</f>
        <v>5423.5841379310341</v>
      </c>
      <c r="Z176">
        <f>(1/(2*INPUT!$C$16+INPUT!$C$14))*INDEX(INPUT!$F$11:$G$14,MATCH(CALC!$B$6,INPUT!$F$11:$F$14,0),2)*J176</f>
        <v>5364.5358620689658</v>
      </c>
      <c r="AA176">
        <f>(1/(2*INPUT!$C$16+INPUT!$C$14))*INDEX(INPUT!$F$11:$G$14,MATCH(CALC!$B$6,INPUT!$F$11:$F$14,0),2)*K176</f>
        <v>5512.1565517241379</v>
      </c>
      <c r="AB176">
        <f>(1/(2*INPUT!$C$16+INPUT!$C$14))*INDEX(INPUT!$F$11:$G$14,MATCH(CALC!$B$6,INPUT!$F$11:$F$14,0),2)*L176</f>
        <v>5512.1565517241379</v>
      </c>
      <c r="AC176">
        <f>(1/(2*INPUT!$C$16+INPUT!$C$14))*INDEX(INPUT!$F$11:$G$14,MATCH(CALC!$B$6,INPUT!$F$11:$F$14,0),2)*M176</f>
        <v>5512.1565517241379</v>
      </c>
      <c r="AD176">
        <f>(1/(2*INPUT!$C$16+INPUT!$C$14))*INDEX(INPUT!$F$11:$G$14,MATCH(CALC!$B$6,INPUT!$F$11:$F$14,0),2)*N176</f>
        <v>5379.2979310344836</v>
      </c>
    </row>
    <row r="177" spans="1:30" x14ac:dyDescent="0.3">
      <c r="B177" t="s">
        <v>105</v>
      </c>
      <c r="C177" cm="1">
        <f t="array" ref="C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(WEATHER!$A$2:$A$865=INPUT!$C$7)*(WEATHER!$B$2:$B$865=CALC!C173)*(WEATHER!$C$2:$C$865=CALC!$B$173), 0), 4)-29.4)</f>
        <v>12.466666666666669</v>
      </c>
      <c r="D177" cm="1">
        <f t="array" ref="D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(WEATHER!$A$2:$A$865=INPUT!$C$7)*(WEATHER!$B$2:$B$865=CALC!D173)*(WEATHER!$C$2:$C$865=CALC!$B$173), 0), 4)-29.4)</f>
        <v>12.466666666666669</v>
      </c>
      <c r="E177" cm="1">
        <f t="array" ref="E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(WEATHER!$A$2:$A$865=INPUT!$C$7)*(WEATHER!$B$2:$B$865=CALC!E173)*(WEATHER!$C$2:$C$865=CALC!$B$173), 0), 4)-29.4)</f>
        <v>13.244444444444447</v>
      </c>
      <c r="F177" cm="1">
        <f t="array" ref="F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(WEATHER!$A$2:$A$865=INPUT!$C$7)*(WEATHER!$B$2:$B$865=CALC!F173)*(WEATHER!$C$2:$C$865=CALC!$B$173), 0), 4)-29.4)</f>
        <v>13.466666666666669</v>
      </c>
      <c r="G177" cm="1">
        <f t="array" ref="G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(WEATHER!$A$2:$A$865=INPUT!$C$7)*(WEATHER!$B$2:$B$865=CALC!G173)*(WEATHER!$C$2:$C$865=CALC!$B$173), 0), 4)-29.4)</f>
        <v>13.744444444444444</v>
      </c>
      <c r="H177" cm="1">
        <f t="array" ref="H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(WEATHER!$A$2:$A$865=INPUT!$C$7)*(WEATHER!$B$2:$B$865=CALC!H173)*(WEATHER!$C$2:$C$865=CALC!$B$173), 0), 4)-29.4)</f>
        <v>13.744444444444444</v>
      </c>
      <c r="I177" cm="1">
        <f t="array" ref="I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(WEATHER!$A$2:$A$865=INPUT!$C$7)*(WEATHER!$B$2:$B$865=CALC!I173)*(WEATHER!$C$2:$C$865=CALC!$B$173), 0), 4)-29.4)</f>
        <v>13.411111111111111</v>
      </c>
      <c r="J177" cm="1">
        <f t="array" ref="J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(WEATHER!$A$2:$A$865=INPUT!$C$7)*(WEATHER!$B$2:$B$865=CALC!J173)*(WEATHER!$C$2:$C$865=CALC!$B$173), 0), 4)-29.4)</f>
        <v>13.18888888888889</v>
      </c>
      <c r="K177" cm="1">
        <f t="array" ref="K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(WEATHER!$A$2:$A$865=INPUT!$C$7)*(WEATHER!$B$2:$B$865=CALC!K173)*(WEATHER!$C$2:$C$865=CALC!$B$173), 0), 4)-29.4)</f>
        <v>13.744444444444444</v>
      </c>
      <c r="L177" cm="1">
        <f t="array" ref="L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(WEATHER!$A$2:$A$865=INPUT!$C$7)*(WEATHER!$B$2:$B$865=CALC!L173)*(WEATHER!$C$2:$C$865=CALC!$B$173), 0), 4)-29.4)</f>
        <v>13.744444444444444</v>
      </c>
      <c r="M177" cm="1">
        <f t="array" ref="M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(WEATHER!$A$2:$A$865=INPUT!$C$7)*(WEATHER!$B$2:$B$865=CALC!M173)*(WEATHER!$C$2:$C$865=CALC!$B$173), 0), 4)-29.4)</f>
        <v>13.744444444444444</v>
      </c>
      <c r="N177" cm="1">
        <f t="array" ref="N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(WEATHER!$A$2:$A$865=INPUT!$C$7)*(WEATHER!$B$2:$B$865=CALC!N173)*(WEATHER!$C$2:$C$865=CALC!$B$173), 0), 4)-29.4)</f>
        <v>13.244444444444447</v>
      </c>
      <c r="R177" t="s">
        <v>105</v>
      </c>
      <c r="S177">
        <f>(1/(2*INPUT!$C$16+INPUT!$C$14))*INDEX(INPUT!$F$11:$G$14,MATCH(CALC!$B$6,INPUT!$F$11:$F$14,0),2)*C177</f>
        <v>3312.6082758620691</v>
      </c>
      <c r="T177">
        <f>(1/(2*INPUT!$C$16+INPUT!$C$14))*INDEX(INPUT!$F$11:$G$14,MATCH(CALC!$B$6,INPUT!$F$11:$F$14,0),2)*D177</f>
        <v>3312.6082758620691</v>
      </c>
      <c r="U177">
        <f>(1/(2*INPUT!$C$16+INPUT!$C$14))*INDEX(INPUT!$F$11:$G$14,MATCH(CALC!$B$6,INPUT!$F$11:$F$14,0),2)*E177</f>
        <v>3519.2772413793109</v>
      </c>
      <c r="V177">
        <f>(1/(2*INPUT!$C$16+INPUT!$C$14))*INDEX(INPUT!$F$11:$G$14,MATCH(CALC!$B$6,INPUT!$F$11:$F$14,0),2)*F177</f>
        <v>3578.3255172413797</v>
      </c>
      <c r="W177">
        <f>(1/(2*INPUT!$C$16+INPUT!$C$14))*INDEX(INPUT!$F$11:$G$14,MATCH(CALC!$B$6,INPUT!$F$11:$F$14,0),2)*G177</f>
        <v>3652.1358620689653</v>
      </c>
      <c r="X177">
        <f>(1/(2*INPUT!$C$16+INPUT!$C$14))*INDEX(INPUT!$F$11:$G$14,MATCH(CALC!$B$6,INPUT!$F$11:$F$14,0),2)*H177</f>
        <v>3652.1358620689653</v>
      </c>
      <c r="Y177">
        <f>(1/(2*INPUT!$C$16+INPUT!$C$14))*INDEX(INPUT!$F$11:$G$14,MATCH(CALC!$B$6,INPUT!$F$11:$F$14,0),2)*I177</f>
        <v>3563.5634482758619</v>
      </c>
      <c r="Z177">
        <f>(1/(2*INPUT!$C$16+INPUT!$C$14))*INDEX(INPUT!$F$11:$G$14,MATCH(CALC!$B$6,INPUT!$F$11:$F$14,0),2)*J177</f>
        <v>3504.5151724137932</v>
      </c>
      <c r="AA177">
        <f>(1/(2*INPUT!$C$16+INPUT!$C$14))*INDEX(INPUT!$F$11:$G$14,MATCH(CALC!$B$6,INPUT!$F$11:$F$14,0),2)*K177</f>
        <v>3652.1358620689653</v>
      </c>
      <c r="AB177">
        <f>(1/(2*INPUT!$C$16+INPUT!$C$14))*INDEX(INPUT!$F$11:$G$14,MATCH(CALC!$B$6,INPUT!$F$11:$F$14,0),2)*L177</f>
        <v>3652.1358620689653</v>
      </c>
      <c r="AC177">
        <f>(1/(2*INPUT!$C$16+INPUT!$C$14))*INDEX(INPUT!$F$11:$G$14,MATCH(CALC!$B$6,INPUT!$F$11:$F$14,0),2)*M177</f>
        <v>3652.1358620689653</v>
      </c>
      <c r="AD177">
        <f>(1/(2*INPUT!$C$16+INPUT!$C$14))*INDEX(INPUT!$F$11:$G$14,MATCH(CALC!$B$6,INPUT!$F$11:$F$14,0),2)*N177</f>
        <v>3519.2772413793109</v>
      </c>
    </row>
    <row r="178" spans="1:30" x14ac:dyDescent="0.3">
      <c r="B178" t="s">
        <v>106</v>
      </c>
      <c r="C178" cm="1">
        <f t="array" ref="C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(WEATHER!$A$2:$A$865=INPUT!$C$7)*(WEATHER!$B$2:$B$865=CALC!C173)*(WEATHER!$C$2:$C$865=CALC!$B$173), 0), 4)-29.4)</f>
        <v>32.466666666666669</v>
      </c>
      <c r="D178" cm="1">
        <f t="array" ref="D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(WEATHER!$A$2:$A$865=INPUT!$C$7)*(WEATHER!$B$2:$B$865=CALC!D173)*(WEATHER!$C$2:$C$865=CALC!$B$173), 0), 4)-29.4)</f>
        <v>32.466666666666669</v>
      </c>
      <c r="E178" cm="1">
        <f t="array" ref="E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(WEATHER!$A$2:$A$865=INPUT!$C$7)*(WEATHER!$B$2:$B$865=CALC!E173)*(WEATHER!$C$2:$C$865=CALC!$B$173), 0), 4)-29.4)</f>
        <v>33.244444444444454</v>
      </c>
      <c r="F178" cm="1">
        <f t="array" ref="F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(WEATHER!$A$2:$A$865=INPUT!$C$7)*(WEATHER!$B$2:$B$865=CALC!F173)*(WEATHER!$C$2:$C$865=CALC!$B$173), 0), 4)-29.4)</f>
        <v>33.466666666666669</v>
      </c>
      <c r="G178" cm="1">
        <f t="array" ref="G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(WEATHER!$A$2:$A$865=INPUT!$C$7)*(WEATHER!$B$2:$B$865=CALC!G173)*(WEATHER!$C$2:$C$865=CALC!$B$173), 0), 4)-29.4)</f>
        <v>33.744444444444447</v>
      </c>
      <c r="H178" cm="1">
        <f t="array" ref="H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(WEATHER!$A$2:$A$865=INPUT!$C$7)*(WEATHER!$B$2:$B$865=CALC!H173)*(WEATHER!$C$2:$C$865=CALC!$B$173), 0), 4)-29.4)</f>
        <v>33.744444444444447</v>
      </c>
      <c r="I178" cm="1">
        <f t="array" ref="I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(WEATHER!$A$2:$A$865=INPUT!$C$7)*(WEATHER!$B$2:$B$865=CALC!I173)*(WEATHER!$C$2:$C$865=CALC!$B$173), 0), 4)-29.4)</f>
        <v>33.411111111111111</v>
      </c>
      <c r="J178" cm="1">
        <f t="array" ref="J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(WEATHER!$A$2:$A$865=INPUT!$C$7)*(WEATHER!$B$2:$B$865=CALC!J173)*(WEATHER!$C$2:$C$865=CALC!$B$173), 0), 4)-29.4)</f>
        <v>33.188888888888897</v>
      </c>
      <c r="K178" cm="1">
        <f t="array" ref="K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(WEATHER!$A$2:$A$865=INPUT!$C$7)*(WEATHER!$B$2:$B$865=CALC!K173)*(WEATHER!$C$2:$C$865=CALC!$B$173), 0), 4)-29.4)</f>
        <v>33.744444444444447</v>
      </c>
      <c r="L178" cm="1">
        <f t="array" ref="L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(WEATHER!$A$2:$A$865=INPUT!$C$7)*(WEATHER!$B$2:$B$865=CALC!L173)*(WEATHER!$C$2:$C$865=CALC!$B$173), 0), 4)-29.4)</f>
        <v>33.744444444444447</v>
      </c>
      <c r="M178" cm="1">
        <f t="array" ref="M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(WEATHER!$A$2:$A$865=INPUT!$C$7)*(WEATHER!$B$2:$B$865=CALC!M173)*(WEATHER!$C$2:$C$865=CALC!$B$173), 0), 4)-29.4)</f>
        <v>33.744444444444447</v>
      </c>
      <c r="N178" cm="1">
        <f t="array" ref="N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(WEATHER!$A$2:$A$865=INPUT!$C$7)*(WEATHER!$B$2:$B$865=CALC!N173)*(WEATHER!$C$2:$C$865=CALC!$B$173), 0), 4)-29.4)</f>
        <v>33.244444444444454</v>
      </c>
      <c r="R178" t="s">
        <v>106</v>
      </c>
      <c r="S178">
        <f>(1/(2*INPUT!$C$16+INPUT!$C$14))*INDEX(INPUT!$F$11:$G$14,MATCH(CALC!$B$6,INPUT!$F$11:$F$14,0),2)*C178</f>
        <v>8626.9531034482752</v>
      </c>
      <c r="T178">
        <f>(1/(2*INPUT!$C$16+INPUT!$C$14))*INDEX(INPUT!$F$11:$G$14,MATCH(CALC!$B$6,INPUT!$F$11:$F$14,0),2)*D178</f>
        <v>8626.9531034482752</v>
      </c>
      <c r="U178">
        <f>(1/(2*INPUT!$C$16+INPUT!$C$14))*INDEX(INPUT!$F$11:$G$14,MATCH(CALC!$B$6,INPUT!$F$11:$F$14,0),2)*E178</f>
        <v>8833.6220689655202</v>
      </c>
      <c r="V178">
        <f>(1/(2*INPUT!$C$16+INPUT!$C$14))*INDEX(INPUT!$F$11:$G$14,MATCH(CALC!$B$6,INPUT!$F$11:$F$14,0),2)*F178</f>
        <v>8892.6703448275857</v>
      </c>
      <c r="W178">
        <f>(1/(2*INPUT!$C$16+INPUT!$C$14))*INDEX(INPUT!$F$11:$G$14,MATCH(CALC!$B$6,INPUT!$F$11:$F$14,0),2)*G178</f>
        <v>8966.4806896551727</v>
      </c>
      <c r="X178">
        <f>(1/(2*INPUT!$C$16+INPUT!$C$14))*INDEX(INPUT!$F$11:$G$14,MATCH(CALC!$B$6,INPUT!$F$11:$F$14,0),2)*H178</f>
        <v>8966.4806896551727</v>
      </c>
      <c r="Y178">
        <f>(1/(2*INPUT!$C$16+INPUT!$C$14))*INDEX(INPUT!$F$11:$G$14,MATCH(CALC!$B$6,INPUT!$F$11:$F$14,0),2)*I178</f>
        <v>8877.908275862068</v>
      </c>
      <c r="Z178">
        <f>(1/(2*INPUT!$C$16+INPUT!$C$14))*INDEX(INPUT!$F$11:$G$14,MATCH(CALC!$B$6,INPUT!$F$11:$F$14,0),2)*J178</f>
        <v>8818.8600000000024</v>
      </c>
      <c r="AA178">
        <f>(1/(2*INPUT!$C$16+INPUT!$C$14))*INDEX(INPUT!$F$11:$G$14,MATCH(CALC!$B$6,INPUT!$F$11:$F$14,0),2)*K178</f>
        <v>8966.4806896551727</v>
      </c>
      <c r="AB178">
        <f>(1/(2*INPUT!$C$16+INPUT!$C$14))*INDEX(INPUT!$F$11:$G$14,MATCH(CALC!$B$6,INPUT!$F$11:$F$14,0),2)*L178</f>
        <v>8966.4806896551727</v>
      </c>
      <c r="AC178">
        <f>(1/(2*INPUT!$C$16+INPUT!$C$14))*INDEX(INPUT!$F$11:$G$14,MATCH(CALC!$B$6,INPUT!$F$11:$F$14,0),2)*M178</f>
        <v>8966.4806896551727</v>
      </c>
      <c r="AD178">
        <f>(1/(2*INPUT!$C$16+INPUT!$C$14))*INDEX(INPUT!$F$11:$G$14,MATCH(CALC!$B$6,INPUT!$F$11:$F$14,0),2)*N178</f>
        <v>8833.6220689655202</v>
      </c>
    </row>
    <row r="179" spans="1:30" x14ac:dyDescent="0.3">
      <c r="A179" t="s">
        <v>109</v>
      </c>
      <c r="C179" cm="1">
        <f t="array" ref="C179">INDEX(CLTDRoofGlass!$G$3:$G$26,$B$173,1)+(25.5-$E$1)+(INDEX(WEATHER!$A$2:$G$865, MATCH(1, (WEATHER!$A$2:$A$865=INPUT!$C$7)*(WEATHER!$B$2:$B$865=CALC!C173)*(WEATHER!$C$2:$C$865=CALC!$B$173), 0), 4)-29.4)</f>
        <v>0.46666666666666856</v>
      </c>
      <c r="D179" cm="1">
        <f t="array" ref="D179">INDEX(CLTDRoofGlass!$G$3:$G$26,$B$173,1)+(25.5-$E$1)+(INDEX(WEATHER!$A$2:$G$865, MATCH(1, (WEATHER!$A$2:$A$865=INPUT!$C$7)*(WEATHER!$B$2:$B$865=CALC!D173)*(WEATHER!$C$2:$C$865=CALC!$B$173), 0), 4)-29.4)</f>
        <v>0.46666666666666856</v>
      </c>
      <c r="E179" cm="1">
        <f t="array" ref="E179">INDEX(CLTDRoofGlass!$G$3:$G$26,$B$173,1)+(25.5-$E$1)+(INDEX(WEATHER!$A$2:$G$865, MATCH(1, (WEATHER!$A$2:$A$865=INPUT!$C$7)*(WEATHER!$B$2:$B$865=CALC!E173)*(WEATHER!$C$2:$C$865=CALC!$B$173), 0), 4)-29.4)</f>
        <v>1.2444444444444471</v>
      </c>
      <c r="F179" cm="1">
        <f t="array" ref="F179">INDEX(CLTDRoofGlass!$G$3:$G$26,$B$173,1)+(25.5-$E$1)+(INDEX(WEATHER!$A$2:$G$865, MATCH(1, (WEATHER!$A$2:$A$865=INPUT!$C$7)*(WEATHER!$B$2:$B$865=CALC!F173)*(WEATHER!$C$2:$C$865=CALC!$B$173), 0), 4)-29.4)</f>
        <v>1.4666666666666686</v>
      </c>
      <c r="G179" cm="1">
        <f t="array" ref="G179">INDEX(CLTDRoofGlass!$G$3:$G$26,$B$173,1)+(25.5-$E$1)+(INDEX(WEATHER!$A$2:$G$865, MATCH(1, (WEATHER!$A$2:$A$865=INPUT!$C$7)*(WEATHER!$B$2:$B$865=CALC!G173)*(WEATHER!$C$2:$C$865=CALC!$B$173), 0), 4)-29.4)</f>
        <v>1.7444444444444436</v>
      </c>
      <c r="H179" cm="1">
        <f t="array" ref="H179">INDEX(CLTDRoofGlass!$G$3:$G$26,$B$173,1)+(25.5-$E$1)+(INDEX(WEATHER!$A$2:$G$865, MATCH(1, (WEATHER!$A$2:$A$865=INPUT!$C$7)*(WEATHER!$B$2:$B$865=CALC!H173)*(WEATHER!$C$2:$C$865=CALC!$B$173), 0), 4)-29.4)</f>
        <v>1.7444444444444436</v>
      </c>
      <c r="I179" cm="1">
        <f t="array" ref="I179">INDEX(CLTDRoofGlass!$G$3:$G$26,$B$173,1)+(25.5-$E$1)+(INDEX(WEATHER!$A$2:$G$865, MATCH(1, (WEATHER!$A$2:$A$865=INPUT!$C$7)*(WEATHER!$B$2:$B$865=CALC!I173)*(WEATHER!$C$2:$C$865=CALC!$B$173), 0), 4)-29.4)</f>
        <v>1.4111111111111114</v>
      </c>
      <c r="J179" cm="1">
        <f t="array" ref="J179">INDEX(CLTDRoofGlass!$G$3:$G$26,$B$173,1)+(25.5-$E$1)+(INDEX(WEATHER!$A$2:$G$865, MATCH(1, (WEATHER!$A$2:$A$865=INPUT!$C$7)*(WEATHER!$B$2:$B$865=CALC!J173)*(WEATHER!$C$2:$C$865=CALC!$B$173), 0), 4)-29.4)</f>
        <v>1.18888888888889</v>
      </c>
      <c r="K179" cm="1">
        <f t="array" ref="K179">INDEX(CLTDRoofGlass!$G$3:$G$26,$B$173,1)+(25.5-$E$1)+(INDEX(WEATHER!$A$2:$G$865, MATCH(1, (WEATHER!$A$2:$A$865=INPUT!$C$7)*(WEATHER!$B$2:$B$865=CALC!K173)*(WEATHER!$C$2:$C$865=CALC!$B$173), 0), 4)-29.4)</f>
        <v>1.7444444444444436</v>
      </c>
      <c r="L179" cm="1">
        <f t="array" ref="L179">INDEX(CLTDRoofGlass!$G$3:$G$26,$B$173,1)+(25.5-$E$1)+(INDEX(WEATHER!$A$2:$G$865, MATCH(1, (WEATHER!$A$2:$A$865=INPUT!$C$7)*(WEATHER!$B$2:$B$865=CALC!L173)*(WEATHER!$C$2:$C$865=CALC!$B$173), 0), 4)-29.4)</f>
        <v>1.7444444444444436</v>
      </c>
      <c r="M179" cm="1">
        <f t="array" ref="M179">INDEX(CLTDRoofGlass!$G$3:$G$26,$B$173,1)+(25.5-$E$1)+(INDEX(WEATHER!$A$2:$G$865, MATCH(1, (WEATHER!$A$2:$A$865=INPUT!$C$7)*(WEATHER!$B$2:$B$865=CALC!M173)*(WEATHER!$C$2:$C$865=CALC!$B$173), 0), 4)-29.4)</f>
        <v>1.7444444444444436</v>
      </c>
      <c r="N179" cm="1">
        <f t="array" ref="N179">INDEX(CLTDRoofGlass!$G$3:$G$26,$B$173,1)+(25.5-$E$1)+(INDEX(WEATHER!$A$2:$G$865, MATCH(1, (WEATHER!$A$2:$A$865=INPUT!$C$7)*(WEATHER!$B$2:$B$865=CALC!N173)*(WEATHER!$C$2:$C$865=CALC!$B$173), 0), 4)-29.4)</f>
        <v>1.2444444444444471</v>
      </c>
      <c r="P179" t="s">
        <v>34</v>
      </c>
      <c r="Q179" t="s">
        <v>27</v>
      </c>
    </row>
    <row r="180" spans="1:30" x14ac:dyDescent="0.3">
      <c r="A180" t="s">
        <v>75</v>
      </c>
      <c r="B180" t="s">
        <v>104</v>
      </c>
      <c r="C180">
        <f>INDEX('SCL&amp;CLF'!$B$4:$Y$12,MATCH(B180,'SCL&amp;CLF'!$A$4:$A$12,0),MATCH(CALC!B173,'SCL&amp;CLF'!$B$3:$Y$3,0))</f>
        <v>110</v>
      </c>
      <c r="P180" t="s">
        <v>35</v>
      </c>
      <c r="Q180" t="s">
        <v>36</v>
      </c>
      <c r="S180">
        <f>SUMIF('COMP-WINDOW'!DV:DV, "&lt;&gt;#N/A")</f>
        <v>15333.894240000001</v>
      </c>
      <c r="T180">
        <f>SUMIF('COMP-WINDOW'!DW:DW, "&lt;&gt;#N/A")</f>
        <v>15333.894240000001</v>
      </c>
      <c r="U180">
        <f>SUMIF('COMP-WINDOW'!DX:DX, "&lt;&gt;#N/A")</f>
        <v>15834.379306666668</v>
      </c>
      <c r="V180">
        <f>SUMIF('COMP-WINDOW'!DY:DY, "&lt;&gt;#N/A")</f>
        <v>15977.375040000001</v>
      </c>
      <c r="W180">
        <f>SUMIF('COMP-WINDOW'!DZ:DZ, "&lt;&gt;#N/A")</f>
        <v>16156.119706666665</v>
      </c>
      <c r="X180">
        <f>SUMIF('COMP-WINDOW'!EA:EA, "&lt;&gt;#N/A")</f>
        <v>16156.119706666665</v>
      </c>
      <c r="Y180">
        <f>SUMIF('COMP-WINDOW'!EB:EB, "&lt;&gt;#N/A")</f>
        <v>15941.626106666667</v>
      </c>
      <c r="Z180">
        <f>SUMIF('COMP-WINDOW'!EC:EC, "&lt;&gt;#N/A")</f>
        <v>15798.630373333333</v>
      </c>
      <c r="AA180">
        <f>SUMIF('COMP-WINDOW'!ED:ED, "&lt;&gt;#N/A")</f>
        <v>16156.119706666665</v>
      </c>
      <c r="AB180">
        <f>SUMIF('COMP-WINDOW'!EE:EE, "&lt;&gt;#N/A")</f>
        <v>16156.119706666665</v>
      </c>
      <c r="AC180">
        <f>SUMIF('COMP-WINDOW'!EF:EF, "&lt;&gt;#N/A")</f>
        <v>16156.119706666665</v>
      </c>
      <c r="AD180">
        <f>SUMIF('COMP-WINDOW'!EG:EG, "&lt;&gt;#N/A")</f>
        <v>15834.379306666668</v>
      </c>
    </row>
    <row r="181" spans="1:30" x14ac:dyDescent="0.3">
      <c r="B181" t="s">
        <v>73</v>
      </c>
      <c r="C181">
        <f>INDEX('SCL&amp;CLF'!$B$4:$Y$12,MATCH(B181,'SCL&amp;CLF'!$A$4:$A$12,0),MATCH(CALC!B173,'SCL&amp;CLF'!$B$3:$Y$3,0))</f>
        <v>202</v>
      </c>
      <c r="P181" t="s">
        <v>35</v>
      </c>
      <c r="Q181" t="s">
        <v>22</v>
      </c>
      <c r="S181">
        <f>SUMIF('COMP-DOOR'!DV:DV, "&lt;&gt;#N/A")</f>
        <v>765.81066666666675</v>
      </c>
      <c r="T181">
        <f>SUMIF('COMP-DOOR'!DW:DW, "&lt;&gt;#N/A")</f>
        <v>765.81066666666675</v>
      </c>
      <c r="U181">
        <f>SUMIF('COMP-DOOR'!DX:DX, "&lt;&gt;#N/A")</f>
        <v>804.06177777777805</v>
      </c>
      <c r="V181">
        <f>SUMIF('COMP-DOOR'!DY:DY, "&lt;&gt;#N/A")</f>
        <v>814.99066666666681</v>
      </c>
      <c r="W181">
        <f>SUMIF('COMP-DOOR'!DZ:DZ, "&lt;&gt;#N/A")</f>
        <v>828.65177777777774</v>
      </c>
      <c r="X181">
        <f>SUMIF('COMP-DOOR'!EA:EA, "&lt;&gt;#N/A")</f>
        <v>828.65177777777774</v>
      </c>
      <c r="Y181">
        <f>SUMIF('COMP-DOOR'!EB:EB, "&lt;&gt;#N/A")</f>
        <v>812.25844444444442</v>
      </c>
      <c r="Z181">
        <f>SUMIF('COMP-DOOR'!EC:EC, "&lt;&gt;#N/A")</f>
        <v>801.32955555555577</v>
      </c>
      <c r="AA181">
        <f>SUMIF('COMP-DOOR'!ED:ED, "&lt;&gt;#N/A")</f>
        <v>828.65177777777774</v>
      </c>
      <c r="AB181">
        <f>SUMIF('COMP-DOOR'!EE:EE, "&lt;&gt;#N/A")</f>
        <v>828.65177777777774</v>
      </c>
      <c r="AC181">
        <f>SUMIF('COMP-DOOR'!EF:EF, "&lt;&gt;#N/A")</f>
        <v>828.65177777777774</v>
      </c>
      <c r="AD181">
        <f>SUMIF('COMP-DOOR'!EG:EG, "&lt;&gt;#N/A")</f>
        <v>804.06177777777805</v>
      </c>
    </row>
    <row r="182" spans="1:30" x14ac:dyDescent="0.3">
      <c r="B182" t="s">
        <v>105</v>
      </c>
      <c r="C182">
        <f>INDEX('SCL&amp;CLF'!$B$4:$Y$12,MATCH(B182,'SCL&amp;CLF'!$A$4:$A$12,0),MATCH(CALC!B173,'SCL&amp;CLF'!$B$3:$Y$3,0))</f>
        <v>110</v>
      </c>
    </row>
    <row r="183" spans="1:30" x14ac:dyDescent="0.3">
      <c r="B183" t="s">
        <v>106</v>
      </c>
      <c r="C183">
        <f>INDEX('SCL&amp;CLF'!$B$4:$Y$12,MATCH(B183,'SCL&amp;CLF'!$A$4:$A$12,0),MATCH(CALC!B173,'SCL&amp;CLF'!$B$3:$Y$3,0))</f>
        <v>485</v>
      </c>
      <c r="P183" t="s">
        <v>37</v>
      </c>
      <c r="Q183" t="s">
        <v>39</v>
      </c>
      <c r="S183">
        <f>INPUT!$L$5 * INDEX('ROOM-TYPE'!$B$2:$I$5, 1, MATCH(INPUT!$L$4, 'ROOM-TYPE'!$B$1:$I$1, 0)) * $C$184</f>
        <v>540.4</v>
      </c>
      <c r="T183">
        <f>INPUT!$L$5 * INDEX('ROOM-TYPE'!$B$2:$I$5, 1, MATCH(INPUT!$L$4, 'ROOM-TYPE'!$B$1:$I$1, 0)) * $C$184</f>
        <v>540.4</v>
      </c>
      <c r="U183">
        <f>INPUT!$L$5 * INDEX('ROOM-TYPE'!$B$2:$I$5, 1, MATCH(INPUT!$L$4, 'ROOM-TYPE'!$B$1:$I$1, 0)) * $C$184</f>
        <v>540.4</v>
      </c>
      <c r="V183">
        <f>INPUT!$L$5 * INDEX('ROOM-TYPE'!$B$2:$I$5, 1, MATCH(INPUT!$L$4, 'ROOM-TYPE'!$B$1:$I$1, 0)) * $C$184</f>
        <v>540.4</v>
      </c>
      <c r="W183">
        <f>INPUT!$L$5 * INDEX('ROOM-TYPE'!$B$2:$I$5, 1, MATCH(INPUT!$L$4, 'ROOM-TYPE'!$B$1:$I$1, 0)) * $C$184</f>
        <v>540.4</v>
      </c>
      <c r="X183">
        <f>INPUT!$L$5 * INDEX('ROOM-TYPE'!$B$2:$I$5, 1, MATCH(INPUT!$L$4, 'ROOM-TYPE'!$B$1:$I$1, 0)) * $C$184</f>
        <v>540.4</v>
      </c>
      <c r="Y183">
        <f>INPUT!$L$5 * INDEX('ROOM-TYPE'!$B$2:$I$5, 1, MATCH(INPUT!$L$4, 'ROOM-TYPE'!$B$1:$I$1, 0)) * $C$184</f>
        <v>540.4</v>
      </c>
      <c r="Z183">
        <f>INPUT!$L$5 * INDEX('ROOM-TYPE'!$B$2:$I$5, 1, MATCH(INPUT!$L$4, 'ROOM-TYPE'!$B$1:$I$1, 0)) * $C$184</f>
        <v>540.4</v>
      </c>
      <c r="AA183">
        <f>INPUT!$L$5 * INDEX('ROOM-TYPE'!$B$2:$I$5, 1, MATCH(INPUT!$L$4, 'ROOM-TYPE'!$B$1:$I$1, 0)) * $C$184</f>
        <v>540.4</v>
      </c>
      <c r="AB183">
        <f>INPUT!$L$5 * INDEX('ROOM-TYPE'!$B$2:$I$5, 1, MATCH(INPUT!$L$4, 'ROOM-TYPE'!$B$1:$I$1, 0)) * $C$184</f>
        <v>540.4</v>
      </c>
      <c r="AC183">
        <f>INPUT!$L$5 * INDEX('ROOM-TYPE'!$B$2:$I$5, 1, MATCH(INPUT!$L$4, 'ROOM-TYPE'!$B$1:$I$1, 0)) * $C$184</f>
        <v>540.4</v>
      </c>
      <c r="AD183">
        <f>INPUT!$L$5 * INDEX('ROOM-TYPE'!$B$2:$I$5, 1, MATCH(INPUT!$L$4, 'ROOM-TYPE'!$B$1:$I$1, 0)) * $C$184</f>
        <v>540.4</v>
      </c>
    </row>
    <row r="184" spans="1:30" x14ac:dyDescent="0.3">
      <c r="A184" t="s">
        <v>210</v>
      </c>
      <c r="C184">
        <f>INDEX('SCL&amp;CLF'!$B$17:$Y$25,MATCH(INDEX('ROOM-TYPE'!$B$1:$I$5,4,MATCH(INPUT!$L$4,'ROOM-TYPE'!$B$1:$I$1,0)),'SCL&amp;CLF'!$A$17:$A$25,0),MATCH(CALC!B173,'SCL&amp;CLF'!$B$16:$Y$16,0))</f>
        <v>0.02</v>
      </c>
      <c r="P184" t="s">
        <v>37</v>
      </c>
      <c r="Q184" t="s">
        <v>38</v>
      </c>
      <c r="S184">
        <f>INPUT!$L$5 * INDEX('ROOM-TYPE'!$B$2:$I$5, 2, MATCH(INPUT!$L$4, 'ROOM-TYPE'!$B$1:$I$1, 0))</f>
        <v>17370</v>
      </c>
      <c r="T184">
        <f>INPUT!$L$5 * INDEX('ROOM-TYPE'!$B$2:$I$5, 2, MATCH(INPUT!$L$4, 'ROOM-TYPE'!$B$1:$I$1, 0))</f>
        <v>17370</v>
      </c>
      <c r="U184">
        <f>INPUT!$L$5 * INDEX('ROOM-TYPE'!$B$2:$I$5, 2, MATCH(INPUT!$L$4, 'ROOM-TYPE'!$B$1:$I$1, 0))</f>
        <v>17370</v>
      </c>
      <c r="V184">
        <f>INPUT!$L$5 * INDEX('ROOM-TYPE'!$B$2:$I$5, 2, MATCH(INPUT!$L$4, 'ROOM-TYPE'!$B$1:$I$1, 0))</f>
        <v>17370</v>
      </c>
      <c r="W184">
        <f>INPUT!$L$5 * INDEX('ROOM-TYPE'!$B$2:$I$5, 2, MATCH(INPUT!$L$4, 'ROOM-TYPE'!$B$1:$I$1, 0))</f>
        <v>17370</v>
      </c>
      <c r="X184">
        <f>INPUT!$L$5 * INDEX('ROOM-TYPE'!$B$2:$I$5, 2, MATCH(INPUT!$L$4, 'ROOM-TYPE'!$B$1:$I$1, 0))</f>
        <v>17370</v>
      </c>
      <c r="Y184">
        <f>INPUT!$L$5 * INDEX('ROOM-TYPE'!$B$2:$I$5, 2, MATCH(INPUT!$L$4, 'ROOM-TYPE'!$B$1:$I$1, 0))</f>
        <v>17370</v>
      </c>
      <c r="Z184">
        <f>INPUT!$L$5 * INDEX('ROOM-TYPE'!$B$2:$I$5, 2, MATCH(INPUT!$L$4, 'ROOM-TYPE'!$B$1:$I$1, 0))</f>
        <v>17370</v>
      </c>
      <c r="AA184">
        <f>INPUT!$L$5 * INDEX('ROOM-TYPE'!$B$2:$I$5, 2, MATCH(INPUT!$L$4, 'ROOM-TYPE'!$B$1:$I$1, 0))</f>
        <v>17370</v>
      </c>
      <c r="AB184">
        <f>INPUT!$L$5 * INDEX('ROOM-TYPE'!$B$2:$I$5, 2, MATCH(INPUT!$L$4, 'ROOM-TYPE'!$B$1:$I$1, 0))</f>
        <v>17370</v>
      </c>
      <c r="AC184">
        <f>INPUT!$L$5 * INDEX('ROOM-TYPE'!$B$2:$I$5, 2, MATCH(INPUT!$L$4, 'ROOM-TYPE'!$B$1:$I$1, 0))</f>
        <v>17370</v>
      </c>
      <c r="AD184">
        <f>INPUT!$L$5 * INDEX('ROOM-TYPE'!$B$2:$I$5, 2, MATCH(INPUT!$L$4, 'ROOM-TYPE'!$B$1:$I$1, 0))</f>
        <v>17370</v>
      </c>
    </row>
    <row r="185" spans="1:30" x14ac:dyDescent="0.3">
      <c r="A185" t="s">
        <v>212</v>
      </c>
      <c r="C185">
        <f>INDEX('SCL&amp;CLF'!$B$29:$Y$33,MATCH(INDEX('ROOM-TYPE'!$B$1:$I$5,5,MATCH(INPUT!$L$4,'ROOM-TYPE'!$B$1:$I$1,0)),'SCL&amp;CLF'!$A$29:$A$33,0),MATCH(CALC!B173,'SCL&amp;CLF'!$B$28:$Y$28,0))</f>
        <v>0.06</v>
      </c>
      <c r="P185" t="s">
        <v>40</v>
      </c>
      <c r="Q185" t="s">
        <v>31</v>
      </c>
      <c r="S185">
        <f>SUMIF(COMP!$F:$F, "&lt;&gt;#N/A")*$C$185</f>
        <v>6.4943999999999997</v>
      </c>
      <c r="T185">
        <f>SUMIF(COMP!$F:$F, "&lt;&gt;#N/A")*$C$185</f>
        <v>6.4943999999999997</v>
      </c>
      <c r="U185">
        <f>SUMIF(COMP!$F:$F, "&lt;&gt;#N/A")*$C$185</f>
        <v>6.4943999999999997</v>
      </c>
      <c r="V185">
        <f>SUMIF(COMP!$F:$F, "&lt;&gt;#N/A")*$C$185</f>
        <v>6.4943999999999997</v>
      </c>
      <c r="W185">
        <f>SUMIF(COMP!$F:$F, "&lt;&gt;#N/A")*$C$185</f>
        <v>6.4943999999999997</v>
      </c>
      <c r="X185">
        <f>SUMIF(COMP!$F:$F, "&lt;&gt;#N/A")*$C$185</f>
        <v>6.4943999999999997</v>
      </c>
      <c r="Y185">
        <f>SUMIF(COMP!$F:$F, "&lt;&gt;#N/A")*$C$185</f>
        <v>6.4943999999999997</v>
      </c>
      <c r="Z185">
        <f>SUMIF(COMP!$F:$F, "&lt;&gt;#N/A")*$C$185</f>
        <v>6.4943999999999997</v>
      </c>
      <c r="AA185">
        <f>SUMIF(COMP!$F:$F, "&lt;&gt;#N/A")*$C$185</f>
        <v>6.4943999999999997</v>
      </c>
      <c r="AB185">
        <f>SUMIF(COMP!$F:$F, "&lt;&gt;#N/A")*$C$185</f>
        <v>6.4943999999999997</v>
      </c>
      <c r="AC185">
        <f>SUMIF(COMP!$F:$F, "&lt;&gt;#N/A")*$C$185</f>
        <v>6.4943999999999997</v>
      </c>
      <c r="AD185">
        <f>SUMIF(COMP!$F:$F, "&lt;&gt;#N/A")*$C$185</f>
        <v>6.4943999999999997</v>
      </c>
    </row>
    <row r="186" spans="1:30" x14ac:dyDescent="0.3">
      <c r="A186" t="s">
        <v>211</v>
      </c>
      <c r="C186" cm="1">
        <f t="array" ref="C186">INDEX('SCL&amp;CLF'!$B$37:$Y$45,INDEX('ROOM-TYPE'!$B$1:$I$5,4,MATCH(INPUT!$L$4,'ROOM-TYPE'!$B$1:$I$1,0)),MATCH(CALC!B173,'SCL&amp;CLF'!$B$36:$Y$36,0))</f>
        <v>0.16</v>
      </c>
      <c r="P186" t="s">
        <v>41</v>
      </c>
      <c r="Q186" t="s">
        <v>32</v>
      </c>
      <c r="S186">
        <f>SUMIF(COMP!$N:$N, "&lt;&gt;#N/A")*$C$184</f>
        <v>25</v>
      </c>
      <c r="T186">
        <f>SUMIF(COMP!$N:$N, "&lt;&gt;#N/A")*$C$184</f>
        <v>25</v>
      </c>
      <c r="U186">
        <f>SUMIF(COMP!$N:$N, "&lt;&gt;#N/A")*$C$184</f>
        <v>25</v>
      </c>
      <c r="V186">
        <f>SUMIF(COMP!$N:$N, "&lt;&gt;#N/A")*$C$184</f>
        <v>25</v>
      </c>
      <c r="W186">
        <f>SUMIF(COMP!$N:$N, "&lt;&gt;#N/A")*$C$184</f>
        <v>25</v>
      </c>
      <c r="X186">
        <f>SUMIF(COMP!$N:$N, "&lt;&gt;#N/A")*$C$184</f>
        <v>25</v>
      </c>
      <c r="Y186">
        <f>SUMIF(COMP!$N:$N, "&lt;&gt;#N/A")*$C$184</f>
        <v>25</v>
      </c>
      <c r="Z186">
        <f>SUMIF(COMP!$N:$N, "&lt;&gt;#N/A")*$C$184</f>
        <v>25</v>
      </c>
      <c r="AA186">
        <f>SUMIF(COMP!$N:$N, "&lt;&gt;#N/A")*$C$184</f>
        <v>25</v>
      </c>
      <c r="AB186">
        <f>SUMIF(COMP!$N:$N, "&lt;&gt;#N/A")*$C$184</f>
        <v>25</v>
      </c>
      <c r="AC186">
        <f>SUMIF(COMP!$N:$N, "&lt;&gt;#N/A")*$C$184</f>
        <v>25</v>
      </c>
      <c r="AD186">
        <f>SUMIF(COMP!$N:$N, "&lt;&gt;#N/A")*$C$184</f>
        <v>25</v>
      </c>
    </row>
    <row r="187" spans="1:30" x14ac:dyDescent="0.3">
      <c r="C187" cm="1">
        <f t="array" ref="C187">INDEX(WEATHER!$A$2:$G$865, MATCH(1, (WEATHER!$A$2:$A$865=INPUT!$C$7)*(WEATHER!$B$2:$B$865=CALC!C173)*(WEATHER!$C$2:$C$865=CALC!$B$173), 0), 4)</f>
        <v>26.666666666666668</v>
      </c>
      <c r="D187" cm="1">
        <f t="array" ref="D187">INDEX(WEATHER!$A$2:$G$865, MATCH(1, (WEATHER!$A$2:$A$865=INPUT!$C$7)*(WEATHER!$B$2:$B$865=CALC!D173)*(WEATHER!$C$2:$C$865=CALC!$B$173), 0), 4)</f>
        <v>26.666666666666668</v>
      </c>
      <c r="E187" cm="1">
        <f t="array" ref="E187">INDEX(WEATHER!$A$2:$G$865, MATCH(1, (WEATHER!$A$2:$A$865=INPUT!$C$7)*(WEATHER!$B$2:$B$865=CALC!E173)*(WEATHER!$C$2:$C$865=CALC!$B$173), 0), 4)</f>
        <v>27.444444444444446</v>
      </c>
      <c r="F187" cm="1">
        <f t="array" ref="F187">INDEX(WEATHER!$A$2:$G$865, MATCH(1, (WEATHER!$A$2:$A$865=INPUT!$C$7)*(WEATHER!$B$2:$B$865=CALC!F173)*(WEATHER!$C$2:$C$865=CALC!$B$173), 0), 4)</f>
        <v>27.666666666666668</v>
      </c>
      <c r="G187" cm="1">
        <f t="array" ref="G187">INDEX(WEATHER!$A$2:$G$865, MATCH(1, (WEATHER!$A$2:$A$865=INPUT!$C$7)*(WEATHER!$B$2:$B$865=CALC!G173)*(WEATHER!$C$2:$C$865=CALC!$B$173), 0), 4)</f>
        <v>27.944444444444443</v>
      </c>
      <c r="H187" cm="1">
        <f t="array" ref="H187">INDEX(WEATHER!$A$2:$G$865, MATCH(1, (WEATHER!$A$2:$A$865=INPUT!$C$7)*(WEATHER!$B$2:$B$865=CALC!H173)*(WEATHER!$C$2:$C$865=CALC!$B$173), 0), 4)</f>
        <v>27.944444444444443</v>
      </c>
      <c r="I187" cm="1">
        <f t="array" ref="I187">INDEX(WEATHER!$A$2:$G$865, MATCH(1, (WEATHER!$A$2:$A$865=INPUT!$C$7)*(WEATHER!$B$2:$B$865=CALC!I173)*(WEATHER!$C$2:$C$865=CALC!$B$173), 0), 4)</f>
        <v>27.611111111111111</v>
      </c>
      <c r="J187" cm="1">
        <f t="array" ref="J187">INDEX(WEATHER!$A$2:$G$865, MATCH(1, (WEATHER!$A$2:$A$865=INPUT!$C$7)*(WEATHER!$B$2:$B$865=CALC!J173)*(WEATHER!$C$2:$C$865=CALC!$B$173), 0), 4)</f>
        <v>27.388888888888889</v>
      </c>
      <c r="K187" cm="1">
        <f t="array" ref="K187">INDEX(WEATHER!$A$2:$G$865, MATCH(1, (WEATHER!$A$2:$A$865=INPUT!$C$7)*(WEATHER!$B$2:$B$865=CALC!K173)*(WEATHER!$C$2:$C$865=CALC!$B$173), 0), 4)</f>
        <v>27.944444444444443</v>
      </c>
      <c r="L187" cm="1">
        <f t="array" ref="L187">INDEX(WEATHER!$A$2:$G$865, MATCH(1, (WEATHER!$A$2:$A$865=INPUT!$C$7)*(WEATHER!$B$2:$B$865=CALC!L173)*(WEATHER!$C$2:$C$865=CALC!$B$173), 0), 4)</f>
        <v>27.944444444444443</v>
      </c>
      <c r="M187" cm="1">
        <f t="array" ref="M187">INDEX(WEATHER!$A$2:$G$865, MATCH(1, (WEATHER!$A$2:$A$865=INPUT!$C$7)*(WEATHER!$B$2:$B$865=CALC!M173)*(WEATHER!$C$2:$C$865=CALC!$B$173), 0), 4)</f>
        <v>27.944444444444443</v>
      </c>
      <c r="N187" cm="1">
        <f t="array" ref="N187">INDEX(WEATHER!$A$2:$G$865, MATCH(1, (WEATHER!$A$2:$A$865=INPUT!$C$7)*(WEATHER!$B$2:$B$865=CALC!N173)*(WEATHER!$C$2:$C$865=CALC!$B$173), 0), 4)</f>
        <v>27.444444444444446</v>
      </c>
    </row>
    <row r="188" spans="1:30" x14ac:dyDescent="0.3">
      <c r="C188" cm="1">
        <f t="array" ref="C188">INDEX(WEATHER!$A$2:$G$865, MATCH(1, (WEATHER!$A$2:$A$865=INPUT!$C$7)*(WEATHER!$B$2:$B$865=CALC!C173)*(WEATHER!$C$2:$C$865=CALC!$B$173), 0), 6)</f>
        <v>1.9349999999999999E-2</v>
      </c>
      <c r="D188" cm="1">
        <f t="array" ref="D188">INDEX(WEATHER!$A$2:$G$865, MATCH(1, (WEATHER!$A$2:$A$865=INPUT!$C$7)*(WEATHER!$B$2:$B$865=CALC!D173)*(WEATHER!$C$2:$C$865=CALC!$B$173), 0), 6)</f>
        <v>1.9349999999999999E-2</v>
      </c>
      <c r="E188" cm="1">
        <f t="array" ref="E188">INDEX(WEATHER!$A$2:$G$865, MATCH(1, (WEATHER!$A$2:$A$865=INPUT!$C$7)*(WEATHER!$B$2:$B$865=CALC!E173)*(WEATHER!$C$2:$C$865=CALC!$B$173), 0), 6)</f>
        <v>1.993E-2</v>
      </c>
      <c r="F188" cm="1">
        <f t="array" ref="F188">INDEX(WEATHER!$A$2:$G$865, MATCH(1, (WEATHER!$A$2:$A$865=INPUT!$C$7)*(WEATHER!$B$2:$B$865=CALC!F173)*(WEATHER!$C$2:$C$865=CALC!$B$173), 0), 6)</f>
        <v>2.078E-2</v>
      </c>
      <c r="G188" cm="1">
        <f t="array" ref="G188">INDEX(WEATHER!$A$2:$G$865, MATCH(1, (WEATHER!$A$2:$A$865=INPUT!$C$7)*(WEATHER!$B$2:$B$865=CALC!G173)*(WEATHER!$C$2:$C$865=CALC!$B$173), 0), 6)</f>
        <v>2.0660000000000001E-2</v>
      </c>
      <c r="H188" cm="1">
        <f t="array" ref="H188">INDEX(WEATHER!$A$2:$G$865, MATCH(1, (WEATHER!$A$2:$A$865=INPUT!$C$7)*(WEATHER!$B$2:$B$865=CALC!H173)*(WEATHER!$C$2:$C$865=CALC!$B$173), 0), 6)</f>
        <v>2.0660000000000001E-2</v>
      </c>
      <c r="I188" cm="1">
        <f t="array" ref="I188">INDEX(WEATHER!$A$2:$G$865, MATCH(1, (WEATHER!$A$2:$A$865=INPUT!$C$7)*(WEATHER!$B$2:$B$865=CALC!I173)*(WEATHER!$C$2:$C$865=CALC!$B$173), 0), 6)</f>
        <v>1.9820000000000001E-2</v>
      </c>
      <c r="J188" cm="1">
        <f t="array" ref="J188">INDEX(WEATHER!$A$2:$G$865, MATCH(1, (WEATHER!$A$2:$A$865=INPUT!$C$7)*(WEATHER!$B$2:$B$865=CALC!J173)*(WEATHER!$C$2:$C$865=CALC!$B$173), 0), 6)</f>
        <v>1.993E-2</v>
      </c>
      <c r="K188" cm="1">
        <f t="array" ref="K188">INDEX(WEATHER!$A$2:$G$865, MATCH(1, (WEATHER!$A$2:$A$865=INPUT!$C$7)*(WEATHER!$B$2:$B$865=CALC!K173)*(WEATHER!$C$2:$C$865=CALC!$B$173), 0), 6)</f>
        <v>2.0660000000000001E-2</v>
      </c>
      <c r="L188" cm="1">
        <f t="array" ref="L188">INDEX(WEATHER!$A$2:$G$865, MATCH(1, (WEATHER!$A$2:$A$865=INPUT!$C$7)*(WEATHER!$B$2:$B$865=CALC!L173)*(WEATHER!$C$2:$C$865=CALC!$B$173), 0), 6)</f>
        <v>2.0660000000000001E-2</v>
      </c>
      <c r="M188" cm="1">
        <f t="array" ref="M188">INDEX(WEATHER!$A$2:$G$865, MATCH(1, (WEATHER!$A$2:$A$865=INPUT!$C$7)*(WEATHER!$B$2:$B$865=CALC!M173)*(WEATHER!$C$2:$C$865=CALC!$B$173), 0), 6)</f>
        <v>2.0660000000000001E-2</v>
      </c>
      <c r="N188" cm="1">
        <f t="array" ref="N188">INDEX(WEATHER!$A$2:$G$865, MATCH(1, (WEATHER!$A$2:$A$865=INPUT!$C$7)*(WEATHER!$B$2:$B$865=CALC!N173)*(WEATHER!$C$2:$C$865=CALC!$B$173), 0), 6)</f>
        <v>1.993E-2</v>
      </c>
      <c r="P188" s="5">
        <v>3</v>
      </c>
      <c r="Q188" t="s">
        <v>42</v>
      </c>
      <c r="R188" t="s">
        <v>200</v>
      </c>
      <c r="S188">
        <f>1.23 * $M$2 * (C187-$E$1)</f>
        <v>3252.7618796000006</v>
      </c>
      <c r="T188">
        <f t="shared" ref="T188" si="160">1.23 * $M$2 * (D187-$E$1)</f>
        <v>3252.7618796000006</v>
      </c>
      <c r="U188">
        <f t="shared" ref="U188" si="161">1.23 * $M$2 * (E187-$E$1)</f>
        <v>4321.7446569333351</v>
      </c>
      <c r="V188">
        <f t="shared" ref="V188" si="162">1.23 * $M$2 * (F187-$E$1)</f>
        <v>4627.1683076000008</v>
      </c>
      <c r="W188">
        <f t="shared" ref="W188" si="163">1.23 * $M$2 * (G187-$E$1)</f>
        <v>5008.9478709333298</v>
      </c>
      <c r="X188">
        <f t="shared" ref="X188" si="164">1.23 * $M$2 * (H187-$E$1)</f>
        <v>5008.9478709333298</v>
      </c>
      <c r="Y188">
        <f t="shared" ref="Y188" si="165">1.23 * $M$2 * (I187-$E$1)</f>
        <v>4550.8123949333321</v>
      </c>
      <c r="Z188">
        <f t="shared" ref="Z188" si="166">1.23 * $M$2 * (J187-$E$1)</f>
        <v>4245.3887442666664</v>
      </c>
      <c r="AA188">
        <f t="shared" ref="AA188" si="167">1.23 * $M$2 * (K187-$E$1)</f>
        <v>5008.9478709333298</v>
      </c>
      <c r="AB188">
        <f t="shared" ref="AB188" si="168">1.23 * $M$2 * (L187-$E$1)</f>
        <v>5008.9478709333298</v>
      </c>
      <c r="AC188">
        <f t="shared" ref="AC188" si="169">1.23 * $M$2 * (M187-$E$1)</f>
        <v>5008.9478709333298</v>
      </c>
      <c r="AD188">
        <f t="shared" ref="AD188" si="170">1.23 * $M$2 * (N187-$E$1)</f>
        <v>4321.7446569333351</v>
      </c>
    </row>
    <row r="189" spans="1:30" x14ac:dyDescent="0.3">
      <c r="R189" t="s">
        <v>201</v>
      </c>
      <c r="S189">
        <f>3010 * $M$2 * (C188-$F$2)</f>
        <v>30774.971249399994</v>
      </c>
      <c r="T189">
        <f>3010 * $M$2 * (D188-$F$2)</f>
        <v>30774.971249399994</v>
      </c>
      <c r="U189">
        <f t="shared" ref="U189" si="171">3010 * $M$2 * (E188-$F$2)</f>
        <v>32725.734454279998</v>
      </c>
      <c r="V189">
        <f t="shared" ref="V189" si="172">3010 * $M$2 * (F188-$F$2)</f>
        <v>35584.611564879997</v>
      </c>
      <c r="W189">
        <f t="shared" ref="W189" si="173">3010 * $M$2 * (G188-$F$2)</f>
        <v>35181.005384560005</v>
      </c>
      <c r="X189">
        <f t="shared" ref="X189" si="174">3010 * $M$2 * (H188-$F$2)</f>
        <v>35181.005384560005</v>
      </c>
      <c r="Y189">
        <f t="shared" ref="Y189" si="175">3010 * $M$2 * (I188-$F$2)</f>
        <v>32355.76212232</v>
      </c>
      <c r="Z189">
        <f t="shared" ref="Z189" si="176">3010 * $M$2 * (J188-$F$2)</f>
        <v>32725.734454279998</v>
      </c>
      <c r="AA189">
        <f t="shared" ref="AA189" si="177">3010 * $M$2 * (K188-$F$2)</f>
        <v>35181.005384560005</v>
      </c>
      <c r="AB189">
        <f t="shared" ref="AB189" si="178">3010 * $M$2 * (L188-$F$2)</f>
        <v>35181.005384560005</v>
      </c>
      <c r="AC189">
        <f t="shared" ref="AC189" si="179">3010 * $M$2 * (M188-$F$2)</f>
        <v>35181.005384560005</v>
      </c>
      <c r="AD189">
        <f t="shared" ref="AD189" si="180">3010 * $M$2 * (N188-$F$2)</f>
        <v>32725.734454279998</v>
      </c>
    </row>
    <row r="190" spans="1:30" x14ac:dyDescent="0.3">
      <c r="S190">
        <f>SUM(S174:S189)/1000</f>
        <v>91.028637264336894</v>
      </c>
      <c r="T190">
        <f t="shared" ref="T190:AD190" si="181">SUM(T174:T189)/1000</f>
        <v>91.028637264336894</v>
      </c>
      <c r="U190">
        <f t="shared" si="181"/>
        <v>96.464318057785718</v>
      </c>
      <c r="V190">
        <f t="shared" si="181"/>
        <v>100.31888590797678</v>
      </c>
      <c r="W190">
        <f t="shared" si="181"/>
        <v>101.15989315214564</v>
      </c>
      <c r="X190">
        <f t="shared" si="181"/>
        <v>101.15989315214564</v>
      </c>
      <c r="Y190">
        <f t="shared" si="181"/>
        <v>96.841113780519009</v>
      </c>
      <c r="Z190">
        <f t="shared" si="181"/>
        <v>96.215395372887926</v>
      </c>
      <c r="AA190">
        <f t="shared" si="181"/>
        <v>101.15989315214564</v>
      </c>
      <c r="AB190">
        <f t="shared" si="181"/>
        <v>101.15989315214564</v>
      </c>
      <c r="AC190">
        <f t="shared" si="181"/>
        <v>101.15989315214564</v>
      </c>
      <c r="AD190">
        <f t="shared" si="181"/>
        <v>96.464318057785718</v>
      </c>
    </row>
    <row r="191" spans="1:30" s="10" customFormat="1" x14ac:dyDescent="0.3"/>
    <row r="192" spans="1:30" x14ac:dyDescent="0.3">
      <c r="B192">
        <v>11</v>
      </c>
      <c r="C192" t="s">
        <v>179</v>
      </c>
      <c r="D192" t="s">
        <v>180</v>
      </c>
      <c r="E192" t="s">
        <v>182</v>
      </c>
      <c r="F192" t="s">
        <v>183</v>
      </c>
      <c r="G192" t="s">
        <v>94</v>
      </c>
      <c r="H192" t="s">
        <v>186</v>
      </c>
      <c r="I192" t="s">
        <v>187</v>
      </c>
      <c r="J192" t="s">
        <v>188</v>
      </c>
      <c r="K192" t="s">
        <v>184</v>
      </c>
      <c r="L192" t="s">
        <v>189</v>
      </c>
      <c r="M192" t="s">
        <v>185</v>
      </c>
      <c r="N192" t="s">
        <v>190</v>
      </c>
      <c r="S192" t="s">
        <v>179</v>
      </c>
      <c r="T192" t="s">
        <v>180</v>
      </c>
      <c r="U192" t="s">
        <v>182</v>
      </c>
      <c r="V192" t="s">
        <v>183</v>
      </c>
      <c r="W192" t="s">
        <v>94</v>
      </c>
      <c r="X192" t="s">
        <v>186</v>
      </c>
      <c r="Y192" t="s">
        <v>187</v>
      </c>
      <c r="Z192" t="s">
        <v>188</v>
      </c>
      <c r="AA192" t="s">
        <v>184</v>
      </c>
      <c r="AB192" t="s">
        <v>189</v>
      </c>
      <c r="AC192" t="s">
        <v>185</v>
      </c>
      <c r="AD192" t="s">
        <v>190</v>
      </c>
    </row>
    <row r="193" spans="1:30" x14ac:dyDescent="0.3">
      <c r="A193" t="s">
        <v>107</v>
      </c>
      <c r="C193" cm="1">
        <f t="array" ref="C193">INDEX(CLTDRoofGlass!$B$3:$F$26,$B$192,'ROOF-TYPE'!$B$1)+(25.5-$E$1)+(INDEX(WEATHER!$A$2:$G$865, MATCH(1, (WEATHER!$A$2:$A$865=INPUT!$C$7)*(WEATHER!$B$2:$B$865=CALC!C192)*(WEATHER!$C$2:$C$865=CALC!$B$192), 0), 4)-29.4)</f>
        <v>8.3000000000000007</v>
      </c>
      <c r="D193" cm="1">
        <f t="array" ref="D193">INDEX(CLTDRoofGlass!$B$3:$F$26,$B$192,'ROOF-TYPE'!$B$1)+(25.5-$E$1)+(INDEX(WEATHER!$A$2:$G$865, MATCH(1, (WEATHER!$A$2:$A$865=INPUT!$C$7)*(WEATHER!$B$2:$B$865=CALC!D192)*(WEATHER!$C$2:$C$865=CALC!$B$192), 0), 4)-29.4)</f>
        <v>8.3000000000000007</v>
      </c>
      <c r="E193" cm="1">
        <f t="array" ref="E193">INDEX(CLTDRoofGlass!$B$3:$F$26,$B$192,'ROOF-TYPE'!$B$1)+(25.5-$E$1)+(INDEX(WEATHER!$A$2:$G$865, MATCH(1, (WEATHER!$A$2:$A$865=INPUT!$C$7)*(WEATHER!$B$2:$B$865=CALC!E192)*(WEATHER!$C$2:$C$865=CALC!$B$192), 0), 4)-29.4)</f>
        <v>9.1888888888888864</v>
      </c>
      <c r="F193" cm="1">
        <f t="array" ref="F193">INDEX(CLTDRoofGlass!$B$3:$F$26,$B$192,'ROOF-TYPE'!$B$1)+(25.5-$E$1)+(INDEX(WEATHER!$A$2:$G$865, MATCH(1, (WEATHER!$A$2:$A$865=INPUT!$C$7)*(WEATHER!$B$2:$B$865=CALC!F192)*(WEATHER!$C$2:$C$865=CALC!$B$192), 0), 4)-29.4)</f>
        <v>9.5222222222222221</v>
      </c>
      <c r="G193" cm="1">
        <f t="array" ref="G193">INDEX(CLTDRoofGlass!$B$3:$F$26,$B$192,'ROOF-TYPE'!$B$1)+(25.5-$E$1)+(INDEX(WEATHER!$A$2:$G$865, MATCH(1, (WEATHER!$A$2:$A$865=INPUT!$C$7)*(WEATHER!$B$2:$B$865=CALC!G192)*(WEATHER!$C$2:$C$865=CALC!$B$192), 0), 4)-29.4)</f>
        <v>9.8555555555555578</v>
      </c>
      <c r="H193" cm="1">
        <f t="array" ref="H193">INDEX(CLTDRoofGlass!$B$3:$F$26,$B$192,'ROOF-TYPE'!$B$1)+(25.5-$E$1)+(INDEX(WEATHER!$A$2:$G$865, MATCH(1, (WEATHER!$A$2:$A$865=INPUT!$C$7)*(WEATHER!$B$2:$B$865=CALC!H192)*(WEATHER!$C$2:$C$865=CALC!$B$192), 0), 4)-29.4)</f>
        <v>9.8555555555555578</v>
      </c>
      <c r="I193" cm="1">
        <f t="array" ref="I193">INDEX(CLTDRoofGlass!$B$3:$F$26,$B$192,'ROOF-TYPE'!$B$1)+(25.5-$E$1)+(INDEX(WEATHER!$A$2:$G$865, MATCH(1, (WEATHER!$A$2:$A$865=INPUT!$C$7)*(WEATHER!$B$2:$B$865=CALC!I192)*(WEATHER!$C$2:$C$865=CALC!$B$192), 0), 4)-29.4)</f>
        <v>9.6333333333333329</v>
      </c>
      <c r="J193" cm="1">
        <f t="array" ref="J193">INDEX(CLTDRoofGlass!$B$3:$F$26,$B$192,'ROOF-TYPE'!$B$1)+(25.5-$E$1)+(INDEX(WEATHER!$A$2:$G$865, MATCH(1, (WEATHER!$A$2:$A$865=INPUT!$C$7)*(WEATHER!$B$2:$B$865=CALC!J192)*(WEATHER!$C$2:$C$865=CALC!$B$192), 0), 4)-29.4)</f>
        <v>9.3000000000000007</v>
      </c>
      <c r="K193" cm="1">
        <f t="array" ref="K193">INDEX(CLTDRoofGlass!$B$3:$F$26,$B$192,'ROOF-TYPE'!$B$1)+(25.5-$E$1)+(INDEX(WEATHER!$A$2:$G$865, MATCH(1, (WEATHER!$A$2:$A$865=INPUT!$C$7)*(WEATHER!$B$2:$B$865=CALC!K192)*(WEATHER!$C$2:$C$865=CALC!$B$192), 0), 4)-29.4)</f>
        <v>9.8555555555555578</v>
      </c>
      <c r="L193" cm="1">
        <f t="array" ref="L193">INDEX(CLTDRoofGlass!$B$3:$F$26,$B$192,'ROOF-TYPE'!$B$1)+(25.5-$E$1)+(INDEX(WEATHER!$A$2:$G$865, MATCH(1, (WEATHER!$A$2:$A$865=INPUT!$C$7)*(WEATHER!$B$2:$B$865=CALC!L192)*(WEATHER!$C$2:$C$865=CALC!$B$192), 0), 4)-29.4)</f>
        <v>9.8555555555555578</v>
      </c>
      <c r="M193" cm="1">
        <f t="array" ref="M193">INDEX(CLTDRoofGlass!$B$3:$F$26,$B$192,'ROOF-TYPE'!$B$1)+(25.5-$E$1)+(INDEX(WEATHER!$A$2:$G$865, MATCH(1, (WEATHER!$A$2:$A$865=INPUT!$C$7)*(WEATHER!$B$2:$B$865=CALC!M192)*(WEATHER!$C$2:$C$865=CALC!$B$192), 0), 4)-29.4)</f>
        <v>9.8555555555555578</v>
      </c>
      <c r="N193" cm="1">
        <f t="array" ref="N193">INDEX(CLTDRoofGlass!$B$3:$F$26,$B$192,'ROOF-TYPE'!$B$1)+(25.5-$E$1)+(INDEX(WEATHER!$A$2:$G$865, MATCH(1, (WEATHER!$A$2:$A$865=INPUT!$C$7)*(WEATHER!$B$2:$B$865=CALC!N192)*(WEATHER!$C$2:$C$865=CALC!$B$192), 0), 4)-29.4)</f>
        <v>9.1888888888888864</v>
      </c>
      <c r="P193" t="s">
        <v>33</v>
      </c>
      <c r="Q193" t="s">
        <v>25</v>
      </c>
      <c r="S193" s="9">
        <f>(1/(INPUT!$C$11+INPUT!$C$12+INPUT!$C$13+$H$1))*INPUT!$C$4*INPUT!$C$5*C193</f>
        <v>11210.578717533896</v>
      </c>
      <c r="T193" s="9">
        <f>(1/(INPUT!$C$11+INPUT!$C$12+INPUT!$C$13+$H$1))*INPUT!$C$4*INPUT!$C$5*D193</f>
        <v>11210.578717533896</v>
      </c>
      <c r="U193" s="9">
        <f>(1/(INPUT!$C$11+INPUT!$C$12+INPUT!$C$13+$H$1))*INPUT!$C$4*INPUT!$C$5*E193</f>
        <v>12411.17617054957</v>
      </c>
      <c r="V193" s="9">
        <f>(1/(INPUT!$C$11+INPUT!$C$12+INPUT!$C$13+$H$1))*INPUT!$C$4*INPUT!$C$5*F193</f>
        <v>12861.400215430453</v>
      </c>
      <c r="W193" s="9">
        <f>(1/(INPUT!$C$11+INPUT!$C$12+INPUT!$C$13+$H$1))*INPUT!$C$4*INPUT!$C$5*G193</f>
        <v>13311.624260311335</v>
      </c>
      <c r="X193" s="9">
        <f>(1/(INPUT!$C$11+INPUT!$C$12+INPUT!$C$13+$H$1))*INPUT!$C$4*INPUT!$C$5*H193</f>
        <v>13311.624260311335</v>
      </c>
      <c r="Y193" s="9">
        <f>(1/(INPUT!$C$11+INPUT!$C$12+INPUT!$C$13+$H$1))*INPUT!$C$4*INPUT!$C$5*I193</f>
        <v>13011.474897057411</v>
      </c>
      <c r="Z193" s="9">
        <f>(1/(INPUT!$C$11+INPUT!$C$12+INPUT!$C$13+$H$1))*INPUT!$C$4*INPUT!$C$5*J193</f>
        <v>12561.250852176534</v>
      </c>
      <c r="AA193" s="9">
        <f>(1/(INPUT!$C$11+INPUT!$C$12+INPUT!$C$13+$H$1))*INPUT!$C$4*INPUT!$C$5*K193</f>
        <v>13311.624260311335</v>
      </c>
      <c r="AB193" s="9">
        <f>(1/(INPUT!$C$11+INPUT!$C$12+INPUT!$C$13+$H$1))*INPUT!$C$4*INPUT!$C$5*L193</f>
        <v>13311.624260311335</v>
      </c>
      <c r="AC193" s="9">
        <f>(1/(INPUT!$C$11+INPUT!$C$12+INPUT!$C$13+$H$1))*INPUT!$C$4*INPUT!$C$5*M193</f>
        <v>13311.624260311335</v>
      </c>
      <c r="AD193" s="9">
        <f>(1/(INPUT!$C$11+INPUT!$C$12+INPUT!$C$13+$H$1))*INPUT!$C$4*INPUT!$C$5*N193</f>
        <v>12411.17617054957</v>
      </c>
    </row>
    <row r="194" spans="1:30" x14ac:dyDescent="0.3">
      <c r="A194" t="s">
        <v>108</v>
      </c>
      <c r="B194" t="s">
        <v>104</v>
      </c>
      <c r="C194" cm="1">
        <f t="array" ref="C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(WEATHER!$A$2:$A$865=INPUT!$C$7)*(WEATHER!$B$2:$B$865=CALC!C192)*(WEATHER!$C$2:$C$865=CALC!$B$192), 0), 4)-29.4)</f>
        <v>11.3</v>
      </c>
      <c r="D194" cm="1">
        <f t="array" ref="D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(WEATHER!$A$2:$A$865=INPUT!$C$7)*(WEATHER!$B$2:$B$865=CALC!D192)*(WEATHER!$C$2:$C$865=CALC!$B$192), 0), 4)-29.4)</f>
        <v>11.3</v>
      </c>
      <c r="E194" cm="1">
        <f t="array" ref="E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(WEATHER!$A$2:$A$865=INPUT!$C$7)*(WEATHER!$B$2:$B$865=CALC!E192)*(WEATHER!$C$2:$C$865=CALC!$B$192), 0), 4)-29.4)</f>
        <v>12.188888888888886</v>
      </c>
      <c r="F194" cm="1">
        <f t="array" ref="F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(WEATHER!$A$2:$A$865=INPUT!$C$7)*(WEATHER!$B$2:$B$865=CALC!F192)*(WEATHER!$C$2:$C$865=CALC!$B$192), 0), 4)-29.4)</f>
        <v>12.522222222222222</v>
      </c>
      <c r="G194" cm="1">
        <f t="array" ref="G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(WEATHER!$A$2:$A$865=INPUT!$C$7)*(WEATHER!$B$2:$B$865=CALC!G192)*(WEATHER!$C$2:$C$865=CALC!$B$192), 0), 4)-29.4)</f>
        <v>12.855555555555558</v>
      </c>
      <c r="H194" cm="1">
        <f t="array" ref="H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(WEATHER!$A$2:$A$865=INPUT!$C$7)*(WEATHER!$B$2:$B$865=CALC!H192)*(WEATHER!$C$2:$C$865=CALC!$B$192), 0), 4)-29.4)</f>
        <v>12.855555555555558</v>
      </c>
      <c r="I194" cm="1">
        <f t="array" ref="I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(WEATHER!$A$2:$A$865=INPUT!$C$7)*(WEATHER!$B$2:$B$865=CALC!I192)*(WEATHER!$C$2:$C$865=CALC!$B$192), 0), 4)-29.4)</f>
        <v>12.633333333333333</v>
      </c>
      <c r="J194" cm="1">
        <f t="array" ref="J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(WEATHER!$A$2:$A$865=INPUT!$C$7)*(WEATHER!$B$2:$B$865=CALC!J192)*(WEATHER!$C$2:$C$865=CALC!$B$192), 0), 4)-29.4)</f>
        <v>12.3</v>
      </c>
      <c r="K194" cm="1">
        <f t="array" ref="K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(WEATHER!$A$2:$A$865=INPUT!$C$7)*(WEATHER!$B$2:$B$865=CALC!K192)*(WEATHER!$C$2:$C$865=CALC!$B$192), 0), 4)-29.4)</f>
        <v>12.855555555555558</v>
      </c>
      <c r="L194" cm="1">
        <f t="array" ref="L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(WEATHER!$A$2:$A$865=INPUT!$C$7)*(WEATHER!$B$2:$B$865=CALC!L192)*(WEATHER!$C$2:$C$865=CALC!$B$192), 0), 4)-29.4)</f>
        <v>12.855555555555558</v>
      </c>
      <c r="M194" cm="1">
        <f t="array" ref="M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(WEATHER!$A$2:$A$865=INPUT!$C$7)*(WEATHER!$B$2:$B$865=CALC!M192)*(WEATHER!$C$2:$C$865=CALC!$B$192), 0), 4)-29.4)</f>
        <v>12.855555555555558</v>
      </c>
      <c r="N194" cm="1">
        <f t="array" ref="N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(WEATHER!$A$2:$A$865=INPUT!$C$7)*(WEATHER!$B$2:$B$865=CALC!N192)*(WEATHER!$C$2:$C$865=CALC!$B$192), 0), 4)-29.4)</f>
        <v>12.188888888888886</v>
      </c>
      <c r="P194" t="s">
        <v>33</v>
      </c>
      <c r="Q194" t="s">
        <v>26</v>
      </c>
      <c r="R194" t="s">
        <v>104</v>
      </c>
      <c r="S194">
        <f>(1/(2*INPUT!$C$16+INPUT!$C$14))*INDEX(INPUT!$F$11:$G$14,MATCH(CALC!$B$6,INPUT!$F$11:$F$14,0),2)*C194</f>
        <v>3002.6048275862072</v>
      </c>
      <c r="T194">
        <f>(1/(2*INPUT!$C$16+INPUT!$C$14))*INDEX(INPUT!$F$11:$G$14,MATCH(CALC!$B$6,INPUT!$F$11:$F$14,0),2)*D194</f>
        <v>3002.6048275862072</v>
      </c>
      <c r="U194">
        <f>(1/(2*INPUT!$C$16+INPUT!$C$14))*INDEX(INPUT!$F$11:$G$14,MATCH(CALC!$B$6,INPUT!$F$11:$F$14,0),2)*E194</f>
        <v>3238.7979310344822</v>
      </c>
      <c r="V194">
        <f>(1/(2*INPUT!$C$16+INPUT!$C$14))*INDEX(INPUT!$F$11:$G$14,MATCH(CALC!$B$6,INPUT!$F$11:$F$14,0),2)*F194</f>
        <v>3327.370344827586</v>
      </c>
      <c r="W194">
        <f>(1/(2*INPUT!$C$16+INPUT!$C$14))*INDEX(INPUT!$F$11:$G$14,MATCH(CALC!$B$6,INPUT!$F$11:$F$14,0),2)*G194</f>
        <v>3415.9427586206903</v>
      </c>
      <c r="X194">
        <f>(1/(2*INPUT!$C$16+INPUT!$C$14))*INDEX(INPUT!$F$11:$G$14,MATCH(CALC!$B$6,INPUT!$F$11:$F$14,0),2)*H194</f>
        <v>3415.9427586206903</v>
      </c>
      <c r="Y194">
        <f>(1/(2*INPUT!$C$16+INPUT!$C$14))*INDEX(INPUT!$F$11:$G$14,MATCH(CALC!$B$6,INPUT!$F$11:$F$14,0),2)*I194</f>
        <v>3356.8944827586206</v>
      </c>
      <c r="Z194">
        <f>(1/(2*INPUT!$C$16+INPUT!$C$14))*INDEX(INPUT!$F$11:$G$14,MATCH(CALC!$B$6,INPUT!$F$11:$F$14,0),2)*J194</f>
        <v>3268.3220689655172</v>
      </c>
      <c r="AA194">
        <f>(1/(2*INPUT!$C$16+INPUT!$C$14))*INDEX(INPUT!$F$11:$G$14,MATCH(CALC!$B$6,INPUT!$F$11:$F$14,0),2)*K194</f>
        <v>3415.9427586206903</v>
      </c>
      <c r="AB194">
        <f>(1/(2*INPUT!$C$16+INPUT!$C$14))*INDEX(INPUT!$F$11:$G$14,MATCH(CALC!$B$6,INPUT!$F$11:$F$14,0),2)*L194</f>
        <v>3415.9427586206903</v>
      </c>
      <c r="AC194">
        <f>(1/(2*INPUT!$C$16+INPUT!$C$14))*INDEX(INPUT!$F$11:$G$14,MATCH(CALC!$B$6,INPUT!$F$11:$F$14,0),2)*M194</f>
        <v>3415.9427586206903</v>
      </c>
      <c r="AD194">
        <f>(1/(2*INPUT!$C$16+INPUT!$C$14))*INDEX(INPUT!$F$11:$G$14,MATCH(CALC!$B$6,INPUT!$F$11:$F$14,0),2)*N194</f>
        <v>3238.7979310344822</v>
      </c>
    </row>
    <row r="195" spans="1:30" x14ac:dyDescent="0.3">
      <c r="B195" t="s">
        <v>73</v>
      </c>
      <c r="C195" cm="1">
        <f t="array" ref="C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(WEATHER!$A$2:$A$865=INPUT!$C$7)*(WEATHER!$B$2:$B$865=CALC!C192)*(WEATHER!$C$2:$C$865=CALC!$B$192), 0), 4)-29.4)</f>
        <v>22.3</v>
      </c>
      <c r="D195" cm="1">
        <f t="array" ref="D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(WEATHER!$A$2:$A$865=INPUT!$C$7)*(WEATHER!$B$2:$B$865=CALC!D192)*(WEATHER!$C$2:$C$865=CALC!$B$192), 0), 4)-29.4)</f>
        <v>22.3</v>
      </c>
      <c r="E195" cm="1">
        <f t="array" ref="E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(WEATHER!$A$2:$A$865=INPUT!$C$7)*(WEATHER!$B$2:$B$865=CALC!E192)*(WEATHER!$C$2:$C$865=CALC!$B$192), 0), 4)-29.4)</f>
        <v>23.188888888888886</v>
      </c>
      <c r="F195" cm="1">
        <f t="array" ref="F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(WEATHER!$A$2:$A$865=INPUT!$C$7)*(WEATHER!$B$2:$B$865=CALC!F192)*(WEATHER!$C$2:$C$865=CALC!$B$192), 0), 4)-29.4)</f>
        <v>23.522222222222222</v>
      </c>
      <c r="G195" cm="1">
        <f t="array" ref="G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(WEATHER!$A$2:$A$865=INPUT!$C$7)*(WEATHER!$B$2:$B$865=CALC!G192)*(WEATHER!$C$2:$C$865=CALC!$B$192), 0), 4)-29.4)</f>
        <v>23.855555555555558</v>
      </c>
      <c r="H195" cm="1">
        <f t="array" ref="H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(WEATHER!$A$2:$A$865=INPUT!$C$7)*(WEATHER!$B$2:$B$865=CALC!H192)*(WEATHER!$C$2:$C$865=CALC!$B$192), 0), 4)-29.4)</f>
        <v>23.855555555555558</v>
      </c>
      <c r="I195" cm="1">
        <f t="array" ref="I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(WEATHER!$A$2:$A$865=INPUT!$C$7)*(WEATHER!$B$2:$B$865=CALC!I192)*(WEATHER!$C$2:$C$865=CALC!$B$192), 0), 4)-29.4)</f>
        <v>23.633333333333333</v>
      </c>
      <c r="J195" cm="1">
        <f t="array" ref="J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(WEATHER!$A$2:$A$865=INPUT!$C$7)*(WEATHER!$B$2:$B$865=CALC!J192)*(WEATHER!$C$2:$C$865=CALC!$B$192), 0), 4)-29.4)</f>
        <v>23.3</v>
      </c>
      <c r="K195" cm="1">
        <f t="array" ref="K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(WEATHER!$A$2:$A$865=INPUT!$C$7)*(WEATHER!$B$2:$B$865=CALC!K192)*(WEATHER!$C$2:$C$865=CALC!$B$192), 0), 4)-29.4)</f>
        <v>23.855555555555558</v>
      </c>
      <c r="L195" cm="1">
        <f t="array" ref="L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(WEATHER!$A$2:$A$865=INPUT!$C$7)*(WEATHER!$B$2:$B$865=CALC!L192)*(WEATHER!$C$2:$C$865=CALC!$B$192), 0), 4)-29.4)</f>
        <v>23.855555555555558</v>
      </c>
      <c r="M195" cm="1">
        <f t="array" ref="M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(WEATHER!$A$2:$A$865=INPUT!$C$7)*(WEATHER!$B$2:$B$865=CALC!M192)*(WEATHER!$C$2:$C$865=CALC!$B$192), 0), 4)-29.4)</f>
        <v>23.855555555555558</v>
      </c>
      <c r="N195" cm="1">
        <f t="array" ref="N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(WEATHER!$A$2:$A$865=INPUT!$C$7)*(WEATHER!$B$2:$B$865=CALC!N192)*(WEATHER!$C$2:$C$865=CALC!$B$192), 0), 4)-29.4)</f>
        <v>23.188888888888886</v>
      </c>
      <c r="R195" t="s">
        <v>73</v>
      </c>
      <c r="S195">
        <f>(1/(2*INPUT!$C$16+INPUT!$C$14))*INDEX(INPUT!$F$11:$G$14,MATCH(CALC!$B$6,INPUT!$F$11:$F$14,0),2)*C195</f>
        <v>5925.4944827586205</v>
      </c>
      <c r="T195">
        <f>(1/(2*INPUT!$C$16+INPUT!$C$14))*INDEX(INPUT!$F$11:$G$14,MATCH(CALC!$B$6,INPUT!$F$11:$F$14,0),2)*D195</f>
        <v>5925.4944827586205</v>
      </c>
      <c r="U195">
        <f>(1/(2*INPUT!$C$16+INPUT!$C$14))*INDEX(INPUT!$F$11:$G$14,MATCH(CALC!$B$6,INPUT!$F$11:$F$14,0),2)*E195</f>
        <v>6161.6875862068955</v>
      </c>
      <c r="V195">
        <f>(1/(2*INPUT!$C$16+INPUT!$C$14))*INDEX(INPUT!$F$11:$G$14,MATCH(CALC!$B$6,INPUT!$F$11:$F$14,0),2)*F195</f>
        <v>6250.26</v>
      </c>
      <c r="W195">
        <f>(1/(2*INPUT!$C$16+INPUT!$C$14))*INDEX(INPUT!$F$11:$G$14,MATCH(CALC!$B$6,INPUT!$F$11:$F$14,0),2)*G195</f>
        <v>6338.832413793104</v>
      </c>
      <c r="X195">
        <f>(1/(2*INPUT!$C$16+INPUT!$C$14))*INDEX(INPUT!$F$11:$G$14,MATCH(CALC!$B$6,INPUT!$F$11:$F$14,0),2)*H195</f>
        <v>6338.832413793104</v>
      </c>
      <c r="Y195">
        <f>(1/(2*INPUT!$C$16+INPUT!$C$14))*INDEX(INPUT!$F$11:$G$14,MATCH(CALC!$B$6,INPUT!$F$11:$F$14,0),2)*I195</f>
        <v>6279.7841379310339</v>
      </c>
      <c r="Z195">
        <f>(1/(2*INPUT!$C$16+INPUT!$C$14))*INDEX(INPUT!$F$11:$G$14,MATCH(CALC!$B$6,INPUT!$F$11:$F$14,0),2)*J195</f>
        <v>6191.211724137931</v>
      </c>
      <c r="AA195">
        <f>(1/(2*INPUT!$C$16+INPUT!$C$14))*INDEX(INPUT!$F$11:$G$14,MATCH(CALC!$B$6,INPUT!$F$11:$F$14,0),2)*K195</f>
        <v>6338.832413793104</v>
      </c>
      <c r="AB195">
        <f>(1/(2*INPUT!$C$16+INPUT!$C$14))*INDEX(INPUT!$F$11:$G$14,MATCH(CALC!$B$6,INPUT!$F$11:$F$14,0),2)*L195</f>
        <v>6338.832413793104</v>
      </c>
      <c r="AC195">
        <f>(1/(2*INPUT!$C$16+INPUT!$C$14))*INDEX(INPUT!$F$11:$G$14,MATCH(CALC!$B$6,INPUT!$F$11:$F$14,0),2)*M195</f>
        <v>6338.832413793104</v>
      </c>
      <c r="AD195">
        <f>(1/(2*INPUT!$C$16+INPUT!$C$14))*INDEX(INPUT!$F$11:$G$14,MATCH(CALC!$B$6,INPUT!$F$11:$F$14,0),2)*N195</f>
        <v>6161.6875862068955</v>
      </c>
    </row>
    <row r="196" spans="1:30" x14ac:dyDescent="0.3">
      <c r="B196" t="s">
        <v>105</v>
      </c>
      <c r="C196" cm="1">
        <f t="array" ref="C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(WEATHER!$A$2:$A$865=INPUT!$C$7)*(WEATHER!$B$2:$B$865=CALC!C192)*(WEATHER!$C$2:$C$865=CALC!$B$192), 0), 4)-29.4)</f>
        <v>17.3</v>
      </c>
      <c r="D196" cm="1">
        <f t="array" ref="D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(WEATHER!$A$2:$A$865=INPUT!$C$7)*(WEATHER!$B$2:$B$865=CALC!D192)*(WEATHER!$C$2:$C$865=CALC!$B$192), 0), 4)-29.4)</f>
        <v>17.3</v>
      </c>
      <c r="E196" cm="1">
        <f t="array" ref="E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(WEATHER!$A$2:$A$865=INPUT!$C$7)*(WEATHER!$B$2:$B$865=CALC!E192)*(WEATHER!$C$2:$C$865=CALC!$B$192), 0), 4)-29.4)</f>
        <v>18.188888888888886</v>
      </c>
      <c r="F196" cm="1">
        <f t="array" ref="F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(WEATHER!$A$2:$A$865=INPUT!$C$7)*(WEATHER!$B$2:$B$865=CALC!F192)*(WEATHER!$C$2:$C$865=CALC!$B$192), 0), 4)-29.4)</f>
        <v>18.522222222222222</v>
      </c>
      <c r="G196" cm="1">
        <f t="array" ref="G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(WEATHER!$A$2:$A$865=INPUT!$C$7)*(WEATHER!$B$2:$B$865=CALC!G192)*(WEATHER!$C$2:$C$865=CALC!$B$192), 0), 4)-29.4)</f>
        <v>18.855555555555558</v>
      </c>
      <c r="H196" cm="1">
        <f t="array" ref="H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(WEATHER!$A$2:$A$865=INPUT!$C$7)*(WEATHER!$B$2:$B$865=CALC!H192)*(WEATHER!$C$2:$C$865=CALC!$B$192), 0), 4)-29.4)</f>
        <v>18.855555555555558</v>
      </c>
      <c r="I196" cm="1">
        <f t="array" ref="I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(WEATHER!$A$2:$A$865=INPUT!$C$7)*(WEATHER!$B$2:$B$865=CALC!I192)*(WEATHER!$C$2:$C$865=CALC!$B$192), 0), 4)-29.4)</f>
        <v>18.633333333333333</v>
      </c>
      <c r="J196" cm="1">
        <f t="array" ref="J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(WEATHER!$A$2:$A$865=INPUT!$C$7)*(WEATHER!$B$2:$B$865=CALC!J192)*(WEATHER!$C$2:$C$865=CALC!$B$192), 0), 4)-29.4)</f>
        <v>18.3</v>
      </c>
      <c r="K196" cm="1">
        <f t="array" ref="K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(WEATHER!$A$2:$A$865=INPUT!$C$7)*(WEATHER!$B$2:$B$865=CALC!K192)*(WEATHER!$C$2:$C$865=CALC!$B$192), 0), 4)-29.4)</f>
        <v>18.855555555555558</v>
      </c>
      <c r="L196" cm="1">
        <f t="array" ref="L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(WEATHER!$A$2:$A$865=INPUT!$C$7)*(WEATHER!$B$2:$B$865=CALC!L192)*(WEATHER!$C$2:$C$865=CALC!$B$192), 0), 4)-29.4)</f>
        <v>18.855555555555558</v>
      </c>
      <c r="M196" cm="1">
        <f t="array" ref="M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(WEATHER!$A$2:$A$865=INPUT!$C$7)*(WEATHER!$B$2:$B$865=CALC!M192)*(WEATHER!$C$2:$C$865=CALC!$B$192), 0), 4)-29.4)</f>
        <v>18.855555555555558</v>
      </c>
      <c r="N196" cm="1">
        <f t="array" ref="N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(WEATHER!$A$2:$A$865=INPUT!$C$7)*(WEATHER!$B$2:$B$865=CALC!N192)*(WEATHER!$C$2:$C$865=CALC!$B$192), 0), 4)-29.4)</f>
        <v>18.188888888888886</v>
      </c>
      <c r="R196" t="s">
        <v>105</v>
      </c>
      <c r="S196">
        <f>(1/(2*INPUT!$C$16+INPUT!$C$14))*INDEX(INPUT!$F$11:$G$14,MATCH(CALC!$B$6,INPUT!$F$11:$F$14,0),2)*C196</f>
        <v>4596.9082758620689</v>
      </c>
      <c r="T196">
        <f>(1/(2*INPUT!$C$16+INPUT!$C$14))*INDEX(INPUT!$F$11:$G$14,MATCH(CALC!$B$6,INPUT!$F$11:$F$14,0),2)*D196</f>
        <v>4596.9082758620689</v>
      </c>
      <c r="U196">
        <f>(1/(2*INPUT!$C$16+INPUT!$C$14))*INDEX(INPUT!$F$11:$G$14,MATCH(CALC!$B$6,INPUT!$F$11:$F$14,0),2)*E196</f>
        <v>4833.1013793103439</v>
      </c>
      <c r="V196">
        <f>(1/(2*INPUT!$C$16+INPUT!$C$14))*INDEX(INPUT!$F$11:$G$14,MATCH(CALC!$B$6,INPUT!$F$11:$F$14,0),2)*F196</f>
        <v>4921.6737931034477</v>
      </c>
      <c r="W196">
        <f>(1/(2*INPUT!$C$16+INPUT!$C$14))*INDEX(INPUT!$F$11:$G$14,MATCH(CALC!$B$6,INPUT!$F$11:$F$14,0),2)*G196</f>
        <v>5010.2462068965524</v>
      </c>
      <c r="X196">
        <f>(1/(2*INPUT!$C$16+INPUT!$C$14))*INDEX(INPUT!$F$11:$G$14,MATCH(CALC!$B$6,INPUT!$F$11:$F$14,0),2)*H196</f>
        <v>5010.2462068965524</v>
      </c>
      <c r="Y196">
        <f>(1/(2*INPUT!$C$16+INPUT!$C$14))*INDEX(INPUT!$F$11:$G$14,MATCH(CALC!$B$6,INPUT!$F$11:$F$14,0),2)*I196</f>
        <v>4951.1979310344823</v>
      </c>
      <c r="Z196">
        <f>(1/(2*INPUT!$C$16+INPUT!$C$14))*INDEX(INPUT!$F$11:$G$14,MATCH(CALC!$B$6,INPUT!$F$11:$F$14,0),2)*J196</f>
        <v>4862.6255172413794</v>
      </c>
      <c r="AA196">
        <f>(1/(2*INPUT!$C$16+INPUT!$C$14))*INDEX(INPUT!$F$11:$G$14,MATCH(CALC!$B$6,INPUT!$F$11:$F$14,0),2)*K196</f>
        <v>5010.2462068965524</v>
      </c>
      <c r="AB196">
        <f>(1/(2*INPUT!$C$16+INPUT!$C$14))*INDEX(INPUT!$F$11:$G$14,MATCH(CALC!$B$6,INPUT!$F$11:$F$14,0),2)*L196</f>
        <v>5010.2462068965524</v>
      </c>
      <c r="AC196">
        <f>(1/(2*INPUT!$C$16+INPUT!$C$14))*INDEX(INPUT!$F$11:$G$14,MATCH(CALC!$B$6,INPUT!$F$11:$F$14,0),2)*M196</f>
        <v>5010.2462068965524</v>
      </c>
      <c r="AD196">
        <f>(1/(2*INPUT!$C$16+INPUT!$C$14))*INDEX(INPUT!$F$11:$G$14,MATCH(CALC!$B$6,INPUT!$F$11:$F$14,0),2)*N196</f>
        <v>4833.1013793103439</v>
      </c>
    </row>
    <row r="197" spans="1:30" x14ac:dyDescent="0.3">
      <c r="B197" t="s">
        <v>106</v>
      </c>
      <c r="C197" cm="1">
        <f t="array" ref="C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(WEATHER!$A$2:$A$865=INPUT!$C$7)*(WEATHER!$B$2:$B$865=CALC!C192)*(WEATHER!$C$2:$C$865=CALC!$B$192), 0), 4)-29.4)</f>
        <v>35.300000000000004</v>
      </c>
      <c r="D197" cm="1">
        <f t="array" ref="D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(WEATHER!$A$2:$A$865=INPUT!$C$7)*(WEATHER!$B$2:$B$865=CALC!D192)*(WEATHER!$C$2:$C$865=CALC!$B$192), 0), 4)-29.4)</f>
        <v>35.300000000000004</v>
      </c>
      <c r="E197" cm="1">
        <f t="array" ref="E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(WEATHER!$A$2:$A$865=INPUT!$C$7)*(WEATHER!$B$2:$B$865=CALC!E192)*(WEATHER!$C$2:$C$865=CALC!$B$192), 0), 4)-29.4)</f>
        <v>36.18888888888889</v>
      </c>
      <c r="F197" cm="1">
        <f t="array" ref="F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(WEATHER!$A$2:$A$865=INPUT!$C$7)*(WEATHER!$B$2:$B$865=CALC!F192)*(WEATHER!$C$2:$C$865=CALC!$B$192), 0), 4)-29.4)</f>
        <v>36.522222222222226</v>
      </c>
      <c r="G197" cm="1">
        <f t="array" ref="G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(WEATHER!$A$2:$A$865=INPUT!$C$7)*(WEATHER!$B$2:$B$865=CALC!G192)*(WEATHER!$C$2:$C$865=CALC!$B$192), 0), 4)-29.4)</f>
        <v>36.855555555555561</v>
      </c>
      <c r="H197" cm="1">
        <f t="array" ref="H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(WEATHER!$A$2:$A$865=INPUT!$C$7)*(WEATHER!$B$2:$B$865=CALC!H192)*(WEATHER!$C$2:$C$865=CALC!$B$192), 0), 4)-29.4)</f>
        <v>36.855555555555561</v>
      </c>
      <c r="I197" cm="1">
        <f t="array" ref="I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(WEATHER!$A$2:$A$865=INPUT!$C$7)*(WEATHER!$B$2:$B$865=CALC!I192)*(WEATHER!$C$2:$C$865=CALC!$B$192), 0), 4)-29.4)</f>
        <v>36.63333333333334</v>
      </c>
      <c r="J197" cm="1">
        <f t="array" ref="J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(WEATHER!$A$2:$A$865=INPUT!$C$7)*(WEATHER!$B$2:$B$865=CALC!J192)*(WEATHER!$C$2:$C$865=CALC!$B$192), 0), 4)-29.4)</f>
        <v>36.300000000000004</v>
      </c>
      <c r="K197" cm="1">
        <f t="array" ref="K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(WEATHER!$A$2:$A$865=INPUT!$C$7)*(WEATHER!$B$2:$B$865=CALC!K192)*(WEATHER!$C$2:$C$865=CALC!$B$192), 0), 4)-29.4)</f>
        <v>36.855555555555561</v>
      </c>
      <c r="L197" cm="1">
        <f t="array" ref="L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(WEATHER!$A$2:$A$865=INPUT!$C$7)*(WEATHER!$B$2:$B$865=CALC!L192)*(WEATHER!$C$2:$C$865=CALC!$B$192), 0), 4)-29.4)</f>
        <v>36.855555555555561</v>
      </c>
      <c r="M197" cm="1">
        <f t="array" ref="M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(WEATHER!$A$2:$A$865=INPUT!$C$7)*(WEATHER!$B$2:$B$865=CALC!M192)*(WEATHER!$C$2:$C$865=CALC!$B$192), 0), 4)-29.4)</f>
        <v>36.855555555555561</v>
      </c>
      <c r="N197" cm="1">
        <f t="array" ref="N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(WEATHER!$A$2:$A$865=INPUT!$C$7)*(WEATHER!$B$2:$B$865=CALC!N192)*(WEATHER!$C$2:$C$865=CALC!$B$192), 0), 4)-29.4)</f>
        <v>36.18888888888889</v>
      </c>
      <c r="R197" t="s">
        <v>106</v>
      </c>
      <c r="S197">
        <f>(1/(2*INPUT!$C$16+INPUT!$C$14))*INDEX(INPUT!$F$11:$G$14,MATCH(CALC!$B$6,INPUT!$F$11:$F$14,0),2)*C197</f>
        <v>9379.8186206896553</v>
      </c>
      <c r="T197">
        <f>(1/(2*INPUT!$C$16+INPUT!$C$14))*INDEX(INPUT!$F$11:$G$14,MATCH(CALC!$B$6,INPUT!$F$11:$F$14,0),2)*D197</f>
        <v>9379.8186206896553</v>
      </c>
      <c r="U197">
        <f>(1/(2*INPUT!$C$16+INPUT!$C$14))*INDEX(INPUT!$F$11:$G$14,MATCH(CALC!$B$6,INPUT!$F$11:$F$14,0),2)*E197</f>
        <v>9616.0117241379303</v>
      </c>
      <c r="V197">
        <f>(1/(2*INPUT!$C$16+INPUT!$C$14))*INDEX(INPUT!$F$11:$G$14,MATCH(CALC!$B$6,INPUT!$F$11:$F$14,0),2)*F197</f>
        <v>9704.584137931035</v>
      </c>
      <c r="W197">
        <f>(1/(2*INPUT!$C$16+INPUT!$C$14))*INDEX(INPUT!$F$11:$G$14,MATCH(CALC!$B$6,INPUT!$F$11:$F$14,0),2)*G197</f>
        <v>9793.1565517241397</v>
      </c>
      <c r="X197">
        <f>(1/(2*INPUT!$C$16+INPUT!$C$14))*INDEX(INPUT!$F$11:$G$14,MATCH(CALC!$B$6,INPUT!$F$11:$F$14,0),2)*H197</f>
        <v>9793.1565517241397</v>
      </c>
      <c r="Y197">
        <f>(1/(2*INPUT!$C$16+INPUT!$C$14))*INDEX(INPUT!$F$11:$G$14,MATCH(CALC!$B$6,INPUT!$F$11:$F$14,0),2)*I197</f>
        <v>9734.1082758620705</v>
      </c>
      <c r="Z197">
        <f>(1/(2*INPUT!$C$16+INPUT!$C$14))*INDEX(INPUT!$F$11:$G$14,MATCH(CALC!$B$6,INPUT!$F$11:$F$14,0),2)*J197</f>
        <v>9645.5358620689658</v>
      </c>
      <c r="AA197">
        <f>(1/(2*INPUT!$C$16+INPUT!$C$14))*INDEX(INPUT!$F$11:$G$14,MATCH(CALC!$B$6,INPUT!$F$11:$F$14,0),2)*K197</f>
        <v>9793.1565517241397</v>
      </c>
      <c r="AB197">
        <f>(1/(2*INPUT!$C$16+INPUT!$C$14))*INDEX(INPUT!$F$11:$G$14,MATCH(CALC!$B$6,INPUT!$F$11:$F$14,0),2)*L197</f>
        <v>9793.1565517241397</v>
      </c>
      <c r="AC197">
        <f>(1/(2*INPUT!$C$16+INPUT!$C$14))*INDEX(INPUT!$F$11:$G$14,MATCH(CALC!$B$6,INPUT!$F$11:$F$14,0),2)*M197</f>
        <v>9793.1565517241397</v>
      </c>
      <c r="AD197">
        <f>(1/(2*INPUT!$C$16+INPUT!$C$14))*INDEX(INPUT!$F$11:$G$14,MATCH(CALC!$B$6,INPUT!$F$11:$F$14,0),2)*N197</f>
        <v>9616.0117241379303</v>
      </c>
    </row>
    <row r="198" spans="1:30" x14ac:dyDescent="0.3">
      <c r="A198" t="s">
        <v>109</v>
      </c>
      <c r="C198" cm="1">
        <f t="array" ref="C198">INDEX(CLTDRoofGlass!$G$3:$G$26,$B$192,1)+(25.5-$E$1)+(INDEX(WEATHER!$A$2:$G$865, MATCH(1, (WEATHER!$A$2:$A$865=INPUT!$C$7)*(WEATHER!$B$2:$B$865=CALC!C192)*(WEATHER!$C$2:$C$865=CALC!$B$192), 0), 4)-29.4)</f>
        <v>3.3000000000000007</v>
      </c>
      <c r="D198" cm="1">
        <f t="array" ref="D198">INDEX(CLTDRoofGlass!$G$3:$G$26,$B$192,1)+(25.5-$E$1)+(INDEX(WEATHER!$A$2:$G$865, MATCH(1, (WEATHER!$A$2:$A$865=INPUT!$C$7)*(WEATHER!$B$2:$B$865=CALC!D192)*(WEATHER!$C$2:$C$865=CALC!$B$192), 0), 4)-29.4)</f>
        <v>3.3000000000000007</v>
      </c>
      <c r="E198" cm="1">
        <f t="array" ref="E198">INDEX(CLTDRoofGlass!$G$3:$G$26,$B$192,1)+(25.5-$E$1)+(INDEX(WEATHER!$A$2:$G$865, MATCH(1, (WEATHER!$A$2:$A$865=INPUT!$C$7)*(WEATHER!$B$2:$B$865=CALC!E192)*(WEATHER!$C$2:$C$865=CALC!$B$192), 0), 4)-29.4)</f>
        <v>4.1888888888888864</v>
      </c>
      <c r="F198" cm="1">
        <f t="array" ref="F198">INDEX(CLTDRoofGlass!$G$3:$G$26,$B$192,1)+(25.5-$E$1)+(INDEX(WEATHER!$A$2:$G$865, MATCH(1, (WEATHER!$A$2:$A$865=INPUT!$C$7)*(WEATHER!$B$2:$B$865=CALC!F192)*(WEATHER!$C$2:$C$865=CALC!$B$192), 0), 4)-29.4)</f>
        <v>4.5222222222222221</v>
      </c>
      <c r="G198" cm="1">
        <f t="array" ref="G198">INDEX(CLTDRoofGlass!$G$3:$G$26,$B$192,1)+(25.5-$E$1)+(INDEX(WEATHER!$A$2:$G$865, MATCH(1, (WEATHER!$A$2:$A$865=INPUT!$C$7)*(WEATHER!$B$2:$B$865=CALC!G192)*(WEATHER!$C$2:$C$865=CALC!$B$192), 0), 4)-29.4)</f>
        <v>4.8555555555555578</v>
      </c>
      <c r="H198" cm="1">
        <f t="array" ref="H198">INDEX(CLTDRoofGlass!$G$3:$G$26,$B$192,1)+(25.5-$E$1)+(INDEX(WEATHER!$A$2:$G$865, MATCH(1, (WEATHER!$A$2:$A$865=INPUT!$C$7)*(WEATHER!$B$2:$B$865=CALC!H192)*(WEATHER!$C$2:$C$865=CALC!$B$192), 0), 4)-29.4)</f>
        <v>4.8555555555555578</v>
      </c>
      <c r="I198" cm="1">
        <f t="array" ref="I198">INDEX(CLTDRoofGlass!$G$3:$G$26,$B$192,1)+(25.5-$E$1)+(INDEX(WEATHER!$A$2:$G$865, MATCH(1, (WEATHER!$A$2:$A$865=INPUT!$C$7)*(WEATHER!$B$2:$B$865=CALC!I192)*(WEATHER!$C$2:$C$865=CALC!$B$192), 0), 4)-29.4)</f>
        <v>4.6333333333333329</v>
      </c>
      <c r="J198" cm="1">
        <f t="array" ref="J198">INDEX(CLTDRoofGlass!$G$3:$G$26,$B$192,1)+(25.5-$E$1)+(INDEX(WEATHER!$A$2:$G$865, MATCH(1, (WEATHER!$A$2:$A$865=INPUT!$C$7)*(WEATHER!$B$2:$B$865=CALC!J192)*(WEATHER!$C$2:$C$865=CALC!$B$192), 0), 4)-29.4)</f>
        <v>4.3000000000000007</v>
      </c>
      <c r="K198" cm="1">
        <f t="array" ref="K198">INDEX(CLTDRoofGlass!$G$3:$G$26,$B$192,1)+(25.5-$E$1)+(INDEX(WEATHER!$A$2:$G$865, MATCH(1, (WEATHER!$A$2:$A$865=INPUT!$C$7)*(WEATHER!$B$2:$B$865=CALC!K192)*(WEATHER!$C$2:$C$865=CALC!$B$192), 0), 4)-29.4)</f>
        <v>4.8555555555555578</v>
      </c>
      <c r="L198" cm="1">
        <f t="array" ref="L198">INDEX(CLTDRoofGlass!$G$3:$G$26,$B$192,1)+(25.5-$E$1)+(INDEX(WEATHER!$A$2:$G$865, MATCH(1, (WEATHER!$A$2:$A$865=INPUT!$C$7)*(WEATHER!$B$2:$B$865=CALC!L192)*(WEATHER!$C$2:$C$865=CALC!$B$192), 0), 4)-29.4)</f>
        <v>4.8555555555555578</v>
      </c>
      <c r="M198" cm="1">
        <f t="array" ref="M198">INDEX(CLTDRoofGlass!$G$3:$G$26,$B$192,1)+(25.5-$E$1)+(INDEX(WEATHER!$A$2:$G$865, MATCH(1, (WEATHER!$A$2:$A$865=INPUT!$C$7)*(WEATHER!$B$2:$B$865=CALC!M192)*(WEATHER!$C$2:$C$865=CALC!$B$192), 0), 4)-29.4)</f>
        <v>4.8555555555555578</v>
      </c>
      <c r="N198" cm="1">
        <f t="array" ref="N198">INDEX(CLTDRoofGlass!$G$3:$G$26,$B$192,1)+(25.5-$E$1)+(INDEX(WEATHER!$A$2:$G$865, MATCH(1, (WEATHER!$A$2:$A$865=INPUT!$C$7)*(WEATHER!$B$2:$B$865=CALC!N192)*(WEATHER!$C$2:$C$865=CALC!$B$192), 0), 4)-29.4)</f>
        <v>4.1888888888888864</v>
      </c>
      <c r="P198" t="s">
        <v>34</v>
      </c>
      <c r="Q198" t="s">
        <v>27</v>
      </c>
    </row>
    <row r="199" spans="1:30" x14ac:dyDescent="0.3">
      <c r="A199" t="s">
        <v>75</v>
      </c>
      <c r="B199" t="s">
        <v>104</v>
      </c>
      <c r="C199">
        <f>INDEX('SCL&amp;CLF'!$B$4:$Y$12,MATCH(B199,'SCL&amp;CLF'!$A$4:$A$12,0),MATCH(CALC!B192,'SCL&amp;CLF'!$B$3:$Y$3,0))</f>
        <v>120</v>
      </c>
      <c r="P199" t="s">
        <v>35</v>
      </c>
      <c r="Q199" t="s">
        <v>36</v>
      </c>
      <c r="S199">
        <f>SUMIF('COMP-WINDOW'!EI:EI, "&lt;&gt;#N/A")</f>
        <v>20292.595439999997</v>
      </c>
      <c r="T199">
        <f>SUMIF('COMP-WINDOW'!EJ:EJ, "&lt;&gt;#N/A")</f>
        <v>20292.595439999997</v>
      </c>
      <c r="U199">
        <f>SUMIF('COMP-WINDOW'!EK:EK, "&lt;&gt;#N/A")</f>
        <v>20864.57837333333</v>
      </c>
      <c r="V199">
        <f>SUMIF('COMP-WINDOW'!EL:EL, "&lt;&gt;#N/A")</f>
        <v>21079.071973333332</v>
      </c>
      <c r="W199">
        <f>SUMIF('COMP-WINDOW'!EM:EM, "&lt;&gt;#N/A")</f>
        <v>21293.565573333333</v>
      </c>
      <c r="X199">
        <f>SUMIF('COMP-WINDOW'!EN:EN, "&lt;&gt;#N/A")</f>
        <v>21293.565573333333</v>
      </c>
      <c r="Y199">
        <f>SUMIF('COMP-WINDOW'!EO:EO, "&lt;&gt;#N/A")</f>
        <v>21150.569839999996</v>
      </c>
      <c r="Z199">
        <f>SUMIF('COMP-WINDOW'!EP:EP, "&lt;&gt;#N/A")</f>
        <v>20936.076239999999</v>
      </c>
      <c r="AA199">
        <f>SUMIF('COMP-WINDOW'!EQ:EQ, "&lt;&gt;#N/A")</f>
        <v>21293.565573333333</v>
      </c>
      <c r="AB199">
        <f>SUMIF('COMP-WINDOW'!ER:ER, "&lt;&gt;#N/A")</f>
        <v>21293.565573333333</v>
      </c>
      <c r="AC199">
        <f>SUMIF('COMP-WINDOW'!ES:ES, "&lt;&gt;#N/A")</f>
        <v>21293.565573333333</v>
      </c>
      <c r="AD199">
        <f>SUMIF('COMP-WINDOW'!ET:ET, "&lt;&gt;#N/A")</f>
        <v>20864.57837333333</v>
      </c>
    </row>
    <row r="200" spans="1:30" x14ac:dyDescent="0.3">
      <c r="B200" t="s">
        <v>73</v>
      </c>
      <c r="C200">
        <f>INDEX('SCL&amp;CLF'!$B$4:$Y$12,MATCH(B200,'SCL&amp;CLF'!$A$4:$A$12,0),MATCH(CALC!B192,'SCL&amp;CLF'!$B$3:$Y$3,0))</f>
        <v>268</v>
      </c>
      <c r="P200" t="s">
        <v>35</v>
      </c>
      <c r="Q200" t="s">
        <v>22</v>
      </c>
      <c r="S200">
        <f>SUMIF('COMP-DOOR'!EI:EI, "&lt;&gt;#N/A")</f>
        <v>929.89400000000012</v>
      </c>
      <c r="T200">
        <f>SUMIF('COMP-DOOR'!EJ:EJ, "&lt;&gt;#N/A")</f>
        <v>929.89400000000012</v>
      </c>
      <c r="U200">
        <f>SUMIF('COMP-DOOR'!EK:EK, "&lt;&gt;#N/A")</f>
        <v>973.60955555555552</v>
      </c>
      <c r="V200">
        <f>SUMIF('COMP-DOOR'!EL:EL, "&lt;&gt;#N/A")</f>
        <v>990.00288888888895</v>
      </c>
      <c r="W200">
        <f>SUMIF('COMP-DOOR'!EM:EM, "&lt;&gt;#N/A")</f>
        <v>1006.3962222222224</v>
      </c>
      <c r="X200">
        <f>SUMIF('COMP-DOOR'!EN:EN, "&lt;&gt;#N/A")</f>
        <v>1006.3962222222224</v>
      </c>
      <c r="Y200">
        <f>SUMIF('COMP-DOOR'!EO:EO, "&lt;&gt;#N/A")</f>
        <v>995.4673333333335</v>
      </c>
      <c r="Z200">
        <f>SUMIF('COMP-DOOR'!EP:EP, "&lt;&gt;#N/A")</f>
        <v>979.07400000000007</v>
      </c>
      <c r="AA200">
        <f>SUMIF('COMP-DOOR'!EQ:EQ, "&lt;&gt;#N/A")</f>
        <v>1006.3962222222224</v>
      </c>
      <c r="AB200">
        <f>SUMIF('COMP-DOOR'!ER:ER, "&lt;&gt;#N/A")</f>
        <v>1006.3962222222224</v>
      </c>
      <c r="AC200">
        <f>SUMIF('COMP-DOOR'!ES:ES, "&lt;&gt;#N/A")</f>
        <v>1006.3962222222224</v>
      </c>
      <c r="AD200">
        <f>SUMIF('COMP-DOOR'!ET:ET, "&lt;&gt;#N/A")</f>
        <v>973.60955555555552</v>
      </c>
    </row>
    <row r="201" spans="1:30" x14ac:dyDescent="0.3">
      <c r="B201" t="s">
        <v>105</v>
      </c>
      <c r="C201">
        <f>INDEX('SCL&amp;CLF'!$B$4:$Y$12,MATCH(B201,'SCL&amp;CLF'!$A$4:$A$12,0),MATCH(CALC!B192,'SCL&amp;CLF'!$B$3:$Y$3,0))</f>
        <v>120</v>
      </c>
    </row>
    <row r="202" spans="1:30" x14ac:dyDescent="0.3">
      <c r="B202" t="s">
        <v>106</v>
      </c>
      <c r="C202">
        <f>INDEX('SCL&amp;CLF'!$B$4:$Y$12,MATCH(B202,'SCL&amp;CLF'!$A$4:$A$12,0),MATCH(CALC!B192,'SCL&amp;CLF'!$B$3:$Y$3,0))</f>
        <v>334</v>
      </c>
      <c r="P202" t="s">
        <v>37</v>
      </c>
      <c r="Q202" t="s">
        <v>39</v>
      </c>
      <c r="S202">
        <f>INPUT!$L$5 * INDEX('ROOM-TYPE'!$B$2:$I$5, 1, MATCH(INPUT!$L$4, 'ROOM-TYPE'!$B$1:$I$1, 0)) * $C$203</f>
        <v>270.2</v>
      </c>
      <c r="T202">
        <f>INPUT!$L$5 * INDEX('ROOM-TYPE'!$B$2:$I$5, 1, MATCH(INPUT!$L$4, 'ROOM-TYPE'!$B$1:$I$1, 0)) * $C$203</f>
        <v>270.2</v>
      </c>
      <c r="U202">
        <f>INPUT!$L$5 * INDEX('ROOM-TYPE'!$B$2:$I$5, 1, MATCH(INPUT!$L$4, 'ROOM-TYPE'!$B$1:$I$1, 0)) * $C$203</f>
        <v>270.2</v>
      </c>
      <c r="V202">
        <f>INPUT!$L$5 * INDEX('ROOM-TYPE'!$B$2:$I$5, 1, MATCH(INPUT!$L$4, 'ROOM-TYPE'!$B$1:$I$1, 0)) * $C$203</f>
        <v>270.2</v>
      </c>
      <c r="W202">
        <f>INPUT!$L$5 * INDEX('ROOM-TYPE'!$B$2:$I$5, 1, MATCH(INPUT!$L$4, 'ROOM-TYPE'!$B$1:$I$1, 0)) * $C$203</f>
        <v>270.2</v>
      </c>
      <c r="X202">
        <f>INPUT!$L$5 * INDEX('ROOM-TYPE'!$B$2:$I$5, 1, MATCH(INPUT!$L$4, 'ROOM-TYPE'!$B$1:$I$1, 0)) * $C$203</f>
        <v>270.2</v>
      </c>
      <c r="Y202">
        <f>INPUT!$L$5 * INDEX('ROOM-TYPE'!$B$2:$I$5, 1, MATCH(INPUT!$L$4, 'ROOM-TYPE'!$B$1:$I$1, 0)) * $C$203</f>
        <v>270.2</v>
      </c>
      <c r="Z202">
        <f>INPUT!$L$5 * INDEX('ROOM-TYPE'!$B$2:$I$5, 1, MATCH(INPUT!$L$4, 'ROOM-TYPE'!$B$1:$I$1, 0)) * $C$203</f>
        <v>270.2</v>
      </c>
      <c r="AA202">
        <f>INPUT!$L$5 * INDEX('ROOM-TYPE'!$B$2:$I$5, 1, MATCH(INPUT!$L$4, 'ROOM-TYPE'!$B$1:$I$1, 0)) * $C$203</f>
        <v>270.2</v>
      </c>
      <c r="AB202">
        <f>INPUT!$L$5 * INDEX('ROOM-TYPE'!$B$2:$I$5, 1, MATCH(INPUT!$L$4, 'ROOM-TYPE'!$B$1:$I$1, 0)) * $C$203</f>
        <v>270.2</v>
      </c>
      <c r="AC202">
        <f>INPUT!$L$5 * INDEX('ROOM-TYPE'!$B$2:$I$5, 1, MATCH(INPUT!$L$4, 'ROOM-TYPE'!$B$1:$I$1, 0)) * $C$203</f>
        <v>270.2</v>
      </c>
      <c r="AD202">
        <f>INPUT!$L$5 * INDEX('ROOM-TYPE'!$B$2:$I$5, 1, MATCH(INPUT!$L$4, 'ROOM-TYPE'!$B$1:$I$1, 0)) * $C$203</f>
        <v>270.2</v>
      </c>
    </row>
    <row r="203" spans="1:30" x14ac:dyDescent="0.3">
      <c r="A203" t="s">
        <v>210</v>
      </c>
      <c r="C203">
        <f>INDEX('SCL&amp;CLF'!$B$17:$Y$25,MATCH(INDEX('ROOM-TYPE'!$B$1:$I$5,4,MATCH(INPUT!$L$4,'ROOM-TYPE'!$B$1:$I$1,0)),'SCL&amp;CLF'!$A$17:$A$25,0),MATCH(CALC!B192,'SCL&amp;CLF'!$B$16:$Y$16,0))</f>
        <v>0.01</v>
      </c>
      <c r="P203" t="s">
        <v>37</v>
      </c>
      <c r="Q203" t="s">
        <v>38</v>
      </c>
      <c r="S203">
        <f>INPUT!$L$5 * INDEX('ROOM-TYPE'!$B$2:$I$5, 2, MATCH(INPUT!$L$4, 'ROOM-TYPE'!$B$1:$I$1, 0))</f>
        <v>17370</v>
      </c>
      <c r="T203">
        <f>INPUT!$L$5 * INDEX('ROOM-TYPE'!$B$2:$I$5, 2, MATCH(INPUT!$L$4, 'ROOM-TYPE'!$B$1:$I$1, 0))</f>
        <v>17370</v>
      </c>
      <c r="U203">
        <f>INPUT!$L$5 * INDEX('ROOM-TYPE'!$B$2:$I$5, 2, MATCH(INPUT!$L$4, 'ROOM-TYPE'!$B$1:$I$1, 0))</f>
        <v>17370</v>
      </c>
      <c r="V203">
        <f>INPUT!$L$5 * INDEX('ROOM-TYPE'!$B$2:$I$5, 2, MATCH(INPUT!$L$4, 'ROOM-TYPE'!$B$1:$I$1, 0))</f>
        <v>17370</v>
      </c>
      <c r="W203">
        <f>INPUT!$L$5 * INDEX('ROOM-TYPE'!$B$2:$I$5, 2, MATCH(INPUT!$L$4, 'ROOM-TYPE'!$B$1:$I$1, 0))</f>
        <v>17370</v>
      </c>
      <c r="X203">
        <f>INPUT!$L$5 * INDEX('ROOM-TYPE'!$B$2:$I$5, 2, MATCH(INPUT!$L$4, 'ROOM-TYPE'!$B$1:$I$1, 0))</f>
        <v>17370</v>
      </c>
      <c r="Y203">
        <f>INPUT!$L$5 * INDEX('ROOM-TYPE'!$B$2:$I$5, 2, MATCH(INPUT!$L$4, 'ROOM-TYPE'!$B$1:$I$1, 0))</f>
        <v>17370</v>
      </c>
      <c r="Z203">
        <f>INPUT!$L$5 * INDEX('ROOM-TYPE'!$B$2:$I$5, 2, MATCH(INPUT!$L$4, 'ROOM-TYPE'!$B$1:$I$1, 0))</f>
        <v>17370</v>
      </c>
      <c r="AA203">
        <f>INPUT!$L$5 * INDEX('ROOM-TYPE'!$B$2:$I$5, 2, MATCH(INPUT!$L$4, 'ROOM-TYPE'!$B$1:$I$1, 0))</f>
        <v>17370</v>
      </c>
      <c r="AB203">
        <f>INPUT!$L$5 * INDEX('ROOM-TYPE'!$B$2:$I$5, 2, MATCH(INPUT!$L$4, 'ROOM-TYPE'!$B$1:$I$1, 0))</f>
        <v>17370</v>
      </c>
      <c r="AC203">
        <f>INPUT!$L$5 * INDEX('ROOM-TYPE'!$B$2:$I$5, 2, MATCH(INPUT!$L$4, 'ROOM-TYPE'!$B$1:$I$1, 0))</f>
        <v>17370</v>
      </c>
      <c r="AD203">
        <f>INPUT!$L$5 * INDEX('ROOM-TYPE'!$B$2:$I$5, 2, MATCH(INPUT!$L$4, 'ROOM-TYPE'!$B$1:$I$1, 0))</f>
        <v>17370</v>
      </c>
    </row>
    <row r="204" spans="1:30" x14ac:dyDescent="0.3">
      <c r="A204" t="s">
        <v>212</v>
      </c>
      <c r="C204">
        <f>INDEX('SCL&amp;CLF'!$B$29:$Y$33,MATCH(INDEX('ROOM-TYPE'!$B$1:$I$5,5,MATCH(INPUT!$L$4,'ROOM-TYPE'!$B$1:$I$1,0)),'SCL&amp;CLF'!$A$29:$A$33,0),MATCH(CALC!B192,'SCL&amp;CLF'!$B$28:$Y$28,0))</f>
        <v>0.04</v>
      </c>
      <c r="P204" t="s">
        <v>40</v>
      </c>
      <c r="Q204" t="s">
        <v>31</v>
      </c>
      <c r="S204">
        <f>SUMIF(COMP!$F:$F, "&lt;&gt;#N/A")*$C$204</f>
        <v>4.3296000000000001</v>
      </c>
      <c r="T204">
        <f>SUMIF(COMP!$F:$F, "&lt;&gt;#N/A")*$C$204</f>
        <v>4.3296000000000001</v>
      </c>
      <c r="U204">
        <f>SUMIF(COMP!$F:$F, "&lt;&gt;#N/A")*$C$204</f>
        <v>4.3296000000000001</v>
      </c>
      <c r="V204">
        <f>SUMIF(COMP!$F:$F, "&lt;&gt;#N/A")*$C$204</f>
        <v>4.3296000000000001</v>
      </c>
      <c r="W204">
        <f>SUMIF(COMP!$F:$F, "&lt;&gt;#N/A")*$C$204</f>
        <v>4.3296000000000001</v>
      </c>
      <c r="X204">
        <f>SUMIF(COMP!$F:$F, "&lt;&gt;#N/A")*$C$204</f>
        <v>4.3296000000000001</v>
      </c>
      <c r="Y204">
        <f>SUMIF(COMP!$F:$F, "&lt;&gt;#N/A")*$C$204</f>
        <v>4.3296000000000001</v>
      </c>
      <c r="Z204">
        <f>SUMIF(COMP!$F:$F, "&lt;&gt;#N/A")*$C$204</f>
        <v>4.3296000000000001</v>
      </c>
      <c r="AA204">
        <f>SUMIF(COMP!$F:$F, "&lt;&gt;#N/A")*$C$204</f>
        <v>4.3296000000000001</v>
      </c>
      <c r="AB204">
        <f>SUMIF(COMP!$F:$F, "&lt;&gt;#N/A")*$C$204</f>
        <v>4.3296000000000001</v>
      </c>
      <c r="AC204">
        <f>SUMIF(COMP!$F:$F, "&lt;&gt;#N/A")*$C$204</f>
        <v>4.3296000000000001</v>
      </c>
      <c r="AD204">
        <f>SUMIF(COMP!$F:$F, "&lt;&gt;#N/A")*$C$204</f>
        <v>4.3296000000000001</v>
      </c>
    </row>
    <row r="205" spans="1:30" x14ac:dyDescent="0.3">
      <c r="A205" t="s">
        <v>211</v>
      </c>
      <c r="C205" cm="1">
        <f t="array" ref="C205">INDEX('SCL&amp;CLF'!$B$37:$Y$45,INDEX('ROOM-TYPE'!$B$1:$I$5,4,MATCH(INPUT!$L$4,'ROOM-TYPE'!$B$1:$I$1,0)),MATCH(CALC!B192,'SCL&amp;CLF'!$B$36:$Y$36,0))</f>
        <v>0.09</v>
      </c>
      <c r="P205" t="s">
        <v>41</v>
      </c>
      <c r="Q205" t="s">
        <v>32</v>
      </c>
      <c r="S205">
        <f>SUMIF(COMP!$N:$N, "&lt;&gt;#N/A")*$C$203</f>
        <v>12.5</v>
      </c>
      <c r="T205">
        <f>SUMIF(COMP!$N:$N, "&lt;&gt;#N/A")*$C$203</f>
        <v>12.5</v>
      </c>
      <c r="U205">
        <f>SUMIF(COMP!$N:$N, "&lt;&gt;#N/A")*$C$203</f>
        <v>12.5</v>
      </c>
      <c r="V205">
        <f>SUMIF(COMP!$N:$N, "&lt;&gt;#N/A")*$C$203</f>
        <v>12.5</v>
      </c>
      <c r="W205">
        <f>SUMIF(COMP!$N:$N, "&lt;&gt;#N/A")*$C$203</f>
        <v>12.5</v>
      </c>
      <c r="X205">
        <f>SUMIF(COMP!$N:$N, "&lt;&gt;#N/A")*$C$203</f>
        <v>12.5</v>
      </c>
      <c r="Y205">
        <f>SUMIF(COMP!$N:$N, "&lt;&gt;#N/A")*$C$203</f>
        <v>12.5</v>
      </c>
      <c r="Z205">
        <f>SUMIF(COMP!$N:$N, "&lt;&gt;#N/A")*$C$203</f>
        <v>12.5</v>
      </c>
      <c r="AA205">
        <f>SUMIF(COMP!$N:$N, "&lt;&gt;#N/A")*$C$203</f>
        <v>12.5</v>
      </c>
      <c r="AB205">
        <f>SUMIF(COMP!$N:$N, "&lt;&gt;#N/A")*$C$203</f>
        <v>12.5</v>
      </c>
      <c r="AC205">
        <f>SUMIF(COMP!$N:$N, "&lt;&gt;#N/A")*$C$203</f>
        <v>12.5</v>
      </c>
      <c r="AD205">
        <f>SUMIF(COMP!$N:$N, "&lt;&gt;#N/A")*$C$203</f>
        <v>12.5</v>
      </c>
    </row>
    <row r="206" spans="1:30" x14ac:dyDescent="0.3">
      <c r="C206" cm="1">
        <f t="array" ref="C206">INDEX(WEATHER!$A$2:$G$865, MATCH(1, (WEATHER!$A$2:$A$865=INPUT!$C$7)*(WEATHER!$B$2:$B$865=CALC!C192)*(WEATHER!$C$2:$C$865=CALC!$B$192), 0), 4)</f>
        <v>27.5</v>
      </c>
      <c r="D206" cm="1">
        <f t="array" ref="D206">INDEX(WEATHER!$A$2:$G$865, MATCH(1, (WEATHER!$A$2:$A$865=INPUT!$C$7)*(WEATHER!$B$2:$B$865=CALC!D192)*(WEATHER!$C$2:$C$865=CALC!$B$192), 0), 4)</f>
        <v>27.5</v>
      </c>
      <c r="E206" cm="1">
        <f t="array" ref="E206">INDEX(WEATHER!$A$2:$G$865, MATCH(1, (WEATHER!$A$2:$A$865=INPUT!$C$7)*(WEATHER!$B$2:$B$865=CALC!E192)*(WEATHER!$C$2:$C$865=CALC!$B$192), 0), 4)</f>
        <v>28.388888888888886</v>
      </c>
      <c r="F206" cm="1">
        <f t="array" ref="F206">INDEX(WEATHER!$A$2:$G$865, MATCH(1, (WEATHER!$A$2:$A$865=INPUT!$C$7)*(WEATHER!$B$2:$B$865=CALC!F192)*(WEATHER!$C$2:$C$865=CALC!$B$192), 0), 4)</f>
        <v>28.722222222222221</v>
      </c>
      <c r="G206" cm="1">
        <f t="array" ref="G206">INDEX(WEATHER!$A$2:$G$865, MATCH(1, (WEATHER!$A$2:$A$865=INPUT!$C$7)*(WEATHER!$B$2:$B$865=CALC!G192)*(WEATHER!$C$2:$C$865=CALC!$B$192), 0), 4)</f>
        <v>29.055555555555557</v>
      </c>
      <c r="H206" cm="1">
        <f t="array" ref="H206">INDEX(WEATHER!$A$2:$G$865, MATCH(1, (WEATHER!$A$2:$A$865=INPUT!$C$7)*(WEATHER!$B$2:$B$865=CALC!H192)*(WEATHER!$C$2:$C$865=CALC!$B$192), 0), 4)</f>
        <v>29.055555555555557</v>
      </c>
      <c r="I206" cm="1">
        <f t="array" ref="I206">INDEX(WEATHER!$A$2:$G$865, MATCH(1, (WEATHER!$A$2:$A$865=INPUT!$C$7)*(WEATHER!$B$2:$B$865=CALC!I192)*(WEATHER!$C$2:$C$865=CALC!$B$192), 0), 4)</f>
        <v>28.833333333333332</v>
      </c>
      <c r="J206" cm="1">
        <f t="array" ref="J206">INDEX(WEATHER!$A$2:$G$865, MATCH(1, (WEATHER!$A$2:$A$865=INPUT!$C$7)*(WEATHER!$B$2:$B$865=CALC!J192)*(WEATHER!$C$2:$C$865=CALC!$B$192), 0), 4)</f>
        <v>28.5</v>
      </c>
      <c r="K206" cm="1">
        <f t="array" ref="K206">INDEX(WEATHER!$A$2:$G$865, MATCH(1, (WEATHER!$A$2:$A$865=INPUT!$C$7)*(WEATHER!$B$2:$B$865=CALC!K192)*(WEATHER!$C$2:$C$865=CALC!$B$192), 0), 4)</f>
        <v>29.055555555555557</v>
      </c>
      <c r="L206" cm="1">
        <f t="array" ref="L206">INDEX(WEATHER!$A$2:$G$865, MATCH(1, (WEATHER!$A$2:$A$865=INPUT!$C$7)*(WEATHER!$B$2:$B$865=CALC!L192)*(WEATHER!$C$2:$C$865=CALC!$B$192), 0), 4)</f>
        <v>29.055555555555557</v>
      </c>
      <c r="M206" cm="1">
        <f t="array" ref="M206">INDEX(WEATHER!$A$2:$G$865, MATCH(1, (WEATHER!$A$2:$A$865=INPUT!$C$7)*(WEATHER!$B$2:$B$865=CALC!M192)*(WEATHER!$C$2:$C$865=CALC!$B$192), 0), 4)</f>
        <v>29.055555555555557</v>
      </c>
      <c r="N206" cm="1">
        <f t="array" ref="N206">INDEX(WEATHER!$A$2:$G$865, MATCH(1, (WEATHER!$A$2:$A$865=INPUT!$C$7)*(WEATHER!$B$2:$B$865=CALC!N192)*(WEATHER!$C$2:$C$865=CALC!$B$192), 0), 4)</f>
        <v>28.388888888888886</v>
      </c>
    </row>
    <row r="207" spans="1:30" x14ac:dyDescent="0.3">
      <c r="C207" cm="1">
        <f t="array" ref="C207">INDEX(WEATHER!$A$2:$G$865, MATCH(1, (WEATHER!$A$2:$A$865=INPUT!$C$7)*(WEATHER!$B$2:$B$865=CALC!C192)*(WEATHER!$C$2:$C$865=CALC!$B$192), 0), 6)</f>
        <v>1.9349999999999999E-2</v>
      </c>
      <c r="D207" cm="1">
        <f t="array" ref="D207">INDEX(WEATHER!$A$2:$G$865, MATCH(1, (WEATHER!$A$2:$A$865=INPUT!$C$7)*(WEATHER!$B$2:$B$865=CALC!D192)*(WEATHER!$C$2:$C$865=CALC!$B$192), 0), 6)</f>
        <v>1.9349999999999999E-2</v>
      </c>
      <c r="E207" cm="1">
        <f t="array" ref="E207">INDEX(WEATHER!$A$2:$G$865, MATCH(1, (WEATHER!$A$2:$A$865=INPUT!$C$7)*(WEATHER!$B$2:$B$865=CALC!E192)*(WEATHER!$C$2:$C$865=CALC!$B$192), 0), 6)</f>
        <v>1.993E-2</v>
      </c>
      <c r="F207" cm="1">
        <f t="array" ref="F207">INDEX(WEATHER!$A$2:$G$865, MATCH(1, (WEATHER!$A$2:$A$865=INPUT!$C$7)*(WEATHER!$B$2:$B$865=CALC!F192)*(WEATHER!$C$2:$C$865=CALC!$B$192), 0), 6)</f>
        <v>2.078E-2</v>
      </c>
      <c r="G207" cm="1">
        <f t="array" ref="G207">INDEX(WEATHER!$A$2:$G$865, MATCH(1, (WEATHER!$A$2:$A$865=INPUT!$C$7)*(WEATHER!$B$2:$B$865=CALC!G192)*(WEATHER!$C$2:$C$865=CALC!$B$192), 0), 6)</f>
        <v>2.0660000000000001E-2</v>
      </c>
      <c r="H207" cm="1">
        <f t="array" ref="H207">INDEX(WEATHER!$A$2:$G$865, MATCH(1, (WEATHER!$A$2:$A$865=INPUT!$C$7)*(WEATHER!$B$2:$B$865=CALC!H192)*(WEATHER!$C$2:$C$865=CALC!$B$192), 0), 6)</f>
        <v>2.0660000000000001E-2</v>
      </c>
      <c r="I207" cm="1">
        <f t="array" ref="I207">INDEX(WEATHER!$A$2:$G$865, MATCH(1, (WEATHER!$A$2:$A$865=INPUT!$C$7)*(WEATHER!$B$2:$B$865=CALC!I192)*(WEATHER!$C$2:$C$865=CALC!$B$192), 0), 6)</f>
        <v>1.9820000000000001E-2</v>
      </c>
      <c r="J207" cm="1">
        <f t="array" ref="J207">INDEX(WEATHER!$A$2:$G$865, MATCH(1, (WEATHER!$A$2:$A$865=INPUT!$C$7)*(WEATHER!$B$2:$B$865=CALC!J192)*(WEATHER!$C$2:$C$865=CALC!$B$192), 0), 6)</f>
        <v>1.993E-2</v>
      </c>
      <c r="K207" cm="1">
        <f t="array" ref="K207">INDEX(WEATHER!$A$2:$G$865, MATCH(1, (WEATHER!$A$2:$A$865=INPUT!$C$7)*(WEATHER!$B$2:$B$865=CALC!K192)*(WEATHER!$C$2:$C$865=CALC!$B$192), 0), 6)</f>
        <v>2.0660000000000001E-2</v>
      </c>
      <c r="L207" cm="1">
        <f t="array" ref="L207">INDEX(WEATHER!$A$2:$G$865, MATCH(1, (WEATHER!$A$2:$A$865=INPUT!$C$7)*(WEATHER!$B$2:$B$865=CALC!L192)*(WEATHER!$C$2:$C$865=CALC!$B$192), 0), 6)</f>
        <v>2.0660000000000001E-2</v>
      </c>
      <c r="M207" cm="1">
        <f t="array" ref="M207">INDEX(WEATHER!$A$2:$G$865, MATCH(1, (WEATHER!$A$2:$A$865=INPUT!$C$7)*(WEATHER!$B$2:$B$865=CALC!M192)*(WEATHER!$C$2:$C$865=CALC!$B$192), 0), 6)</f>
        <v>2.0660000000000001E-2</v>
      </c>
      <c r="N207" cm="1">
        <f t="array" ref="N207">INDEX(WEATHER!$A$2:$G$865, MATCH(1, (WEATHER!$A$2:$A$865=INPUT!$C$7)*(WEATHER!$B$2:$B$865=CALC!N192)*(WEATHER!$C$2:$C$865=CALC!$B$192), 0), 6)</f>
        <v>1.993E-2</v>
      </c>
      <c r="P207" s="5">
        <v>3</v>
      </c>
      <c r="Q207" t="s">
        <v>42</v>
      </c>
      <c r="R207" t="s">
        <v>200</v>
      </c>
      <c r="S207">
        <f>1.23 * $M$2 * (C206-$E$1)</f>
        <v>4398.1005695999993</v>
      </c>
      <c r="T207">
        <f t="shared" ref="T207" si="182">1.23 * $M$2 * (D206-$E$1)</f>
        <v>4398.1005695999993</v>
      </c>
      <c r="U207">
        <f t="shared" ref="U207" si="183">1.23 * $M$2 * (E206-$E$1)</f>
        <v>5619.7951722666612</v>
      </c>
      <c r="V207">
        <f t="shared" ref="V207" si="184">1.23 * $M$2 * (F206-$E$1)</f>
        <v>6077.9306482666643</v>
      </c>
      <c r="W207">
        <f t="shared" ref="W207" si="185">1.23 * $M$2 * (G206-$E$1)</f>
        <v>6536.0661242666683</v>
      </c>
      <c r="X207">
        <f t="shared" ref="X207" si="186">1.23 * $M$2 * (H206-$E$1)</f>
        <v>6536.0661242666683</v>
      </c>
      <c r="Y207">
        <f t="shared" ref="Y207" si="187">1.23 * $M$2 * (I206-$E$1)</f>
        <v>6230.6424735999972</v>
      </c>
      <c r="Z207">
        <f t="shared" ref="Z207" si="188">1.23 * $M$2 * (J206-$E$1)</f>
        <v>5772.5069975999986</v>
      </c>
      <c r="AA207">
        <f t="shared" ref="AA207" si="189">1.23 * $M$2 * (K206-$E$1)</f>
        <v>6536.0661242666683</v>
      </c>
      <c r="AB207">
        <f t="shared" ref="AB207" si="190">1.23 * $M$2 * (L206-$E$1)</f>
        <v>6536.0661242666683</v>
      </c>
      <c r="AC207">
        <f t="shared" ref="AC207" si="191">1.23 * $M$2 * (M206-$E$1)</f>
        <v>6536.0661242666683</v>
      </c>
      <c r="AD207">
        <f t="shared" ref="AD207" si="192">1.23 * $M$2 * (N206-$E$1)</f>
        <v>5619.7951722666612</v>
      </c>
    </row>
    <row r="208" spans="1:30" x14ac:dyDescent="0.3">
      <c r="R208" t="s">
        <v>201</v>
      </c>
      <c r="S208">
        <f>3010 * $M$2 * (C207-$F$2)</f>
        <v>30774.971249399994</v>
      </c>
      <c r="T208">
        <f>3010 * $M$2 * (D207-$F$2)</f>
        <v>30774.971249399994</v>
      </c>
      <c r="U208">
        <f t="shared" ref="U208" si="193">3010 * $M$2 * (E207-$F$2)</f>
        <v>32725.734454279998</v>
      </c>
      <c r="V208">
        <f t="shared" ref="V208" si="194">3010 * $M$2 * (F207-$F$2)</f>
        <v>35584.611564879997</v>
      </c>
      <c r="W208">
        <f t="shared" ref="W208" si="195">3010 * $M$2 * (G207-$F$2)</f>
        <v>35181.005384560005</v>
      </c>
      <c r="X208">
        <f t="shared" ref="X208" si="196">3010 * $M$2 * (H207-$F$2)</f>
        <v>35181.005384560005</v>
      </c>
      <c r="Y208">
        <f t="shared" ref="Y208" si="197">3010 * $M$2 * (I207-$F$2)</f>
        <v>32355.76212232</v>
      </c>
      <c r="Z208">
        <f t="shared" ref="Z208" si="198">3010 * $M$2 * (J207-$F$2)</f>
        <v>32725.734454279998</v>
      </c>
      <c r="AA208">
        <f t="shared" ref="AA208" si="199">3010 * $M$2 * (K207-$F$2)</f>
        <v>35181.005384560005</v>
      </c>
      <c r="AB208">
        <f t="shared" ref="AB208" si="200">3010 * $M$2 * (L207-$F$2)</f>
        <v>35181.005384560005</v>
      </c>
      <c r="AC208">
        <f t="shared" ref="AC208" si="201">3010 * $M$2 * (M207-$F$2)</f>
        <v>35181.005384560005</v>
      </c>
      <c r="AD208">
        <f t="shared" ref="AD208" si="202">3010 * $M$2 * (N207-$F$2)</f>
        <v>32725.734454279998</v>
      </c>
    </row>
    <row r="209" spans="1:30" x14ac:dyDescent="0.3">
      <c r="S209">
        <f>SUM(S193:S208)/1000</f>
        <v>108.16799578343044</v>
      </c>
      <c r="T209">
        <f t="shared" ref="T209:AD209" si="203">SUM(T193:T208)/1000</f>
        <v>108.16799578343044</v>
      </c>
      <c r="U209">
        <f t="shared" si="203"/>
        <v>114.10152194667477</v>
      </c>
      <c r="V209">
        <f t="shared" si="203"/>
        <v>118.4539351666614</v>
      </c>
      <c r="W209">
        <f t="shared" si="203"/>
        <v>119.54386509572805</v>
      </c>
      <c r="X209">
        <f t="shared" si="203"/>
        <v>119.54386509572805</v>
      </c>
      <c r="Y209">
        <f t="shared" si="203"/>
        <v>115.72293109389693</v>
      </c>
      <c r="Z209">
        <f t="shared" si="203"/>
        <v>114.59936731647031</v>
      </c>
      <c r="AA209">
        <f t="shared" si="203"/>
        <v>119.54386509572805</v>
      </c>
      <c r="AB209">
        <f t="shared" si="203"/>
        <v>119.54386509572805</v>
      </c>
      <c r="AC209">
        <f t="shared" si="203"/>
        <v>119.54386509572805</v>
      </c>
      <c r="AD209">
        <f t="shared" si="203"/>
        <v>114.10152194667477</v>
      </c>
    </row>
    <row r="210" spans="1:30" s="10" customFormat="1" x14ac:dyDescent="0.3"/>
    <row r="211" spans="1:30" x14ac:dyDescent="0.3">
      <c r="B211">
        <v>12</v>
      </c>
      <c r="C211" t="s">
        <v>179</v>
      </c>
      <c r="D211" t="s">
        <v>180</v>
      </c>
      <c r="E211" t="s">
        <v>182</v>
      </c>
      <c r="F211" t="s">
        <v>183</v>
      </c>
      <c r="G211" t="s">
        <v>94</v>
      </c>
      <c r="H211" t="s">
        <v>186</v>
      </c>
      <c r="I211" t="s">
        <v>187</v>
      </c>
      <c r="J211" t="s">
        <v>188</v>
      </c>
      <c r="K211" t="s">
        <v>184</v>
      </c>
      <c r="L211" t="s">
        <v>189</v>
      </c>
      <c r="M211" t="s">
        <v>185</v>
      </c>
      <c r="N211" t="s">
        <v>190</v>
      </c>
      <c r="S211" t="s">
        <v>179</v>
      </c>
      <c r="T211" t="s">
        <v>180</v>
      </c>
      <c r="U211" t="s">
        <v>182</v>
      </c>
      <c r="V211" t="s">
        <v>183</v>
      </c>
      <c r="W211" t="s">
        <v>94</v>
      </c>
      <c r="X211" t="s">
        <v>186</v>
      </c>
      <c r="Y211" t="s">
        <v>187</v>
      </c>
      <c r="Z211" t="s">
        <v>188</v>
      </c>
      <c r="AA211" t="s">
        <v>184</v>
      </c>
      <c r="AB211" t="s">
        <v>189</v>
      </c>
      <c r="AC211" t="s">
        <v>185</v>
      </c>
      <c r="AD211" t="s">
        <v>190</v>
      </c>
    </row>
    <row r="212" spans="1:30" x14ac:dyDescent="0.3">
      <c r="A212" t="s">
        <v>107</v>
      </c>
      <c r="C212" cm="1">
        <f t="array" ref="C212">INDEX(CLTDRoofGlass!$B$3:$F$26,$B$211,'ROOF-TYPE'!$B$1)+(25.5-$E$1)+(INDEX(WEATHER!$A$2:$G$865, MATCH(1, (WEATHER!$A$2:$A$865=INPUT!$C$7)*(WEATHER!$B$2:$B$865=CALC!C211)*(WEATHER!$C$2:$C$865=CALC!$B$211), 0), 4)-29.4)</f>
        <v>16.077777777777783</v>
      </c>
      <c r="D212" cm="1">
        <f t="array" ref="D212">INDEX(CLTDRoofGlass!$B$3:$F$26,$B$211,'ROOF-TYPE'!$B$1)+(25.5-$E$1)+(INDEX(WEATHER!$A$2:$G$865, MATCH(1, (WEATHER!$A$2:$A$865=INPUT!$C$7)*(WEATHER!$B$2:$B$865=CALC!D211)*(WEATHER!$C$2:$C$865=CALC!$B$211), 0), 4)-29.4)</f>
        <v>16.077777777777783</v>
      </c>
      <c r="E212" cm="1">
        <f t="array" ref="E212">INDEX(CLTDRoofGlass!$B$3:$F$26,$B$211,'ROOF-TYPE'!$B$1)+(25.5-$E$1)+(INDEX(WEATHER!$A$2:$G$865, MATCH(1, (WEATHER!$A$2:$A$865=INPUT!$C$7)*(WEATHER!$B$2:$B$865=CALC!E211)*(WEATHER!$C$2:$C$865=CALC!$B$211), 0), 4)-29.4)</f>
        <v>17.077777777777779</v>
      </c>
      <c r="F212" cm="1">
        <f t="array" ref="F212">INDEX(CLTDRoofGlass!$B$3:$F$26,$B$211,'ROOF-TYPE'!$B$1)+(25.5-$E$1)+(INDEX(WEATHER!$A$2:$G$865, MATCH(1, (WEATHER!$A$2:$A$865=INPUT!$C$7)*(WEATHER!$B$2:$B$865=CALC!F211)*(WEATHER!$C$2:$C$865=CALC!$B$211), 0), 4)-29.4)</f>
        <v>17.522222222222222</v>
      </c>
      <c r="G212" cm="1">
        <f t="array" ref="G212">INDEX(CLTDRoofGlass!$B$3:$F$26,$B$211,'ROOF-TYPE'!$B$1)+(25.5-$E$1)+(INDEX(WEATHER!$A$2:$G$865, MATCH(1, (WEATHER!$A$2:$A$865=INPUT!$C$7)*(WEATHER!$B$2:$B$865=CALC!G211)*(WEATHER!$C$2:$C$865=CALC!$B$211), 0), 4)-29.4)</f>
        <v>17.911111111111111</v>
      </c>
      <c r="H212" cm="1">
        <f t="array" ref="H212">INDEX(CLTDRoofGlass!$B$3:$F$26,$B$211,'ROOF-TYPE'!$B$1)+(25.5-$E$1)+(INDEX(WEATHER!$A$2:$G$865, MATCH(1, (WEATHER!$A$2:$A$865=INPUT!$C$7)*(WEATHER!$B$2:$B$865=CALC!H211)*(WEATHER!$C$2:$C$865=CALC!$B$211), 0), 4)-29.4)</f>
        <v>17.911111111111111</v>
      </c>
      <c r="I212" cm="1">
        <f t="array" ref="I212">INDEX(CLTDRoofGlass!$B$3:$F$26,$B$211,'ROOF-TYPE'!$B$1)+(25.5-$E$1)+(INDEX(WEATHER!$A$2:$G$865, MATCH(1, (WEATHER!$A$2:$A$865=INPUT!$C$7)*(WEATHER!$B$2:$B$865=CALC!I211)*(WEATHER!$C$2:$C$865=CALC!$B$211), 0), 4)-29.4)</f>
        <v>17.8</v>
      </c>
      <c r="J212" cm="1">
        <f t="array" ref="J212">INDEX(CLTDRoofGlass!$B$3:$F$26,$B$211,'ROOF-TYPE'!$B$1)+(25.5-$E$1)+(INDEX(WEATHER!$A$2:$G$865, MATCH(1, (WEATHER!$A$2:$A$865=INPUT!$C$7)*(WEATHER!$B$2:$B$865=CALC!J211)*(WEATHER!$C$2:$C$865=CALC!$B$211), 0), 4)-29.4)</f>
        <v>17.355555555555558</v>
      </c>
      <c r="K212" cm="1">
        <f t="array" ref="K212">INDEX(CLTDRoofGlass!$B$3:$F$26,$B$211,'ROOF-TYPE'!$B$1)+(25.5-$E$1)+(INDEX(WEATHER!$A$2:$G$865, MATCH(1, (WEATHER!$A$2:$A$865=INPUT!$C$7)*(WEATHER!$B$2:$B$865=CALC!K211)*(WEATHER!$C$2:$C$865=CALC!$B$211), 0), 4)-29.4)</f>
        <v>17.911111111111111</v>
      </c>
      <c r="L212" cm="1">
        <f t="array" ref="L212">INDEX(CLTDRoofGlass!$B$3:$F$26,$B$211,'ROOF-TYPE'!$B$1)+(25.5-$E$1)+(INDEX(WEATHER!$A$2:$G$865, MATCH(1, (WEATHER!$A$2:$A$865=INPUT!$C$7)*(WEATHER!$B$2:$B$865=CALC!L211)*(WEATHER!$C$2:$C$865=CALC!$B$211), 0), 4)-29.4)</f>
        <v>17.911111111111111</v>
      </c>
      <c r="M212" cm="1">
        <f t="array" ref="M212">INDEX(CLTDRoofGlass!$B$3:$F$26,$B$211,'ROOF-TYPE'!$B$1)+(25.5-$E$1)+(INDEX(WEATHER!$A$2:$G$865, MATCH(1, (WEATHER!$A$2:$A$865=INPUT!$C$7)*(WEATHER!$B$2:$B$865=CALC!M211)*(WEATHER!$C$2:$C$865=CALC!$B$211), 0), 4)-29.4)</f>
        <v>17.911111111111111</v>
      </c>
      <c r="N212" cm="1">
        <f t="array" ref="N212">INDEX(CLTDRoofGlass!$B$3:$F$26,$B$211,'ROOF-TYPE'!$B$1)+(25.5-$E$1)+(INDEX(WEATHER!$A$2:$G$865, MATCH(1, (WEATHER!$A$2:$A$865=INPUT!$C$7)*(WEATHER!$B$2:$B$865=CALC!N211)*(WEATHER!$C$2:$C$865=CALC!$B$211), 0), 4)-29.4)</f>
        <v>17.077777777777779</v>
      </c>
      <c r="P212" t="s">
        <v>33</v>
      </c>
      <c r="Q212" t="s">
        <v>25</v>
      </c>
      <c r="S212" s="9">
        <f>(1/(INPUT!$C$11+INPUT!$C$12+INPUT!$C$13+$H$1))*INPUT!$C$4*INPUT!$C$5*C212</f>
        <v>21715.806431421086</v>
      </c>
      <c r="T212" s="9">
        <f>(1/(INPUT!$C$11+INPUT!$C$12+INPUT!$C$13+$H$1))*INPUT!$C$4*INPUT!$C$5*D212</f>
        <v>21715.806431421086</v>
      </c>
      <c r="U212" s="9">
        <f>(1/(INPUT!$C$11+INPUT!$C$12+INPUT!$C$13+$H$1))*INPUT!$C$4*INPUT!$C$5*E212</f>
        <v>23066.478566063721</v>
      </c>
      <c r="V212" s="9">
        <f>(1/(INPUT!$C$11+INPUT!$C$12+INPUT!$C$13+$H$1))*INPUT!$C$4*INPUT!$C$5*F212</f>
        <v>23666.777292571554</v>
      </c>
      <c r="W212" s="9">
        <f>(1/(INPUT!$C$11+INPUT!$C$12+INPUT!$C$13+$H$1))*INPUT!$C$4*INPUT!$C$5*G212</f>
        <v>24192.038678265915</v>
      </c>
      <c r="X212" s="9">
        <f>(1/(INPUT!$C$11+INPUT!$C$12+INPUT!$C$13+$H$1))*INPUT!$C$4*INPUT!$C$5*H212</f>
        <v>24192.038678265915</v>
      </c>
      <c r="Y212" s="9">
        <f>(1/(INPUT!$C$11+INPUT!$C$12+INPUT!$C$13+$H$1))*INPUT!$C$4*INPUT!$C$5*I212</f>
        <v>24041.963996638955</v>
      </c>
      <c r="Z212" s="9">
        <f>(1/(INPUT!$C$11+INPUT!$C$12+INPUT!$C$13+$H$1))*INPUT!$C$4*INPUT!$C$5*J212</f>
        <v>23441.665270131121</v>
      </c>
      <c r="AA212" s="9">
        <f>(1/(INPUT!$C$11+INPUT!$C$12+INPUT!$C$13+$H$1))*INPUT!$C$4*INPUT!$C$5*K212</f>
        <v>24192.038678265915</v>
      </c>
      <c r="AB212" s="9">
        <f>(1/(INPUT!$C$11+INPUT!$C$12+INPUT!$C$13+$H$1))*INPUT!$C$4*INPUT!$C$5*L212</f>
        <v>24192.038678265915</v>
      </c>
      <c r="AC212" s="9">
        <f>(1/(INPUT!$C$11+INPUT!$C$12+INPUT!$C$13+$H$1))*INPUT!$C$4*INPUT!$C$5*M212</f>
        <v>24192.038678265915</v>
      </c>
      <c r="AD212" s="9">
        <f>(1/(INPUT!$C$11+INPUT!$C$12+INPUT!$C$13+$H$1))*INPUT!$C$4*INPUT!$C$5*N212</f>
        <v>23066.478566063721</v>
      </c>
    </row>
    <row r="213" spans="1:30" x14ac:dyDescent="0.3">
      <c r="A213" t="s">
        <v>108</v>
      </c>
      <c r="B213" t="s">
        <v>104</v>
      </c>
      <c r="C213" cm="1">
        <f t="array" ref="C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(WEATHER!$A$2:$A$865=INPUT!$C$7)*(WEATHER!$B$2:$B$865=CALC!C211)*(WEATHER!$C$2:$C$865=CALC!$B$211), 0), 4)-29.4)</f>
        <v>15.077777777777783</v>
      </c>
      <c r="D213" cm="1">
        <f t="array" ref="D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(WEATHER!$A$2:$A$865=INPUT!$C$7)*(WEATHER!$B$2:$B$865=CALC!D211)*(WEATHER!$C$2:$C$865=CALC!$B$211), 0), 4)-29.4)</f>
        <v>15.077777777777783</v>
      </c>
      <c r="E213" cm="1">
        <f t="array" ref="E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(WEATHER!$A$2:$A$865=INPUT!$C$7)*(WEATHER!$B$2:$B$865=CALC!E211)*(WEATHER!$C$2:$C$865=CALC!$B$211), 0), 4)-29.4)</f>
        <v>16.077777777777779</v>
      </c>
      <c r="F213" cm="1">
        <f t="array" ref="F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(WEATHER!$A$2:$A$865=INPUT!$C$7)*(WEATHER!$B$2:$B$865=CALC!F211)*(WEATHER!$C$2:$C$865=CALC!$B$211), 0), 4)-29.4)</f>
        <v>16.522222222222222</v>
      </c>
      <c r="G213" cm="1">
        <f t="array" ref="G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(WEATHER!$A$2:$A$865=INPUT!$C$7)*(WEATHER!$B$2:$B$865=CALC!G211)*(WEATHER!$C$2:$C$865=CALC!$B$211), 0), 4)-29.4)</f>
        <v>16.911111111111111</v>
      </c>
      <c r="H213" cm="1">
        <f t="array" ref="H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(WEATHER!$A$2:$A$865=INPUT!$C$7)*(WEATHER!$B$2:$B$865=CALC!H211)*(WEATHER!$C$2:$C$865=CALC!$B$211), 0), 4)-29.4)</f>
        <v>16.911111111111111</v>
      </c>
      <c r="I213" cm="1">
        <f t="array" ref="I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(WEATHER!$A$2:$A$865=INPUT!$C$7)*(WEATHER!$B$2:$B$865=CALC!I211)*(WEATHER!$C$2:$C$865=CALC!$B$211), 0), 4)-29.4)</f>
        <v>16.8</v>
      </c>
      <c r="J213" cm="1">
        <f t="array" ref="J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(WEATHER!$A$2:$A$865=INPUT!$C$7)*(WEATHER!$B$2:$B$865=CALC!J211)*(WEATHER!$C$2:$C$865=CALC!$B$211), 0), 4)-29.4)</f>
        <v>16.355555555555558</v>
      </c>
      <c r="K213" cm="1">
        <f t="array" ref="K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(WEATHER!$A$2:$A$865=INPUT!$C$7)*(WEATHER!$B$2:$B$865=CALC!K211)*(WEATHER!$C$2:$C$865=CALC!$B$211), 0), 4)-29.4)</f>
        <v>16.911111111111111</v>
      </c>
      <c r="L213" cm="1">
        <f t="array" ref="L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(WEATHER!$A$2:$A$865=INPUT!$C$7)*(WEATHER!$B$2:$B$865=CALC!L211)*(WEATHER!$C$2:$C$865=CALC!$B$211), 0), 4)-29.4)</f>
        <v>16.911111111111111</v>
      </c>
      <c r="M213" cm="1">
        <f t="array" ref="M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(WEATHER!$A$2:$A$865=INPUT!$C$7)*(WEATHER!$B$2:$B$865=CALC!M211)*(WEATHER!$C$2:$C$865=CALC!$B$211), 0), 4)-29.4)</f>
        <v>16.911111111111111</v>
      </c>
      <c r="N213" cm="1">
        <f t="array" ref="N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(WEATHER!$A$2:$A$865=INPUT!$C$7)*(WEATHER!$B$2:$B$865=CALC!N211)*(WEATHER!$C$2:$C$865=CALC!$B$211), 0), 4)-29.4)</f>
        <v>16.077777777777779</v>
      </c>
      <c r="P213" t="s">
        <v>33</v>
      </c>
      <c r="Q213" t="s">
        <v>26</v>
      </c>
      <c r="R213" t="s">
        <v>104</v>
      </c>
      <c r="S213">
        <f>(1/(2*INPUT!$C$16+INPUT!$C$14))*INDEX(INPUT!$F$11:$G$14,MATCH(CALC!$B$6,INPUT!$F$11:$F$14,0),2)*C213</f>
        <v>4006.4255172413805</v>
      </c>
      <c r="T213">
        <f>(1/(2*INPUT!$C$16+INPUT!$C$14))*INDEX(INPUT!$F$11:$G$14,MATCH(CALC!$B$6,INPUT!$F$11:$F$14,0),2)*D213</f>
        <v>4006.4255172413805</v>
      </c>
      <c r="U213">
        <f>(1/(2*INPUT!$C$16+INPUT!$C$14))*INDEX(INPUT!$F$11:$G$14,MATCH(CALC!$B$6,INPUT!$F$11:$F$14,0),2)*E213</f>
        <v>4272.1427586206901</v>
      </c>
      <c r="V213">
        <f>(1/(2*INPUT!$C$16+INPUT!$C$14))*INDEX(INPUT!$F$11:$G$14,MATCH(CALC!$B$6,INPUT!$F$11:$F$14,0),2)*F213</f>
        <v>4390.2393103448276</v>
      </c>
      <c r="W213">
        <f>(1/(2*INPUT!$C$16+INPUT!$C$14))*INDEX(INPUT!$F$11:$G$14,MATCH(CALC!$B$6,INPUT!$F$11:$F$14,0),2)*G213</f>
        <v>4493.5737931034482</v>
      </c>
      <c r="X213">
        <f>(1/(2*INPUT!$C$16+INPUT!$C$14))*INDEX(INPUT!$F$11:$G$14,MATCH(CALC!$B$6,INPUT!$F$11:$F$14,0),2)*H213</f>
        <v>4493.5737931034482</v>
      </c>
      <c r="Y213">
        <f>(1/(2*INPUT!$C$16+INPUT!$C$14))*INDEX(INPUT!$F$11:$G$14,MATCH(CALC!$B$6,INPUT!$F$11:$F$14,0),2)*I213</f>
        <v>4464.0496551724136</v>
      </c>
      <c r="Z213">
        <f>(1/(2*INPUT!$C$16+INPUT!$C$14))*INDEX(INPUT!$F$11:$G$14,MATCH(CALC!$B$6,INPUT!$F$11:$F$14,0),2)*J213</f>
        <v>4345.9531034482761</v>
      </c>
      <c r="AA213">
        <f>(1/(2*INPUT!$C$16+INPUT!$C$14))*INDEX(INPUT!$F$11:$G$14,MATCH(CALC!$B$6,INPUT!$F$11:$F$14,0),2)*K213</f>
        <v>4493.5737931034482</v>
      </c>
      <c r="AB213">
        <f>(1/(2*INPUT!$C$16+INPUT!$C$14))*INDEX(INPUT!$F$11:$G$14,MATCH(CALC!$B$6,INPUT!$F$11:$F$14,0),2)*L213</f>
        <v>4493.5737931034482</v>
      </c>
      <c r="AC213">
        <f>(1/(2*INPUT!$C$16+INPUT!$C$14))*INDEX(INPUT!$F$11:$G$14,MATCH(CALC!$B$6,INPUT!$F$11:$F$14,0),2)*M213</f>
        <v>4493.5737931034482</v>
      </c>
      <c r="AD213">
        <f>(1/(2*INPUT!$C$16+INPUT!$C$14))*INDEX(INPUT!$F$11:$G$14,MATCH(CALC!$B$6,INPUT!$F$11:$F$14,0),2)*N213</f>
        <v>4272.1427586206901</v>
      </c>
    </row>
    <row r="214" spans="1:30" x14ac:dyDescent="0.3">
      <c r="B214" t="s">
        <v>73</v>
      </c>
      <c r="C214" cm="1">
        <f t="array" ref="C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(WEATHER!$A$2:$A$865=INPUT!$C$7)*(WEATHER!$B$2:$B$865=CALC!C211)*(WEATHER!$C$2:$C$865=CALC!$B$211), 0), 4)-29.4)</f>
        <v>23.077777777777783</v>
      </c>
      <c r="D214" cm="1">
        <f t="array" ref="D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(WEATHER!$A$2:$A$865=INPUT!$C$7)*(WEATHER!$B$2:$B$865=CALC!D211)*(WEATHER!$C$2:$C$865=CALC!$B$211), 0), 4)-29.4)</f>
        <v>23.077777777777783</v>
      </c>
      <c r="E214" cm="1">
        <f t="array" ref="E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(WEATHER!$A$2:$A$865=INPUT!$C$7)*(WEATHER!$B$2:$B$865=CALC!E211)*(WEATHER!$C$2:$C$865=CALC!$B$211), 0), 4)-29.4)</f>
        <v>24.077777777777779</v>
      </c>
      <c r="F214" cm="1">
        <f t="array" ref="F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(WEATHER!$A$2:$A$865=INPUT!$C$7)*(WEATHER!$B$2:$B$865=CALC!F211)*(WEATHER!$C$2:$C$865=CALC!$B$211), 0), 4)-29.4)</f>
        <v>24.522222222222222</v>
      </c>
      <c r="G214" cm="1">
        <f t="array" ref="G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(WEATHER!$A$2:$A$865=INPUT!$C$7)*(WEATHER!$B$2:$B$865=CALC!G211)*(WEATHER!$C$2:$C$865=CALC!$B$211), 0), 4)-29.4)</f>
        <v>24.911111111111111</v>
      </c>
      <c r="H214" cm="1">
        <f t="array" ref="H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(WEATHER!$A$2:$A$865=INPUT!$C$7)*(WEATHER!$B$2:$B$865=CALC!H211)*(WEATHER!$C$2:$C$865=CALC!$B$211), 0), 4)-29.4)</f>
        <v>24.911111111111111</v>
      </c>
      <c r="I214" cm="1">
        <f t="array" ref="I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(WEATHER!$A$2:$A$865=INPUT!$C$7)*(WEATHER!$B$2:$B$865=CALC!I211)*(WEATHER!$C$2:$C$865=CALC!$B$211), 0), 4)-29.4)</f>
        <v>24.8</v>
      </c>
      <c r="J214" cm="1">
        <f t="array" ref="J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(WEATHER!$A$2:$A$865=INPUT!$C$7)*(WEATHER!$B$2:$B$865=CALC!J211)*(WEATHER!$C$2:$C$865=CALC!$B$211), 0), 4)-29.4)</f>
        <v>24.355555555555558</v>
      </c>
      <c r="K214" cm="1">
        <f t="array" ref="K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(WEATHER!$A$2:$A$865=INPUT!$C$7)*(WEATHER!$B$2:$B$865=CALC!K211)*(WEATHER!$C$2:$C$865=CALC!$B$211), 0), 4)-29.4)</f>
        <v>24.911111111111111</v>
      </c>
      <c r="L214" cm="1">
        <f t="array" ref="L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(WEATHER!$A$2:$A$865=INPUT!$C$7)*(WEATHER!$B$2:$B$865=CALC!L211)*(WEATHER!$C$2:$C$865=CALC!$B$211), 0), 4)-29.4)</f>
        <v>24.911111111111111</v>
      </c>
      <c r="M214" cm="1">
        <f t="array" ref="M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(WEATHER!$A$2:$A$865=INPUT!$C$7)*(WEATHER!$B$2:$B$865=CALC!M211)*(WEATHER!$C$2:$C$865=CALC!$B$211), 0), 4)-29.4)</f>
        <v>24.911111111111111</v>
      </c>
      <c r="N214" cm="1">
        <f t="array" ref="N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(WEATHER!$A$2:$A$865=INPUT!$C$7)*(WEATHER!$B$2:$B$865=CALC!N211)*(WEATHER!$C$2:$C$865=CALC!$B$211), 0), 4)-29.4)</f>
        <v>24.077777777777779</v>
      </c>
      <c r="R214" t="s">
        <v>73</v>
      </c>
      <c r="S214">
        <f>(1/(2*INPUT!$C$16+INPUT!$C$14))*INDEX(INPUT!$F$11:$G$14,MATCH(CALC!$B$6,INPUT!$F$11:$F$14,0),2)*C214</f>
        <v>6132.1634482758636</v>
      </c>
      <c r="T214">
        <f>(1/(2*INPUT!$C$16+INPUT!$C$14))*INDEX(INPUT!$F$11:$G$14,MATCH(CALC!$B$6,INPUT!$F$11:$F$14,0),2)*D214</f>
        <v>6132.1634482758636</v>
      </c>
      <c r="U214">
        <f>(1/(2*INPUT!$C$16+INPUT!$C$14))*INDEX(INPUT!$F$11:$G$14,MATCH(CALC!$B$6,INPUT!$F$11:$F$14,0),2)*E214</f>
        <v>6397.8806896551723</v>
      </c>
      <c r="V214">
        <f>(1/(2*INPUT!$C$16+INPUT!$C$14))*INDEX(INPUT!$F$11:$G$14,MATCH(CALC!$B$6,INPUT!$F$11:$F$14,0),2)*F214</f>
        <v>6515.9772413793098</v>
      </c>
      <c r="W214">
        <f>(1/(2*INPUT!$C$16+INPUT!$C$14))*INDEX(INPUT!$F$11:$G$14,MATCH(CALC!$B$6,INPUT!$F$11:$F$14,0),2)*G214</f>
        <v>6619.3117241379314</v>
      </c>
      <c r="X214">
        <f>(1/(2*INPUT!$C$16+INPUT!$C$14))*INDEX(INPUT!$F$11:$G$14,MATCH(CALC!$B$6,INPUT!$F$11:$F$14,0),2)*H214</f>
        <v>6619.3117241379314</v>
      </c>
      <c r="Y214">
        <f>(1/(2*INPUT!$C$16+INPUT!$C$14))*INDEX(INPUT!$F$11:$G$14,MATCH(CALC!$B$6,INPUT!$F$11:$F$14,0),2)*I214</f>
        <v>6589.7875862068968</v>
      </c>
      <c r="Z214">
        <f>(1/(2*INPUT!$C$16+INPUT!$C$14))*INDEX(INPUT!$F$11:$G$14,MATCH(CALC!$B$6,INPUT!$F$11:$F$14,0),2)*J214</f>
        <v>6471.6910344827593</v>
      </c>
      <c r="AA214">
        <f>(1/(2*INPUT!$C$16+INPUT!$C$14))*INDEX(INPUT!$F$11:$G$14,MATCH(CALC!$B$6,INPUT!$F$11:$F$14,0),2)*K214</f>
        <v>6619.3117241379314</v>
      </c>
      <c r="AB214">
        <f>(1/(2*INPUT!$C$16+INPUT!$C$14))*INDEX(INPUT!$F$11:$G$14,MATCH(CALC!$B$6,INPUT!$F$11:$F$14,0),2)*L214</f>
        <v>6619.3117241379314</v>
      </c>
      <c r="AC214">
        <f>(1/(2*INPUT!$C$16+INPUT!$C$14))*INDEX(INPUT!$F$11:$G$14,MATCH(CALC!$B$6,INPUT!$F$11:$F$14,0),2)*M214</f>
        <v>6619.3117241379314</v>
      </c>
      <c r="AD214">
        <f>(1/(2*INPUT!$C$16+INPUT!$C$14))*INDEX(INPUT!$F$11:$G$14,MATCH(CALC!$B$6,INPUT!$F$11:$F$14,0),2)*N214</f>
        <v>6397.8806896551723</v>
      </c>
    </row>
    <row r="215" spans="1:30" x14ac:dyDescent="0.3">
      <c r="B215" t="s">
        <v>105</v>
      </c>
      <c r="C215" cm="1">
        <f t="array" ref="C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(WEATHER!$A$2:$A$865=INPUT!$C$7)*(WEATHER!$B$2:$B$865=CALC!C211)*(WEATHER!$C$2:$C$865=CALC!$B$211), 0), 4)-29.4)</f>
        <v>20.077777777777783</v>
      </c>
      <c r="D215" cm="1">
        <f t="array" ref="D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(WEATHER!$A$2:$A$865=INPUT!$C$7)*(WEATHER!$B$2:$B$865=CALC!D211)*(WEATHER!$C$2:$C$865=CALC!$B$211), 0), 4)-29.4)</f>
        <v>20.077777777777783</v>
      </c>
      <c r="E215" cm="1">
        <f t="array" ref="E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(WEATHER!$A$2:$A$865=INPUT!$C$7)*(WEATHER!$B$2:$B$865=CALC!E211)*(WEATHER!$C$2:$C$865=CALC!$B$211), 0), 4)-29.4)</f>
        <v>21.077777777777779</v>
      </c>
      <c r="F215" cm="1">
        <f t="array" ref="F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(WEATHER!$A$2:$A$865=INPUT!$C$7)*(WEATHER!$B$2:$B$865=CALC!F211)*(WEATHER!$C$2:$C$865=CALC!$B$211), 0), 4)-29.4)</f>
        <v>21.522222222222222</v>
      </c>
      <c r="G215" cm="1">
        <f t="array" ref="G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(WEATHER!$A$2:$A$865=INPUT!$C$7)*(WEATHER!$B$2:$B$865=CALC!G211)*(WEATHER!$C$2:$C$865=CALC!$B$211), 0), 4)-29.4)</f>
        <v>21.911111111111111</v>
      </c>
      <c r="H215" cm="1">
        <f t="array" ref="H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(WEATHER!$A$2:$A$865=INPUT!$C$7)*(WEATHER!$B$2:$B$865=CALC!H211)*(WEATHER!$C$2:$C$865=CALC!$B$211), 0), 4)-29.4)</f>
        <v>21.911111111111111</v>
      </c>
      <c r="I215" cm="1">
        <f t="array" ref="I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(WEATHER!$A$2:$A$865=INPUT!$C$7)*(WEATHER!$B$2:$B$865=CALC!I211)*(WEATHER!$C$2:$C$865=CALC!$B$211), 0), 4)-29.4)</f>
        <v>21.8</v>
      </c>
      <c r="J215" cm="1">
        <f t="array" ref="J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(WEATHER!$A$2:$A$865=INPUT!$C$7)*(WEATHER!$B$2:$B$865=CALC!J211)*(WEATHER!$C$2:$C$865=CALC!$B$211), 0), 4)-29.4)</f>
        <v>21.355555555555558</v>
      </c>
      <c r="K215" cm="1">
        <f t="array" ref="K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(WEATHER!$A$2:$A$865=INPUT!$C$7)*(WEATHER!$B$2:$B$865=CALC!K211)*(WEATHER!$C$2:$C$865=CALC!$B$211), 0), 4)-29.4)</f>
        <v>21.911111111111111</v>
      </c>
      <c r="L215" cm="1">
        <f t="array" ref="L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(WEATHER!$A$2:$A$865=INPUT!$C$7)*(WEATHER!$B$2:$B$865=CALC!L211)*(WEATHER!$C$2:$C$865=CALC!$B$211), 0), 4)-29.4)</f>
        <v>21.911111111111111</v>
      </c>
      <c r="M215" cm="1">
        <f t="array" ref="M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(WEATHER!$A$2:$A$865=INPUT!$C$7)*(WEATHER!$B$2:$B$865=CALC!M211)*(WEATHER!$C$2:$C$865=CALC!$B$211), 0), 4)-29.4)</f>
        <v>21.911111111111111</v>
      </c>
      <c r="N215" cm="1">
        <f t="array" ref="N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(WEATHER!$A$2:$A$865=INPUT!$C$7)*(WEATHER!$B$2:$B$865=CALC!N211)*(WEATHER!$C$2:$C$865=CALC!$B$211), 0), 4)-29.4)</f>
        <v>21.077777777777779</v>
      </c>
      <c r="R215" t="s">
        <v>105</v>
      </c>
      <c r="S215">
        <f>(1/(2*INPUT!$C$16+INPUT!$C$14))*INDEX(INPUT!$F$11:$G$14,MATCH(CALC!$B$6,INPUT!$F$11:$F$14,0),2)*C215</f>
        <v>5335.0117241379321</v>
      </c>
      <c r="T215">
        <f>(1/(2*INPUT!$C$16+INPUT!$C$14))*INDEX(INPUT!$F$11:$G$14,MATCH(CALC!$B$6,INPUT!$F$11:$F$14,0),2)*D215</f>
        <v>5335.0117241379321</v>
      </c>
      <c r="U215">
        <f>(1/(2*INPUT!$C$16+INPUT!$C$14))*INDEX(INPUT!$F$11:$G$14,MATCH(CALC!$B$6,INPUT!$F$11:$F$14,0),2)*E215</f>
        <v>5600.7289655172417</v>
      </c>
      <c r="V215">
        <f>(1/(2*INPUT!$C$16+INPUT!$C$14))*INDEX(INPUT!$F$11:$G$14,MATCH(CALC!$B$6,INPUT!$F$11:$F$14,0),2)*F215</f>
        <v>5718.8255172413792</v>
      </c>
      <c r="W215">
        <f>(1/(2*INPUT!$C$16+INPUT!$C$14))*INDEX(INPUT!$F$11:$G$14,MATCH(CALC!$B$6,INPUT!$F$11:$F$14,0),2)*G215</f>
        <v>5822.16</v>
      </c>
      <c r="X215">
        <f>(1/(2*INPUT!$C$16+INPUT!$C$14))*INDEX(INPUT!$F$11:$G$14,MATCH(CALC!$B$6,INPUT!$F$11:$F$14,0),2)*H215</f>
        <v>5822.16</v>
      </c>
      <c r="Y215">
        <f>(1/(2*INPUT!$C$16+INPUT!$C$14))*INDEX(INPUT!$F$11:$G$14,MATCH(CALC!$B$6,INPUT!$F$11:$F$14,0),2)*I215</f>
        <v>5792.6358620689653</v>
      </c>
      <c r="Z215">
        <f>(1/(2*INPUT!$C$16+INPUT!$C$14))*INDEX(INPUT!$F$11:$G$14,MATCH(CALC!$B$6,INPUT!$F$11:$F$14,0),2)*J215</f>
        <v>5674.5393103448278</v>
      </c>
      <c r="AA215">
        <f>(1/(2*INPUT!$C$16+INPUT!$C$14))*INDEX(INPUT!$F$11:$G$14,MATCH(CALC!$B$6,INPUT!$F$11:$F$14,0),2)*K215</f>
        <v>5822.16</v>
      </c>
      <c r="AB215">
        <f>(1/(2*INPUT!$C$16+INPUT!$C$14))*INDEX(INPUT!$F$11:$G$14,MATCH(CALC!$B$6,INPUT!$F$11:$F$14,0),2)*L215</f>
        <v>5822.16</v>
      </c>
      <c r="AC215">
        <f>(1/(2*INPUT!$C$16+INPUT!$C$14))*INDEX(INPUT!$F$11:$G$14,MATCH(CALC!$B$6,INPUT!$F$11:$F$14,0),2)*M215</f>
        <v>5822.16</v>
      </c>
      <c r="AD215">
        <f>(1/(2*INPUT!$C$16+INPUT!$C$14))*INDEX(INPUT!$F$11:$G$14,MATCH(CALC!$B$6,INPUT!$F$11:$F$14,0),2)*N215</f>
        <v>5600.7289655172417</v>
      </c>
    </row>
    <row r="216" spans="1:30" x14ac:dyDescent="0.3">
      <c r="B216" t="s">
        <v>106</v>
      </c>
      <c r="C216" cm="1">
        <f t="array" ref="C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(WEATHER!$A$2:$A$865=INPUT!$C$7)*(WEATHER!$B$2:$B$865=CALC!C211)*(WEATHER!$C$2:$C$865=CALC!$B$211), 0), 4)-29.4)</f>
        <v>35.077777777777783</v>
      </c>
      <c r="D216" cm="1">
        <f t="array" ref="D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(WEATHER!$A$2:$A$865=INPUT!$C$7)*(WEATHER!$B$2:$B$865=CALC!D211)*(WEATHER!$C$2:$C$865=CALC!$B$211), 0), 4)-29.4)</f>
        <v>35.077777777777783</v>
      </c>
      <c r="E216" cm="1">
        <f t="array" ref="E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(WEATHER!$A$2:$A$865=INPUT!$C$7)*(WEATHER!$B$2:$B$865=CALC!E211)*(WEATHER!$C$2:$C$865=CALC!$B$211), 0), 4)-29.4)</f>
        <v>36.077777777777783</v>
      </c>
      <c r="F216" cm="1">
        <f t="array" ref="F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(WEATHER!$A$2:$A$865=INPUT!$C$7)*(WEATHER!$B$2:$B$865=CALC!F211)*(WEATHER!$C$2:$C$865=CALC!$B$211), 0), 4)-29.4)</f>
        <v>36.522222222222226</v>
      </c>
      <c r="G216" cm="1">
        <f t="array" ref="G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(WEATHER!$A$2:$A$865=INPUT!$C$7)*(WEATHER!$B$2:$B$865=CALC!G211)*(WEATHER!$C$2:$C$865=CALC!$B$211), 0), 4)-29.4)</f>
        <v>36.911111111111111</v>
      </c>
      <c r="H216" cm="1">
        <f t="array" ref="H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(WEATHER!$A$2:$A$865=INPUT!$C$7)*(WEATHER!$B$2:$B$865=CALC!H211)*(WEATHER!$C$2:$C$865=CALC!$B$211), 0), 4)-29.4)</f>
        <v>36.911111111111111</v>
      </c>
      <c r="I216" cm="1">
        <f t="array" ref="I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(WEATHER!$A$2:$A$865=INPUT!$C$7)*(WEATHER!$B$2:$B$865=CALC!I211)*(WEATHER!$C$2:$C$865=CALC!$B$211), 0), 4)-29.4)</f>
        <v>36.800000000000004</v>
      </c>
      <c r="J216" cm="1">
        <f t="array" ref="J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(WEATHER!$A$2:$A$865=INPUT!$C$7)*(WEATHER!$B$2:$B$865=CALC!J211)*(WEATHER!$C$2:$C$865=CALC!$B$211), 0), 4)-29.4)</f>
        <v>36.355555555555561</v>
      </c>
      <c r="K216" cm="1">
        <f t="array" ref="K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(WEATHER!$A$2:$A$865=INPUT!$C$7)*(WEATHER!$B$2:$B$865=CALC!K211)*(WEATHER!$C$2:$C$865=CALC!$B$211), 0), 4)-29.4)</f>
        <v>36.911111111111111</v>
      </c>
      <c r="L216" cm="1">
        <f t="array" ref="L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(WEATHER!$A$2:$A$865=INPUT!$C$7)*(WEATHER!$B$2:$B$865=CALC!L211)*(WEATHER!$C$2:$C$865=CALC!$B$211), 0), 4)-29.4)</f>
        <v>36.911111111111111</v>
      </c>
      <c r="M216" cm="1">
        <f t="array" ref="M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(WEATHER!$A$2:$A$865=INPUT!$C$7)*(WEATHER!$B$2:$B$865=CALC!M211)*(WEATHER!$C$2:$C$865=CALC!$B$211), 0), 4)-29.4)</f>
        <v>36.911111111111111</v>
      </c>
      <c r="N216" cm="1">
        <f t="array" ref="N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(WEATHER!$A$2:$A$865=INPUT!$C$7)*(WEATHER!$B$2:$B$865=CALC!N211)*(WEATHER!$C$2:$C$865=CALC!$B$211), 0), 4)-29.4)</f>
        <v>36.077777777777783</v>
      </c>
      <c r="R216" t="s">
        <v>106</v>
      </c>
      <c r="S216">
        <f>(1/(2*INPUT!$C$16+INPUT!$C$14))*INDEX(INPUT!$F$11:$G$14,MATCH(CALC!$B$6,INPUT!$F$11:$F$14,0),2)*C216</f>
        <v>9320.7703448275879</v>
      </c>
      <c r="T216">
        <f>(1/(2*INPUT!$C$16+INPUT!$C$14))*INDEX(INPUT!$F$11:$G$14,MATCH(CALC!$B$6,INPUT!$F$11:$F$14,0),2)*D216</f>
        <v>9320.7703448275879</v>
      </c>
      <c r="U216">
        <f>(1/(2*INPUT!$C$16+INPUT!$C$14))*INDEX(INPUT!$F$11:$G$14,MATCH(CALC!$B$6,INPUT!$F$11:$F$14,0),2)*E216</f>
        <v>9586.4875862068984</v>
      </c>
      <c r="V216">
        <f>(1/(2*INPUT!$C$16+INPUT!$C$14))*INDEX(INPUT!$F$11:$G$14,MATCH(CALC!$B$6,INPUT!$F$11:$F$14,0),2)*F216</f>
        <v>9704.584137931035</v>
      </c>
      <c r="W216">
        <f>(1/(2*INPUT!$C$16+INPUT!$C$14))*INDEX(INPUT!$F$11:$G$14,MATCH(CALC!$B$6,INPUT!$F$11:$F$14,0),2)*G216</f>
        <v>9807.9186206896557</v>
      </c>
      <c r="X216">
        <f>(1/(2*INPUT!$C$16+INPUT!$C$14))*INDEX(INPUT!$F$11:$G$14,MATCH(CALC!$B$6,INPUT!$F$11:$F$14,0),2)*H216</f>
        <v>9807.9186206896557</v>
      </c>
      <c r="Y216">
        <f>(1/(2*INPUT!$C$16+INPUT!$C$14))*INDEX(INPUT!$F$11:$G$14,MATCH(CALC!$B$6,INPUT!$F$11:$F$14,0),2)*I216</f>
        <v>9778.394482758622</v>
      </c>
      <c r="Z216">
        <f>(1/(2*INPUT!$C$16+INPUT!$C$14))*INDEX(INPUT!$F$11:$G$14,MATCH(CALC!$B$6,INPUT!$F$11:$F$14,0),2)*J216</f>
        <v>9660.2979310344836</v>
      </c>
      <c r="AA216">
        <f>(1/(2*INPUT!$C$16+INPUT!$C$14))*INDEX(INPUT!$F$11:$G$14,MATCH(CALC!$B$6,INPUT!$F$11:$F$14,0),2)*K216</f>
        <v>9807.9186206896557</v>
      </c>
      <c r="AB216">
        <f>(1/(2*INPUT!$C$16+INPUT!$C$14))*INDEX(INPUT!$F$11:$G$14,MATCH(CALC!$B$6,INPUT!$F$11:$F$14,0),2)*L216</f>
        <v>9807.9186206896557</v>
      </c>
      <c r="AC216">
        <f>(1/(2*INPUT!$C$16+INPUT!$C$14))*INDEX(INPUT!$F$11:$G$14,MATCH(CALC!$B$6,INPUT!$F$11:$F$14,0),2)*M216</f>
        <v>9807.9186206896557</v>
      </c>
      <c r="AD216">
        <f>(1/(2*INPUT!$C$16+INPUT!$C$14))*INDEX(INPUT!$F$11:$G$14,MATCH(CALC!$B$6,INPUT!$F$11:$F$14,0),2)*N216</f>
        <v>9586.4875862068984</v>
      </c>
    </row>
    <row r="217" spans="1:30" x14ac:dyDescent="0.3">
      <c r="A217" t="s">
        <v>109</v>
      </c>
      <c r="C217" cm="1">
        <f t="array" ref="C217">INDEX(CLTDRoofGlass!$G$3:$G$26,$B$211,1)+(25.5-$E$1)+(INDEX(WEATHER!$A$2:$G$865, MATCH(1, (WEATHER!$A$2:$A$865=INPUT!$C$7)*(WEATHER!$B$2:$B$865=CALC!C211)*(WEATHER!$C$2:$C$865=CALC!$B$211), 0), 4)-29.4)</f>
        <v>5.0777777777777828</v>
      </c>
      <c r="D217" cm="1">
        <f t="array" ref="D217">INDEX(CLTDRoofGlass!$G$3:$G$26,$B$211,1)+(25.5-$E$1)+(INDEX(WEATHER!$A$2:$G$865, MATCH(1, (WEATHER!$A$2:$A$865=INPUT!$C$7)*(WEATHER!$B$2:$B$865=CALC!D211)*(WEATHER!$C$2:$C$865=CALC!$B$211), 0), 4)-29.4)</f>
        <v>5.0777777777777828</v>
      </c>
      <c r="E217" cm="1">
        <f t="array" ref="E217">INDEX(CLTDRoofGlass!$G$3:$G$26,$B$211,1)+(25.5-$E$1)+(INDEX(WEATHER!$A$2:$G$865, MATCH(1, (WEATHER!$A$2:$A$865=INPUT!$C$7)*(WEATHER!$B$2:$B$865=CALC!E211)*(WEATHER!$C$2:$C$865=CALC!$B$211), 0), 4)-29.4)</f>
        <v>6.0777777777777793</v>
      </c>
      <c r="F217" cm="1">
        <f t="array" ref="F217">INDEX(CLTDRoofGlass!$G$3:$G$26,$B$211,1)+(25.5-$E$1)+(INDEX(WEATHER!$A$2:$G$865, MATCH(1, (WEATHER!$A$2:$A$865=INPUT!$C$7)*(WEATHER!$B$2:$B$865=CALC!F211)*(WEATHER!$C$2:$C$865=CALC!$B$211), 0), 4)-29.4)</f>
        <v>6.5222222222222221</v>
      </c>
      <c r="G217" cm="1">
        <f t="array" ref="G217">INDEX(CLTDRoofGlass!$G$3:$G$26,$B$211,1)+(25.5-$E$1)+(INDEX(WEATHER!$A$2:$G$865, MATCH(1, (WEATHER!$A$2:$A$865=INPUT!$C$7)*(WEATHER!$B$2:$B$865=CALC!G211)*(WEATHER!$C$2:$C$865=CALC!$B$211), 0), 4)-29.4)</f>
        <v>6.9111111111111114</v>
      </c>
      <c r="H217" cm="1">
        <f t="array" ref="H217">INDEX(CLTDRoofGlass!$G$3:$G$26,$B$211,1)+(25.5-$E$1)+(INDEX(WEATHER!$A$2:$G$865, MATCH(1, (WEATHER!$A$2:$A$865=INPUT!$C$7)*(WEATHER!$B$2:$B$865=CALC!H211)*(WEATHER!$C$2:$C$865=CALC!$B$211), 0), 4)-29.4)</f>
        <v>6.9111111111111114</v>
      </c>
      <c r="I217" cm="1">
        <f t="array" ref="I217">INDEX(CLTDRoofGlass!$G$3:$G$26,$B$211,1)+(25.5-$E$1)+(INDEX(WEATHER!$A$2:$G$865, MATCH(1, (WEATHER!$A$2:$A$865=INPUT!$C$7)*(WEATHER!$B$2:$B$865=CALC!I211)*(WEATHER!$C$2:$C$865=CALC!$B$211), 0), 4)-29.4)</f>
        <v>6.8000000000000007</v>
      </c>
      <c r="J217" cm="1">
        <f t="array" ref="J217">INDEX(CLTDRoofGlass!$G$3:$G$26,$B$211,1)+(25.5-$E$1)+(INDEX(WEATHER!$A$2:$G$865, MATCH(1, (WEATHER!$A$2:$A$865=INPUT!$C$7)*(WEATHER!$B$2:$B$865=CALC!J211)*(WEATHER!$C$2:$C$865=CALC!$B$211), 0), 4)-29.4)</f>
        <v>6.3555555555555578</v>
      </c>
      <c r="K217" cm="1">
        <f t="array" ref="K217">INDEX(CLTDRoofGlass!$G$3:$G$26,$B$211,1)+(25.5-$E$1)+(INDEX(WEATHER!$A$2:$G$865, MATCH(1, (WEATHER!$A$2:$A$865=INPUT!$C$7)*(WEATHER!$B$2:$B$865=CALC!K211)*(WEATHER!$C$2:$C$865=CALC!$B$211), 0), 4)-29.4)</f>
        <v>6.9111111111111114</v>
      </c>
      <c r="L217" cm="1">
        <f t="array" ref="L217">INDEX(CLTDRoofGlass!$G$3:$G$26,$B$211,1)+(25.5-$E$1)+(INDEX(WEATHER!$A$2:$G$865, MATCH(1, (WEATHER!$A$2:$A$865=INPUT!$C$7)*(WEATHER!$B$2:$B$865=CALC!L211)*(WEATHER!$C$2:$C$865=CALC!$B$211), 0), 4)-29.4)</f>
        <v>6.9111111111111114</v>
      </c>
      <c r="M217" cm="1">
        <f t="array" ref="M217">INDEX(CLTDRoofGlass!$G$3:$G$26,$B$211,1)+(25.5-$E$1)+(INDEX(WEATHER!$A$2:$G$865, MATCH(1, (WEATHER!$A$2:$A$865=INPUT!$C$7)*(WEATHER!$B$2:$B$865=CALC!M211)*(WEATHER!$C$2:$C$865=CALC!$B$211), 0), 4)-29.4)</f>
        <v>6.9111111111111114</v>
      </c>
      <c r="N217" cm="1">
        <f t="array" ref="N217">INDEX(CLTDRoofGlass!$G$3:$G$26,$B$211,1)+(25.5-$E$1)+(INDEX(WEATHER!$A$2:$G$865, MATCH(1, (WEATHER!$A$2:$A$865=INPUT!$C$7)*(WEATHER!$B$2:$B$865=CALC!N211)*(WEATHER!$C$2:$C$865=CALC!$B$211), 0), 4)-29.4)</f>
        <v>6.0777777777777793</v>
      </c>
      <c r="P217" t="s">
        <v>34</v>
      </c>
      <c r="Q217" t="s">
        <v>27</v>
      </c>
    </row>
    <row r="218" spans="1:30" x14ac:dyDescent="0.3">
      <c r="A218" t="s">
        <v>75</v>
      </c>
      <c r="B218" t="s">
        <v>104</v>
      </c>
      <c r="C218">
        <f>INDEX('SCL&amp;CLF'!$B$4:$Y$12,MATCH(B218,'SCL&amp;CLF'!$A$4:$A$12,0),MATCH(CALC!B211,'SCL&amp;CLF'!$B$3:$Y$3,0))</f>
        <v>126</v>
      </c>
      <c r="P218" t="s">
        <v>35</v>
      </c>
      <c r="Q218" t="s">
        <v>36</v>
      </c>
      <c r="S218">
        <f>SUMIF('COMP-WINDOW'!EV:EV, "&lt;&gt;#N/A")</f>
        <v>23258.454106666672</v>
      </c>
      <c r="T218">
        <f>SUMIF('COMP-WINDOW'!EW:EW, "&lt;&gt;#N/A")</f>
        <v>23258.454106666672</v>
      </c>
      <c r="U218">
        <f>SUMIF('COMP-WINDOW'!EX:EX, "&lt;&gt;#N/A")</f>
        <v>23901.934906666669</v>
      </c>
      <c r="V218">
        <f>SUMIF('COMP-WINDOW'!EY:EY, "&lt;&gt;#N/A")</f>
        <v>24187.926373333336</v>
      </c>
      <c r="W218">
        <f>SUMIF('COMP-WINDOW'!EZ:EZ, "&lt;&gt;#N/A")</f>
        <v>24438.168906666666</v>
      </c>
      <c r="X218">
        <f>SUMIF('COMP-WINDOW'!FA:FA, "&lt;&gt;#N/A")</f>
        <v>24438.168906666666</v>
      </c>
      <c r="Y218">
        <f>SUMIF('COMP-WINDOW'!FB:FB, "&lt;&gt;#N/A")</f>
        <v>24366.671040000001</v>
      </c>
      <c r="Z218">
        <f>SUMIF('COMP-WINDOW'!FC:FC, "&lt;&gt;#N/A")</f>
        <v>24080.679573333335</v>
      </c>
      <c r="AA218">
        <f>SUMIF('COMP-WINDOW'!FD:FD, "&lt;&gt;#N/A")</f>
        <v>24438.168906666666</v>
      </c>
      <c r="AB218">
        <f>SUMIF('COMP-WINDOW'!FE:FE, "&lt;&gt;#N/A")</f>
        <v>24438.168906666666</v>
      </c>
      <c r="AC218">
        <f>SUMIF('COMP-WINDOW'!FF:FF, "&lt;&gt;#N/A")</f>
        <v>24438.168906666666</v>
      </c>
      <c r="AD218">
        <f>SUMIF('COMP-WINDOW'!FG:FG, "&lt;&gt;#N/A")</f>
        <v>23901.934906666669</v>
      </c>
    </row>
    <row r="219" spans="1:30" x14ac:dyDescent="0.3">
      <c r="B219" t="s">
        <v>73</v>
      </c>
      <c r="C219">
        <f>INDEX('SCL&amp;CLF'!$B$4:$Y$12,MATCH(B219,'SCL&amp;CLF'!$A$4:$A$12,0),MATCH(CALC!B211,'SCL&amp;CLF'!$B$3:$Y$3,0))</f>
        <v>306</v>
      </c>
      <c r="P219" t="s">
        <v>35</v>
      </c>
      <c r="Q219" t="s">
        <v>22</v>
      </c>
      <c r="S219">
        <f>SUMIF('COMP-DOOR'!EV:EV, "&lt;&gt;#N/A")</f>
        <v>1035.9651111111116</v>
      </c>
      <c r="T219">
        <f>SUMIF('COMP-DOOR'!EW:EW, "&lt;&gt;#N/A")</f>
        <v>1035.9651111111116</v>
      </c>
      <c r="U219">
        <f>SUMIF('COMP-DOOR'!EX:EX, "&lt;&gt;#N/A")</f>
        <v>1085.1451111111112</v>
      </c>
      <c r="V219">
        <f>SUMIF('COMP-DOOR'!EY:EY, "&lt;&gt;#N/A")</f>
        <v>1107.0028888888889</v>
      </c>
      <c r="W219">
        <f>SUMIF('COMP-DOOR'!EZ:EZ, "&lt;&gt;#N/A")</f>
        <v>1126.1284444444445</v>
      </c>
      <c r="X219">
        <f>SUMIF('COMP-DOOR'!FA:FA, "&lt;&gt;#N/A")</f>
        <v>1126.1284444444445</v>
      </c>
      <c r="Y219">
        <f>SUMIF('COMP-DOOR'!FB:FB, "&lt;&gt;#N/A")</f>
        <v>1120.664</v>
      </c>
      <c r="Z219">
        <f>SUMIF('COMP-DOOR'!FC:FC, "&lt;&gt;#N/A")</f>
        <v>1098.8062222222225</v>
      </c>
      <c r="AA219">
        <f>SUMIF('COMP-DOOR'!FD:FD, "&lt;&gt;#N/A")</f>
        <v>1126.1284444444445</v>
      </c>
      <c r="AB219">
        <f>SUMIF('COMP-DOOR'!FE:FE, "&lt;&gt;#N/A")</f>
        <v>1126.1284444444445</v>
      </c>
      <c r="AC219">
        <f>SUMIF('COMP-DOOR'!FF:FF, "&lt;&gt;#N/A")</f>
        <v>1126.1284444444445</v>
      </c>
      <c r="AD219">
        <f>SUMIF('COMP-DOOR'!FG:FG, "&lt;&gt;#N/A")</f>
        <v>1085.1451111111112</v>
      </c>
    </row>
    <row r="220" spans="1:30" x14ac:dyDescent="0.3">
      <c r="B220" t="s">
        <v>105</v>
      </c>
      <c r="C220">
        <f>INDEX('SCL&amp;CLF'!$B$4:$Y$12,MATCH(B220,'SCL&amp;CLF'!$A$4:$A$12,0),MATCH(CALC!B211,'SCL&amp;CLF'!$B$3:$Y$3,0))</f>
        <v>126</v>
      </c>
    </row>
    <row r="221" spans="1:30" x14ac:dyDescent="0.3">
      <c r="B221" t="s">
        <v>106</v>
      </c>
      <c r="C221">
        <f>INDEX('SCL&amp;CLF'!$B$4:$Y$12,MATCH(B221,'SCL&amp;CLF'!$A$4:$A$12,0),MATCH(CALC!B211,'SCL&amp;CLF'!$B$3:$Y$3,0))</f>
        <v>211</v>
      </c>
      <c r="P221" t="s">
        <v>37</v>
      </c>
      <c r="Q221" t="s">
        <v>39</v>
      </c>
      <c r="S221">
        <f>INPUT!$L$5 * INDEX('ROOM-TYPE'!$B$2:$I$5, 1, MATCH(INPUT!$L$4, 'ROOM-TYPE'!$B$1:$I$1, 0)) * $C$222</f>
        <v>270.2</v>
      </c>
      <c r="T221">
        <f>INPUT!$L$5 * INDEX('ROOM-TYPE'!$B$2:$I$5, 1, MATCH(INPUT!$L$4, 'ROOM-TYPE'!$B$1:$I$1, 0)) * $C$222</f>
        <v>270.2</v>
      </c>
      <c r="U221">
        <f>INPUT!$L$5 * INDEX('ROOM-TYPE'!$B$2:$I$5, 1, MATCH(INPUT!$L$4, 'ROOM-TYPE'!$B$1:$I$1, 0)) * $C$222</f>
        <v>270.2</v>
      </c>
      <c r="V221">
        <f>INPUT!$L$5 * INDEX('ROOM-TYPE'!$B$2:$I$5, 1, MATCH(INPUT!$L$4, 'ROOM-TYPE'!$B$1:$I$1, 0)) * $C$222</f>
        <v>270.2</v>
      </c>
      <c r="W221">
        <f>INPUT!$L$5 * INDEX('ROOM-TYPE'!$B$2:$I$5, 1, MATCH(INPUT!$L$4, 'ROOM-TYPE'!$B$1:$I$1, 0)) * $C$222</f>
        <v>270.2</v>
      </c>
      <c r="X221">
        <f>INPUT!$L$5 * INDEX('ROOM-TYPE'!$B$2:$I$5, 1, MATCH(INPUT!$L$4, 'ROOM-TYPE'!$B$1:$I$1, 0)) * $C$222</f>
        <v>270.2</v>
      </c>
      <c r="Y221">
        <f>INPUT!$L$5 * INDEX('ROOM-TYPE'!$B$2:$I$5, 1, MATCH(INPUT!$L$4, 'ROOM-TYPE'!$B$1:$I$1, 0)) * $C$222</f>
        <v>270.2</v>
      </c>
      <c r="Z221">
        <f>INPUT!$L$5 * INDEX('ROOM-TYPE'!$B$2:$I$5, 1, MATCH(INPUT!$L$4, 'ROOM-TYPE'!$B$1:$I$1, 0)) * $C$222</f>
        <v>270.2</v>
      </c>
      <c r="AA221">
        <f>INPUT!$L$5 * INDEX('ROOM-TYPE'!$B$2:$I$5, 1, MATCH(INPUT!$L$4, 'ROOM-TYPE'!$B$1:$I$1, 0)) * $C$222</f>
        <v>270.2</v>
      </c>
      <c r="AB221">
        <f>INPUT!$L$5 * INDEX('ROOM-TYPE'!$B$2:$I$5, 1, MATCH(INPUT!$L$4, 'ROOM-TYPE'!$B$1:$I$1, 0)) * $C$222</f>
        <v>270.2</v>
      </c>
      <c r="AC221">
        <f>INPUT!$L$5 * INDEX('ROOM-TYPE'!$B$2:$I$5, 1, MATCH(INPUT!$L$4, 'ROOM-TYPE'!$B$1:$I$1, 0)) * $C$222</f>
        <v>270.2</v>
      </c>
      <c r="AD221">
        <f>INPUT!$L$5 * INDEX('ROOM-TYPE'!$B$2:$I$5, 1, MATCH(INPUT!$L$4, 'ROOM-TYPE'!$B$1:$I$1, 0)) * $C$222</f>
        <v>270.2</v>
      </c>
    </row>
    <row r="222" spans="1:30" x14ac:dyDescent="0.3">
      <c r="A222" t="s">
        <v>210</v>
      </c>
      <c r="C222">
        <f>INDEX('SCL&amp;CLF'!$B$17:$Y$25,MATCH(INDEX('ROOM-TYPE'!$B$1:$I$5,4,MATCH(INPUT!$L$4,'ROOM-TYPE'!$B$1:$I$1,0)),'SCL&amp;CLF'!$A$17:$A$25,0),MATCH(CALC!B211,'SCL&amp;CLF'!$B$16:$Y$16,0))</f>
        <v>0.01</v>
      </c>
      <c r="P222" t="s">
        <v>37</v>
      </c>
      <c r="Q222" t="s">
        <v>38</v>
      </c>
      <c r="S222">
        <f>INPUT!$L$5 * INDEX('ROOM-TYPE'!$B$2:$I$5, 2, MATCH(INPUT!$L$4, 'ROOM-TYPE'!$B$1:$I$1, 0))</f>
        <v>17370</v>
      </c>
      <c r="T222">
        <f>INPUT!$L$5 * INDEX('ROOM-TYPE'!$B$2:$I$5, 2, MATCH(INPUT!$L$4, 'ROOM-TYPE'!$B$1:$I$1, 0))</f>
        <v>17370</v>
      </c>
      <c r="U222">
        <f>INPUT!$L$5 * INDEX('ROOM-TYPE'!$B$2:$I$5, 2, MATCH(INPUT!$L$4, 'ROOM-TYPE'!$B$1:$I$1, 0))</f>
        <v>17370</v>
      </c>
      <c r="V222">
        <f>INPUT!$L$5 * INDEX('ROOM-TYPE'!$B$2:$I$5, 2, MATCH(INPUT!$L$4, 'ROOM-TYPE'!$B$1:$I$1, 0))</f>
        <v>17370</v>
      </c>
      <c r="W222">
        <f>INPUT!$L$5 * INDEX('ROOM-TYPE'!$B$2:$I$5, 2, MATCH(INPUT!$L$4, 'ROOM-TYPE'!$B$1:$I$1, 0))</f>
        <v>17370</v>
      </c>
      <c r="X222">
        <f>INPUT!$L$5 * INDEX('ROOM-TYPE'!$B$2:$I$5, 2, MATCH(INPUT!$L$4, 'ROOM-TYPE'!$B$1:$I$1, 0))</f>
        <v>17370</v>
      </c>
      <c r="Y222">
        <f>INPUT!$L$5 * INDEX('ROOM-TYPE'!$B$2:$I$5, 2, MATCH(INPUT!$L$4, 'ROOM-TYPE'!$B$1:$I$1, 0))</f>
        <v>17370</v>
      </c>
      <c r="Z222">
        <f>INPUT!$L$5 * INDEX('ROOM-TYPE'!$B$2:$I$5, 2, MATCH(INPUT!$L$4, 'ROOM-TYPE'!$B$1:$I$1, 0))</f>
        <v>17370</v>
      </c>
      <c r="AA222">
        <f>INPUT!$L$5 * INDEX('ROOM-TYPE'!$B$2:$I$5, 2, MATCH(INPUT!$L$4, 'ROOM-TYPE'!$B$1:$I$1, 0))</f>
        <v>17370</v>
      </c>
      <c r="AB222">
        <f>INPUT!$L$5 * INDEX('ROOM-TYPE'!$B$2:$I$5, 2, MATCH(INPUT!$L$4, 'ROOM-TYPE'!$B$1:$I$1, 0))</f>
        <v>17370</v>
      </c>
      <c r="AC222">
        <f>INPUT!$L$5 * INDEX('ROOM-TYPE'!$B$2:$I$5, 2, MATCH(INPUT!$L$4, 'ROOM-TYPE'!$B$1:$I$1, 0))</f>
        <v>17370</v>
      </c>
      <c r="AD222">
        <f>INPUT!$L$5 * INDEX('ROOM-TYPE'!$B$2:$I$5, 2, MATCH(INPUT!$L$4, 'ROOM-TYPE'!$B$1:$I$1, 0))</f>
        <v>17370</v>
      </c>
    </row>
    <row r="223" spans="1:30" x14ac:dyDescent="0.3">
      <c r="A223" t="s">
        <v>212</v>
      </c>
      <c r="C223">
        <f>INDEX('SCL&amp;CLF'!$B$29:$Y$33,MATCH(INDEX('ROOM-TYPE'!$B$1:$I$5,5,MATCH(INPUT!$L$4,'ROOM-TYPE'!$B$1:$I$1,0)),'SCL&amp;CLF'!$A$29:$A$33,0),MATCH(CALC!B211,'SCL&amp;CLF'!$B$28:$Y$28,0))</f>
        <v>0.03</v>
      </c>
      <c r="P223" t="s">
        <v>40</v>
      </c>
      <c r="Q223" t="s">
        <v>31</v>
      </c>
      <c r="S223">
        <f>SUMIF(COMP!$F:$F, "&lt;&gt;#N/A")*$C$223</f>
        <v>3.2471999999999999</v>
      </c>
      <c r="T223">
        <f>SUMIF(COMP!$F:$F, "&lt;&gt;#N/A")*$C$223</f>
        <v>3.2471999999999999</v>
      </c>
      <c r="U223">
        <f>SUMIF(COMP!$F:$F, "&lt;&gt;#N/A")*$C$223</f>
        <v>3.2471999999999999</v>
      </c>
      <c r="V223">
        <f>SUMIF(COMP!$F:$F, "&lt;&gt;#N/A")*$C$223</f>
        <v>3.2471999999999999</v>
      </c>
      <c r="W223">
        <f>SUMIF(COMP!$F:$F, "&lt;&gt;#N/A")*$C$223</f>
        <v>3.2471999999999999</v>
      </c>
      <c r="X223">
        <f>SUMIF(COMP!$F:$F, "&lt;&gt;#N/A")*$C$223</f>
        <v>3.2471999999999999</v>
      </c>
      <c r="Y223">
        <f>SUMIF(COMP!$F:$F, "&lt;&gt;#N/A")*$C$223</f>
        <v>3.2471999999999999</v>
      </c>
      <c r="Z223">
        <f>SUMIF(COMP!$F:$F, "&lt;&gt;#N/A")*$C$223</f>
        <v>3.2471999999999999</v>
      </c>
      <c r="AA223">
        <f>SUMIF(COMP!$F:$F, "&lt;&gt;#N/A")*$C$223</f>
        <v>3.2471999999999999</v>
      </c>
      <c r="AB223">
        <f>SUMIF(COMP!$F:$F, "&lt;&gt;#N/A")*$C$223</f>
        <v>3.2471999999999999</v>
      </c>
      <c r="AC223">
        <f>SUMIF(COMP!$F:$F, "&lt;&gt;#N/A")*$C$223</f>
        <v>3.2471999999999999</v>
      </c>
      <c r="AD223">
        <f>SUMIF(COMP!$F:$F, "&lt;&gt;#N/A")*$C$223</f>
        <v>3.2471999999999999</v>
      </c>
    </row>
    <row r="224" spans="1:30" x14ac:dyDescent="0.3">
      <c r="A224" t="s">
        <v>211</v>
      </c>
      <c r="C224" cm="1">
        <f t="array" ref="C224">INDEX('SCL&amp;CLF'!$B$37:$Y$45,INDEX('ROOM-TYPE'!$B$1:$I$5,4,MATCH(INPUT!$L$4,'ROOM-TYPE'!$B$1:$I$1,0)),MATCH(CALC!B211,'SCL&amp;CLF'!$B$36:$Y$36,0))</f>
        <v>0.06</v>
      </c>
      <c r="P224" t="s">
        <v>41</v>
      </c>
      <c r="Q224" t="s">
        <v>32</v>
      </c>
      <c r="S224">
        <f>SUMIF(COMP!$N:$N, "&lt;&gt;#N/A")*$C$222</f>
        <v>12.5</v>
      </c>
      <c r="T224">
        <f>SUMIF(COMP!$N:$N, "&lt;&gt;#N/A")*$C$222</f>
        <v>12.5</v>
      </c>
      <c r="U224">
        <f>SUMIF(COMP!$N:$N, "&lt;&gt;#N/A")*$C$222</f>
        <v>12.5</v>
      </c>
      <c r="V224">
        <f>SUMIF(COMP!$N:$N, "&lt;&gt;#N/A")*$C$222</f>
        <v>12.5</v>
      </c>
      <c r="W224">
        <f>SUMIF(COMP!$N:$N, "&lt;&gt;#N/A")*$C$222</f>
        <v>12.5</v>
      </c>
      <c r="X224">
        <f>SUMIF(COMP!$N:$N, "&lt;&gt;#N/A")*$C$222</f>
        <v>12.5</v>
      </c>
      <c r="Y224">
        <f>SUMIF(COMP!$N:$N, "&lt;&gt;#N/A")*$C$222</f>
        <v>12.5</v>
      </c>
      <c r="Z224">
        <f>SUMIF(COMP!$N:$N, "&lt;&gt;#N/A")*$C$222</f>
        <v>12.5</v>
      </c>
      <c r="AA224">
        <f>SUMIF(COMP!$N:$N, "&lt;&gt;#N/A")*$C$222</f>
        <v>12.5</v>
      </c>
      <c r="AB224">
        <f>SUMIF(COMP!$N:$N, "&lt;&gt;#N/A")*$C$222</f>
        <v>12.5</v>
      </c>
      <c r="AC224">
        <f>SUMIF(COMP!$N:$N, "&lt;&gt;#N/A")*$C$222</f>
        <v>12.5</v>
      </c>
      <c r="AD224">
        <f>SUMIF(COMP!$N:$N, "&lt;&gt;#N/A")*$C$222</f>
        <v>12.5</v>
      </c>
    </row>
    <row r="225" spans="1:30" x14ac:dyDescent="0.3">
      <c r="C225" cm="1">
        <f t="array" ref="C225">INDEX(WEATHER!$A$2:$G$865, MATCH(1, (WEATHER!$A$2:$A$865=INPUT!$C$7)*(WEATHER!$B$2:$B$865=CALC!C211)*(WEATHER!$C$2:$C$865=CALC!$B$211), 0), 4)</f>
        <v>28.277777777777782</v>
      </c>
      <c r="D225" cm="1">
        <f t="array" ref="D225">INDEX(WEATHER!$A$2:$G$865, MATCH(1, (WEATHER!$A$2:$A$865=INPUT!$C$7)*(WEATHER!$B$2:$B$865=CALC!D211)*(WEATHER!$C$2:$C$865=CALC!$B$211), 0), 4)</f>
        <v>28.277777777777782</v>
      </c>
      <c r="E225" cm="1">
        <f t="array" ref="E225">INDEX(WEATHER!$A$2:$G$865, MATCH(1, (WEATHER!$A$2:$A$865=INPUT!$C$7)*(WEATHER!$B$2:$B$865=CALC!E211)*(WEATHER!$C$2:$C$865=CALC!$B$211), 0), 4)</f>
        <v>29.277777777777779</v>
      </c>
      <c r="F225" cm="1">
        <f t="array" ref="F225">INDEX(WEATHER!$A$2:$G$865, MATCH(1, (WEATHER!$A$2:$A$865=INPUT!$C$7)*(WEATHER!$B$2:$B$865=CALC!F211)*(WEATHER!$C$2:$C$865=CALC!$B$211), 0), 4)</f>
        <v>29.722222222222221</v>
      </c>
      <c r="G225" cm="1">
        <f t="array" ref="G225">INDEX(WEATHER!$A$2:$G$865, MATCH(1, (WEATHER!$A$2:$A$865=INPUT!$C$7)*(WEATHER!$B$2:$B$865=CALC!G211)*(WEATHER!$C$2:$C$865=CALC!$B$211), 0), 4)</f>
        <v>30.111111111111111</v>
      </c>
      <c r="H225" cm="1">
        <f t="array" ref="H225">INDEX(WEATHER!$A$2:$G$865, MATCH(1, (WEATHER!$A$2:$A$865=INPUT!$C$7)*(WEATHER!$B$2:$B$865=CALC!H211)*(WEATHER!$C$2:$C$865=CALC!$B$211), 0), 4)</f>
        <v>30.111111111111111</v>
      </c>
      <c r="I225" cm="1">
        <f t="array" ref="I225">INDEX(WEATHER!$A$2:$G$865, MATCH(1, (WEATHER!$A$2:$A$865=INPUT!$C$7)*(WEATHER!$B$2:$B$865=CALC!I211)*(WEATHER!$C$2:$C$865=CALC!$B$211), 0), 4)</f>
        <v>30</v>
      </c>
      <c r="J225" cm="1">
        <f t="array" ref="J225">INDEX(WEATHER!$A$2:$G$865, MATCH(1, (WEATHER!$A$2:$A$865=INPUT!$C$7)*(WEATHER!$B$2:$B$865=CALC!J211)*(WEATHER!$C$2:$C$865=CALC!$B$211), 0), 4)</f>
        <v>29.555555555555557</v>
      </c>
      <c r="K225" cm="1">
        <f t="array" ref="K225">INDEX(WEATHER!$A$2:$G$865, MATCH(1, (WEATHER!$A$2:$A$865=INPUT!$C$7)*(WEATHER!$B$2:$B$865=CALC!K211)*(WEATHER!$C$2:$C$865=CALC!$B$211), 0), 4)</f>
        <v>30.111111111111111</v>
      </c>
      <c r="L225" cm="1">
        <f t="array" ref="L225">INDEX(WEATHER!$A$2:$G$865, MATCH(1, (WEATHER!$A$2:$A$865=INPUT!$C$7)*(WEATHER!$B$2:$B$865=CALC!L211)*(WEATHER!$C$2:$C$865=CALC!$B$211), 0), 4)</f>
        <v>30.111111111111111</v>
      </c>
      <c r="M225" cm="1">
        <f t="array" ref="M225">INDEX(WEATHER!$A$2:$G$865, MATCH(1, (WEATHER!$A$2:$A$865=INPUT!$C$7)*(WEATHER!$B$2:$B$865=CALC!M211)*(WEATHER!$C$2:$C$865=CALC!$B$211), 0), 4)</f>
        <v>30.111111111111111</v>
      </c>
      <c r="N225" cm="1">
        <f t="array" ref="N225">INDEX(WEATHER!$A$2:$G$865, MATCH(1, (WEATHER!$A$2:$A$865=INPUT!$C$7)*(WEATHER!$B$2:$B$865=CALC!N211)*(WEATHER!$C$2:$C$865=CALC!$B$211), 0), 4)</f>
        <v>29.277777777777779</v>
      </c>
    </row>
    <row r="226" spans="1:30" x14ac:dyDescent="0.3">
      <c r="C226" cm="1">
        <f t="array" ref="C226">INDEX(WEATHER!$A$2:$G$865, MATCH(1, (WEATHER!$A$2:$A$865=INPUT!$C$7)*(WEATHER!$B$2:$B$865=CALC!C211)*(WEATHER!$C$2:$C$865=CALC!$B$211), 0), 6)</f>
        <v>1.9349999999999999E-2</v>
      </c>
      <c r="D226" cm="1">
        <f t="array" ref="D226">INDEX(WEATHER!$A$2:$G$865, MATCH(1, (WEATHER!$A$2:$A$865=INPUT!$C$7)*(WEATHER!$B$2:$B$865=CALC!D211)*(WEATHER!$C$2:$C$865=CALC!$B$211), 0), 6)</f>
        <v>1.9349999999999999E-2</v>
      </c>
      <c r="E226" cm="1">
        <f t="array" ref="E226">INDEX(WEATHER!$A$2:$G$865, MATCH(1, (WEATHER!$A$2:$A$865=INPUT!$C$7)*(WEATHER!$B$2:$B$865=CALC!E211)*(WEATHER!$C$2:$C$865=CALC!$B$211), 0), 6)</f>
        <v>1.993E-2</v>
      </c>
      <c r="F226" cm="1">
        <f t="array" ref="F226">INDEX(WEATHER!$A$2:$G$865, MATCH(1, (WEATHER!$A$2:$A$865=INPUT!$C$7)*(WEATHER!$B$2:$B$865=CALC!F211)*(WEATHER!$C$2:$C$865=CALC!$B$211), 0), 6)</f>
        <v>2.078E-2</v>
      </c>
      <c r="G226" cm="1">
        <f t="array" ref="G226">INDEX(WEATHER!$A$2:$G$865, MATCH(1, (WEATHER!$A$2:$A$865=INPUT!$C$7)*(WEATHER!$B$2:$B$865=CALC!G211)*(WEATHER!$C$2:$C$865=CALC!$B$211), 0), 6)</f>
        <v>2.0660000000000001E-2</v>
      </c>
      <c r="H226" cm="1">
        <f t="array" ref="H226">INDEX(WEATHER!$A$2:$G$865, MATCH(1, (WEATHER!$A$2:$A$865=INPUT!$C$7)*(WEATHER!$B$2:$B$865=CALC!H211)*(WEATHER!$C$2:$C$865=CALC!$B$211), 0), 6)</f>
        <v>2.0660000000000001E-2</v>
      </c>
      <c r="I226" cm="1">
        <f t="array" ref="I226">INDEX(WEATHER!$A$2:$G$865, MATCH(1, (WEATHER!$A$2:$A$865=INPUT!$C$7)*(WEATHER!$B$2:$B$865=CALC!I211)*(WEATHER!$C$2:$C$865=CALC!$B$211), 0), 6)</f>
        <v>1.9820000000000001E-2</v>
      </c>
      <c r="J226" cm="1">
        <f t="array" ref="J226">INDEX(WEATHER!$A$2:$G$865, MATCH(1, (WEATHER!$A$2:$A$865=INPUT!$C$7)*(WEATHER!$B$2:$B$865=CALC!J211)*(WEATHER!$C$2:$C$865=CALC!$B$211), 0), 6)</f>
        <v>1.993E-2</v>
      </c>
      <c r="K226" cm="1">
        <f t="array" ref="K226">INDEX(WEATHER!$A$2:$G$865, MATCH(1, (WEATHER!$A$2:$A$865=INPUT!$C$7)*(WEATHER!$B$2:$B$865=CALC!K211)*(WEATHER!$C$2:$C$865=CALC!$B$211), 0), 6)</f>
        <v>2.0660000000000001E-2</v>
      </c>
      <c r="L226" cm="1">
        <f t="array" ref="L226">INDEX(WEATHER!$A$2:$G$865, MATCH(1, (WEATHER!$A$2:$A$865=INPUT!$C$7)*(WEATHER!$B$2:$B$865=CALC!L211)*(WEATHER!$C$2:$C$865=CALC!$B$211), 0), 6)</f>
        <v>2.0660000000000001E-2</v>
      </c>
      <c r="M226" cm="1">
        <f t="array" ref="M226">INDEX(WEATHER!$A$2:$G$865, MATCH(1, (WEATHER!$A$2:$A$865=INPUT!$C$7)*(WEATHER!$B$2:$B$865=CALC!M211)*(WEATHER!$C$2:$C$865=CALC!$B$211), 0), 6)</f>
        <v>2.0660000000000001E-2</v>
      </c>
      <c r="N226" cm="1">
        <f t="array" ref="N226">INDEX(WEATHER!$A$2:$G$865, MATCH(1, (WEATHER!$A$2:$A$865=INPUT!$C$7)*(WEATHER!$B$2:$B$865=CALC!N211)*(WEATHER!$C$2:$C$865=CALC!$B$211), 0), 6)</f>
        <v>1.993E-2</v>
      </c>
      <c r="P226" s="5">
        <v>3</v>
      </c>
      <c r="Q226" t="s">
        <v>42</v>
      </c>
      <c r="R226" t="s">
        <v>200</v>
      </c>
      <c r="S226">
        <f>1.23 * $M$2 * (C225-$E$1)</f>
        <v>5467.0833469333384</v>
      </c>
      <c r="T226">
        <f t="shared" ref="T226" si="204">1.23 * $M$2 * (D225-$E$1)</f>
        <v>5467.0833469333384</v>
      </c>
      <c r="U226">
        <f t="shared" ref="U226" si="205">1.23 * $M$2 * (E225-$E$1)</f>
        <v>6841.4897749333331</v>
      </c>
      <c r="V226">
        <f t="shared" ref="V226" si="206">1.23 * $M$2 * (F225-$E$1)</f>
        <v>7452.3370762666646</v>
      </c>
      <c r="W226">
        <f t="shared" ref="W226" si="207">1.23 * $M$2 * (G225-$E$1)</f>
        <v>7986.8284649333318</v>
      </c>
      <c r="X226">
        <f t="shared" ref="X226" si="208">1.23 * $M$2 * (H225-$E$1)</f>
        <v>7986.8284649333318</v>
      </c>
      <c r="Y226">
        <f t="shared" ref="Y226" si="209">1.23 * $M$2 * (I225-$E$1)</f>
        <v>7834.116639599999</v>
      </c>
      <c r="Z226">
        <f t="shared" ref="Z226" si="210">1.23 * $M$2 * (J225-$E$1)</f>
        <v>7223.2693382666675</v>
      </c>
      <c r="AA226">
        <f t="shared" ref="AA226" si="211">1.23 * $M$2 * (K225-$E$1)</f>
        <v>7986.8284649333318</v>
      </c>
      <c r="AB226">
        <f t="shared" ref="AB226" si="212">1.23 * $M$2 * (L225-$E$1)</f>
        <v>7986.8284649333318</v>
      </c>
      <c r="AC226">
        <f t="shared" ref="AC226" si="213">1.23 * $M$2 * (M225-$E$1)</f>
        <v>7986.8284649333318</v>
      </c>
      <c r="AD226">
        <f t="shared" ref="AD226" si="214">1.23 * $M$2 * (N225-$E$1)</f>
        <v>6841.4897749333331</v>
      </c>
    </row>
    <row r="227" spans="1:30" x14ac:dyDescent="0.3">
      <c r="R227" t="s">
        <v>201</v>
      </c>
      <c r="S227">
        <f>3010 * $M$2 * (C226-$F$2)</f>
        <v>30774.971249399994</v>
      </c>
      <c r="T227">
        <f>3010 * $M$2 * (D226-$F$2)</f>
        <v>30774.971249399994</v>
      </c>
      <c r="U227">
        <f t="shared" ref="U227" si="215">3010 * $M$2 * (E226-$F$2)</f>
        <v>32725.734454279998</v>
      </c>
      <c r="V227">
        <f t="shared" ref="V227" si="216">3010 * $M$2 * (F226-$F$2)</f>
        <v>35584.611564879997</v>
      </c>
      <c r="W227">
        <f t="shared" ref="W227" si="217">3010 * $M$2 * (G226-$F$2)</f>
        <v>35181.005384560005</v>
      </c>
      <c r="X227">
        <f t="shared" ref="X227" si="218">3010 * $M$2 * (H226-$F$2)</f>
        <v>35181.005384560005</v>
      </c>
      <c r="Y227">
        <f t="shared" ref="Y227" si="219">3010 * $M$2 * (I226-$F$2)</f>
        <v>32355.76212232</v>
      </c>
      <c r="Z227">
        <f t="shared" ref="Z227" si="220">3010 * $M$2 * (J226-$F$2)</f>
        <v>32725.734454279998</v>
      </c>
      <c r="AA227">
        <f t="shared" ref="AA227" si="221">3010 * $M$2 * (K226-$F$2)</f>
        <v>35181.005384560005</v>
      </c>
      <c r="AB227">
        <f t="shared" ref="AB227" si="222">3010 * $M$2 * (L226-$F$2)</f>
        <v>35181.005384560005</v>
      </c>
      <c r="AC227">
        <f t="shared" ref="AC227" si="223">3010 * $M$2 * (M226-$F$2)</f>
        <v>35181.005384560005</v>
      </c>
      <c r="AD227">
        <f t="shared" ref="AD227" si="224">3010 * $M$2 * (N226-$F$2)</f>
        <v>32725.734454279998</v>
      </c>
    </row>
    <row r="228" spans="1:30" x14ac:dyDescent="0.3">
      <c r="S228">
        <f>SUM(S212:S227)/1000</f>
        <v>124.70259848001497</v>
      </c>
      <c r="T228">
        <f t="shared" ref="T228:AD228" si="225">SUM(T212:T227)/1000</f>
        <v>124.70259848001497</v>
      </c>
      <c r="U228">
        <f t="shared" si="225"/>
        <v>131.13397001305484</v>
      </c>
      <c r="V228">
        <f t="shared" si="225"/>
        <v>135.98422860283699</v>
      </c>
      <c r="W228">
        <f t="shared" si="225"/>
        <v>137.32308121680143</v>
      </c>
      <c r="X228">
        <f t="shared" si="225"/>
        <v>137.32308121680143</v>
      </c>
      <c r="Y228">
        <f t="shared" si="225"/>
        <v>133.99999258476586</v>
      </c>
      <c r="Z228">
        <f t="shared" si="225"/>
        <v>132.37858343754368</v>
      </c>
      <c r="AA228">
        <f t="shared" si="225"/>
        <v>137.32308121680143</v>
      </c>
      <c r="AB228">
        <f t="shared" si="225"/>
        <v>137.32308121680143</v>
      </c>
      <c r="AC228">
        <f t="shared" si="225"/>
        <v>137.32308121680143</v>
      </c>
      <c r="AD228">
        <f t="shared" si="225"/>
        <v>131.13397001305484</v>
      </c>
    </row>
    <row r="229" spans="1:30" s="10" customFormat="1" x14ac:dyDescent="0.3"/>
    <row r="230" spans="1:30" x14ac:dyDescent="0.3">
      <c r="B230">
        <v>13</v>
      </c>
      <c r="C230" t="s">
        <v>179</v>
      </c>
      <c r="D230" t="s">
        <v>180</v>
      </c>
      <c r="E230" t="s">
        <v>182</v>
      </c>
      <c r="F230" t="s">
        <v>183</v>
      </c>
      <c r="G230" t="s">
        <v>94</v>
      </c>
      <c r="H230" t="s">
        <v>186</v>
      </c>
      <c r="I230" t="s">
        <v>187</v>
      </c>
      <c r="J230" t="s">
        <v>188</v>
      </c>
      <c r="K230" t="s">
        <v>184</v>
      </c>
      <c r="L230" t="s">
        <v>189</v>
      </c>
      <c r="M230" t="s">
        <v>185</v>
      </c>
      <c r="N230" t="s">
        <v>190</v>
      </c>
      <c r="S230" t="s">
        <v>179</v>
      </c>
      <c r="T230" t="s">
        <v>180</v>
      </c>
      <c r="U230" t="s">
        <v>182</v>
      </c>
      <c r="V230" t="s">
        <v>183</v>
      </c>
      <c r="W230" t="s">
        <v>94</v>
      </c>
      <c r="X230" t="s">
        <v>186</v>
      </c>
      <c r="Y230" t="s">
        <v>187</v>
      </c>
      <c r="Z230" t="s">
        <v>188</v>
      </c>
      <c r="AA230" t="s">
        <v>184</v>
      </c>
      <c r="AB230" t="s">
        <v>189</v>
      </c>
      <c r="AC230" t="s">
        <v>185</v>
      </c>
      <c r="AD230" t="s">
        <v>190</v>
      </c>
    </row>
    <row r="231" spans="1:30" x14ac:dyDescent="0.3">
      <c r="A231" t="s">
        <v>107</v>
      </c>
      <c r="C231" cm="1">
        <f t="array" ref="C231">INDEX(CLTDRoofGlass!$B$3:$F$26,$B$230,'ROOF-TYPE'!$B$1)+(25.5-$E$1)+(INDEX(WEATHER!$A$2:$G$865, MATCH(1, (WEATHER!$A$2:$A$865=INPUT!$C$7)*(WEATHER!$B$2:$B$865=CALC!C230)*(WEATHER!$C$2:$C$865=CALC!$B$230), 0), 4)-29.4)</f>
        <v>23.68888888888889</v>
      </c>
      <c r="D231" cm="1">
        <f t="array" ref="D231">INDEX(CLTDRoofGlass!$B$3:$F$26,$B$230,'ROOF-TYPE'!$B$1)+(25.5-$E$1)+(INDEX(WEATHER!$A$2:$G$865, MATCH(1, (WEATHER!$A$2:$A$865=INPUT!$C$7)*(WEATHER!$B$2:$B$865=CALC!D230)*(WEATHER!$C$2:$C$865=CALC!$B$230), 0), 4)-29.4)</f>
        <v>23.68888888888889</v>
      </c>
      <c r="E231" cm="1">
        <f t="array" ref="E231">INDEX(CLTDRoofGlass!$B$3:$F$26,$B$230,'ROOF-TYPE'!$B$1)+(25.5-$E$1)+(INDEX(WEATHER!$A$2:$G$865, MATCH(1, (WEATHER!$A$2:$A$865=INPUT!$C$7)*(WEATHER!$B$2:$B$865=CALC!E230)*(WEATHER!$C$2:$C$865=CALC!$B$230), 0), 4)-29.4)</f>
        <v>24.744444444444444</v>
      </c>
      <c r="F231" cm="1">
        <f t="array" ref="F231">INDEX(CLTDRoofGlass!$B$3:$F$26,$B$230,'ROOF-TYPE'!$B$1)+(25.5-$E$1)+(INDEX(WEATHER!$A$2:$G$865, MATCH(1, (WEATHER!$A$2:$A$865=INPUT!$C$7)*(WEATHER!$B$2:$B$865=CALC!F230)*(WEATHER!$C$2:$C$865=CALC!$B$230), 0), 4)-29.4)</f>
        <v>25.244444444444444</v>
      </c>
      <c r="G231" cm="1">
        <f t="array" ref="G231">INDEX(CLTDRoofGlass!$B$3:$F$26,$B$230,'ROOF-TYPE'!$B$1)+(25.5-$E$1)+(INDEX(WEATHER!$A$2:$G$865, MATCH(1, (WEATHER!$A$2:$A$865=INPUT!$C$7)*(WEATHER!$B$2:$B$865=CALC!G230)*(WEATHER!$C$2:$C$865=CALC!$B$230), 0), 4)-29.4)</f>
        <v>25.744444444444444</v>
      </c>
      <c r="H231" cm="1">
        <f t="array" ref="H231">INDEX(CLTDRoofGlass!$B$3:$F$26,$B$230,'ROOF-TYPE'!$B$1)+(25.5-$E$1)+(INDEX(WEATHER!$A$2:$G$865, MATCH(1, (WEATHER!$A$2:$A$865=INPUT!$C$7)*(WEATHER!$B$2:$B$865=CALC!H230)*(WEATHER!$C$2:$C$865=CALC!$B$230), 0), 4)-29.4)</f>
        <v>25.744444444444444</v>
      </c>
      <c r="I231" cm="1">
        <f t="array" ref="I231">INDEX(CLTDRoofGlass!$B$3:$F$26,$B$230,'ROOF-TYPE'!$B$1)+(25.5-$E$1)+(INDEX(WEATHER!$A$2:$G$865, MATCH(1, (WEATHER!$A$2:$A$865=INPUT!$C$7)*(WEATHER!$B$2:$B$865=CALC!I230)*(WEATHER!$C$2:$C$865=CALC!$B$230), 0), 4)-29.4)</f>
        <v>25.68888888888889</v>
      </c>
      <c r="J231" cm="1">
        <f t="array" ref="J231">INDEX(CLTDRoofGlass!$B$3:$F$26,$B$230,'ROOF-TYPE'!$B$1)+(25.5-$E$1)+(INDEX(WEATHER!$A$2:$G$865, MATCH(1, (WEATHER!$A$2:$A$865=INPUT!$C$7)*(WEATHER!$B$2:$B$865=CALC!J230)*(WEATHER!$C$2:$C$865=CALC!$B$230), 0), 4)-29.4)</f>
        <v>25.18888888888889</v>
      </c>
      <c r="K231" cm="1">
        <f t="array" ref="K231">INDEX(CLTDRoofGlass!$B$3:$F$26,$B$230,'ROOF-TYPE'!$B$1)+(25.5-$E$1)+(INDEX(WEATHER!$A$2:$G$865, MATCH(1, (WEATHER!$A$2:$A$865=INPUT!$C$7)*(WEATHER!$B$2:$B$865=CALC!K230)*(WEATHER!$C$2:$C$865=CALC!$B$230), 0), 4)-29.4)</f>
        <v>25.744444444444444</v>
      </c>
      <c r="L231" cm="1">
        <f t="array" ref="L231">INDEX(CLTDRoofGlass!$B$3:$F$26,$B$230,'ROOF-TYPE'!$B$1)+(25.5-$E$1)+(INDEX(WEATHER!$A$2:$G$865, MATCH(1, (WEATHER!$A$2:$A$865=INPUT!$C$7)*(WEATHER!$B$2:$B$865=CALC!L230)*(WEATHER!$C$2:$C$865=CALC!$B$230), 0), 4)-29.4)</f>
        <v>25.744444444444444</v>
      </c>
      <c r="M231" cm="1">
        <f t="array" ref="M231">INDEX(CLTDRoofGlass!$B$3:$F$26,$B$230,'ROOF-TYPE'!$B$1)+(25.5-$E$1)+(INDEX(WEATHER!$A$2:$G$865, MATCH(1, (WEATHER!$A$2:$A$865=INPUT!$C$7)*(WEATHER!$B$2:$B$865=CALC!M230)*(WEATHER!$C$2:$C$865=CALC!$B$230), 0), 4)-29.4)</f>
        <v>25.744444444444444</v>
      </c>
      <c r="N231" cm="1">
        <f t="array" ref="N231">INDEX(CLTDRoofGlass!$B$3:$F$26,$B$230,'ROOF-TYPE'!$B$1)+(25.5-$E$1)+(INDEX(WEATHER!$A$2:$G$865, MATCH(1, (WEATHER!$A$2:$A$865=INPUT!$C$7)*(WEATHER!$B$2:$B$865=CALC!N230)*(WEATHER!$C$2:$C$865=CALC!$B$230), 0), 4)-29.4)</f>
        <v>24.744444444444444</v>
      </c>
      <c r="P231" t="s">
        <v>33</v>
      </c>
      <c r="Q231" t="s">
        <v>25</v>
      </c>
      <c r="S231" s="9">
        <f>(1/(INPUT!$C$11+INPUT!$C$12+INPUT!$C$13+$H$1))*INPUT!$C$4*INPUT!$C$5*C231</f>
        <v>31995.922122867825</v>
      </c>
      <c r="T231" s="9">
        <f>(1/(INPUT!$C$11+INPUT!$C$12+INPUT!$C$13+$H$1))*INPUT!$C$4*INPUT!$C$5*D231</f>
        <v>31995.922122867825</v>
      </c>
      <c r="U231" s="9">
        <f>(1/(INPUT!$C$11+INPUT!$C$12+INPUT!$C$13+$H$1))*INPUT!$C$4*INPUT!$C$5*E231</f>
        <v>33421.63159832394</v>
      </c>
      <c r="V231" s="9">
        <f>(1/(INPUT!$C$11+INPUT!$C$12+INPUT!$C$13+$H$1))*INPUT!$C$4*INPUT!$C$5*F231</f>
        <v>34096.967665645258</v>
      </c>
      <c r="W231" s="9">
        <f>(1/(INPUT!$C$11+INPUT!$C$12+INPUT!$C$13+$H$1))*INPUT!$C$4*INPUT!$C$5*G231</f>
        <v>34772.303732966575</v>
      </c>
      <c r="X231" s="9">
        <f>(1/(INPUT!$C$11+INPUT!$C$12+INPUT!$C$13+$H$1))*INPUT!$C$4*INPUT!$C$5*H231</f>
        <v>34772.303732966575</v>
      </c>
      <c r="Y231" s="9">
        <f>(1/(INPUT!$C$11+INPUT!$C$12+INPUT!$C$13+$H$1))*INPUT!$C$4*INPUT!$C$5*I231</f>
        <v>34697.266392153098</v>
      </c>
      <c r="Z231" s="9">
        <f>(1/(INPUT!$C$11+INPUT!$C$12+INPUT!$C$13+$H$1))*INPUT!$C$4*INPUT!$C$5*J231</f>
        <v>34021.930324831781</v>
      </c>
      <c r="AA231" s="9">
        <f>(1/(INPUT!$C$11+INPUT!$C$12+INPUT!$C$13+$H$1))*INPUT!$C$4*INPUT!$C$5*K231</f>
        <v>34772.303732966575</v>
      </c>
      <c r="AB231" s="9">
        <f>(1/(INPUT!$C$11+INPUT!$C$12+INPUT!$C$13+$H$1))*INPUT!$C$4*INPUT!$C$5*L231</f>
        <v>34772.303732966575</v>
      </c>
      <c r="AC231" s="9">
        <f>(1/(INPUT!$C$11+INPUT!$C$12+INPUT!$C$13+$H$1))*INPUT!$C$4*INPUT!$C$5*M231</f>
        <v>34772.303732966575</v>
      </c>
      <c r="AD231" s="9">
        <f>(1/(INPUT!$C$11+INPUT!$C$12+INPUT!$C$13+$H$1))*INPUT!$C$4*INPUT!$C$5*N231</f>
        <v>33421.63159832394</v>
      </c>
    </row>
    <row r="232" spans="1:30" x14ac:dyDescent="0.3">
      <c r="A232" t="s">
        <v>108</v>
      </c>
      <c r="B232" t="s">
        <v>104</v>
      </c>
      <c r="C232" cm="1">
        <f t="array" ref="C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(WEATHER!$A$2:$A$865=INPUT!$C$7)*(WEATHER!$B$2:$B$865=CALC!C230)*(WEATHER!$C$2:$C$865=CALC!$B$230), 0), 4)-29.4)</f>
        <v>17.68888888888889</v>
      </c>
      <c r="D232" cm="1">
        <f t="array" ref="D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(WEATHER!$A$2:$A$865=INPUT!$C$7)*(WEATHER!$B$2:$B$865=CALC!D230)*(WEATHER!$C$2:$C$865=CALC!$B$230), 0), 4)-29.4)</f>
        <v>17.68888888888889</v>
      </c>
      <c r="E232" cm="1">
        <f t="array" ref="E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(WEATHER!$A$2:$A$865=INPUT!$C$7)*(WEATHER!$B$2:$B$865=CALC!E230)*(WEATHER!$C$2:$C$865=CALC!$B$230), 0), 4)-29.4)</f>
        <v>18.744444444444444</v>
      </c>
      <c r="F232" cm="1">
        <f t="array" ref="F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(WEATHER!$A$2:$A$865=INPUT!$C$7)*(WEATHER!$B$2:$B$865=CALC!F230)*(WEATHER!$C$2:$C$865=CALC!$B$230), 0), 4)-29.4)</f>
        <v>19.244444444444444</v>
      </c>
      <c r="G232" cm="1">
        <f t="array" ref="G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(WEATHER!$A$2:$A$865=INPUT!$C$7)*(WEATHER!$B$2:$B$865=CALC!G230)*(WEATHER!$C$2:$C$865=CALC!$B$230), 0), 4)-29.4)</f>
        <v>19.744444444444444</v>
      </c>
      <c r="H232" cm="1">
        <f t="array" ref="H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(WEATHER!$A$2:$A$865=INPUT!$C$7)*(WEATHER!$B$2:$B$865=CALC!H230)*(WEATHER!$C$2:$C$865=CALC!$B$230), 0), 4)-29.4)</f>
        <v>19.744444444444444</v>
      </c>
      <c r="I232" cm="1">
        <f t="array" ref="I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(WEATHER!$A$2:$A$865=INPUT!$C$7)*(WEATHER!$B$2:$B$865=CALC!I230)*(WEATHER!$C$2:$C$865=CALC!$B$230), 0), 4)-29.4)</f>
        <v>19.68888888888889</v>
      </c>
      <c r="J232" cm="1">
        <f t="array" ref="J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(WEATHER!$A$2:$A$865=INPUT!$C$7)*(WEATHER!$B$2:$B$865=CALC!J230)*(WEATHER!$C$2:$C$865=CALC!$B$230), 0), 4)-29.4)</f>
        <v>19.18888888888889</v>
      </c>
      <c r="K232" cm="1">
        <f t="array" ref="K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(WEATHER!$A$2:$A$865=INPUT!$C$7)*(WEATHER!$B$2:$B$865=CALC!K230)*(WEATHER!$C$2:$C$865=CALC!$B$230), 0), 4)-29.4)</f>
        <v>19.744444444444444</v>
      </c>
      <c r="L232" cm="1">
        <f t="array" ref="L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(WEATHER!$A$2:$A$865=INPUT!$C$7)*(WEATHER!$B$2:$B$865=CALC!L230)*(WEATHER!$C$2:$C$865=CALC!$B$230), 0), 4)-29.4)</f>
        <v>19.744444444444444</v>
      </c>
      <c r="M232" cm="1">
        <f t="array" ref="M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(WEATHER!$A$2:$A$865=INPUT!$C$7)*(WEATHER!$B$2:$B$865=CALC!M230)*(WEATHER!$C$2:$C$865=CALC!$B$230), 0), 4)-29.4)</f>
        <v>19.744444444444444</v>
      </c>
      <c r="N232" cm="1">
        <f t="array" ref="N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(WEATHER!$A$2:$A$865=INPUT!$C$7)*(WEATHER!$B$2:$B$865=CALC!N230)*(WEATHER!$C$2:$C$865=CALC!$B$230), 0), 4)-29.4)</f>
        <v>18.744444444444444</v>
      </c>
      <c r="P232" t="s">
        <v>33</v>
      </c>
      <c r="Q232" t="s">
        <v>26</v>
      </c>
      <c r="R232" t="s">
        <v>104</v>
      </c>
      <c r="S232">
        <f>(1/(2*INPUT!$C$16+INPUT!$C$14))*INDEX(INPUT!$F$11:$G$14,MATCH(CALC!$B$6,INPUT!$F$11:$F$14,0),2)*C232</f>
        <v>4700.2427586206895</v>
      </c>
      <c r="T232">
        <f>(1/(2*INPUT!$C$16+INPUT!$C$14))*INDEX(INPUT!$F$11:$G$14,MATCH(CALC!$B$6,INPUT!$F$11:$F$14,0),2)*D232</f>
        <v>4700.2427586206895</v>
      </c>
      <c r="U232">
        <f>(1/(2*INPUT!$C$16+INPUT!$C$14))*INDEX(INPUT!$F$11:$G$14,MATCH(CALC!$B$6,INPUT!$F$11:$F$14,0),2)*E232</f>
        <v>4980.7220689655169</v>
      </c>
      <c r="V232">
        <f>(1/(2*INPUT!$C$16+INPUT!$C$14))*INDEX(INPUT!$F$11:$G$14,MATCH(CALC!$B$6,INPUT!$F$11:$F$14,0),2)*F232</f>
        <v>5113.5806896551721</v>
      </c>
      <c r="W232">
        <f>(1/(2*INPUT!$C$16+INPUT!$C$14))*INDEX(INPUT!$F$11:$G$14,MATCH(CALC!$B$6,INPUT!$F$11:$F$14,0),2)*G232</f>
        <v>5246.4393103448274</v>
      </c>
      <c r="X232">
        <f>(1/(2*INPUT!$C$16+INPUT!$C$14))*INDEX(INPUT!$F$11:$G$14,MATCH(CALC!$B$6,INPUT!$F$11:$F$14,0),2)*H232</f>
        <v>5246.4393103448274</v>
      </c>
      <c r="Y232">
        <f>(1/(2*INPUT!$C$16+INPUT!$C$14))*INDEX(INPUT!$F$11:$G$14,MATCH(CALC!$B$6,INPUT!$F$11:$F$14,0),2)*I232</f>
        <v>5231.6772413793105</v>
      </c>
      <c r="Z232">
        <f>(1/(2*INPUT!$C$16+INPUT!$C$14))*INDEX(INPUT!$F$11:$G$14,MATCH(CALC!$B$6,INPUT!$F$11:$F$14,0),2)*J232</f>
        <v>5098.8186206896553</v>
      </c>
      <c r="AA232">
        <f>(1/(2*INPUT!$C$16+INPUT!$C$14))*INDEX(INPUT!$F$11:$G$14,MATCH(CALC!$B$6,INPUT!$F$11:$F$14,0),2)*K232</f>
        <v>5246.4393103448274</v>
      </c>
      <c r="AB232">
        <f>(1/(2*INPUT!$C$16+INPUT!$C$14))*INDEX(INPUT!$F$11:$G$14,MATCH(CALC!$B$6,INPUT!$F$11:$F$14,0),2)*L232</f>
        <v>5246.4393103448274</v>
      </c>
      <c r="AC232">
        <f>(1/(2*INPUT!$C$16+INPUT!$C$14))*INDEX(INPUT!$F$11:$G$14,MATCH(CALC!$B$6,INPUT!$F$11:$F$14,0),2)*M232</f>
        <v>5246.4393103448274</v>
      </c>
      <c r="AD232">
        <f>(1/(2*INPUT!$C$16+INPUT!$C$14))*INDEX(INPUT!$F$11:$G$14,MATCH(CALC!$B$6,INPUT!$F$11:$F$14,0),2)*N232</f>
        <v>4980.7220689655169</v>
      </c>
    </row>
    <row r="233" spans="1:30" x14ac:dyDescent="0.3">
      <c r="B233" t="s">
        <v>73</v>
      </c>
      <c r="C233" cm="1">
        <f t="array" ref="C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(WEATHER!$A$2:$A$865=INPUT!$C$7)*(WEATHER!$B$2:$B$865=CALC!C230)*(WEATHER!$C$2:$C$865=CALC!$B$230), 0), 4)-29.4)</f>
        <v>21.68888888888889</v>
      </c>
      <c r="D233" cm="1">
        <f t="array" ref="D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(WEATHER!$A$2:$A$865=INPUT!$C$7)*(WEATHER!$B$2:$B$865=CALC!D230)*(WEATHER!$C$2:$C$865=CALC!$B$230), 0), 4)-29.4)</f>
        <v>21.68888888888889</v>
      </c>
      <c r="E233" cm="1">
        <f t="array" ref="E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(WEATHER!$A$2:$A$865=INPUT!$C$7)*(WEATHER!$B$2:$B$865=CALC!E230)*(WEATHER!$C$2:$C$865=CALC!$B$230), 0), 4)-29.4)</f>
        <v>22.744444444444444</v>
      </c>
      <c r="F233" cm="1">
        <f t="array" ref="F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(WEATHER!$A$2:$A$865=INPUT!$C$7)*(WEATHER!$B$2:$B$865=CALC!F230)*(WEATHER!$C$2:$C$865=CALC!$B$230), 0), 4)-29.4)</f>
        <v>23.244444444444444</v>
      </c>
      <c r="G233" cm="1">
        <f t="array" ref="G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(WEATHER!$A$2:$A$865=INPUT!$C$7)*(WEATHER!$B$2:$B$865=CALC!G230)*(WEATHER!$C$2:$C$865=CALC!$B$230), 0), 4)-29.4)</f>
        <v>23.744444444444444</v>
      </c>
      <c r="H233" cm="1">
        <f t="array" ref="H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(WEATHER!$A$2:$A$865=INPUT!$C$7)*(WEATHER!$B$2:$B$865=CALC!H230)*(WEATHER!$C$2:$C$865=CALC!$B$230), 0), 4)-29.4)</f>
        <v>23.744444444444444</v>
      </c>
      <c r="I233" cm="1">
        <f t="array" ref="I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(WEATHER!$A$2:$A$865=INPUT!$C$7)*(WEATHER!$B$2:$B$865=CALC!I230)*(WEATHER!$C$2:$C$865=CALC!$B$230), 0), 4)-29.4)</f>
        <v>23.68888888888889</v>
      </c>
      <c r="J233" cm="1">
        <f t="array" ref="J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(WEATHER!$A$2:$A$865=INPUT!$C$7)*(WEATHER!$B$2:$B$865=CALC!J230)*(WEATHER!$C$2:$C$865=CALC!$B$230), 0), 4)-29.4)</f>
        <v>23.18888888888889</v>
      </c>
      <c r="K233" cm="1">
        <f t="array" ref="K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(WEATHER!$A$2:$A$865=INPUT!$C$7)*(WEATHER!$B$2:$B$865=CALC!K230)*(WEATHER!$C$2:$C$865=CALC!$B$230), 0), 4)-29.4)</f>
        <v>23.744444444444444</v>
      </c>
      <c r="L233" cm="1">
        <f t="array" ref="L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(WEATHER!$A$2:$A$865=INPUT!$C$7)*(WEATHER!$B$2:$B$865=CALC!L230)*(WEATHER!$C$2:$C$865=CALC!$B$230), 0), 4)-29.4)</f>
        <v>23.744444444444444</v>
      </c>
      <c r="M233" cm="1">
        <f t="array" ref="M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(WEATHER!$A$2:$A$865=INPUT!$C$7)*(WEATHER!$B$2:$B$865=CALC!M230)*(WEATHER!$C$2:$C$865=CALC!$B$230), 0), 4)-29.4)</f>
        <v>23.744444444444444</v>
      </c>
      <c r="N233" cm="1">
        <f t="array" ref="N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(WEATHER!$A$2:$A$865=INPUT!$C$7)*(WEATHER!$B$2:$B$865=CALC!N230)*(WEATHER!$C$2:$C$865=CALC!$B$230), 0), 4)-29.4)</f>
        <v>22.744444444444444</v>
      </c>
      <c r="R233" t="s">
        <v>73</v>
      </c>
      <c r="S233">
        <f>(1/(2*INPUT!$C$16+INPUT!$C$14))*INDEX(INPUT!$F$11:$G$14,MATCH(CALC!$B$6,INPUT!$F$11:$F$14,0),2)*C233</f>
        <v>5763.1117241379316</v>
      </c>
      <c r="T233">
        <f>(1/(2*INPUT!$C$16+INPUT!$C$14))*INDEX(INPUT!$F$11:$G$14,MATCH(CALC!$B$6,INPUT!$F$11:$F$14,0),2)*D233</f>
        <v>5763.1117241379316</v>
      </c>
      <c r="U233">
        <f>(1/(2*INPUT!$C$16+INPUT!$C$14))*INDEX(INPUT!$F$11:$G$14,MATCH(CALC!$B$6,INPUT!$F$11:$F$14,0),2)*E233</f>
        <v>6043.591034482758</v>
      </c>
      <c r="V233">
        <f>(1/(2*INPUT!$C$16+INPUT!$C$14))*INDEX(INPUT!$F$11:$G$14,MATCH(CALC!$B$6,INPUT!$F$11:$F$14,0),2)*F233</f>
        <v>6176.4496551724133</v>
      </c>
      <c r="W233">
        <f>(1/(2*INPUT!$C$16+INPUT!$C$14))*INDEX(INPUT!$F$11:$G$14,MATCH(CALC!$B$6,INPUT!$F$11:$F$14,0),2)*G233</f>
        <v>6309.3082758620685</v>
      </c>
      <c r="X233">
        <f>(1/(2*INPUT!$C$16+INPUT!$C$14))*INDEX(INPUT!$F$11:$G$14,MATCH(CALC!$B$6,INPUT!$F$11:$F$14,0),2)*H233</f>
        <v>6309.3082758620685</v>
      </c>
      <c r="Y233">
        <f>(1/(2*INPUT!$C$16+INPUT!$C$14))*INDEX(INPUT!$F$11:$G$14,MATCH(CALC!$B$6,INPUT!$F$11:$F$14,0),2)*I233</f>
        <v>6294.5462068965517</v>
      </c>
      <c r="Z233">
        <f>(1/(2*INPUT!$C$16+INPUT!$C$14))*INDEX(INPUT!$F$11:$G$14,MATCH(CALC!$B$6,INPUT!$F$11:$F$14,0),2)*J233</f>
        <v>6161.6875862068964</v>
      </c>
      <c r="AA233">
        <f>(1/(2*INPUT!$C$16+INPUT!$C$14))*INDEX(INPUT!$F$11:$G$14,MATCH(CALC!$B$6,INPUT!$F$11:$F$14,0),2)*K233</f>
        <v>6309.3082758620685</v>
      </c>
      <c r="AB233">
        <f>(1/(2*INPUT!$C$16+INPUT!$C$14))*INDEX(INPUT!$F$11:$G$14,MATCH(CALC!$B$6,INPUT!$F$11:$F$14,0),2)*L233</f>
        <v>6309.3082758620685</v>
      </c>
      <c r="AC233">
        <f>(1/(2*INPUT!$C$16+INPUT!$C$14))*INDEX(INPUT!$F$11:$G$14,MATCH(CALC!$B$6,INPUT!$F$11:$F$14,0),2)*M233</f>
        <v>6309.3082758620685</v>
      </c>
      <c r="AD233">
        <f>(1/(2*INPUT!$C$16+INPUT!$C$14))*INDEX(INPUT!$F$11:$G$14,MATCH(CALC!$B$6,INPUT!$F$11:$F$14,0),2)*N233</f>
        <v>6043.591034482758</v>
      </c>
    </row>
    <row r="234" spans="1:30" x14ac:dyDescent="0.3">
      <c r="B234" t="s">
        <v>105</v>
      </c>
      <c r="C234" cm="1">
        <f t="array" ref="C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(WEATHER!$A$2:$A$865=INPUT!$C$7)*(WEATHER!$B$2:$B$865=CALC!C230)*(WEATHER!$C$2:$C$865=CALC!$B$230), 0), 4)-29.4)</f>
        <v>21.68888888888889</v>
      </c>
      <c r="D234" cm="1">
        <f t="array" ref="D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(WEATHER!$A$2:$A$865=INPUT!$C$7)*(WEATHER!$B$2:$B$865=CALC!D230)*(WEATHER!$C$2:$C$865=CALC!$B$230), 0), 4)-29.4)</f>
        <v>21.68888888888889</v>
      </c>
      <c r="E234" cm="1">
        <f t="array" ref="E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(WEATHER!$A$2:$A$865=INPUT!$C$7)*(WEATHER!$B$2:$B$865=CALC!E230)*(WEATHER!$C$2:$C$865=CALC!$B$230), 0), 4)-29.4)</f>
        <v>22.744444444444444</v>
      </c>
      <c r="F234" cm="1">
        <f t="array" ref="F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(WEATHER!$A$2:$A$865=INPUT!$C$7)*(WEATHER!$B$2:$B$865=CALC!F230)*(WEATHER!$C$2:$C$865=CALC!$B$230), 0), 4)-29.4)</f>
        <v>23.244444444444444</v>
      </c>
      <c r="G234" cm="1">
        <f t="array" ref="G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(WEATHER!$A$2:$A$865=INPUT!$C$7)*(WEATHER!$B$2:$B$865=CALC!G230)*(WEATHER!$C$2:$C$865=CALC!$B$230), 0), 4)-29.4)</f>
        <v>23.744444444444444</v>
      </c>
      <c r="H234" cm="1">
        <f t="array" ref="H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(WEATHER!$A$2:$A$865=INPUT!$C$7)*(WEATHER!$B$2:$B$865=CALC!H230)*(WEATHER!$C$2:$C$865=CALC!$B$230), 0), 4)-29.4)</f>
        <v>23.744444444444444</v>
      </c>
      <c r="I234" cm="1">
        <f t="array" ref="I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(WEATHER!$A$2:$A$865=INPUT!$C$7)*(WEATHER!$B$2:$B$865=CALC!I230)*(WEATHER!$C$2:$C$865=CALC!$B$230), 0), 4)-29.4)</f>
        <v>23.68888888888889</v>
      </c>
      <c r="J234" cm="1">
        <f t="array" ref="J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(WEATHER!$A$2:$A$865=INPUT!$C$7)*(WEATHER!$B$2:$B$865=CALC!J230)*(WEATHER!$C$2:$C$865=CALC!$B$230), 0), 4)-29.4)</f>
        <v>23.18888888888889</v>
      </c>
      <c r="K234" cm="1">
        <f t="array" ref="K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(WEATHER!$A$2:$A$865=INPUT!$C$7)*(WEATHER!$B$2:$B$865=CALC!K230)*(WEATHER!$C$2:$C$865=CALC!$B$230), 0), 4)-29.4)</f>
        <v>23.744444444444444</v>
      </c>
      <c r="L234" cm="1">
        <f t="array" ref="L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(WEATHER!$A$2:$A$865=INPUT!$C$7)*(WEATHER!$B$2:$B$865=CALC!L230)*(WEATHER!$C$2:$C$865=CALC!$B$230), 0), 4)-29.4)</f>
        <v>23.744444444444444</v>
      </c>
      <c r="M234" cm="1">
        <f t="array" ref="M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(WEATHER!$A$2:$A$865=INPUT!$C$7)*(WEATHER!$B$2:$B$865=CALC!M230)*(WEATHER!$C$2:$C$865=CALC!$B$230), 0), 4)-29.4)</f>
        <v>23.744444444444444</v>
      </c>
      <c r="N234" cm="1">
        <f t="array" ref="N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(WEATHER!$A$2:$A$865=INPUT!$C$7)*(WEATHER!$B$2:$B$865=CALC!N230)*(WEATHER!$C$2:$C$865=CALC!$B$230), 0), 4)-29.4)</f>
        <v>22.744444444444444</v>
      </c>
      <c r="R234" t="s">
        <v>105</v>
      </c>
      <c r="S234">
        <f>(1/(2*INPUT!$C$16+INPUT!$C$14))*INDEX(INPUT!$F$11:$G$14,MATCH(CALC!$B$6,INPUT!$F$11:$F$14,0),2)*C234</f>
        <v>5763.1117241379316</v>
      </c>
      <c r="T234">
        <f>(1/(2*INPUT!$C$16+INPUT!$C$14))*INDEX(INPUT!$F$11:$G$14,MATCH(CALC!$B$6,INPUT!$F$11:$F$14,0),2)*D234</f>
        <v>5763.1117241379316</v>
      </c>
      <c r="U234">
        <f>(1/(2*INPUT!$C$16+INPUT!$C$14))*INDEX(INPUT!$F$11:$G$14,MATCH(CALC!$B$6,INPUT!$F$11:$F$14,0),2)*E234</f>
        <v>6043.591034482758</v>
      </c>
      <c r="V234">
        <f>(1/(2*INPUT!$C$16+INPUT!$C$14))*INDEX(INPUT!$F$11:$G$14,MATCH(CALC!$B$6,INPUT!$F$11:$F$14,0),2)*F234</f>
        <v>6176.4496551724133</v>
      </c>
      <c r="W234">
        <f>(1/(2*INPUT!$C$16+INPUT!$C$14))*INDEX(INPUT!$F$11:$G$14,MATCH(CALC!$B$6,INPUT!$F$11:$F$14,0),2)*G234</f>
        <v>6309.3082758620685</v>
      </c>
      <c r="X234">
        <f>(1/(2*INPUT!$C$16+INPUT!$C$14))*INDEX(INPUT!$F$11:$G$14,MATCH(CALC!$B$6,INPUT!$F$11:$F$14,0),2)*H234</f>
        <v>6309.3082758620685</v>
      </c>
      <c r="Y234">
        <f>(1/(2*INPUT!$C$16+INPUT!$C$14))*INDEX(INPUT!$F$11:$G$14,MATCH(CALC!$B$6,INPUT!$F$11:$F$14,0),2)*I234</f>
        <v>6294.5462068965517</v>
      </c>
      <c r="Z234">
        <f>(1/(2*INPUT!$C$16+INPUT!$C$14))*INDEX(INPUT!$F$11:$G$14,MATCH(CALC!$B$6,INPUT!$F$11:$F$14,0),2)*J234</f>
        <v>6161.6875862068964</v>
      </c>
      <c r="AA234">
        <f>(1/(2*INPUT!$C$16+INPUT!$C$14))*INDEX(INPUT!$F$11:$G$14,MATCH(CALC!$B$6,INPUT!$F$11:$F$14,0),2)*K234</f>
        <v>6309.3082758620685</v>
      </c>
      <c r="AB234">
        <f>(1/(2*INPUT!$C$16+INPUT!$C$14))*INDEX(INPUT!$F$11:$G$14,MATCH(CALC!$B$6,INPUT!$F$11:$F$14,0),2)*L234</f>
        <v>6309.3082758620685</v>
      </c>
      <c r="AC234">
        <f>(1/(2*INPUT!$C$16+INPUT!$C$14))*INDEX(INPUT!$F$11:$G$14,MATCH(CALC!$B$6,INPUT!$F$11:$F$14,0),2)*M234</f>
        <v>6309.3082758620685</v>
      </c>
      <c r="AD234">
        <f>(1/(2*INPUT!$C$16+INPUT!$C$14))*INDEX(INPUT!$F$11:$G$14,MATCH(CALC!$B$6,INPUT!$F$11:$F$14,0),2)*N234</f>
        <v>6043.591034482758</v>
      </c>
    </row>
    <row r="235" spans="1:30" x14ac:dyDescent="0.3">
      <c r="B235" t="s">
        <v>106</v>
      </c>
      <c r="C235" cm="1">
        <f t="array" ref="C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(WEATHER!$A$2:$A$865=INPUT!$C$7)*(WEATHER!$B$2:$B$865=CALC!C230)*(WEATHER!$C$2:$C$865=CALC!$B$230), 0), 4)-29.4)</f>
        <v>31.688888888888894</v>
      </c>
      <c r="D235" cm="1">
        <f t="array" ref="D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(WEATHER!$A$2:$A$865=INPUT!$C$7)*(WEATHER!$B$2:$B$865=CALC!D230)*(WEATHER!$C$2:$C$865=CALC!$B$230), 0), 4)-29.4)</f>
        <v>31.688888888888894</v>
      </c>
      <c r="E235" cm="1">
        <f t="array" ref="E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(WEATHER!$A$2:$A$865=INPUT!$C$7)*(WEATHER!$B$2:$B$865=CALC!E230)*(WEATHER!$C$2:$C$865=CALC!$B$230), 0), 4)-29.4)</f>
        <v>32.744444444444447</v>
      </c>
      <c r="F235" cm="1">
        <f t="array" ref="F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(WEATHER!$A$2:$A$865=INPUT!$C$7)*(WEATHER!$B$2:$B$865=CALC!F230)*(WEATHER!$C$2:$C$865=CALC!$B$230), 0), 4)-29.4)</f>
        <v>33.244444444444447</v>
      </c>
      <c r="G235" cm="1">
        <f t="array" ref="G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(WEATHER!$A$2:$A$865=INPUT!$C$7)*(WEATHER!$B$2:$B$865=CALC!G230)*(WEATHER!$C$2:$C$865=CALC!$B$230), 0), 4)-29.4)</f>
        <v>33.744444444444447</v>
      </c>
      <c r="H235" cm="1">
        <f t="array" ref="H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(WEATHER!$A$2:$A$865=INPUT!$C$7)*(WEATHER!$B$2:$B$865=CALC!H230)*(WEATHER!$C$2:$C$865=CALC!$B$230), 0), 4)-29.4)</f>
        <v>33.744444444444447</v>
      </c>
      <c r="I235" cm="1">
        <f t="array" ref="I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(WEATHER!$A$2:$A$865=INPUT!$C$7)*(WEATHER!$B$2:$B$865=CALC!I230)*(WEATHER!$C$2:$C$865=CALC!$B$230), 0), 4)-29.4)</f>
        <v>33.688888888888897</v>
      </c>
      <c r="J235" cm="1">
        <f t="array" ref="J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(WEATHER!$A$2:$A$865=INPUT!$C$7)*(WEATHER!$B$2:$B$865=CALC!J230)*(WEATHER!$C$2:$C$865=CALC!$B$230), 0), 4)-29.4)</f>
        <v>33.188888888888897</v>
      </c>
      <c r="K235" cm="1">
        <f t="array" ref="K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(WEATHER!$A$2:$A$865=INPUT!$C$7)*(WEATHER!$B$2:$B$865=CALC!K230)*(WEATHER!$C$2:$C$865=CALC!$B$230), 0), 4)-29.4)</f>
        <v>33.744444444444447</v>
      </c>
      <c r="L235" cm="1">
        <f t="array" ref="L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(WEATHER!$A$2:$A$865=INPUT!$C$7)*(WEATHER!$B$2:$B$865=CALC!L230)*(WEATHER!$C$2:$C$865=CALC!$B$230), 0), 4)-29.4)</f>
        <v>33.744444444444447</v>
      </c>
      <c r="M235" cm="1">
        <f t="array" ref="M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(WEATHER!$A$2:$A$865=INPUT!$C$7)*(WEATHER!$B$2:$B$865=CALC!M230)*(WEATHER!$C$2:$C$865=CALC!$B$230), 0), 4)-29.4)</f>
        <v>33.744444444444447</v>
      </c>
      <c r="N235" cm="1">
        <f t="array" ref="N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(WEATHER!$A$2:$A$865=INPUT!$C$7)*(WEATHER!$B$2:$B$865=CALC!N230)*(WEATHER!$C$2:$C$865=CALC!$B$230), 0), 4)-29.4)</f>
        <v>32.744444444444447</v>
      </c>
      <c r="R235" t="s">
        <v>106</v>
      </c>
      <c r="S235">
        <f>(1/(2*INPUT!$C$16+INPUT!$C$14))*INDEX(INPUT!$F$11:$G$14,MATCH(CALC!$B$6,INPUT!$F$11:$F$14,0),2)*C235</f>
        <v>8420.2841379310357</v>
      </c>
      <c r="T235">
        <f>(1/(2*INPUT!$C$16+INPUT!$C$14))*INDEX(INPUT!$F$11:$G$14,MATCH(CALC!$B$6,INPUT!$F$11:$F$14,0),2)*D235</f>
        <v>8420.2841379310357</v>
      </c>
      <c r="U235">
        <f>(1/(2*INPUT!$C$16+INPUT!$C$14))*INDEX(INPUT!$F$11:$G$14,MATCH(CALC!$B$6,INPUT!$F$11:$F$14,0),2)*E235</f>
        <v>8700.7634482758622</v>
      </c>
      <c r="V235">
        <f>(1/(2*INPUT!$C$16+INPUT!$C$14))*INDEX(INPUT!$F$11:$G$14,MATCH(CALC!$B$6,INPUT!$F$11:$F$14,0),2)*F235</f>
        <v>8833.6220689655183</v>
      </c>
      <c r="W235">
        <f>(1/(2*INPUT!$C$16+INPUT!$C$14))*INDEX(INPUT!$F$11:$G$14,MATCH(CALC!$B$6,INPUT!$F$11:$F$14,0),2)*G235</f>
        <v>8966.4806896551727</v>
      </c>
      <c r="X235">
        <f>(1/(2*INPUT!$C$16+INPUT!$C$14))*INDEX(INPUT!$F$11:$G$14,MATCH(CALC!$B$6,INPUT!$F$11:$F$14,0),2)*H235</f>
        <v>8966.4806896551727</v>
      </c>
      <c r="Y235">
        <f>(1/(2*INPUT!$C$16+INPUT!$C$14))*INDEX(INPUT!$F$11:$G$14,MATCH(CALC!$B$6,INPUT!$F$11:$F$14,0),2)*I235</f>
        <v>8951.7186206896567</v>
      </c>
      <c r="Z235">
        <f>(1/(2*INPUT!$C$16+INPUT!$C$14))*INDEX(INPUT!$F$11:$G$14,MATCH(CALC!$B$6,INPUT!$F$11:$F$14,0),2)*J235</f>
        <v>8818.8600000000024</v>
      </c>
      <c r="AA235">
        <f>(1/(2*INPUT!$C$16+INPUT!$C$14))*INDEX(INPUT!$F$11:$G$14,MATCH(CALC!$B$6,INPUT!$F$11:$F$14,0),2)*K235</f>
        <v>8966.4806896551727</v>
      </c>
      <c r="AB235">
        <f>(1/(2*INPUT!$C$16+INPUT!$C$14))*INDEX(INPUT!$F$11:$G$14,MATCH(CALC!$B$6,INPUT!$F$11:$F$14,0),2)*L235</f>
        <v>8966.4806896551727</v>
      </c>
      <c r="AC235">
        <f>(1/(2*INPUT!$C$16+INPUT!$C$14))*INDEX(INPUT!$F$11:$G$14,MATCH(CALC!$B$6,INPUT!$F$11:$F$14,0),2)*M235</f>
        <v>8966.4806896551727</v>
      </c>
      <c r="AD235">
        <f>(1/(2*INPUT!$C$16+INPUT!$C$14))*INDEX(INPUT!$F$11:$G$14,MATCH(CALC!$B$6,INPUT!$F$11:$F$14,0),2)*N235</f>
        <v>8700.7634482758622</v>
      </c>
    </row>
    <row r="236" spans="1:30" x14ac:dyDescent="0.3">
      <c r="A236" t="s">
        <v>109</v>
      </c>
      <c r="C236" cm="1">
        <f t="array" ref="C236">INDEX(CLTDRoofGlass!$G$3:$G$26,$B$230,1)+(25.5-$E$1)+(INDEX(WEATHER!$A$2:$G$865, MATCH(1, (WEATHER!$A$2:$A$865=INPUT!$C$7)*(WEATHER!$B$2:$B$865=CALC!C230)*(WEATHER!$C$2:$C$865=CALC!$B$230), 0), 4)-29.4)</f>
        <v>7.68888888888889</v>
      </c>
      <c r="D236" cm="1">
        <f t="array" ref="D236">INDEX(CLTDRoofGlass!$G$3:$G$26,$B$230,1)+(25.5-$E$1)+(INDEX(WEATHER!$A$2:$G$865, MATCH(1, (WEATHER!$A$2:$A$865=INPUT!$C$7)*(WEATHER!$B$2:$B$865=CALC!D230)*(WEATHER!$C$2:$C$865=CALC!$B$230), 0), 4)-29.4)</f>
        <v>7.68888888888889</v>
      </c>
      <c r="E236" cm="1">
        <f t="array" ref="E236">INDEX(CLTDRoofGlass!$G$3:$G$26,$B$230,1)+(25.5-$E$1)+(INDEX(WEATHER!$A$2:$G$865, MATCH(1, (WEATHER!$A$2:$A$865=INPUT!$C$7)*(WEATHER!$B$2:$B$865=CALC!E230)*(WEATHER!$C$2:$C$865=CALC!$B$230), 0), 4)-29.4)</f>
        <v>8.7444444444444436</v>
      </c>
      <c r="F236" cm="1">
        <f t="array" ref="F236">INDEX(CLTDRoofGlass!$G$3:$G$26,$B$230,1)+(25.5-$E$1)+(INDEX(WEATHER!$A$2:$G$865, MATCH(1, (WEATHER!$A$2:$A$865=INPUT!$C$7)*(WEATHER!$B$2:$B$865=CALC!F230)*(WEATHER!$C$2:$C$865=CALC!$B$230), 0), 4)-29.4)</f>
        <v>9.2444444444444436</v>
      </c>
      <c r="G236" cm="1">
        <f t="array" ref="G236">INDEX(CLTDRoofGlass!$G$3:$G$26,$B$230,1)+(25.5-$E$1)+(INDEX(WEATHER!$A$2:$G$865, MATCH(1, (WEATHER!$A$2:$A$865=INPUT!$C$7)*(WEATHER!$B$2:$B$865=CALC!G230)*(WEATHER!$C$2:$C$865=CALC!$B$230), 0), 4)-29.4)</f>
        <v>9.7444444444444436</v>
      </c>
      <c r="H236" cm="1">
        <f t="array" ref="H236">INDEX(CLTDRoofGlass!$G$3:$G$26,$B$230,1)+(25.5-$E$1)+(INDEX(WEATHER!$A$2:$G$865, MATCH(1, (WEATHER!$A$2:$A$865=INPUT!$C$7)*(WEATHER!$B$2:$B$865=CALC!H230)*(WEATHER!$C$2:$C$865=CALC!$B$230), 0), 4)-29.4)</f>
        <v>9.7444444444444436</v>
      </c>
      <c r="I236" cm="1">
        <f t="array" ref="I236">INDEX(CLTDRoofGlass!$G$3:$G$26,$B$230,1)+(25.5-$E$1)+(INDEX(WEATHER!$A$2:$G$865, MATCH(1, (WEATHER!$A$2:$A$865=INPUT!$C$7)*(WEATHER!$B$2:$B$865=CALC!I230)*(WEATHER!$C$2:$C$865=CALC!$B$230), 0), 4)-29.4)</f>
        <v>9.68888888888889</v>
      </c>
      <c r="J236" cm="1">
        <f t="array" ref="J236">INDEX(CLTDRoofGlass!$G$3:$G$26,$B$230,1)+(25.5-$E$1)+(INDEX(WEATHER!$A$2:$G$865, MATCH(1, (WEATHER!$A$2:$A$865=INPUT!$C$7)*(WEATHER!$B$2:$B$865=CALC!J230)*(WEATHER!$C$2:$C$865=CALC!$B$230), 0), 4)-29.4)</f>
        <v>9.18888888888889</v>
      </c>
      <c r="K236" cm="1">
        <f t="array" ref="K236">INDEX(CLTDRoofGlass!$G$3:$G$26,$B$230,1)+(25.5-$E$1)+(INDEX(WEATHER!$A$2:$G$865, MATCH(1, (WEATHER!$A$2:$A$865=INPUT!$C$7)*(WEATHER!$B$2:$B$865=CALC!K230)*(WEATHER!$C$2:$C$865=CALC!$B$230), 0), 4)-29.4)</f>
        <v>9.7444444444444436</v>
      </c>
      <c r="L236" cm="1">
        <f t="array" ref="L236">INDEX(CLTDRoofGlass!$G$3:$G$26,$B$230,1)+(25.5-$E$1)+(INDEX(WEATHER!$A$2:$G$865, MATCH(1, (WEATHER!$A$2:$A$865=INPUT!$C$7)*(WEATHER!$B$2:$B$865=CALC!L230)*(WEATHER!$C$2:$C$865=CALC!$B$230), 0), 4)-29.4)</f>
        <v>9.7444444444444436</v>
      </c>
      <c r="M236" cm="1">
        <f t="array" ref="M236">INDEX(CLTDRoofGlass!$G$3:$G$26,$B$230,1)+(25.5-$E$1)+(INDEX(WEATHER!$A$2:$G$865, MATCH(1, (WEATHER!$A$2:$A$865=INPUT!$C$7)*(WEATHER!$B$2:$B$865=CALC!M230)*(WEATHER!$C$2:$C$865=CALC!$B$230), 0), 4)-29.4)</f>
        <v>9.7444444444444436</v>
      </c>
      <c r="N236" cm="1">
        <f t="array" ref="N236">INDEX(CLTDRoofGlass!$G$3:$G$26,$B$230,1)+(25.5-$E$1)+(INDEX(WEATHER!$A$2:$G$865, MATCH(1, (WEATHER!$A$2:$A$865=INPUT!$C$7)*(WEATHER!$B$2:$B$865=CALC!N230)*(WEATHER!$C$2:$C$865=CALC!$B$230), 0), 4)-29.4)</f>
        <v>8.7444444444444436</v>
      </c>
      <c r="P236" t="s">
        <v>34</v>
      </c>
      <c r="Q236" t="s">
        <v>27</v>
      </c>
    </row>
    <row r="237" spans="1:30" x14ac:dyDescent="0.3">
      <c r="A237" t="s">
        <v>75</v>
      </c>
      <c r="B237" t="s">
        <v>104</v>
      </c>
      <c r="C237">
        <f>INDEX('SCL&amp;CLF'!$B$4:$Y$12,MATCH(B237,'SCL&amp;CLF'!$A$4:$A$12,0),MATCH(CALC!B230,'SCL&amp;CLF'!$B$3:$Y$3,0))</f>
        <v>126</v>
      </c>
      <c r="P237" t="s">
        <v>35</v>
      </c>
      <c r="Q237" t="s">
        <v>36</v>
      </c>
      <c r="S237">
        <f>SUMIF('COMP-WINDOW'!FI:FI, "&lt;&gt;#N/A")</f>
        <v>27266.809173333331</v>
      </c>
      <c r="T237">
        <f>SUMIF('COMP-WINDOW'!FJ:FJ, "&lt;&gt;#N/A")</f>
        <v>27266.809173333331</v>
      </c>
      <c r="U237">
        <f>SUMIF('COMP-WINDOW'!FK:FK, "&lt;&gt;#N/A")</f>
        <v>27946.038906666668</v>
      </c>
      <c r="V237">
        <f>SUMIF('COMP-WINDOW'!FL:FL, "&lt;&gt;#N/A")</f>
        <v>28267.779306666664</v>
      </c>
      <c r="W237">
        <f>SUMIF('COMP-WINDOW'!FM:FM, "&lt;&gt;#N/A")</f>
        <v>28589.519706666666</v>
      </c>
      <c r="X237">
        <f>SUMIF('COMP-WINDOW'!FN:FN, "&lt;&gt;#N/A")</f>
        <v>28589.519706666666</v>
      </c>
      <c r="Y237">
        <f>SUMIF('COMP-WINDOW'!FO:FO, "&lt;&gt;#N/A")</f>
        <v>28553.77077333333</v>
      </c>
      <c r="Z237">
        <f>SUMIF('COMP-WINDOW'!FP:FP, "&lt;&gt;#N/A")</f>
        <v>28232.030373333335</v>
      </c>
      <c r="AA237">
        <f>SUMIF('COMP-WINDOW'!FQ:FQ, "&lt;&gt;#N/A")</f>
        <v>28589.519706666666</v>
      </c>
      <c r="AB237">
        <f>SUMIF('COMP-WINDOW'!FR:FR, "&lt;&gt;#N/A")</f>
        <v>28589.519706666666</v>
      </c>
      <c r="AC237">
        <f>SUMIF('COMP-WINDOW'!FS:FS, "&lt;&gt;#N/A")</f>
        <v>28589.519706666666</v>
      </c>
      <c r="AD237">
        <f>SUMIF('COMP-WINDOW'!FT:FT, "&lt;&gt;#N/A")</f>
        <v>27946.038906666668</v>
      </c>
    </row>
    <row r="238" spans="1:30" x14ac:dyDescent="0.3">
      <c r="B238" t="s">
        <v>73</v>
      </c>
      <c r="C238">
        <f>INDEX('SCL&amp;CLF'!$B$4:$Y$12,MATCH(B238,'SCL&amp;CLF'!$A$4:$A$12,0),MATCH(CALC!B230,'SCL&amp;CLF'!$B$3:$Y$3,0))</f>
        <v>302</v>
      </c>
      <c r="P238" t="s">
        <v>35</v>
      </c>
      <c r="Q238" t="s">
        <v>22</v>
      </c>
      <c r="S238">
        <f>SUMIF('COMP-DOOR'!FI:FI, "&lt;&gt;#N/A")</f>
        <v>1061.3795555555555</v>
      </c>
      <c r="T238">
        <f>SUMIF('COMP-DOOR'!FJ:FJ, "&lt;&gt;#N/A")</f>
        <v>1061.3795555555555</v>
      </c>
      <c r="U238">
        <f>SUMIF('COMP-DOOR'!FK:FK, "&lt;&gt;#N/A")</f>
        <v>1113.291777777778</v>
      </c>
      <c r="V238">
        <f>SUMIF('COMP-DOOR'!FL:FL, "&lt;&gt;#N/A")</f>
        <v>1137.8817777777779</v>
      </c>
      <c r="W238">
        <f>SUMIF('COMP-DOOR'!FM:FM, "&lt;&gt;#N/A")</f>
        <v>1162.4717777777778</v>
      </c>
      <c r="X238">
        <f>SUMIF('COMP-DOOR'!FN:FN, "&lt;&gt;#N/A")</f>
        <v>1162.4717777777778</v>
      </c>
      <c r="Y238">
        <f>SUMIF('COMP-DOOR'!FO:FO, "&lt;&gt;#N/A")</f>
        <v>1159.7395555555556</v>
      </c>
      <c r="Z238">
        <f>SUMIF('COMP-DOOR'!FP:FP, "&lt;&gt;#N/A")</f>
        <v>1135.1495555555557</v>
      </c>
      <c r="AA238">
        <f>SUMIF('COMP-DOOR'!FQ:FQ, "&lt;&gt;#N/A")</f>
        <v>1162.4717777777778</v>
      </c>
      <c r="AB238">
        <f>SUMIF('COMP-DOOR'!FR:FR, "&lt;&gt;#N/A")</f>
        <v>1162.4717777777778</v>
      </c>
      <c r="AC238">
        <f>SUMIF('COMP-DOOR'!FS:FS, "&lt;&gt;#N/A")</f>
        <v>1162.4717777777778</v>
      </c>
      <c r="AD238">
        <f>SUMIF('COMP-DOOR'!FT:FT, "&lt;&gt;#N/A")</f>
        <v>1113.291777777778</v>
      </c>
    </row>
    <row r="239" spans="1:30" x14ac:dyDescent="0.3">
      <c r="B239" t="s">
        <v>105</v>
      </c>
      <c r="C239">
        <f>INDEX('SCL&amp;CLF'!$B$4:$Y$12,MATCH(B239,'SCL&amp;CLF'!$A$4:$A$12,0),MATCH(CALC!B230,'SCL&amp;CLF'!$B$3:$Y$3,0))</f>
        <v>205</v>
      </c>
    </row>
    <row r="240" spans="1:30" x14ac:dyDescent="0.3">
      <c r="B240" t="s">
        <v>106</v>
      </c>
      <c r="C240">
        <f>INDEX('SCL&amp;CLF'!$B$4:$Y$12,MATCH(B240,'SCL&amp;CLF'!$A$4:$A$12,0),MATCH(CALC!B230,'SCL&amp;CLF'!$B$3:$Y$3,0))</f>
        <v>167</v>
      </c>
      <c r="P240" t="s">
        <v>37</v>
      </c>
      <c r="Q240" t="s">
        <v>39</v>
      </c>
      <c r="S240">
        <f>INPUT!$L$5 * INDEX('ROOM-TYPE'!$B$2:$I$5, 1, MATCH(INPUT!$L$4, 'ROOM-TYPE'!$B$1:$I$1, 0)) * $C$241</f>
        <v>270.2</v>
      </c>
      <c r="T240">
        <f>INPUT!$L$5 * INDEX('ROOM-TYPE'!$B$2:$I$5, 1, MATCH(INPUT!$L$4, 'ROOM-TYPE'!$B$1:$I$1, 0)) * $C$241</f>
        <v>270.2</v>
      </c>
      <c r="U240">
        <f>INPUT!$L$5 * INDEX('ROOM-TYPE'!$B$2:$I$5, 1, MATCH(INPUT!$L$4, 'ROOM-TYPE'!$B$1:$I$1, 0)) * $C$241</f>
        <v>270.2</v>
      </c>
      <c r="V240">
        <f>INPUT!$L$5 * INDEX('ROOM-TYPE'!$B$2:$I$5, 1, MATCH(INPUT!$L$4, 'ROOM-TYPE'!$B$1:$I$1, 0)) * $C$241</f>
        <v>270.2</v>
      </c>
      <c r="W240">
        <f>INPUT!$L$5 * INDEX('ROOM-TYPE'!$B$2:$I$5, 1, MATCH(INPUT!$L$4, 'ROOM-TYPE'!$B$1:$I$1, 0)) * $C$241</f>
        <v>270.2</v>
      </c>
      <c r="X240">
        <f>INPUT!$L$5 * INDEX('ROOM-TYPE'!$B$2:$I$5, 1, MATCH(INPUT!$L$4, 'ROOM-TYPE'!$B$1:$I$1, 0)) * $C$241</f>
        <v>270.2</v>
      </c>
      <c r="Y240">
        <f>INPUT!$L$5 * INDEX('ROOM-TYPE'!$B$2:$I$5, 1, MATCH(INPUT!$L$4, 'ROOM-TYPE'!$B$1:$I$1, 0)) * $C$241</f>
        <v>270.2</v>
      </c>
      <c r="Z240">
        <f>INPUT!$L$5 * INDEX('ROOM-TYPE'!$B$2:$I$5, 1, MATCH(INPUT!$L$4, 'ROOM-TYPE'!$B$1:$I$1, 0)) * $C$241</f>
        <v>270.2</v>
      </c>
      <c r="AA240">
        <f>INPUT!$L$5 * INDEX('ROOM-TYPE'!$B$2:$I$5, 1, MATCH(INPUT!$L$4, 'ROOM-TYPE'!$B$1:$I$1, 0)) * $C$241</f>
        <v>270.2</v>
      </c>
      <c r="AB240">
        <f>INPUT!$L$5 * INDEX('ROOM-TYPE'!$B$2:$I$5, 1, MATCH(INPUT!$L$4, 'ROOM-TYPE'!$B$1:$I$1, 0)) * $C$241</f>
        <v>270.2</v>
      </c>
      <c r="AC240">
        <f>INPUT!$L$5 * INDEX('ROOM-TYPE'!$B$2:$I$5, 1, MATCH(INPUT!$L$4, 'ROOM-TYPE'!$B$1:$I$1, 0)) * $C$241</f>
        <v>270.2</v>
      </c>
      <c r="AD240">
        <f>INPUT!$L$5 * INDEX('ROOM-TYPE'!$B$2:$I$5, 1, MATCH(INPUT!$L$4, 'ROOM-TYPE'!$B$1:$I$1, 0)) * $C$241</f>
        <v>270.2</v>
      </c>
    </row>
    <row r="241" spans="1:30" x14ac:dyDescent="0.3">
      <c r="A241" t="s">
        <v>210</v>
      </c>
      <c r="C241">
        <f>INDEX('SCL&amp;CLF'!$B$17:$Y$25,MATCH(INDEX('ROOM-TYPE'!$B$1:$I$5,4,MATCH(INPUT!$L$4,'ROOM-TYPE'!$B$1:$I$1,0)),'SCL&amp;CLF'!$A$17:$A$25,0),MATCH(CALC!B230,'SCL&amp;CLF'!$B$16:$Y$16,0))</f>
        <v>0.01</v>
      </c>
      <c r="P241" t="s">
        <v>37</v>
      </c>
      <c r="Q241" t="s">
        <v>38</v>
      </c>
      <c r="S241">
        <f>INPUT!$L$5 * INDEX('ROOM-TYPE'!$B$2:$I$5, 2, MATCH(INPUT!$L$4, 'ROOM-TYPE'!$B$1:$I$1, 0))</f>
        <v>17370</v>
      </c>
      <c r="T241">
        <f>INPUT!$L$5 * INDEX('ROOM-TYPE'!$B$2:$I$5, 2, MATCH(INPUT!$L$4, 'ROOM-TYPE'!$B$1:$I$1, 0))</f>
        <v>17370</v>
      </c>
      <c r="U241">
        <f>INPUT!$L$5 * INDEX('ROOM-TYPE'!$B$2:$I$5, 2, MATCH(INPUT!$L$4, 'ROOM-TYPE'!$B$1:$I$1, 0))</f>
        <v>17370</v>
      </c>
      <c r="V241">
        <f>INPUT!$L$5 * INDEX('ROOM-TYPE'!$B$2:$I$5, 2, MATCH(INPUT!$L$4, 'ROOM-TYPE'!$B$1:$I$1, 0))</f>
        <v>17370</v>
      </c>
      <c r="W241">
        <f>INPUT!$L$5 * INDEX('ROOM-TYPE'!$B$2:$I$5, 2, MATCH(INPUT!$L$4, 'ROOM-TYPE'!$B$1:$I$1, 0))</f>
        <v>17370</v>
      </c>
      <c r="X241">
        <f>INPUT!$L$5 * INDEX('ROOM-TYPE'!$B$2:$I$5, 2, MATCH(INPUT!$L$4, 'ROOM-TYPE'!$B$1:$I$1, 0))</f>
        <v>17370</v>
      </c>
      <c r="Y241">
        <f>INPUT!$L$5 * INDEX('ROOM-TYPE'!$B$2:$I$5, 2, MATCH(INPUT!$L$4, 'ROOM-TYPE'!$B$1:$I$1, 0))</f>
        <v>17370</v>
      </c>
      <c r="Z241">
        <f>INPUT!$L$5 * INDEX('ROOM-TYPE'!$B$2:$I$5, 2, MATCH(INPUT!$L$4, 'ROOM-TYPE'!$B$1:$I$1, 0))</f>
        <v>17370</v>
      </c>
      <c r="AA241">
        <f>INPUT!$L$5 * INDEX('ROOM-TYPE'!$B$2:$I$5, 2, MATCH(INPUT!$L$4, 'ROOM-TYPE'!$B$1:$I$1, 0))</f>
        <v>17370</v>
      </c>
      <c r="AB241">
        <f>INPUT!$L$5 * INDEX('ROOM-TYPE'!$B$2:$I$5, 2, MATCH(INPUT!$L$4, 'ROOM-TYPE'!$B$1:$I$1, 0))</f>
        <v>17370</v>
      </c>
      <c r="AC241">
        <f>INPUT!$L$5 * INDEX('ROOM-TYPE'!$B$2:$I$5, 2, MATCH(INPUT!$L$4, 'ROOM-TYPE'!$B$1:$I$1, 0))</f>
        <v>17370</v>
      </c>
      <c r="AD241">
        <f>INPUT!$L$5 * INDEX('ROOM-TYPE'!$B$2:$I$5, 2, MATCH(INPUT!$L$4, 'ROOM-TYPE'!$B$1:$I$1, 0))</f>
        <v>17370</v>
      </c>
    </row>
    <row r="242" spans="1:30" x14ac:dyDescent="0.3">
      <c r="A242" t="s">
        <v>212</v>
      </c>
      <c r="C242">
        <f>INDEX('SCL&amp;CLF'!$B$29:$Y$33,MATCH(INDEX('ROOM-TYPE'!$B$1:$I$5,5,MATCH(INPUT!$L$4,'ROOM-TYPE'!$B$1:$I$1,0)),'SCL&amp;CLF'!$A$29:$A$33,0),MATCH(CALC!B230,'SCL&amp;CLF'!$B$28:$Y$28,0))</f>
        <v>0.02</v>
      </c>
      <c r="P242" t="s">
        <v>40</v>
      </c>
      <c r="Q242" t="s">
        <v>31</v>
      </c>
      <c r="S242">
        <f>SUMIF(COMP!$F:$F, "&lt;&gt;#N/A")*$C$242</f>
        <v>2.1648000000000001</v>
      </c>
      <c r="T242">
        <f>SUMIF(COMP!$F:$F, "&lt;&gt;#N/A")*$C$242</f>
        <v>2.1648000000000001</v>
      </c>
      <c r="U242">
        <f>SUMIF(COMP!$F:$F, "&lt;&gt;#N/A")*$C$242</f>
        <v>2.1648000000000001</v>
      </c>
      <c r="V242">
        <f>SUMIF(COMP!$F:$F, "&lt;&gt;#N/A")*$C$242</f>
        <v>2.1648000000000001</v>
      </c>
      <c r="W242">
        <f>SUMIF(COMP!$F:$F, "&lt;&gt;#N/A")*$C$242</f>
        <v>2.1648000000000001</v>
      </c>
      <c r="X242">
        <f>SUMIF(COMP!$F:$F, "&lt;&gt;#N/A")*$C$242</f>
        <v>2.1648000000000001</v>
      </c>
      <c r="Y242">
        <f>SUMIF(COMP!$F:$F, "&lt;&gt;#N/A")*$C$242</f>
        <v>2.1648000000000001</v>
      </c>
      <c r="Z242">
        <f>SUMIF(COMP!$F:$F, "&lt;&gt;#N/A")*$C$242</f>
        <v>2.1648000000000001</v>
      </c>
      <c r="AA242">
        <f>SUMIF(COMP!$F:$F, "&lt;&gt;#N/A")*$C$242</f>
        <v>2.1648000000000001</v>
      </c>
      <c r="AB242">
        <f>SUMIF(COMP!$F:$F, "&lt;&gt;#N/A")*$C$242</f>
        <v>2.1648000000000001</v>
      </c>
      <c r="AC242">
        <f>SUMIF(COMP!$F:$F, "&lt;&gt;#N/A")*$C$242</f>
        <v>2.1648000000000001</v>
      </c>
      <c r="AD242">
        <f>SUMIF(COMP!$F:$F, "&lt;&gt;#N/A")*$C$242</f>
        <v>2.1648000000000001</v>
      </c>
    </row>
    <row r="243" spans="1:30" x14ac:dyDescent="0.3">
      <c r="A243" t="s">
        <v>211</v>
      </c>
      <c r="C243" cm="1">
        <f t="array" ref="C243">INDEX('SCL&amp;CLF'!$B$37:$Y$45,INDEX('ROOM-TYPE'!$B$1:$I$5,4,MATCH(INPUT!$L$4,'ROOM-TYPE'!$B$1:$I$1,0)),MATCH(CALC!B230,'SCL&amp;CLF'!$B$36:$Y$36,0))</f>
        <v>0.04</v>
      </c>
      <c r="P243" t="s">
        <v>41</v>
      </c>
      <c r="Q243" t="s">
        <v>32</v>
      </c>
      <c r="S243">
        <f>SUMIF(COMP!$N:$N, "&lt;&gt;#N/A")*$C$241</f>
        <v>12.5</v>
      </c>
      <c r="T243">
        <f>SUMIF(COMP!$N:$N, "&lt;&gt;#N/A")*$C$241</f>
        <v>12.5</v>
      </c>
      <c r="U243">
        <f>SUMIF(COMP!$N:$N, "&lt;&gt;#N/A")*$C$241</f>
        <v>12.5</v>
      </c>
      <c r="V243">
        <f>SUMIF(COMP!$N:$N, "&lt;&gt;#N/A")*$C$241</f>
        <v>12.5</v>
      </c>
      <c r="W243">
        <f>SUMIF(COMP!$N:$N, "&lt;&gt;#N/A")*$C$241</f>
        <v>12.5</v>
      </c>
      <c r="X243">
        <f>SUMIF(COMP!$N:$N, "&lt;&gt;#N/A")*$C$241</f>
        <v>12.5</v>
      </c>
      <c r="Y243">
        <f>SUMIF(COMP!$N:$N, "&lt;&gt;#N/A")*$C$241</f>
        <v>12.5</v>
      </c>
      <c r="Z243">
        <f>SUMIF(COMP!$N:$N, "&lt;&gt;#N/A")*$C$241</f>
        <v>12.5</v>
      </c>
      <c r="AA243">
        <f>SUMIF(COMP!$N:$N, "&lt;&gt;#N/A")*$C$241</f>
        <v>12.5</v>
      </c>
      <c r="AB243">
        <f>SUMIF(COMP!$N:$N, "&lt;&gt;#N/A")*$C$241</f>
        <v>12.5</v>
      </c>
      <c r="AC243">
        <f>SUMIF(COMP!$N:$N, "&lt;&gt;#N/A")*$C$241</f>
        <v>12.5</v>
      </c>
      <c r="AD243">
        <f>SUMIF(COMP!$N:$N, "&lt;&gt;#N/A")*$C$241</f>
        <v>12.5</v>
      </c>
    </row>
    <row r="244" spans="1:30" x14ac:dyDescent="0.3">
      <c r="C244" cm="1">
        <f t="array" ref="C244">INDEX(WEATHER!$A$2:$G$865, MATCH(1, (WEATHER!$A$2:$A$865=INPUT!$C$7)*(WEATHER!$B$2:$B$865=CALC!C230)*(WEATHER!$C$2:$C$865=CALC!$B$230), 0), 4)</f>
        <v>28.888888888888889</v>
      </c>
      <c r="D244" cm="1">
        <f t="array" ref="D244">INDEX(WEATHER!$A$2:$G$865, MATCH(1, (WEATHER!$A$2:$A$865=INPUT!$C$7)*(WEATHER!$B$2:$B$865=CALC!D230)*(WEATHER!$C$2:$C$865=CALC!$B$230), 0), 4)</f>
        <v>28.888888888888889</v>
      </c>
      <c r="E244" cm="1">
        <f t="array" ref="E244">INDEX(WEATHER!$A$2:$G$865, MATCH(1, (WEATHER!$A$2:$A$865=INPUT!$C$7)*(WEATHER!$B$2:$B$865=CALC!E230)*(WEATHER!$C$2:$C$865=CALC!$B$230), 0), 4)</f>
        <v>29.944444444444443</v>
      </c>
      <c r="F244" cm="1">
        <f t="array" ref="F244">INDEX(WEATHER!$A$2:$G$865, MATCH(1, (WEATHER!$A$2:$A$865=INPUT!$C$7)*(WEATHER!$B$2:$B$865=CALC!F230)*(WEATHER!$C$2:$C$865=CALC!$B$230), 0), 4)</f>
        <v>30.444444444444443</v>
      </c>
      <c r="G244" cm="1">
        <f t="array" ref="G244">INDEX(WEATHER!$A$2:$G$865, MATCH(1, (WEATHER!$A$2:$A$865=INPUT!$C$7)*(WEATHER!$B$2:$B$865=CALC!G230)*(WEATHER!$C$2:$C$865=CALC!$B$230), 0), 4)</f>
        <v>30.944444444444443</v>
      </c>
      <c r="H244" cm="1">
        <f t="array" ref="H244">INDEX(WEATHER!$A$2:$G$865, MATCH(1, (WEATHER!$A$2:$A$865=INPUT!$C$7)*(WEATHER!$B$2:$B$865=CALC!H230)*(WEATHER!$C$2:$C$865=CALC!$B$230), 0), 4)</f>
        <v>30.944444444444443</v>
      </c>
      <c r="I244" cm="1">
        <f t="array" ref="I244">INDEX(WEATHER!$A$2:$G$865, MATCH(1, (WEATHER!$A$2:$A$865=INPUT!$C$7)*(WEATHER!$B$2:$B$865=CALC!I230)*(WEATHER!$C$2:$C$865=CALC!$B$230), 0), 4)</f>
        <v>30.888888888888889</v>
      </c>
      <c r="J244" cm="1">
        <f t="array" ref="J244">INDEX(WEATHER!$A$2:$G$865, MATCH(1, (WEATHER!$A$2:$A$865=INPUT!$C$7)*(WEATHER!$B$2:$B$865=CALC!J230)*(WEATHER!$C$2:$C$865=CALC!$B$230), 0), 4)</f>
        <v>30.388888888888889</v>
      </c>
      <c r="K244" cm="1">
        <f t="array" ref="K244">INDEX(WEATHER!$A$2:$G$865, MATCH(1, (WEATHER!$A$2:$A$865=INPUT!$C$7)*(WEATHER!$B$2:$B$865=CALC!K230)*(WEATHER!$C$2:$C$865=CALC!$B$230), 0), 4)</f>
        <v>30.944444444444443</v>
      </c>
      <c r="L244" cm="1">
        <f t="array" ref="L244">INDEX(WEATHER!$A$2:$G$865, MATCH(1, (WEATHER!$A$2:$A$865=INPUT!$C$7)*(WEATHER!$B$2:$B$865=CALC!L230)*(WEATHER!$C$2:$C$865=CALC!$B$230), 0), 4)</f>
        <v>30.944444444444443</v>
      </c>
      <c r="M244" cm="1">
        <f t="array" ref="M244">INDEX(WEATHER!$A$2:$G$865, MATCH(1, (WEATHER!$A$2:$A$865=INPUT!$C$7)*(WEATHER!$B$2:$B$865=CALC!M230)*(WEATHER!$C$2:$C$865=CALC!$B$230), 0), 4)</f>
        <v>30.944444444444443</v>
      </c>
      <c r="N244" cm="1">
        <f t="array" ref="N244">INDEX(WEATHER!$A$2:$G$865, MATCH(1, (WEATHER!$A$2:$A$865=INPUT!$C$7)*(WEATHER!$B$2:$B$865=CALC!N230)*(WEATHER!$C$2:$C$865=CALC!$B$230), 0), 4)</f>
        <v>29.944444444444443</v>
      </c>
    </row>
    <row r="245" spans="1:30" x14ac:dyDescent="0.3">
      <c r="C245" cm="1">
        <f t="array" ref="C245">INDEX(WEATHER!$A$2:$G$865, MATCH(1, (WEATHER!$A$2:$A$865=INPUT!$C$7)*(WEATHER!$B$2:$B$865=CALC!C230)*(WEATHER!$C$2:$C$865=CALC!$B$230), 0), 6)</f>
        <v>1.9349999999999999E-2</v>
      </c>
      <c r="D245" cm="1">
        <f t="array" ref="D245">INDEX(WEATHER!$A$2:$G$865, MATCH(1, (WEATHER!$A$2:$A$865=INPUT!$C$7)*(WEATHER!$B$2:$B$865=CALC!D230)*(WEATHER!$C$2:$C$865=CALC!$B$230), 0), 6)</f>
        <v>1.9349999999999999E-2</v>
      </c>
      <c r="E245" cm="1">
        <f t="array" ref="E245">INDEX(WEATHER!$A$2:$G$865, MATCH(1, (WEATHER!$A$2:$A$865=INPUT!$C$7)*(WEATHER!$B$2:$B$865=CALC!E230)*(WEATHER!$C$2:$C$865=CALC!$B$230), 0), 6)</f>
        <v>1.993E-2</v>
      </c>
      <c r="F245" cm="1">
        <f t="array" ref="F245">INDEX(WEATHER!$A$2:$G$865, MATCH(1, (WEATHER!$A$2:$A$865=INPUT!$C$7)*(WEATHER!$B$2:$B$865=CALC!F230)*(WEATHER!$C$2:$C$865=CALC!$B$230), 0), 6)</f>
        <v>2.078E-2</v>
      </c>
      <c r="G245" cm="1">
        <f t="array" ref="G245">INDEX(WEATHER!$A$2:$G$865, MATCH(1, (WEATHER!$A$2:$A$865=INPUT!$C$7)*(WEATHER!$B$2:$B$865=CALC!G230)*(WEATHER!$C$2:$C$865=CALC!$B$230), 0), 6)</f>
        <v>2.0660000000000001E-2</v>
      </c>
      <c r="H245" cm="1">
        <f t="array" ref="H245">INDEX(WEATHER!$A$2:$G$865, MATCH(1, (WEATHER!$A$2:$A$865=INPUT!$C$7)*(WEATHER!$B$2:$B$865=CALC!H230)*(WEATHER!$C$2:$C$865=CALC!$B$230), 0), 6)</f>
        <v>2.0660000000000001E-2</v>
      </c>
      <c r="I245" cm="1">
        <f t="array" ref="I245">INDEX(WEATHER!$A$2:$G$865, MATCH(1, (WEATHER!$A$2:$A$865=INPUT!$C$7)*(WEATHER!$B$2:$B$865=CALC!I230)*(WEATHER!$C$2:$C$865=CALC!$B$230), 0), 6)</f>
        <v>1.9820000000000001E-2</v>
      </c>
      <c r="J245" cm="1">
        <f t="array" ref="J245">INDEX(WEATHER!$A$2:$G$865, MATCH(1, (WEATHER!$A$2:$A$865=INPUT!$C$7)*(WEATHER!$B$2:$B$865=CALC!J230)*(WEATHER!$C$2:$C$865=CALC!$B$230), 0), 6)</f>
        <v>1.993E-2</v>
      </c>
      <c r="K245" cm="1">
        <f t="array" ref="K245">INDEX(WEATHER!$A$2:$G$865, MATCH(1, (WEATHER!$A$2:$A$865=INPUT!$C$7)*(WEATHER!$B$2:$B$865=CALC!K230)*(WEATHER!$C$2:$C$865=CALC!$B$230), 0), 6)</f>
        <v>2.0660000000000001E-2</v>
      </c>
      <c r="L245" cm="1">
        <f t="array" ref="L245">INDEX(WEATHER!$A$2:$G$865, MATCH(1, (WEATHER!$A$2:$A$865=INPUT!$C$7)*(WEATHER!$B$2:$B$865=CALC!L230)*(WEATHER!$C$2:$C$865=CALC!$B$230), 0), 6)</f>
        <v>2.0660000000000001E-2</v>
      </c>
      <c r="M245" cm="1">
        <f t="array" ref="M245">INDEX(WEATHER!$A$2:$G$865, MATCH(1, (WEATHER!$A$2:$A$865=INPUT!$C$7)*(WEATHER!$B$2:$B$865=CALC!M230)*(WEATHER!$C$2:$C$865=CALC!$B$230), 0), 6)</f>
        <v>2.0660000000000001E-2</v>
      </c>
      <c r="N245" cm="1">
        <f t="array" ref="N245">INDEX(WEATHER!$A$2:$G$865, MATCH(1, (WEATHER!$A$2:$A$865=INPUT!$C$7)*(WEATHER!$B$2:$B$865=CALC!N230)*(WEATHER!$C$2:$C$865=CALC!$B$230), 0), 6)</f>
        <v>1.993E-2</v>
      </c>
      <c r="P245" s="5">
        <v>3</v>
      </c>
      <c r="Q245" t="s">
        <v>42</v>
      </c>
      <c r="R245" t="s">
        <v>200</v>
      </c>
      <c r="S245">
        <f>1.23 * $M$2 * (C244-$E$1)</f>
        <v>6306.9983862666659</v>
      </c>
      <c r="T245">
        <f t="shared" ref="T245" si="226">1.23 * $M$2 * (D244-$E$1)</f>
        <v>6306.9983862666659</v>
      </c>
      <c r="U245">
        <f t="shared" ref="U245" si="227">1.23 * $M$2 * (E244-$E$1)</f>
        <v>7757.7607269333303</v>
      </c>
      <c r="V245">
        <f t="shared" ref="V245" si="228">1.23 * $M$2 * (F244-$E$1)</f>
        <v>8444.9639409333304</v>
      </c>
      <c r="W245">
        <f t="shared" ref="W245" si="229">1.23 * $M$2 * (G244-$E$1)</f>
        <v>9132.1671549333296</v>
      </c>
      <c r="X245">
        <f t="shared" ref="X245" si="230">1.23 * $M$2 * (H244-$E$1)</f>
        <v>9132.1671549333296</v>
      </c>
      <c r="Y245">
        <f t="shared" ref="Y245" si="231">1.23 * $M$2 * (I244-$E$1)</f>
        <v>9055.8112422666654</v>
      </c>
      <c r="Z245">
        <f t="shared" ref="Z245" si="232">1.23 * $M$2 * (J244-$E$1)</f>
        <v>8368.6080282666662</v>
      </c>
      <c r="AA245">
        <f t="shared" ref="AA245" si="233">1.23 * $M$2 * (K244-$E$1)</f>
        <v>9132.1671549333296</v>
      </c>
      <c r="AB245">
        <f t="shared" ref="AB245" si="234">1.23 * $M$2 * (L244-$E$1)</f>
        <v>9132.1671549333296</v>
      </c>
      <c r="AC245">
        <f t="shared" ref="AC245" si="235">1.23 * $M$2 * (M244-$E$1)</f>
        <v>9132.1671549333296</v>
      </c>
      <c r="AD245">
        <f t="shared" ref="AD245" si="236">1.23 * $M$2 * (N244-$E$1)</f>
        <v>7757.7607269333303</v>
      </c>
    </row>
    <row r="246" spans="1:30" x14ac:dyDescent="0.3">
      <c r="R246" t="s">
        <v>201</v>
      </c>
      <c r="S246">
        <f>3010 * $M$2 * (C245-$F$2)</f>
        <v>30774.971249399994</v>
      </c>
      <c r="T246">
        <f>3010 * $M$2 * (D245-$F$2)</f>
        <v>30774.971249399994</v>
      </c>
      <c r="U246">
        <f t="shared" ref="U246" si="237">3010 * $M$2 * (E245-$F$2)</f>
        <v>32725.734454279998</v>
      </c>
      <c r="V246">
        <f t="shared" ref="V246" si="238">3010 * $M$2 * (F245-$F$2)</f>
        <v>35584.611564879997</v>
      </c>
      <c r="W246">
        <f t="shared" ref="W246" si="239">3010 * $M$2 * (G245-$F$2)</f>
        <v>35181.005384560005</v>
      </c>
      <c r="X246">
        <f t="shared" ref="X246" si="240">3010 * $M$2 * (H245-$F$2)</f>
        <v>35181.005384560005</v>
      </c>
      <c r="Y246">
        <f t="shared" ref="Y246" si="241">3010 * $M$2 * (I245-$F$2)</f>
        <v>32355.76212232</v>
      </c>
      <c r="Z246">
        <f t="shared" ref="Z246" si="242">3010 * $M$2 * (J245-$F$2)</f>
        <v>32725.734454279998</v>
      </c>
      <c r="AA246">
        <f t="shared" ref="AA246" si="243">3010 * $M$2 * (K245-$F$2)</f>
        <v>35181.005384560005</v>
      </c>
      <c r="AB246">
        <f t="shared" ref="AB246" si="244">3010 * $M$2 * (L245-$F$2)</f>
        <v>35181.005384560005</v>
      </c>
      <c r="AC246">
        <f t="shared" ref="AC246" si="245">3010 * $M$2 * (M245-$F$2)</f>
        <v>35181.005384560005</v>
      </c>
      <c r="AD246">
        <f t="shared" ref="AD246" si="246">3010 * $M$2 * (N245-$F$2)</f>
        <v>32725.734454279998</v>
      </c>
    </row>
    <row r="247" spans="1:30" x14ac:dyDescent="0.3">
      <c r="S247">
        <f>SUM(S231:S246)/1000</f>
        <v>139.70769563225096</v>
      </c>
      <c r="T247">
        <f t="shared" ref="T247:AD247" si="247">SUM(T231:T246)/1000</f>
        <v>139.70769563225096</v>
      </c>
      <c r="U247">
        <f t="shared" si="247"/>
        <v>146.3879898501886</v>
      </c>
      <c r="V247">
        <f t="shared" si="247"/>
        <v>151.48717112486852</v>
      </c>
      <c r="W247">
        <f t="shared" si="247"/>
        <v>153.32386910862849</v>
      </c>
      <c r="X247">
        <f t="shared" si="247"/>
        <v>153.32386910862849</v>
      </c>
      <c r="Y247">
        <f t="shared" si="247"/>
        <v>150.24970316149071</v>
      </c>
      <c r="Z247">
        <f t="shared" si="247"/>
        <v>148.3793713293708</v>
      </c>
      <c r="AA247">
        <f t="shared" si="247"/>
        <v>153.32386910862849</v>
      </c>
      <c r="AB247">
        <f t="shared" si="247"/>
        <v>153.32386910862849</v>
      </c>
      <c r="AC247">
        <f t="shared" si="247"/>
        <v>153.32386910862849</v>
      </c>
      <c r="AD247">
        <f t="shared" si="247"/>
        <v>146.3879898501886</v>
      </c>
    </row>
    <row r="248" spans="1:30" s="10" customFormat="1" x14ac:dyDescent="0.3"/>
    <row r="249" spans="1:30" x14ac:dyDescent="0.3">
      <c r="B249">
        <v>14</v>
      </c>
      <c r="C249" t="s">
        <v>179</v>
      </c>
      <c r="D249" t="s">
        <v>180</v>
      </c>
      <c r="E249" t="s">
        <v>182</v>
      </c>
      <c r="F249" t="s">
        <v>183</v>
      </c>
      <c r="G249" t="s">
        <v>94</v>
      </c>
      <c r="H249" t="s">
        <v>186</v>
      </c>
      <c r="I249" t="s">
        <v>187</v>
      </c>
      <c r="J249" t="s">
        <v>188</v>
      </c>
      <c r="K249" t="s">
        <v>184</v>
      </c>
      <c r="L249" t="s">
        <v>189</v>
      </c>
      <c r="M249" t="s">
        <v>185</v>
      </c>
      <c r="N249" t="s">
        <v>190</v>
      </c>
      <c r="S249" t="s">
        <v>179</v>
      </c>
      <c r="T249" t="s">
        <v>180</v>
      </c>
      <c r="U249" t="s">
        <v>182</v>
      </c>
      <c r="V249" t="s">
        <v>183</v>
      </c>
      <c r="W249" t="s">
        <v>94</v>
      </c>
      <c r="X249" t="s">
        <v>186</v>
      </c>
      <c r="Y249" t="s">
        <v>187</v>
      </c>
      <c r="Z249" t="s">
        <v>188</v>
      </c>
      <c r="AA249" t="s">
        <v>184</v>
      </c>
      <c r="AB249" t="s">
        <v>189</v>
      </c>
      <c r="AC249" t="s">
        <v>185</v>
      </c>
      <c r="AD249" t="s">
        <v>190</v>
      </c>
    </row>
    <row r="250" spans="1:30" x14ac:dyDescent="0.3">
      <c r="A250" t="s">
        <v>107</v>
      </c>
      <c r="C250" cm="1">
        <f t="array" ref="C250">INDEX(CLTDRoofGlass!$B$3:$F$26,$B$249,'ROOF-TYPE'!$B$1)+(25.5-$E$1)+(INDEX(WEATHER!$A$2:$G$865, MATCH(1, (WEATHER!$A$2:$A$865=INPUT!$C$7)*(WEATHER!$B$2:$B$865=CALC!C249)*(WEATHER!$C$2:$C$865=CALC!$B$249), 0), 4)-29.4)</f>
        <v>31.077777777777779</v>
      </c>
      <c r="D250" cm="1">
        <f t="array" ref="D250">INDEX(CLTDRoofGlass!$B$3:$F$26,$B$249,'ROOF-TYPE'!$B$1)+(25.5-$E$1)+(INDEX(WEATHER!$A$2:$G$865, MATCH(1, (WEATHER!$A$2:$A$865=INPUT!$C$7)*(WEATHER!$B$2:$B$865=CALC!D249)*(WEATHER!$C$2:$C$865=CALC!$B$249), 0), 4)-29.4)</f>
        <v>31.077777777777779</v>
      </c>
      <c r="E250" cm="1">
        <f t="array" ref="E250">INDEX(CLTDRoofGlass!$B$3:$F$26,$B$249,'ROOF-TYPE'!$B$1)+(25.5-$E$1)+(INDEX(WEATHER!$A$2:$G$865, MATCH(1, (WEATHER!$A$2:$A$865=INPUT!$C$7)*(WEATHER!$B$2:$B$865=CALC!E249)*(WEATHER!$C$2:$C$865=CALC!$B$249), 0), 4)-29.4)</f>
        <v>32.18888888888889</v>
      </c>
      <c r="F250" cm="1">
        <f t="array" ref="F250">INDEX(CLTDRoofGlass!$B$3:$F$26,$B$249,'ROOF-TYPE'!$B$1)+(25.5-$E$1)+(INDEX(WEATHER!$A$2:$G$865, MATCH(1, (WEATHER!$A$2:$A$865=INPUT!$C$7)*(WEATHER!$B$2:$B$865=CALC!F249)*(WEATHER!$C$2:$C$865=CALC!$B$249), 0), 4)-29.4)</f>
        <v>32.74444444444444</v>
      </c>
      <c r="G250" cm="1">
        <f t="array" ref="G250">INDEX(CLTDRoofGlass!$B$3:$F$26,$B$249,'ROOF-TYPE'!$B$1)+(25.5-$E$1)+(INDEX(WEATHER!$A$2:$G$865, MATCH(1, (WEATHER!$A$2:$A$865=INPUT!$C$7)*(WEATHER!$B$2:$B$865=CALC!G249)*(WEATHER!$C$2:$C$865=CALC!$B$249), 0), 4)-29.4)</f>
        <v>33.24444444444444</v>
      </c>
      <c r="H250" cm="1">
        <f t="array" ref="H250">INDEX(CLTDRoofGlass!$B$3:$F$26,$B$249,'ROOF-TYPE'!$B$1)+(25.5-$E$1)+(INDEX(WEATHER!$A$2:$G$865, MATCH(1, (WEATHER!$A$2:$A$865=INPUT!$C$7)*(WEATHER!$B$2:$B$865=CALC!H249)*(WEATHER!$C$2:$C$865=CALC!$B$249), 0), 4)-29.4)</f>
        <v>33.24444444444444</v>
      </c>
      <c r="I250" cm="1">
        <f t="array" ref="I250">INDEX(CLTDRoofGlass!$B$3:$F$26,$B$249,'ROOF-TYPE'!$B$1)+(25.5-$E$1)+(INDEX(WEATHER!$A$2:$G$865, MATCH(1, (WEATHER!$A$2:$A$865=INPUT!$C$7)*(WEATHER!$B$2:$B$865=CALC!I249)*(WEATHER!$C$2:$C$865=CALC!$B$249), 0), 4)-29.4)</f>
        <v>33.24444444444444</v>
      </c>
      <c r="J250" cm="1">
        <f t="array" ref="J250">INDEX(CLTDRoofGlass!$B$3:$F$26,$B$249,'ROOF-TYPE'!$B$1)+(25.5-$E$1)+(INDEX(WEATHER!$A$2:$G$865, MATCH(1, (WEATHER!$A$2:$A$865=INPUT!$C$7)*(WEATHER!$B$2:$B$865=CALC!J249)*(WEATHER!$C$2:$C$865=CALC!$B$249), 0), 4)-29.4)</f>
        <v>32.68888888888889</v>
      </c>
      <c r="K250" cm="1">
        <f t="array" ref="K250">INDEX(CLTDRoofGlass!$B$3:$F$26,$B$249,'ROOF-TYPE'!$B$1)+(25.5-$E$1)+(INDEX(WEATHER!$A$2:$G$865, MATCH(1, (WEATHER!$A$2:$A$865=INPUT!$C$7)*(WEATHER!$B$2:$B$865=CALC!K249)*(WEATHER!$C$2:$C$865=CALC!$B$249), 0), 4)-29.4)</f>
        <v>33.24444444444444</v>
      </c>
      <c r="L250" cm="1">
        <f t="array" ref="L250">INDEX(CLTDRoofGlass!$B$3:$F$26,$B$249,'ROOF-TYPE'!$B$1)+(25.5-$E$1)+(INDEX(WEATHER!$A$2:$G$865, MATCH(1, (WEATHER!$A$2:$A$865=INPUT!$C$7)*(WEATHER!$B$2:$B$865=CALC!L249)*(WEATHER!$C$2:$C$865=CALC!$B$249), 0), 4)-29.4)</f>
        <v>33.24444444444444</v>
      </c>
      <c r="M250" cm="1">
        <f t="array" ref="M250">INDEX(CLTDRoofGlass!$B$3:$F$26,$B$249,'ROOF-TYPE'!$B$1)+(25.5-$E$1)+(INDEX(WEATHER!$A$2:$G$865, MATCH(1, (WEATHER!$A$2:$A$865=INPUT!$C$7)*(WEATHER!$B$2:$B$865=CALC!M249)*(WEATHER!$C$2:$C$865=CALC!$B$249), 0), 4)-29.4)</f>
        <v>33.24444444444444</v>
      </c>
      <c r="N250" cm="1">
        <f t="array" ref="N250">INDEX(CLTDRoofGlass!$B$3:$F$26,$B$249,'ROOF-TYPE'!$B$1)+(25.5-$E$1)+(INDEX(WEATHER!$A$2:$G$865, MATCH(1, (WEATHER!$A$2:$A$865=INPUT!$C$7)*(WEATHER!$B$2:$B$865=CALC!N249)*(WEATHER!$C$2:$C$865=CALC!$B$249), 0), 4)-29.4)</f>
        <v>32.18888888888889</v>
      </c>
      <c r="P250" t="s">
        <v>33</v>
      </c>
      <c r="Q250" t="s">
        <v>25</v>
      </c>
      <c r="S250" s="9">
        <f>(1/(INPUT!$C$11+INPUT!$C$12+INPUT!$C$13+$H$1))*INPUT!$C$4*INPUT!$C$5*C250</f>
        <v>41975.888451060651</v>
      </c>
      <c r="T250" s="9">
        <f>(1/(INPUT!$C$11+INPUT!$C$12+INPUT!$C$13+$H$1))*INPUT!$C$4*INPUT!$C$5*D250</f>
        <v>41975.888451060651</v>
      </c>
      <c r="U250" s="9">
        <f>(1/(INPUT!$C$11+INPUT!$C$12+INPUT!$C$13+$H$1))*INPUT!$C$4*INPUT!$C$5*E250</f>
        <v>43476.635267330246</v>
      </c>
      <c r="V250" s="9">
        <f>(1/(INPUT!$C$11+INPUT!$C$12+INPUT!$C$13+$H$1))*INPUT!$C$4*INPUT!$C$5*F250</f>
        <v>44227.00867546504</v>
      </c>
      <c r="W250" s="9">
        <f>(1/(INPUT!$C$11+INPUT!$C$12+INPUT!$C$13+$H$1))*INPUT!$C$4*INPUT!$C$5*G250</f>
        <v>44902.344742786358</v>
      </c>
      <c r="X250" s="9">
        <f>(1/(INPUT!$C$11+INPUT!$C$12+INPUT!$C$13+$H$1))*INPUT!$C$4*INPUT!$C$5*H250</f>
        <v>44902.344742786358</v>
      </c>
      <c r="Y250" s="9">
        <f>(1/(INPUT!$C$11+INPUT!$C$12+INPUT!$C$13+$H$1))*INPUT!$C$4*INPUT!$C$5*I250</f>
        <v>44902.344742786358</v>
      </c>
      <c r="Z250" s="9">
        <f>(1/(INPUT!$C$11+INPUT!$C$12+INPUT!$C$13+$H$1))*INPUT!$C$4*INPUT!$C$5*J250</f>
        <v>44151.971334651564</v>
      </c>
      <c r="AA250" s="9">
        <f>(1/(INPUT!$C$11+INPUT!$C$12+INPUT!$C$13+$H$1))*INPUT!$C$4*INPUT!$C$5*K250</f>
        <v>44902.344742786358</v>
      </c>
      <c r="AB250" s="9">
        <f>(1/(INPUT!$C$11+INPUT!$C$12+INPUT!$C$13+$H$1))*INPUT!$C$4*INPUT!$C$5*L250</f>
        <v>44902.344742786358</v>
      </c>
      <c r="AC250" s="9">
        <f>(1/(INPUT!$C$11+INPUT!$C$12+INPUT!$C$13+$H$1))*INPUT!$C$4*INPUT!$C$5*M250</f>
        <v>44902.344742786358</v>
      </c>
      <c r="AD250" s="9">
        <f>(1/(INPUT!$C$11+INPUT!$C$12+INPUT!$C$13+$H$1))*INPUT!$C$4*INPUT!$C$5*N250</f>
        <v>43476.635267330246</v>
      </c>
    </row>
    <row r="251" spans="1:30" x14ac:dyDescent="0.3">
      <c r="A251" t="s">
        <v>108</v>
      </c>
      <c r="B251" t="s">
        <v>104</v>
      </c>
      <c r="C251" cm="1">
        <f t="array" ref="C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(WEATHER!$A$2:$A$865=INPUT!$C$7)*(WEATHER!$B$2:$B$865=CALC!C249)*(WEATHER!$C$2:$C$865=CALC!$B$249), 0), 4)-29.4)</f>
        <v>19.077777777777779</v>
      </c>
      <c r="D251" cm="1">
        <f t="array" ref="D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(WEATHER!$A$2:$A$865=INPUT!$C$7)*(WEATHER!$B$2:$B$865=CALC!D249)*(WEATHER!$C$2:$C$865=CALC!$B$249), 0), 4)-29.4)</f>
        <v>19.077777777777779</v>
      </c>
      <c r="E251" cm="1">
        <f t="array" ref="E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(WEATHER!$A$2:$A$865=INPUT!$C$7)*(WEATHER!$B$2:$B$865=CALC!E249)*(WEATHER!$C$2:$C$865=CALC!$B$249), 0), 4)-29.4)</f>
        <v>20.18888888888889</v>
      </c>
      <c r="F251" cm="1">
        <f t="array" ref="F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(WEATHER!$A$2:$A$865=INPUT!$C$7)*(WEATHER!$B$2:$B$865=CALC!F249)*(WEATHER!$C$2:$C$865=CALC!$B$249), 0), 4)-29.4)</f>
        <v>20.744444444444444</v>
      </c>
      <c r="G251" cm="1">
        <f t="array" ref="G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(WEATHER!$A$2:$A$865=INPUT!$C$7)*(WEATHER!$B$2:$B$865=CALC!G249)*(WEATHER!$C$2:$C$865=CALC!$B$249), 0), 4)-29.4)</f>
        <v>21.244444444444444</v>
      </c>
      <c r="H251" cm="1">
        <f t="array" ref="H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(WEATHER!$A$2:$A$865=INPUT!$C$7)*(WEATHER!$B$2:$B$865=CALC!H249)*(WEATHER!$C$2:$C$865=CALC!$B$249), 0), 4)-29.4)</f>
        <v>21.244444444444444</v>
      </c>
      <c r="I251" cm="1">
        <f t="array" ref="I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(WEATHER!$A$2:$A$865=INPUT!$C$7)*(WEATHER!$B$2:$B$865=CALC!I249)*(WEATHER!$C$2:$C$865=CALC!$B$249), 0), 4)-29.4)</f>
        <v>21.244444444444444</v>
      </c>
      <c r="J251" cm="1">
        <f t="array" ref="J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(WEATHER!$A$2:$A$865=INPUT!$C$7)*(WEATHER!$B$2:$B$865=CALC!J249)*(WEATHER!$C$2:$C$865=CALC!$B$249), 0), 4)-29.4)</f>
        <v>20.68888888888889</v>
      </c>
      <c r="K251" cm="1">
        <f t="array" ref="K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(WEATHER!$A$2:$A$865=INPUT!$C$7)*(WEATHER!$B$2:$B$865=CALC!K249)*(WEATHER!$C$2:$C$865=CALC!$B$249), 0), 4)-29.4)</f>
        <v>21.244444444444444</v>
      </c>
      <c r="L251" cm="1">
        <f t="array" ref="L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(WEATHER!$A$2:$A$865=INPUT!$C$7)*(WEATHER!$B$2:$B$865=CALC!L249)*(WEATHER!$C$2:$C$865=CALC!$B$249), 0), 4)-29.4)</f>
        <v>21.244444444444444</v>
      </c>
      <c r="M251" cm="1">
        <f t="array" ref="M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(WEATHER!$A$2:$A$865=INPUT!$C$7)*(WEATHER!$B$2:$B$865=CALC!M249)*(WEATHER!$C$2:$C$865=CALC!$B$249), 0), 4)-29.4)</f>
        <v>21.244444444444444</v>
      </c>
      <c r="N251" cm="1">
        <f t="array" ref="N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(WEATHER!$A$2:$A$865=INPUT!$C$7)*(WEATHER!$B$2:$B$865=CALC!N249)*(WEATHER!$C$2:$C$865=CALC!$B$249), 0), 4)-29.4)</f>
        <v>20.18888888888889</v>
      </c>
      <c r="P251" t="s">
        <v>33</v>
      </c>
      <c r="Q251" t="s">
        <v>26</v>
      </c>
      <c r="R251" t="s">
        <v>104</v>
      </c>
      <c r="S251">
        <f>(1/(2*INPUT!$C$16+INPUT!$C$14))*INDEX(INPUT!$F$11:$G$14,MATCH(CALC!$B$6,INPUT!$F$11:$F$14,0),2)*C251</f>
        <v>5069.2944827586207</v>
      </c>
      <c r="T251">
        <f>(1/(2*INPUT!$C$16+INPUT!$C$14))*INDEX(INPUT!$F$11:$G$14,MATCH(CALC!$B$6,INPUT!$F$11:$F$14,0),2)*D251</f>
        <v>5069.2944827586207</v>
      </c>
      <c r="U251">
        <f>(1/(2*INPUT!$C$16+INPUT!$C$14))*INDEX(INPUT!$F$11:$G$14,MATCH(CALC!$B$6,INPUT!$F$11:$F$14,0),2)*E251</f>
        <v>5364.5358620689658</v>
      </c>
      <c r="V251">
        <f>(1/(2*INPUT!$C$16+INPUT!$C$14))*INDEX(INPUT!$F$11:$G$14,MATCH(CALC!$B$6,INPUT!$F$11:$F$14,0),2)*F251</f>
        <v>5512.1565517241379</v>
      </c>
      <c r="W251">
        <f>(1/(2*INPUT!$C$16+INPUT!$C$14))*INDEX(INPUT!$F$11:$G$14,MATCH(CALC!$B$6,INPUT!$F$11:$F$14,0),2)*G251</f>
        <v>5645.0151724137932</v>
      </c>
      <c r="X251">
        <f>(1/(2*INPUT!$C$16+INPUT!$C$14))*INDEX(INPUT!$F$11:$G$14,MATCH(CALC!$B$6,INPUT!$F$11:$F$14,0),2)*H251</f>
        <v>5645.0151724137932</v>
      </c>
      <c r="Y251">
        <f>(1/(2*INPUT!$C$16+INPUT!$C$14))*INDEX(INPUT!$F$11:$G$14,MATCH(CALC!$B$6,INPUT!$F$11:$F$14,0),2)*I251</f>
        <v>5645.0151724137932</v>
      </c>
      <c r="Z251">
        <f>(1/(2*INPUT!$C$16+INPUT!$C$14))*INDEX(INPUT!$F$11:$G$14,MATCH(CALC!$B$6,INPUT!$F$11:$F$14,0),2)*J251</f>
        <v>5497.3944827586211</v>
      </c>
      <c r="AA251">
        <f>(1/(2*INPUT!$C$16+INPUT!$C$14))*INDEX(INPUT!$F$11:$G$14,MATCH(CALC!$B$6,INPUT!$F$11:$F$14,0),2)*K251</f>
        <v>5645.0151724137932</v>
      </c>
      <c r="AB251">
        <f>(1/(2*INPUT!$C$16+INPUT!$C$14))*INDEX(INPUT!$F$11:$G$14,MATCH(CALC!$B$6,INPUT!$F$11:$F$14,0),2)*L251</f>
        <v>5645.0151724137932</v>
      </c>
      <c r="AC251">
        <f>(1/(2*INPUT!$C$16+INPUT!$C$14))*INDEX(INPUT!$F$11:$G$14,MATCH(CALC!$B$6,INPUT!$F$11:$F$14,0),2)*M251</f>
        <v>5645.0151724137932</v>
      </c>
      <c r="AD251">
        <f>(1/(2*INPUT!$C$16+INPUT!$C$14))*INDEX(INPUT!$F$11:$G$14,MATCH(CALC!$B$6,INPUT!$F$11:$F$14,0),2)*N251</f>
        <v>5364.5358620689658</v>
      </c>
    </row>
    <row r="252" spans="1:30" x14ac:dyDescent="0.3">
      <c r="B252" t="s">
        <v>73</v>
      </c>
      <c r="C252" cm="1">
        <f t="array" ref="C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(WEATHER!$A$2:$A$865=INPUT!$C$7)*(WEATHER!$B$2:$B$865=CALC!C249)*(WEATHER!$C$2:$C$865=CALC!$B$249), 0), 4)-29.4)</f>
        <v>20.077777777777779</v>
      </c>
      <c r="D252" cm="1">
        <f t="array" ref="D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(WEATHER!$A$2:$A$865=INPUT!$C$7)*(WEATHER!$B$2:$B$865=CALC!D249)*(WEATHER!$C$2:$C$865=CALC!$B$249), 0), 4)-29.4)</f>
        <v>20.077777777777779</v>
      </c>
      <c r="E252" cm="1">
        <f t="array" ref="E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(WEATHER!$A$2:$A$865=INPUT!$C$7)*(WEATHER!$B$2:$B$865=CALC!E249)*(WEATHER!$C$2:$C$865=CALC!$B$249), 0), 4)-29.4)</f>
        <v>21.18888888888889</v>
      </c>
      <c r="F252" cm="1">
        <f t="array" ref="F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(WEATHER!$A$2:$A$865=INPUT!$C$7)*(WEATHER!$B$2:$B$865=CALC!F249)*(WEATHER!$C$2:$C$865=CALC!$B$249), 0), 4)-29.4)</f>
        <v>21.744444444444444</v>
      </c>
      <c r="G252" cm="1">
        <f t="array" ref="G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(WEATHER!$A$2:$A$865=INPUT!$C$7)*(WEATHER!$B$2:$B$865=CALC!G249)*(WEATHER!$C$2:$C$865=CALC!$B$249), 0), 4)-29.4)</f>
        <v>22.244444444444444</v>
      </c>
      <c r="H252" cm="1">
        <f t="array" ref="H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(WEATHER!$A$2:$A$865=INPUT!$C$7)*(WEATHER!$B$2:$B$865=CALC!H249)*(WEATHER!$C$2:$C$865=CALC!$B$249), 0), 4)-29.4)</f>
        <v>22.244444444444444</v>
      </c>
      <c r="I252" cm="1">
        <f t="array" ref="I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(WEATHER!$A$2:$A$865=INPUT!$C$7)*(WEATHER!$B$2:$B$865=CALC!I249)*(WEATHER!$C$2:$C$865=CALC!$B$249), 0), 4)-29.4)</f>
        <v>22.244444444444444</v>
      </c>
      <c r="J252" cm="1">
        <f t="array" ref="J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(WEATHER!$A$2:$A$865=INPUT!$C$7)*(WEATHER!$B$2:$B$865=CALC!J249)*(WEATHER!$C$2:$C$865=CALC!$B$249), 0), 4)-29.4)</f>
        <v>21.68888888888889</v>
      </c>
      <c r="K252" cm="1">
        <f t="array" ref="K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(WEATHER!$A$2:$A$865=INPUT!$C$7)*(WEATHER!$B$2:$B$865=CALC!K249)*(WEATHER!$C$2:$C$865=CALC!$B$249), 0), 4)-29.4)</f>
        <v>22.244444444444444</v>
      </c>
      <c r="L252" cm="1">
        <f t="array" ref="L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(WEATHER!$A$2:$A$865=INPUT!$C$7)*(WEATHER!$B$2:$B$865=CALC!L249)*(WEATHER!$C$2:$C$865=CALC!$B$249), 0), 4)-29.4)</f>
        <v>22.244444444444444</v>
      </c>
      <c r="M252" cm="1">
        <f t="array" ref="M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(WEATHER!$A$2:$A$865=INPUT!$C$7)*(WEATHER!$B$2:$B$865=CALC!M249)*(WEATHER!$C$2:$C$865=CALC!$B$249), 0), 4)-29.4)</f>
        <v>22.244444444444444</v>
      </c>
      <c r="N252" cm="1">
        <f t="array" ref="N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(WEATHER!$A$2:$A$865=INPUT!$C$7)*(WEATHER!$B$2:$B$865=CALC!N249)*(WEATHER!$C$2:$C$865=CALC!$B$249), 0), 4)-29.4)</f>
        <v>21.18888888888889</v>
      </c>
      <c r="R252" t="s">
        <v>73</v>
      </c>
      <c r="S252">
        <f>(1/(2*INPUT!$C$16+INPUT!$C$14))*INDEX(INPUT!$F$11:$G$14,MATCH(CALC!$B$6,INPUT!$F$11:$F$14,0),2)*C252</f>
        <v>5335.0117241379312</v>
      </c>
      <c r="T252">
        <f>(1/(2*INPUT!$C$16+INPUT!$C$14))*INDEX(INPUT!$F$11:$G$14,MATCH(CALC!$B$6,INPUT!$F$11:$F$14,0),2)*D252</f>
        <v>5335.0117241379312</v>
      </c>
      <c r="U252">
        <f>(1/(2*INPUT!$C$16+INPUT!$C$14))*INDEX(INPUT!$F$11:$G$14,MATCH(CALC!$B$6,INPUT!$F$11:$F$14,0),2)*E252</f>
        <v>5630.2531034482763</v>
      </c>
      <c r="V252">
        <f>(1/(2*INPUT!$C$16+INPUT!$C$14))*INDEX(INPUT!$F$11:$G$14,MATCH(CALC!$B$6,INPUT!$F$11:$F$14,0),2)*F252</f>
        <v>5777.8737931034475</v>
      </c>
      <c r="W252">
        <f>(1/(2*INPUT!$C$16+INPUT!$C$14))*INDEX(INPUT!$F$11:$G$14,MATCH(CALC!$B$6,INPUT!$F$11:$F$14,0),2)*G252</f>
        <v>5910.7324137931028</v>
      </c>
      <c r="X252">
        <f>(1/(2*INPUT!$C$16+INPUT!$C$14))*INDEX(INPUT!$F$11:$G$14,MATCH(CALC!$B$6,INPUT!$F$11:$F$14,0),2)*H252</f>
        <v>5910.7324137931028</v>
      </c>
      <c r="Y252">
        <f>(1/(2*INPUT!$C$16+INPUT!$C$14))*INDEX(INPUT!$F$11:$G$14,MATCH(CALC!$B$6,INPUT!$F$11:$F$14,0),2)*I252</f>
        <v>5910.7324137931028</v>
      </c>
      <c r="Z252">
        <f>(1/(2*INPUT!$C$16+INPUT!$C$14))*INDEX(INPUT!$F$11:$G$14,MATCH(CALC!$B$6,INPUT!$F$11:$F$14,0),2)*J252</f>
        <v>5763.1117241379316</v>
      </c>
      <c r="AA252">
        <f>(1/(2*INPUT!$C$16+INPUT!$C$14))*INDEX(INPUT!$F$11:$G$14,MATCH(CALC!$B$6,INPUT!$F$11:$F$14,0),2)*K252</f>
        <v>5910.7324137931028</v>
      </c>
      <c r="AB252">
        <f>(1/(2*INPUT!$C$16+INPUT!$C$14))*INDEX(INPUT!$F$11:$G$14,MATCH(CALC!$B$6,INPUT!$F$11:$F$14,0),2)*L252</f>
        <v>5910.7324137931028</v>
      </c>
      <c r="AC252">
        <f>(1/(2*INPUT!$C$16+INPUT!$C$14))*INDEX(INPUT!$F$11:$G$14,MATCH(CALC!$B$6,INPUT!$F$11:$F$14,0),2)*M252</f>
        <v>5910.7324137931028</v>
      </c>
      <c r="AD252">
        <f>(1/(2*INPUT!$C$16+INPUT!$C$14))*INDEX(INPUT!$F$11:$G$14,MATCH(CALC!$B$6,INPUT!$F$11:$F$14,0),2)*N252</f>
        <v>5630.2531034482763</v>
      </c>
    </row>
    <row r="253" spans="1:30" x14ac:dyDescent="0.3">
      <c r="B253" t="s">
        <v>105</v>
      </c>
      <c r="C253" cm="1">
        <f t="array" ref="C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(WEATHER!$A$2:$A$865=INPUT!$C$7)*(WEATHER!$B$2:$B$865=CALC!C249)*(WEATHER!$C$2:$C$865=CALC!$B$249), 0), 4)-29.4)</f>
        <v>22.077777777777779</v>
      </c>
      <c r="D253" cm="1">
        <f t="array" ref="D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(WEATHER!$A$2:$A$865=INPUT!$C$7)*(WEATHER!$B$2:$B$865=CALC!D249)*(WEATHER!$C$2:$C$865=CALC!$B$249), 0), 4)-29.4)</f>
        <v>22.077777777777779</v>
      </c>
      <c r="E253" cm="1">
        <f t="array" ref="E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(WEATHER!$A$2:$A$865=INPUT!$C$7)*(WEATHER!$B$2:$B$865=CALC!E249)*(WEATHER!$C$2:$C$865=CALC!$B$249), 0), 4)-29.4)</f>
        <v>23.18888888888889</v>
      </c>
      <c r="F253" cm="1">
        <f t="array" ref="F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(WEATHER!$A$2:$A$865=INPUT!$C$7)*(WEATHER!$B$2:$B$865=CALC!F249)*(WEATHER!$C$2:$C$865=CALC!$B$249), 0), 4)-29.4)</f>
        <v>23.744444444444444</v>
      </c>
      <c r="G253" cm="1">
        <f t="array" ref="G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(WEATHER!$A$2:$A$865=INPUT!$C$7)*(WEATHER!$B$2:$B$865=CALC!G249)*(WEATHER!$C$2:$C$865=CALC!$B$249), 0), 4)-29.4)</f>
        <v>24.244444444444444</v>
      </c>
      <c r="H253" cm="1">
        <f t="array" ref="H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(WEATHER!$A$2:$A$865=INPUT!$C$7)*(WEATHER!$B$2:$B$865=CALC!H249)*(WEATHER!$C$2:$C$865=CALC!$B$249), 0), 4)-29.4)</f>
        <v>24.244444444444444</v>
      </c>
      <c r="I253" cm="1">
        <f t="array" ref="I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(WEATHER!$A$2:$A$865=INPUT!$C$7)*(WEATHER!$B$2:$B$865=CALC!I249)*(WEATHER!$C$2:$C$865=CALC!$B$249), 0), 4)-29.4)</f>
        <v>24.244444444444444</v>
      </c>
      <c r="J253" cm="1">
        <f t="array" ref="J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(WEATHER!$A$2:$A$865=INPUT!$C$7)*(WEATHER!$B$2:$B$865=CALC!J249)*(WEATHER!$C$2:$C$865=CALC!$B$249), 0), 4)-29.4)</f>
        <v>23.68888888888889</v>
      </c>
      <c r="K253" cm="1">
        <f t="array" ref="K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(WEATHER!$A$2:$A$865=INPUT!$C$7)*(WEATHER!$B$2:$B$865=CALC!K249)*(WEATHER!$C$2:$C$865=CALC!$B$249), 0), 4)-29.4)</f>
        <v>24.244444444444444</v>
      </c>
      <c r="L253" cm="1">
        <f t="array" ref="L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(WEATHER!$A$2:$A$865=INPUT!$C$7)*(WEATHER!$B$2:$B$865=CALC!L249)*(WEATHER!$C$2:$C$865=CALC!$B$249), 0), 4)-29.4)</f>
        <v>24.244444444444444</v>
      </c>
      <c r="M253" cm="1">
        <f t="array" ref="M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(WEATHER!$A$2:$A$865=INPUT!$C$7)*(WEATHER!$B$2:$B$865=CALC!M249)*(WEATHER!$C$2:$C$865=CALC!$B$249), 0), 4)-29.4)</f>
        <v>24.244444444444444</v>
      </c>
      <c r="N253" cm="1">
        <f t="array" ref="N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(WEATHER!$A$2:$A$865=INPUT!$C$7)*(WEATHER!$B$2:$B$865=CALC!N249)*(WEATHER!$C$2:$C$865=CALC!$B$249), 0), 4)-29.4)</f>
        <v>23.18888888888889</v>
      </c>
      <c r="R253" t="s">
        <v>105</v>
      </c>
      <c r="S253">
        <f>(1/(2*INPUT!$C$16+INPUT!$C$14))*INDEX(INPUT!$F$11:$G$14,MATCH(CALC!$B$6,INPUT!$F$11:$F$14,0),2)*C253</f>
        <v>5866.4462068965522</v>
      </c>
      <c r="T253">
        <f>(1/(2*INPUT!$C$16+INPUT!$C$14))*INDEX(INPUT!$F$11:$G$14,MATCH(CALC!$B$6,INPUT!$F$11:$F$14,0),2)*D253</f>
        <v>5866.4462068965522</v>
      </c>
      <c r="U253">
        <f>(1/(2*INPUT!$C$16+INPUT!$C$14))*INDEX(INPUT!$F$11:$G$14,MATCH(CALC!$B$6,INPUT!$F$11:$F$14,0),2)*E253</f>
        <v>6161.6875862068964</v>
      </c>
      <c r="V253">
        <f>(1/(2*INPUT!$C$16+INPUT!$C$14))*INDEX(INPUT!$F$11:$G$14,MATCH(CALC!$B$6,INPUT!$F$11:$F$14,0),2)*F253</f>
        <v>6309.3082758620685</v>
      </c>
      <c r="W253">
        <f>(1/(2*INPUT!$C$16+INPUT!$C$14))*INDEX(INPUT!$F$11:$G$14,MATCH(CALC!$B$6,INPUT!$F$11:$F$14,0),2)*G253</f>
        <v>6442.1668965517238</v>
      </c>
      <c r="X253">
        <f>(1/(2*INPUT!$C$16+INPUT!$C$14))*INDEX(INPUT!$F$11:$G$14,MATCH(CALC!$B$6,INPUT!$F$11:$F$14,0),2)*H253</f>
        <v>6442.1668965517238</v>
      </c>
      <c r="Y253">
        <f>(1/(2*INPUT!$C$16+INPUT!$C$14))*INDEX(INPUT!$F$11:$G$14,MATCH(CALC!$B$6,INPUT!$F$11:$F$14,0),2)*I253</f>
        <v>6442.1668965517238</v>
      </c>
      <c r="Z253">
        <f>(1/(2*INPUT!$C$16+INPUT!$C$14))*INDEX(INPUT!$F$11:$G$14,MATCH(CALC!$B$6,INPUT!$F$11:$F$14,0),2)*J253</f>
        <v>6294.5462068965517</v>
      </c>
      <c r="AA253">
        <f>(1/(2*INPUT!$C$16+INPUT!$C$14))*INDEX(INPUT!$F$11:$G$14,MATCH(CALC!$B$6,INPUT!$F$11:$F$14,0),2)*K253</f>
        <v>6442.1668965517238</v>
      </c>
      <c r="AB253">
        <f>(1/(2*INPUT!$C$16+INPUT!$C$14))*INDEX(INPUT!$F$11:$G$14,MATCH(CALC!$B$6,INPUT!$F$11:$F$14,0),2)*L253</f>
        <v>6442.1668965517238</v>
      </c>
      <c r="AC253">
        <f>(1/(2*INPUT!$C$16+INPUT!$C$14))*INDEX(INPUT!$F$11:$G$14,MATCH(CALC!$B$6,INPUT!$F$11:$F$14,0),2)*M253</f>
        <v>6442.1668965517238</v>
      </c>
      <c r="AD253">
        <f>(1/(2*INPUT!$C$16+INPUT!$C$14))*INDEX(INPUT!$F$11:$G$14,MATCH(CALC!$B$6,INPUT!$F$11:$F$14,0),2)*N253</f>
        <v>6161.6875862068964</v>
      </c>
    </row>
    <row r="254" spans="1:30" x14ac:dyDescent="0.3">
      <c r="B254" t="s">
        <v>106</v>
      </c>
      <c r="C254" cm="1">
        <f t="array" ref="C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(WEATHER!$A$2:$A$865=INPUT!$C$7)*(WEATHER!$B$2:$B$865=CALC!C249)*(WEATHER!$C$2:$C$865=CALC!$B$249), 0), 4)-29.4)</f>
        <v>24.077777777777779</v>
      </c>
      <c r="D254" cm="1">
        <f t="array" ref="D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(WEATHER!$A$2:$A$865=INPUT!$C$7)*(WEATHER!$B$2:$B$865=CALC!D249)*(WEATHER!$C$2:$C$865=CALC!$B$249), 0), 4)-29.4)</f>
        <v>24.077777777777779</v>
      </c>
      <c r="E254" cm="1">
        <f t="array" ref="E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(WEATHER!$A$2:$A$865=INPUT!$C$7)*(WEATHER!$B$2:$B$865=CALC!E249)*(WEATHER!$C$2:$C$865=CALC!$B$249), 0), 4)-29.4)</f>
        <v>25.18888888888889</v>
      </c>
      <c r="F254" cm="1">
        <f t="array" ref="F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(WEATHER!$A$2:$A$865=INPUT!$C$7)*(WEATHER!$B$2:$B$865=CALC!F249)*(WEATHER!$C$2:$C$865=CALC!$B$249), 0), 4)-29.4)</f>
        <v>25.744444444444444</v>
      </c>
      <c r="G254" cm="1">
        <f t="array" ref="G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(WEATHER!$A$2:$A$865=INPUT!$C$7)*(WEATHER!$B$2:$B$865=CALC!G249)*(WEATHER!$C$2:$C$865=CALC!$B$249), 0), 4)-29.4)</f>
        <v>26.244444444444444</v>
      </c>
      <c r="H254" cm="1">
        <f t="array" ref="H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(WEATHER!$A$2:$A$865=INPUT!$C$7)*(WEATHER!$B$2:$B$865=CALC!H249)*(WEATHER!$C$2:$C$865=CALC!$B$249), 0), 4)-29.4)</f>
        <v>26.244444444444444</v>
      </c>
      <c r="I254" cm="1">
        <f t="array" ref="I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(WEATHER!$A$2:$A$865=INPUT!$C$7)*(WEATHER!$B$2:$B$865=CALC!I249)*(WEATHER!$C$2:$C$865=CALC!$B$249), 0), 4)-29.4)</f>
        <v>26.244444444444444</v>
      </c>
      <c r="J254" cm="1">
        <f t="array" ref="J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(WEATHER!$A$2:$A$865=INPUT!$C$7)*(WEATHER!$B$2:$B$865=CALC!J249)*(WEATHER!$C$2:$C$865=CALC!$B$249), 0), 4)-29.4)</f>
        <v>25.68888888888889</v>
      </c>
      <c r="K254" cm="1">
        <f t="array" ref="K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(WEATHER!$A$2:$A$865=INPUT!$C$7)*(WEATHER!$B$2:$B$865=CALC!K249)*(WEATHER!$C$2:$C$865=CALC!$B$249), 0), 4)-29.4)</f>
        <v>26.244444444444444</v>
      </c>
      <c r="L254" cm="1">
        <f t="array" ref="L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(WEATHER!$A$2:$A$865=INPUT!$C$7)*(WEATHER!$B$2:$B$865=CALC!L249)*(WEATHER!$C$2:$C$865=CALC!$B$249), 0), 4)-29.4)</f>
        <v>26.244444444444444</v>
      </c>
      <c r="M254" cm="1">
        <f t="array" ref="M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(WEATHER!$A$2:$A$865=INPUT!$C$7)*(WEATHER!$B$2:$B$865=CALC!M249)*(WEATHER!$C$2:$C$865=CALC!$B$249), 0), 4)-29.4)</f>
        <v>26.244444444444444</v>
      </c>
      <c r="N254" cm="1">
        <f t="array" ref="N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(WEATHER!$A$2:$A$865=INPUT!$C$7)*(WEATHER!$B$2:$B$865=CALC!N249)*(WEATHER!$C$2:$C$865=CALC!$B$249), 0), 4)-29.4)</f>
        <v>25.18888888888889</v>
      </c>
      <c r="R254" t="s">
        <v>106</v>
      </c>
      <c r="S254">
        <f>(1/(2*INPUT!$C$16+INPUT!$C$14))*INDEX(INPUT!$F$11:$G$14,MATCH(CALC!$B$6,INPUT!$F$11:$F$14,0),2)*C254</f>
        <v>6397.8806896551723</v>
      </c>
      <c r="T254">
        <f>(1/(2*INPUT!$C$16+INPUT!$C$14))*INDEX(INPUT!$F$11:$G$14,MATCH(CALC!$B$6,INPUT!$F$11:$F$14,0),2)*D254</f>
        <v>6397.8806896551723</v>
      </c>
      <c r="U254">
        <f>(1/(2*INPUT!$C$16+INPUT!$C$14))*INDEX(INPUT!$F$11:$G$14,MATCH(CALC!$B$6,INPUT!$F$11:$F$14,0),2)*E254</f>
        <v>6693.1220689655174</v>
      </c>
      <c r="V254">
        <f>(1/(2*INPUT!$C$16+INPUT!$C$14))*INDEX(INPUT!$F$11:$G$14,MATCH(CALC!$B$6,INPUT!$F$11:$F$14,0),2)*F254</f>
        <v>6840.7427586206895</v>
      </c>
      <c r="W254">
        <f>(1/(2*INPUT!$C$16+INPUT!$C$14))*INDEX(INPUT!$F$11:$G$14,MATCH(CALC!$B$6,INPUT!$F$11:$F$14,0),2)*G254</f>
        <v>6973.6013793103448</v>
      </c>
      <c r="X254">
        <f>(1/(2*INPUT!$C$16+INPUT!$C$14))*INDEX(INPUT!$F$11:$G$14,MATCH(CALC!$B$6,INPUT!$F$11:$F$14,0),2)*H254</f>
        <v>6973.6013793103448</v>
      </c>
      <c r="Y254">
        <f>(1/(2*INPUT!$C$16+INPUT!$C$14))*INDEX(INPUT!$F$11:$G$14,MATCH(CALC!$B$6,INPUT!$F$11:$F$14,0),2)*I254</f>
        <v>6973.6013793103448</v>
      </c>
      <c r="Z254">
        <f>(1/(2*INPUT!$C$16+INPUT!$C$14))*INDEX(INPUT!$F$11:$G$14,MATCH(CALC!$B$6,INPUT!$F$11:$F$14,0),2)*J254</f>
        <v>6825.9806896551727</v>
      </c>
      <c r="AA254">
        <f>(1/(2*INPUT!$C$16+INPUT!$C$14))*INDEX(INPUT!$F$11:$G$14,MATCH(CALC!$B$6,INPUT!$F$11:$F$14,0),2)*K254</f>
        <v>6973.6013793103448</v>
      </c>
      <c r="AB254">
        <f>(1/(2*INPUT!$C$16+INPUT!$C$14))*INDEX(INPUT!$F$11:$G$14,MATCH(CALC!$B$6,INPUT!$F$11:$F$14,0),2)*L254</f>
        <v>6973.6013793103448</v>
      </c>
      <c r="AC254">
        <f>(1/(2*INPUT!$C$16+INPUT!$C$14))*INDEX(INPUT!$F$11:$G$14,MATCH(CALC!$B$6,INPUT!$F$11:$F$14,0),2)*M254</f>
        <v>6973.6013793103448</v>
      </c>
      <c r="AD254">
        <f>(1/(2*INPUT!$C$16+INPUT!$C$14))*INDEX(INPUT!$F$11:$G$14,MATCH(CALC!$B$6,INPUT!$F$11:$F$14,0),2)*N254</f>
        <v>6693.1220689655174</v>
      </c>
    </row>
    <row r="255" spans="1:30" x14ac:dyDescent="0.3">
      <c r="A255" t="s">
        <v>109</v>
      </c>
      <c r="C255" cm="1">
        <f t="array" ref="C255">INDEX(CLTDRoofGlass!$G$3:$G$26,$B$249,1)+(25.5-$E$1)+(INDEX(WEATHER!$A$2:$G$865, MATCH(1, (WEATHER!$A$2:$A$865=INPUT!$C$7)*(WEATHER!$B$2:$B$865=CALC!C249)*(WEATHER!$C$2:$C$865=CALC!$B$249), 0), 4)-29.4)</f>
        <v>8.0777777777777793</v>
      </c>
      <c r="D255" cm="1">
        <f t="array" ref="D255">INDEX(CLTDRoofGlass!$G$3:$G$26,$B$249,1)+(25.5-$E$1)+(INDEX(WEATHER!$A$2:$G$865, MATCH(1, (WEATHER!$A$2:$A$865=INPUT!$C$7)*(WEATHER!$B$2:$B$865=CALC!D249)*(WEATHER!$C$2:$C$865=CALC!$B$249), 0), 4)-29.4)</f>
        <v>8.0777777777777793</v>
      </c>
      <c r="E255" cm="1">
        <f t="array" ref="E255">INDEX(CLTDRoofGlass!$G$3:$G$26,$B$249,1)+(25.5-$E$1)+(INDEX(WEATHER!$A$2:$G$865, MATCH(1, (WEATHER!$A$2:$A$865=INPUT!$C$7)*(WEATHER!$B$2:$B$865=CALC!E249)*(WEATHER!$C$2:$C$865=CALC!$B$249), 0), 4)-29.4)</f>
        <v>9.18888888888889</v>
      </c>
      <c r="F255" cm="1">
        <f t="array" ref="F255">INDEX(CLTDRoofGlass!$G$3:$G$26,$B$249,1)+(25.5-$E$1)+(INDEX(WEATHER!$A$2:$G$865, MATCH(1, (WEATHER!$A$2:$A$865=INPUT!$C$7)*(WEATHER!$B$2:$B$865=CALC!F249)*(WEATHER!$C$2:$C$865=CALC!$B$249), 0), 4)-29.4)</f>
        <v>9.7444444444444436</v>
      </c>
      <c r="G255" cm="1">
        <f t="array" ref="G255">INDEX(CLTDRoofGlass!$G$3:$G$26,$B$249,1)+(25.5-$E$1)+(INDEX(WEATHER!$A$2:$G$865, MATCH(1, (WEATHER!$A$2:$A$865=INPUT!$C$7)*(WEATHER!$B$2:$B$865=CALC!G249)*(WEATHER!$C$2:$C$865=CALC!$B$249), 0), 4)-29.4)</f>
        <v>10.244444444444444</v>
      </c>
      <c r="H255" cm="1">
        <f t="array" ref="H255">INDEX(CLTDRoofGlass!$G$3:$G$26,$B$249,1)+(25.5-$E$1)+(INDEX(WEATHER!$A$2:$G$865, MATCH(1, (WEATHER!$A$2:$A$865=INPUT!$C$7)*(WEATHER!$B$2:$B$865=CALC!H249)*(WEATHER!$C$2:$C$865=CALC!$B$249), 0), 4)-29.4)</f>
        <v>10.244444444444444</v>
      </c>
      <c r="I255" cm="1">
        <f t="array" ref="I255">INDEX(CLTDRoofGlass!$G$3:$G$26,$B$249,1)+(25.5-$E$1)+(INDEX(WEATHER!$A$2:$G$865, MATCH(1, (WEATHER!$A$2:$A$865=INPUT!$C$7)*(WEATHER!$B$2:$B$865=CALC!I249)*(WEATHER!$C$2:$C$865=CALC!$B$249), 0), 4)-29.4)</f>
        <v>10.244444444444444</v>
      </c>
      <c r="J255" cm="1">
        <f t="array" ref="J255">INDEX(CLTDRoofGlass!$G$3:$G$26,$B$249,1)+(25.5-$E$1)+(INDEX(WEATHER!$A$2:$G$865, MATCH(1, (WEATHER!$A$2:$A$865=INPUT!$C$7)*(WEATHER!$B$2:$B$865=CALC!J249)*(WEATHER!$C$2:$C$865=CALC!$B$249), 0), 4)-29.4)</f>
        <v>9.68888888888889</v>
      </c>
      <c r="K255" cm="1">
        <f t="array" ref="K255">INDEX(CLTDRoofGlass!$G$3:$G$26,$B$249,1)+(25.5-$E$1)+(INDEX(WEATHER!$A$2:$G$865, MATCH(1, (WEATHER!$A$2:$A$865=INPUT!$C$7)*(WEATHER!$B$2:$B$865=CALC!K249)*(WEATHER!$C$2:$C$865=CALC!$B$249), 0), 4)-29.4)</f>
        <v>10.244444444444444</v>
      </c>
      <c r="L255" cm="1">
        <f t="array" ref="L255">INDEX(CLTDRoofGlass!$G$3:$G$26,$B$249,1)+(25.5-$E$1)+(INDEX(WEATHER!$A$2:$G$865, MATCH(1, (WEATHER!$A$2:$A$865=INPUT!$C$7)*(WEATHER!$B$2:$B$865=CALC!L249)*(WEATHER!$C$2:$C$865=CALC!$B$249), 0), 4)-29.4)</f>
        <v>10.244444444444444</v>
      </c>
      <c r="M255" cm="1">
        <f t="array" ref="M255">INDEX(CLTDRoofGlass!$G$3:$G$26,$B$249,1)+(25.5-$E$1)+(INDEX(WEATHER!$A$2:$G$865, MATCH(1, (WEATHER!$A$2:$A$865=INPUT!$C$7)*(WEATHER!$B$2:$B$865=CALC!M249)*(WEATHER!$C$2:$C$865=CALC!$B$249), 0), 4)-29.4)</f>
        <v>10.244444444444444</v>
      </c>
      <c r="N255" cm="1">
        <f t="array" ref="N255">INDEX(CLTDRoofGlass!$G$3:$G$26,$B$249,1)+(25.5-$E$1)+(INDEX(WEATHER!$A$2:$G$865, MATCH(1, (WEATHER!$A$2:$A$865=INPUT!$C$7)*(WEATHER!$B$2:$B$865=CALC!N249)*(WEATHER!$C$2:$C$865=CALC!$B$249), 0), 4)-29.4)</f>
        <v>9.18888888888889</v>
      </c>
      <c r="P255" t="s">
        <v>34</v>
      </c>
      <c r="Q255" t="s">
        <v>27</v>
      </c>
    </row>
    <row r="256" spans="1:30" x14ac:dyDescent="0.3">
      <c r="A256" t="s">
        <v>75</v>
      </c>
      <c r="B256" t="s">
        <v>104</v>
      </c>
      <c r="C256">
        <f>INDEX('SCL&amp;CLF'!$B$4:$Y$12,MATCH(B256,'SCL&amp;CLF'!$A$4:$A$12,0),MATCH(CALC!B249,'SCL&amp;CLF'!$B$3:$Y$3,0))</f>
        <v>123</v>
      </c>
      <c r="P256" t="s">
        <v>35</v>
      </c>
      <c r="Q256" t="s">
        <v>36</v>
      </c>
      <c r="S256">
        <f>SUMIF('COMP-WINDOW'!FV:FV, "&lt;&gt;#N/A")</f>
        <v>30859.749306666672</v>
      </c>
      <c r="T256">
        <f>SUMIF('COMP-WINDOW'!FW:FW, "&lt;&gt;#N/A")</f>
        <v>30859.749306666672</v>
      </c>
      <c r="U256">
        <f>SUMIF('COMP-WINDOW'!FX:FX, "&lt;&gt;#N/A")</f>
        <v>31574.727973333334</v>
      </c>
      <c r="V256">
        <f>SUMIF('COMP-WINDOW'!FY:FY, "&lt;&gt;#N/A")</f>
        <v>31932.217306666673</v>
      </c>
      <c r="W256">
        <f>SUMIF('COMP-WINDOW'!FZ:FZ, "&lt;&gt;#N/A")</f>
        <v>32253.957706666668</v>
      </c>
      <c r="X256">
        <f>SUMIF('COMP-WINDOW'!GA:GA, "&lt;&gt;#N/A")</f>
        <v>32253.957706666668</v>
      </c>
      <c r="Y256">
        <f>SUMIF('COMP-WINDOW'!GB:GB, "&lt;&gt;#N/A")</f>
        <v>32253.957706666668</v>
      </c>
      <c r="Z256">
        <f>SUMIF('COMP-WINDOW'!GC:GC, "&lt;&gt;#N/A")</f>
        <v>31896.468373333337</v>
      </c>
      <c r="AA256">
        <f>SUMIF('COMP-WINDOW'!GD:GD, "&lt;&gt;#N/A")</f>
        <v>32253.957706666668</v>
      </c>
      <c r="AB256">
        <f>SUMIF('COMP-WINDOW'!GE:GE, "&lt;&gt;#N/A")</f>
        <v>32253.957706666668</v>
      </c>
      <c r="AC256">
        <f>SUMIF('COMP-WINDOW'!GF:GF, "&lt;&gt;#N/A")</f>
        <v>32253.957706666668</v>
      </c>
      <c r="AD256">
        <f>SUMIF('COMP-WINDOW'!GG:GG, "&lt;&gt;#N/A")</f>
        <v>31574.727973333334</v>
      </c>
    </row>
    <row r="257" spans="1:30" x14ac:dyDescent="0.3">
      <c r="B257" t="s">
        <v>73</v>
      </c>
      <c r="C257">
        <f>INDEX('SCL&amp;CLF'!$B$4:$Y$12,MATCH(B257,'SCL&amp;CLF'!$A$4:$A$12,0),MATCH(CALC!B249,'SCL&amp;CLF'!$B$3:$Y$3,0))</f>
        <v>265</v>
      </c>
      <c r="P257" t="s">
        <v>35</v>
      </c>
      <c r="Q257" t="s">
        <v>22</v>
      </c>
      <c r="S257">
        <f>SUMIF('COMP-DOOR'!FV:FV, "&lt;&gt;#N/A")</f>
        <v>1028.9651111111111</v>
      </c>
      <c r="T257">
        <f>SUMIF('COMP-DOOR'!FW:FW, "&lt;&gt;#N/A")</f>
        <v>1028.9651111111111</v>
      </c>
      <c r="U257">
        <f>SUMIF('COMP-DOOR'!FX:FX, "&lt;&gt;#N/A")</f>
        <v>1083.6095555555557</v>
      </c>
      <c r="V257">
        <f>SUMIF('COMP-DOOR'!FY:FY, "&lt;&gt;#N/A")</f>
        <v>1110.9317777777778</v>
      </c>
      <c r="W257">
        <f>SUMIF('COMP-DOOR'!FZ:FZ, "&lt;&gt;#N/A")</f>
        <v>1135.5217777777777</v>
      </c>
      <c r="X257">
        <f>SUMIF('COMP-DOOR'!GA:GA, "&lt;&gt;#N/A")</f>
        <v>1135.5217777777777</v>
      </c>
      <c r="Y257">
        <f>SUMIF('COMP-DOOR'!GB:GB, "&lt;&gt;#N/A")</f>
        <v>1135.5217777777777</v>
      </c>
      <c r="Z257">
        <f>SUMIF('COMP-DOOR'!GC:GC, "&lt;&gt;#N/A")</f>
        <v>1108.1995555555557</v>
      </c>
      <c r="AA257">
        <f>SUMIF('COMP-DOOR'!GD:GD, "&lt;&gt;#N/A")</f>
        <v>1135.5217777777777</v>
      </c>
      <c r="AB257">
        <f>SUMIF('COMP-DOOR'!GE:GE, "&lt;&gt;#N/A")</f>
        <v>1135.5217777777777</v>
      </c>
      <c r="AC257">
        <f>SUMIF('COMP-DOOR'!GF:GF, "&lt;&gt;#N/A")</f>
        <v>1135.5217777777777</v>
      </c>
      <c r="AD257">
        <f>SUMIF('COMP-DOOR'!GG:GG, "&lt;&gt;#N/A")</f>
        <v>1083.6095555555557</v>
      </c>
    </row>
    <row r="258" spans="1:30" x14ac:dyDescent="0.3">
      <c r="B258" t="s">
        <v>105</v>
      </c>
      <c r="C258">
        <f>INDEX('SCL&amp;CLF'!$B$4:$Y$12,MATCH(B258,'SCL&amp;CLF'!$A$4:$A$12,0),MATCH(CALC!B249,'SCL&amp;CLF'!$B$3:$Y$3,0))</f>
        <v>359</v>
      </c>
    </row>
    <row r="259" spans="1:30" x14ac:dyDescent="0.3">
      <c r="B259" t="s">
        <v>106</v>
      </c>
      <c r="C259">
        <f>INDEX('SCL&amp;CLF'!$B$4:$Y$12,MATCH(B259,'SCL&amp;CLF'!$A$4:$A$12,0),MATCH(CALC!B249,'SCL&amp;CLF'!$B$3:$Y$3,0))</f>
        <v>142</v>
      </c>
      <c r="P259" t="s">
        <v>37</v>
      </c>
      <c r="Q259" t="s">
        <v>39</v>
      </c>
      <c r="S259">
        <f>INPUT!$L$5 * INDEX('ROOM-TYPE'!$B$2:$I$5, 1, MATCH(INPUT!$L$4, 'ROOM-TYPE'!$B$1:$I$1, 0)) * $C$260</f>
        <v>270.2</v>
      </c>
      <c r="T259">
        <f>INPUT!$L$5 * INDEX('ROOM-TYPE'!$B$2:$I$5, 1, MATCH(INPUT!$L$4, 'ROOM-TYPE'!$B$1:$I$1, 0)) * $C$260</f>
        <v>270.2</v>
      </c>
      <c r="U259">
        <f>INPUT!$L$5 * INDEX('ROOM-TYPE'!$B$2:$I$5, 1, MATCH(INPUT!$L$4, 'ROOM-TYPE'!$B$1:$I$1, 0)) * $C$260</f>
        <v>270.2</v>
      </c>
      <c r="V259">
        <f>INPUT!$L$5 * INDEX('ROOM-TYPE'!$B$2:$I$5, 1, MATCH(INPUT!$L$4, 'ROOM-TYPE'!$B$1:$I$1, 0)) * $C$260</f>
        <v>270.2</v>
      </c>
      <c r="W259">
        <f>INPUT!$L$5 * INDEX('ROOM-TYPE'!$B$2:$I$5, 1, MATCH(INPUT!$L$4, 'ROOM-TYPE'!$B$1:$I$1, 0)) * $C$260</f>
        <v>270.2</v>
      </c>
      <c r="X259">
        <f>INPUT!$L$5 * INDEX('ROOM-TYPE'!$B$2:$I$5, 1, MATCH(INPUT!$L$4, 'ROOM-TYPE'!$B$1:$I$1, 0)) * $C$260</f>
        <v>270.2</v>
      </c>
      <c r="Y259">
        <f>INPUT!$L$5 * INDEX('ROOM-TYPE'!$B$2:$I$5, 1, MATCH(INPUT!$L$4, 'ROOM-TYPE'!$B$1:$I$1, 0)) * $C$260</f>
        <v>270.2</v>
      </c>
      <c r="Z259">
        <f>INPUT!$L$5 * INDEX('ROOM-TYPE'!$B$2:$I$5, 1, MATCH(INPUT!$L$4, 'ROOM-TYPE'!$B$1:$I$1, 0)) * $C$260</f>
        <v>270.2</v>
      </c>
      <c r="AA259">
        <f>INPUT!$L$5 * INDEX('ROOM-TYPE'!$B$2:$I$5, 1, MATCH(INPUT!$L$4, 'ROOM-TYPE'!$B$1:$I$1, 0)) * $C$260</f>
        <v>270.2</v>
      </c>
      <c r="AB259">
        <f>INPUT!$L$5 * INDEX('ROOM-TYPE'!$B$2:$I$5, 1, MATCH(INPUT!$L$4, 'ROOM-TYPE'!$B$1:$I$1, 0)) * $C$260</f>
        <v>270.2</v>
      </c>
      <c r="AC259">
        <f>INPUT!$L$5 * INDEX('ROOM-TYPE'!$B$2:$I$5, 1, MATCH(INPUT!$L$4, 'ROOM-TYPE'!$B$1:$I$1, 0)) * $C$260</f>
        <v>270.2</v>
      </c>
      <c r="AD259">
        <f>INPUT!$L$5 * INDEX('ROOM-TYPE'!$B$2:$I$5, 1, MATCH(INPUT!$L$4, 'ROOM-TYPE'!$B$1:$I$1, 0)) * $C$260</f>
        <v>270.2</v>
      </c>
    </row>
    <row r="260" spans="1:30" x14ac:dyDescent="0.3">
      <c r="A260" t="s">
        <v>210</v>
      </c>
      <c r="C260">
        <f>INDEX('SCL&amp;CLF'!$B$17:$Y$25,MATCH(INDEX('ROOM-TYPE'!$B$1:$I$5,4,MATCH(INPUT!$L$4,'ROOM-TYPE'!$B$1:$I$1,0)),'SCL&amp;CLF'!$A$17:$A$25,0),MATCH(CALC!B249,'SCL&amp;CLF'!$B$16:$Y$16,0))</f>
        <v>0.01</v>
      </c>
      <c r="P260" t="s">
        <v>37</v>
      </c>
      <c r="Q260" t="s">
        <v>38</v>
      </c>
      <c r="S260">
        <f>INPUT!$L$5 * INDEX('ROOM-TYPE'!$B$2:$I$5, 2, MATCH(INPUT!$L$4, 'ROOM-TYPE'!$B$1:$I$1, 0))</f>
        <v>17370</v>
      </c>
      <c r="T260">
        <f>INPUT!$L$5 * INDEX('ROOM-TYPE'!$B$2:$I$5, 2, MATCH(INPUT!$L$4, 'ROOM-TYPE'!$B$1:$I$1, 0))</f>
        <v>17370</v>
      </c>
      <c r="U260">
        <f>INPUT!$L$5 * INDEX('ROOM-TYPE'!$B$2:$I$5, 2, MATCH(INPUT!$L$4, 'ROOM-TYPE'!$B$1:$I$1, 0))</f>
        <v>17370</v>
      </c>
      <c r="V260">
        <f>INPUT!$L$5 * INDEX('ROOM-TYPE'!$B$2:$I$5, 2, MATCH(INPUT!$L$4, 'ROOM-TYPE'!$B$1:$I$1, 0))</f>
        <v>17370</v>
      </c>
      <c r="W260">
        <f>INPUT!$L$5 * INDEX('ROOM-TYPE'!$B$2:$I$5, 2, MATCH(INPUT!$L$4, 'ROOM-TYPE'!$B$1:$I$1, 0))</f>
        <v>17370</v>
      </c>
      <c r="X260">
        <f>INPUT!$L$5 * INDEX('ROOM-TYPE'!$B$2:$I$5, 2, MATCH(INPUT!$L$4, 'ROOM-TYPE'!$B$1:$I$1, 0))</f>
        <v>17370</v>
      </c>
      <c r="Y260">
        <f>INPUT!$L$5 * INDEX('ROOM-TYPE'!$B$2:$I$5, 2, MATCH(INPUT!$L$4, 'ROOM-TYPE'!$B$1:$I$1, 0))</f>
        <v>17370</v>
      </c>
      <c r="Z260">
        <f>INPUT!$L$5 * INDEX('ROOM-TYPE'!$B$2:$I$5, 2, MATCH(INPUT!$L$4, 'ROOM-TYPE'!$B$1:$I$1, 0))</f>
        <v>17370</v>
      </c>
      <c r="AA260">
        <f>INPUT!$L$5 * INDEX('ROOM-TYPE'!$B$2:$I$5, 2, MATCH(INPUT!$L$4, 'ROOM-TYPE'!$B$1:$I$1, 0))</f>
        <v>17370</v>
      </c>
      <c r="AB260">
        <f>INPUT!$L$5 * INDEX('ROOM-TYPE'!$B$2:$I$5, 2, MATCH(INPUT!$L$4, 'ROOM-TYPE'!$B$1:$I$1, 0))</f>
        <v>17370</v>
      </c>
      <c r="AC260">
        <f>INPUT!$L$5 * INDEX('ROOM-TYPE'!$B$2:$I$5, 2, MATCH(INPUT!$L$4, 'ROOM-TYPE'!$B$1:$I$1, 0))</f>
        <v>17370</v>
      </c>
      <c r="AD260">
        <f>INPUT!$L$5 * INDEX('ROOM-TYPE'!$B$2:$I$5, 2, MATCH(INPUT!$L$4, 'ROOM-TYPE'!$B$1:$I$1, 0))</f>
        <v>17370</v>
      </c>
    </row>
    <row r="261" spans="1:30" x14ac:dyDescent="0.3">
      <c r="A261" t="s">
        <v>212</v>
      </c>
      <c r="C261">
        <f>INDEX('SCL&amp;CLF'!$B$29:$Y$33,MATCH(INDEX('ROOM-TYPE'!$B$1:$I$5,5,MATCH(INPUT!$L$4,'ROOM-TYPE'!$B$1:$I$1,0)),'SCL&amp;CLF'!$A$29:$A$33,0),MATCH(CALC!B249,'SCL&amp;CLF'!$B$28:$Y$28,0))</f>
        <v>0.02</v>
      </c>
      <c r="P261" t="s">
        <v>40</v>
      </c>
      <c r="Q261" t="s">
        <v>31</v>
      </c>
      <c r="S261">
        <f>SUMIF(COMP!$F:$F, "&lt;&gt;#N/A")*$C$261</f>
        <v>2.1648000000000001</v>
      </c>
      <c r="T261">
        <f>SUMIF(COMP!$F:$F, "&lt;&gt;#N/A")*$C$261</f>
        <v>2.1648000000000001</v>
      </c>
      <c r="U261">
        <f>SUMIF(COMP!$F:$F, "&lt;&gt;#N/A")*$C$261</f>
        <v>2.1648000000000001</v>
      </c>
      <c r="V261">
        <f>SUMIF(COMP!$F:$F, "&lt;&gt;#N/A")*$C$261</f>
        <v>2.1648000000000001</v>
      </c>
      <c r="W261">
        <f>SUMIF(COMP!$F:$F, "&lt;&gt;#N/A")*$C$261</f>
        <v>2.1648000000000001</v>
      </c>
      <c r="X261">
        <f>SUMIF(COMP!$F:$F, "&lt;&gt;#N/A")*$C$261</f>
        <v>2.1648000000000001</v>
      </c>
      <c r="Y261">
        <f>SUMIF(COMP!$F:$F, "&lt;&gt;#N/A")*$C$261</f>
        <v>2.1648000000000001</v>
      </c>
      <c r="Z261">
        <f>SUMIF(COMP!$F:$F, "&lt;&gt;#N/A")*$C$261</f>
        <v>2.1648000000000001</v>
      </c>
      <c r="AA261">
        <f>SUMIF(COMP!$F:$F, "&lt;&gt;#N/A")*$C$261</f>
        <v>2.1648000000000001</v>
      </c>
      <c r="AB261">
        <f>SUMIF(COMP!$F:$F, "&lt;&gt;#N/A")*$C$261</f>
        <v>2.1648000000000001</v>
      </c>
      <c r="AC261">
        <f>SUMIF(COMP!$F:$F, "&lt;&gt;#N/A")*$C$261</f>
        <v>2.1648000000000001</v>
      </c>
      <c r="AD261">
        <f>SUMIF(COMP!$F:$F, "&lt;&gt;#N/A")*$C$261</f>
        <v>2.1648000000000001</v>
      </c>
    </row>
    <row r="262" spans="1:30" x14ac:dyDescent="0.3">
      <c r="A262" t="s">
        <v>211</v>
      </c>
      <c r="C262" cm="1">
        <f t="array" ref="C262">INDEX('SCL&amp;CLF'!$B$37:$Y$45,INDEX('ROOM-TYPE'!$B$1:$I$5,4,MATCH(INPUT!$L$4,'ROOM-TYPE'!$B$1:$I$1,0)),MATCH(CALC!B249,'SCL&amp;CLF'!$B$36:$Y$36,0))</f>
        <v>0.03</v>
      </c>
      <c r="P262" t="s">
        <v>41</v>
      </c>
      <c r="Q262" t="s">
        <v>32</v>
      </c>
      <c r="S262">
        <f>SUMIF(COMP!$N:$N, "&lt;&gt;#N/A")*$C$260</f>
        <v>12.5</v>
      </c>
      <c r="T262">
        <f>SUMIF(COMP!$N:$N, "&lt;&gt;#N/A")*$C$260</f>
        <v>12.5</v>
      </c>
      <c r="U262">
        <f>SUMIF(COMP!$N:$N, "&lt;&gt;#N/A")*$C$260</f>
        <v>12.5</v>
      </c>
      <c r="V262">
        <f>SUMIF(COMP!$N:$N, "&lt;&gt;#N/A")*$C$260</f>
        <v>12.5</v>
      </c>
      <c r="W262">
        <f>SUMIF(COMP!$N:$N, "&lt;&gt;#N/A")*$C$260</f>
        <v>12.5</v>
      </c>
      <c r="X262">
        <f>SUMIF(COMP!$N:$N, "&lt;&gt;#N/A")*$C$260</f>
        <v>12.5</v>
      </c>
      <c r="Y262">
        <f>SUMIF(COMP!$N:$N, "&lt;&gt;#N/A")*$C$260</f>
        <v>12.5</v>
      </c>
      <c r="Z262">
        <f>SUMIF(COMP!$N:$N, "&lt;&gt;#N/A")*$C$260</f>
        <v>12.5</v>
      </c>
      <c r="AA262">
        <f>SUMIF(COMP!$N:$N, "&lt;&gt;#N/A")*$C$260</f>
        <v>12.5</v>
      </c>
      <c r="AB262">
        <f>SUMIF(COMP!$N:$N, "&lt;&gt;#N/A")*$C$260</f>
        <v>12.5</v>
      </c>
      <c r="AC262">
        <f>SUMIF(COMP!$N:$N, "&lt;&gt;#N/A")*$C$260</f>
        <v>12.5</v>
      </c>
      <c r="AD262">
        <f>SUMIF(COMP!$N:$N, "&lt;&gt;#N/A")*$C$260</f>
        <v>12.5</v>
      </c>
    </row>
    <row r="263" spans="1:30" x14ac:dyDescent="0.3">
      <c r="C263" cm="1">
        <f t="array" ref="C263">INDEX(WEATHER!$A$2:$G$865, MATCH(1, (WEATHER!$A$2:$A$865=INPUT!$C$7)*(WEATHER!$B$2:$B$865=CALC!C249)*(WEATHER!$C$2:$C$865=CALC!$B$249), 0), 4)</f>
        <v>29.277777777777779</v>
      </c>
      <c r="D263" cm="1">
        <f t="array" ref="D263">INDEX(WEATHER!$A$2:$G$865, MATCH(1, (WEATHER!$A$2:$A$865=INPUT!$C$7)*(WEATHER!$B$2:$B$865=CALC!D249)*(WEATHER!$C$2:$C$865=CALC!$B$249), 0), 4)</f>
        <v>29.277777777777779</v>
      </c>
      <c r="E263" cm="1">
        <f t="array" ref="E263">INDEX(WEATHER!$A$2:$G$865, MATCH(1, (WEATHER!$A$2:$A$865=INPUT!$C$7)*(WEATHER!$B$2:$B$865=CALC!E249)*(WEATHER!$C$2:$C$865=CALC!$B$249), 0), 4)</f>
        <v>30.388888888888889</v>
      </c>
      <c r="F263" cm="1">
        <f t="array" ref="F263">INDEX(WEATHER!$A$2:$G$865, MATCH(1, (WEATHER!$A$2:$A$865=INPUT!$C$7)*(WEATHER!$B$2:$B$865=CALC!F249)*(WEATHER!$C$2:$C$865=CALC!$B$249), 0), 4)</f>
        <v>30.944444444444443</v>
      </c>
      <c r="G263" cm="1">
        <f t="array" ref="G263">INDEX(WEATHER!$A$2:$G$865, MATCH(1, (WEATHER!$A$2:$A$865=INPUT!$C$7)*(WEATHER!$B$2:$B$865=CALC!G249)*(WEATHER!$C$2:$C$865=CALC!$B$249), 0), 4)</f>
        <v>31.444444444444443</v>
      </c>
      <c r="H263" cm="1">
        <f t="array" ref="H263">INDEX(WEATHER!$A$2:$G$865, MATCH(1, (WEATHER!$A$2:$A$865=INPUT!$C$7)*(WEATHER!$B$2:$B$865=CALC!H249)*(WEATHER!$C$2:$C$865=CALC!$B$249), 0), 4)</f>
        <v>31.444444444444443</v>
      </c>
      <c r="I263" cm="1">
        <f t="array" ref="I263">INDEX(WEATHER!$A$2:$G$865, MATCH(1, (WEATHER!$A$2:$A$865=INPUT!$C$7)*(WEATHER!$B$2:$B$865=CALC!I249)*(WEATHER!$C$2:$C$865=CALC!$B$249), 0), 4)</f>
        <v>31.444444444444443</v>
      </c>
      <c r="J263" cm="1">
        <f t="array" ref="J263">INDEX(WEATHER!$A$2:$G$865, MATCH(1, (WEATHER!$A$2:$A$865=INPUT!$C$7)*(WEATHER!$B$2:$B$865=CALC!J249)*(WEATHER!$C$2:$C$865=CALC!$B$249), 0), 4)</f>
        <v>30.888888888888889</v>
      </c>
      <c r="K263" cm="1">
        <f t="array" ref="K263">INDEX(WEATHER!$A$2:$G$865, MATCH(1, (WEATHER!$A$2:$A$865=INPUT!$C$7)*(WEATHER!$B$2:$B$865=CALC!K249)*(WEATHER!$C$2:$C$865=CALC!$B$249), 0), 4)</f>
        <v>31.444444444444443</v>
      </c>
      <c r="L263" cm="1">
        <f t="array" ref="L263">INDEX(WEATHER!$A$2:$G$865, MATCH(1, (WEATHER!$A$2:$A$865=INPUT!$C$7)*(WEATHER!$B$2:$B$865=CALC!L249)*(WEATHER!$C$2:$C$865=CALC!$B$249), 0), 4)</f>
        <v>31.444444444444443</v>
      </c>
      <c r="M263" cm="1">
        <f t="array" ref="M263">INDEX(WEATHER!$A$2:$G$865, MATCH(1, (WEATHER!$A$2:$A$865=INPUT!$C$7)*(WEATHER!$B$2:$B$865=CALC!M249)*(WEATHER!$C$2:$C$865=CALC!$B$249), 0), 4)</f>
        <v>31.444444444444443</v>
      </c>
      <c r="N263" cm="1">
        <f t="array" ref="N263">INDEX(WEATHER!$A$2:$G$865, MATCH(1, (WEATHER!$A$2:$A$865=INPUT!$C$7)*(WEATHER!$B$2:$B$865=CALC!N249)*(WEATHER!$C$2:$C$865=CALC!$B$249), 0), 4)</f>
        <v>30.388888888888889</v>
      </c>
    </row>
    <row r="264" spans="1:30" x14ac:dyDescent="0.3">
      <c r="C264" cm="1">
        <f t="array" ref="C264">INDEX(WEATHER!$A$2:$G$865, MATCH(1, (WEATHER!$A$2:$A$865=INPUT!$C$7)*(WEATHER!$B$2:$B$865=CALC!C249)*(WEATHER!$C$2:$C$865=CALC!$B$249), 0), 6)</f>
        <v>1.9349999999999999E-2</v>
      </c>
      <c r="D264" cm="1">
        <f t="array" ref="D264">INDEX(WEATHER!$A$2:$G$865, MATCH(1, (WEATHER!$A$2:$A$865=INPUT!$C$7)*(WEATHER!$B$2:$B$865=CALC!D249)*(WEATHER!$C$2:$C$865=CALC!$B$249), 0), 6)</f>
        <v>1.9349999999999999E-2</v>
      </c>
      <c r="E264" cm="1">
        <f t="array" ref="E264">INDEX(WEATHER!$A$2:$G$865, MATCH(1, (WEATHER!$A$2:$A$865=INPUT!$C$7)*(WEATHER!$B$2:$B$865=CALC!E249)*(WEATHER!$C$2:$C$865=CALC!$B$249), 0), 6)</f>
        <v>1.993E-2</v>
      </c>
      <c r="F264" cm="1">
        <f t="array" ref="F264">INDEX(WEATHER!$A$2:$G$865, MATCH(1, (WEATHER!$A$2:$A$865=INPUT!$C$7)*(WEATHER!$B$2:$B$865=CALC!F249)*(WEATHER!$C$2:$C$865=CALC!$B$249), 0), 6)</f>
        <v>2.078E-2</v>
      </c>
      <c r="G264" cm="1">
        <f t="array" ref="G264">INDEX(WEATHER!$A$2:$G$865, MATCH(1, (WEATHER!$A$2:$A$865=INPUT!$C$7)*(WEATHER!$B$2:$B$865=CALC!G249)*(WEATHER!$C$2:$C$865=CALC!$B$249), 0), 6)</f>
        <v>2.0660000000000001E-2</v>
      </c>
      <c r="H264" cm="1">
        <f t="array" ref="H264">INDEX(WEATHER!$A$2:$G$865, MATCH(1, (WEATHER!$A$2:$A$865=INPUT!$C$7)*(WEATHER!$B$2:$B$865=CALC!H249)*(WEATHER!$C$2:$C$865=CALC!$B$249), 0), 6)</f>
        <v>2.0660000000000001E-2</v>
      </c>
      <c r="I264" cm="1">
        <f t="array" ref="I264">INDEX(WEATHER!$A$2:$G$865, MATCH(1, (WEATHER!$A$2:$A$865=INPUT!$C$7)*(WEATHER!$B$2:$B$865=CALC!I249)*(WEATHER!$C$2:$C$865=CALC!$B$249), 0), 6)</f>
        <v>1.9820000000000001E-2</v>
      </c>
      <c r="J264" cm="1">
        <f t="array" ref="J264">INDEX(WEATHER!$A$2:$G$865, MATCH(1, (WEATHER!$A$2:$A$865=INPUT!$C$7)*(WEATHER!$B$2:$B$865=CALC!J249)*(WEATHER!$C$2:$C$865=CALC!$B$249), 0), 6)</f>
        <v>1.993E-2</v>
      </c>
      <c r="K264" cm="1">
        <f t="array" ref="K264">INDEX(WEATHER!$A$2:$G$865, MATCH(1, (WEATHER!$A$2:$A$865=INPUT!$C$7)*(WEATHER!$B$2:$B$865=CALC!K249)*(WEATHER!$C$2:$C$865=CALC!$B$249), 0), 6)</f>
        <v>2.0660000000000001E-2</v>
      </c>
      <c r="L264" cm="1">
        <f t="array" ref="L264">INDEX(WEATHER!$A$2:$G$865, MATCH(1, (WEATHER!$A$2:$A$865=INPUT!$C$7)*(WEATHER!$B$2:$B$865=CALC!L249)*(WEATHER!$C$2:$C$865=CALC!$B$249), 0), 6)</f>
        <v>2.0660000000000001E-2</v>
      </c>
      <c r="M264" cm="1">
        <f t="array" ref="M264">INDEX(WEATHER!$A$2:$G$865, MATCH(1, (WEATHER!$A$2:$A$865=INPUT!$C$7)*(WEATHER!$B$2:$B$865=CALC!M249)*(WEATHER!$C$2:$C$865=CALC!$B$249), 0), 6)</f>
        <v>2.0660000000000001E-2</v>
      </c>
      <c r="N264" cm="1">
        <f t="array" ref="N264">INDEX(WEATHER!$A$2:$G$865, MATCH(1, (WEATHER!$A$2:$A$865=INPUT!$C$7)*(WEATHER!$B$2:$B$865=CALC!N249)*(WEATHER!$C$2:$C$865=CALC!$B$249), 0), 6)</f>
        <v>1.993E-2</v>
      </c>
      <c r="P264" s="5">
        <v>3</v>
      </c>
      <c r="Q264" t="s">
        <v>42</v>
      </c>
      <c r="R264" t="s">
        <v>200</v>
      </c>
      <c r="S264">
        <f>1.23 * $M$2 * (C263-$E$1)</f>
        <v>6841.4897749333331</v>
      </c>
      <c r="T264">
        <f t="shared" ref="T264" si="248">1.23 * $M$2 * (D263-$E$1)</f>
        <v>6841.4897749333331</v>
      </c>
      <c r="U264">
        <f t="shared" ref="U264" si="249">1.23 * $M$2 * (E263-$E$1)</f>
        <v>8368.6080282666662</v>
      </c>
      <c r="V264">
        <f t="shared" ref="V264" si="250">1.23 * $M$2 * (F263-$E$1)</f>
        <v>9132.1671549333296</v>
      </c>
      <c r="W264">
        <f t="shared" ref="W264" si="251">1.23 * $M$2 * (G263-$E$1)</f>
        <v>9819.3703689333306</v>
      </c>
      <c r="X264">
        <f t="shared" ref="X264" si="252">1.23 * $M$2 * (H263-$E$1)</f>
        <v>9819.3703689333306</v>
      </c>
      <c r="Y264">
        <f t="shared" ref="Y264" si="253">1.23 * $M$2 * (I263-$E$1)</f>
        <v>9819.3703689333306</v>
      </c>
      <c r="Z264">
        <f t="shared" ref="Z264" si="254">1.23 * $M$2 * (J263-$E$1)</f>
        <v>9055.8112422666654</v>
      </c>
      <c r="AA264">
        <f t="shared" ref="AA264" si="255">1.23 * $M$2 * (K263-$E$1)</f>
        <v>9819.3703689333306</v>
      </c>
      <c r="AB264">
        <f t="shared" ref="AB264" si="256">1.23 * $M$2 * (L263-$E$1)</f>
        <v>9819.3703689333306</v>
      </c>
      <c r="AC264">
        <f t="shared" ref="AC264" si="257">1.23 * $M$2 * (M263-$E$1)</f>
        <v>9819.3703689333306</v>
      </c>
      <c r="AD264">
        <f t="shared" ref="AD264" si="258">1.23 * $M$2 * (N263-$E$1)</f>
        <v>8368.6080282666662</v>
      </c>
    </row>
    <row r="265" spans="1:30" x14ac:dyDescent="0.3">
      <c r="R265" t="s">
        <v>201</v>
      </c>
      <c r="S265">
        <f>3010 * $M$2 * (C264-$F$2)</f>
        <v>30774.971249399994</v>
      </c>
      <c r="T265">
        <f>3010 * $M$2 * (D264-$F$2)</f>
        <v>30774.971249399994</v>
      </c>
      <c r="U265">
        <f t="shared" ref="U265" si="259">3010 * $M$2 * (E264-$F$2)</f>
        <v>32725.734454279998</v>
      </c>
      <c r="V265">
        <f t="shared" ref="V265" si="260">3010 * $M$2 * (F264-$F$2)</f>
        <v>35584.611564879997</v>
      </c>
      <c r="W265">
        <f t="shared" ref="W265" si="261">3010 * $M$2 * (G264-$F$2)</f>
        <v>35181.005384560005</v>
      </c>
      <c r="X265">
        <f t="shared" ref="X265" si="262">3010 * $M$2 * (H264-$F$2)</f>
        <v>35181.005384560005</v>
      </c>
      <c r="Y265">
        <f t="shared" ref="Y265" si="263">3010 * $M$2 * (I264-$F$2)</f>
        <v>32355.76212232</v>
      </c>
      <c r="Z265">
        <f t="shared" ref="Z265" si="264">3010 * $M$2 * (J264-$F$2)</f>
        <v>32725.734454279998</v>
      </c>
      <c r="AA265">
        <f t="shared" ref="AA265" si="265">3010 * $M$2 * (K264-$F$2)</f>
        <v>35181.005384560005</v>
      </c>
      <c r="AB265">
        <f t="shared" ref="AB265" si="266">3010 * $M$2 * (L264-$F$2)</f>
        <v>35181.005384560005</v>
      </c>
      <c r="AC265">
        <f t="shared" ref="AC265" si="267">3010 * $M$2 * (M264-$F$2)</f>
        <v>35181.005384560005</v>
      </c>
      <c r="AD265">
        <f t="shared" ref="AD265" si="268">3010 * $M$2 * (N264-$F$2)</f>
        <v>32725.734454279998</v>
      </c>
    </row>
    <row r="266" spans="1:30" x14ac:dyDescent="0.3">
      <c r="S266">
        <f>SUM(S250:S265)/1000</f>
        <v>151.80456179662005</v>
      </c>
      <c r="T266">
        <f t="shared" ref="T266:AD266" si="269">SUM(T250:T265)/1000</f>
        <v>151.80456179662005</v>
      </c>
      <c r="U266">
        <f t="shared" si="269"/>
        <v>158.73377869945546</v>
      </c>
      <c r="V266">
        <f t="shared" si="269"/>
        <v>164.08188265903314</v>
      </c>
      <c r="W266">
        <f t="shared" si="269"/>
        <v>165.9185806427931</v>
      </c>
      <c r="X266">
        <f t="shared" si="269"/>
        <v>165.9185806427931</v>
      </c>
      <c r="Y266">
        <f t="shared" si="269"/>
        <v>163.09333738055309</v>
      </c>
      <c r="Z266">
        <f t="shared" si="269"/>
        <v>160.97408286353539</v>
      </c>
      <c r="AA266">
        <f t="shared" si="269"/>
        <v>165.9185806427931</v>
      </c>
      <c r="AB266">
        <f t="shared" si="269"/>
        <v>165.9185806427931</v>
      </c>
      <c r="AC266">
        <f t="shared" si="269"/>
        <v>165.9185806427931</v>
      </c>
      <c r="AD266">
        <f t="shared" si="269"/>
        <v>158.73377869945546</v>
      </c>
    </row>
    <row r="267" spans="1:30" s="10" customFormat="1" x14ac:dyDescent="0.3"/>
    <row r="268" spans="1:30" x14ac:dyDescent="0.3">
      <c r="B268">
        <v>15</v>
      </c>
      <c r="C268" t="s">
        <v>179</v>
      </c>
      <c r="D268" t="s">
        <v>180</v>
      </c>
      <c r="E268" t="s">
        <v>182</v>
      </c>
      <c r="F268" t="s">
        <v>183</v>
      </c>
      <c r="G268" t="s">
        <v>94</v>
      </c>
      <c r="H268" t="s">
        <v>186</v>
      </c>
      <c r="I268" t="s">
        <v>187</v>
      </c>
      <c r="J268" t="s">
        <v>188</v>
      </c>
      <c r="K268" t="s">
        <v>184</v>
      </c>
      <c r="L268" t="s">
        <v>189</v>
      </c>
      <c r="M268" t="s">
        <v>185</v>
      </c>
      <c r="N268" t="s">
        <v>190</v>
      </c>
      <c r="S268" t="s">
        <v>179</v>
      </c>
      <c r="T268" t="s">
        <v>180</v>
      </c>
      <c r="U268" t="s">
        <v>182</v>
      </c>
      <c r="V268" t="s">
        <v>183</v>
      </c>
      <c r="W268" t="s">
        <v>94</v>
      </c>
      <c r="X268" t="s">
        <v>186</v>
      </c>
      <c r="Y268" t="s">
        <v>187</v>
      </c>
      <c r="Z268" t="s">
        <v>188</v>
      </c>
      <c r="AA268" t="s">
        <v>184</v>
      </c>
      <c r="AB268" t="s">
        <v>189</v>
      </c>
      <c r="AC268" t="s">
        <v>185</v>
      </c>
      <c r="AD268" t="s">
        <v>190</v>
      </c>
    </row>
    <row r="269" spans="1:30" x14ac:dyDescent="0.3">
      <c r="A269" t="s">
        <v>107</v>
      </c>
      <c r="C269" cm="1">
        <f t="array" ref="C269">INDEX(CLTDRoofGlass!$B$3:$F$26,$B$268,'ROOF-TYPE'!$B$1)+(25.5-$E$1)+(INDEX(WEATHER!$A$2:$G$865, MATCH(1, (WEATHER!$A$2:$A$865=INPUT!$C$7)*(WEATHER!$B$2:$B$865=CALC!C268)*(WEATHER!$C$2:$C$865=CALC!$B$268), 0), 4)-29.4)</f>
        <v>37.244444444444447</v>
      </c>
      <c r="D269" cm="1">
        <f t="array" ref="D269">INDEX(CLTDRoofGlass!$B$3:$F$26,$B$268,'ROOF-TYPE'!$B$1)+(25.5-$E$1)+(INDEX(WEATHER!$A$2:$G$865, MATCH(1, (WEATHER!$A$2:$A$865=INPUT!$C$7)*(WEATHER!$B$2:$B$865=CALC!D268)*(WEATHER!$C$2:$C$865=CALC!$B$268), 0), 4)-29.4)</f>
        <v>37.244444444444447</v>
      </c>
      <c r="E269" cm="1">
        <f t="array" ref="E269">INDEX(CLTDRoofGlass!$B$3:$F$26,$B$268,'ROOF-TYPE'!$B$1)+(25.5-$E$1)+(INDEX(WEATHER!$A$2:$G$865, MATCH(1, (WEATHER!$A$2:$A$865=INPUT!$C$7)*(WEATHER!$B$2:$B$865=CALC!E268)*(WEATHER!$C$2:$C$865=CALC!$B$268), 0), 4)-29.4)</f>
        <v>38.355555555555561</v>
      </c>
      <c r="F269" cm="1">
        <f t="array" ref="F269">INDEX(CLTDRoofGlass!$B$3:$F$26,$B$268,'ROOF-TYPE'!$B$1)+(25.5-$E$1)+(INDEX(WEATHER!$A$2:$G$865, MATCH(1, (WEATHER!$A$2:$A$865=INPUT!$C$7)*(WEATHER!$B$2:$B$865=CALC!F268)*(WEATHER!$C$2:$C$865=CALC!$B$268), 0), 4)-29.4)</f>
        <v>38.911111111111111</v>
      </c>
      <c r="G269" cm="1">
        <f t="array" ref="G269">INDEX(CLTDRoofGlass!$B$3:$F$26,$B$268,'ROOF-TYPE'!$B$1)+(25.5-$E$1)+(INDEX(WEATHER!$A$2:$G$865, MATCH(1, (WEATHER!$A$2:$A$865=INPUT!$C$7)*(WEATHER!$B$2:$B$865=CALC!G268)*(WEATHER!$C$2:$C$865=CALC!$B$268), 0), 4)-29.4)</f>
        <v>39.466666666666669</v>
      </c>
      <c r="H269" cm="1">
        <f t="array" ref="H269">INDEX(CLTDRoofGlass!$B$3:$F$26,$B$268,'ROOF-TYPE'!$B$1)+(25.5-$E$1)+(INDEX(WEATHER!$A$2:$G$865, MATCH(1, (WEATHER!$A$2:$A$865=INPUT!$C$7)*(WEATHER!$B$2:$B$865=CALC!H268)*(WEATHER!$C$2:$C$865=CALC!$B$268), 0), 4)-29.4)</f>
        <v>39.466666666666669</v>
      </c>
      <c r="I269" cm="1">
        <f t="array" ref="I269">INDEX(CLTDRoofGlass!$B$3:$F$26,$B$268,'ROOF-TYPE'!$B$1)+(25.5-$E$1)+(INDEX(WEATHER!$A$2:$G$865, MATCH(1, (WEATHER!$A$2:$A$865=INPUT!$C$7)*(WEATHER!$B$2:$B$865=CALC!I268)*(WEATHER!$C$2:$C$865=CALC!$B$268), 0), 4)-29.4)</f>
        <v>39.466666666666669</v>
      </c>
      <c r="J269" cm="1">
        <f t="array" ref="J269">INDEX(CLTDRoofGlass!$B$3:$F$26,$B$268,'ROOF-TYPE'!$B$1)+(25.5-$E$1)+(INDEX(WEATHER!$A$2:$G$865, MATCH(1, (WEATHER!$A$2:$A$865=INPUT!$C$7)*(WEATHER!$B$2:$B$865=CALC!J268)*(WEATHER!$C$2:$C$865=CALC!$B$268), 0), 4)-29.4)</f>
        <v>38.911111111111111</v>
      </c>
      <c r="K269" cm="1">
        <f t="array" ref="K269">INDEX(CLTDRoofGlass!$B$3:$F$26,$B$268,'ROOF-TYPE'!$B$1)+(25.5-$E$1)+(INDEX(WEATHER!$A$2:$G$865, MATCH(1, (WEATHER!$A$2:$A$865=INPUT!$C$7)*(WEATHER!$B$2:$B$865=CALC!K268)*(WEATHER!$C$2:$C$865=CALC!$B$268), 0), 4)-29.4)</f>
        <v>39.466666666666669</v>
      </c>
      <c r="L269" cm="1">
        <f t="array" ref="L269">INDEX(CLTDRoofGlass!$B$3:$F$26,$B$268,'ROOF-TYPE'!$B$1)+(25.5-$E$1)+(INDEX(WEATHER!$A$2:$G$865, MATCH(1, (WEATHER!$A$2:$A$865=INPUT!$C$7)*(WEATHER!$B$2:$B$865=CALC!L268)*(WEATHER!$C$2:$C$865=CALC!$B$268), 0), 4)-29.4)</f>
        <v>39.466666666666669</v>
      </c>
      <c r="M269" cm="1">
        <f t="array" ref="M269">INDEX(CLTDRoofGlass!$B$3:$F$26,$B$268,'ROOF-TYPE'!$B$1)+(25.5-$E$1)+(INDEX(WEATHER!$A$2:$G$865, MATCH(1, (WEATHER!$A$2:$A$865=INPUT!$C$7)*(WEATHER!$B$2:$B$865=CALC!M268)*(WEATHER!$C$2:$C$865=CALC!$B$268), 0), 4)-29.4)</f>
        <v>39.466666666666669</v>
      </c>
      <c r="N269" cm="1">
        <f t="array" ref="N269">INDEX(CLTDRoofGlass!$B$3:$F$26,$B$268,'ROOF-TYPE'!$B$1)+(25.5-$E$1)+(INDEX(WEATHER!$A$2:$G$865, MATCH(1, (WEATHER!$A$2:$A$865=INPUT!$C$7)*(WEATHER!$B$2:$B$865=CALC!N268)*(WEATHER!$C$2:$C$865=CALC!$B$268), 0), 4)-29.4)</f>
        <v>38.355555555555561</v>
      </c>
      <c r="P269" t="s">
        <v>33</v>
      </c>
      <c r="Q269" t="s">
        <v>25</v>
      </c>
      <c r="S269" s="9">
        <f>(1/(INPUT!$C$11+INPUT!$C$12+INPUT!$C$13+$H$1))*INPUT!$C$4*INPUT!$C$5*C269</f>
        <v>50305.033281356918</v>
      </c>
      <c r="T269" s="9">
        <f>(1/(INPUT!$C$11+INPUT!$C$12+INPUT!$C$13+$H$1))*INPUT!$C$4*INPUT!$C$5*D269</f>
        <v>50305.033281356918</v>
      </c>
      <c r="U269" s="9">
        <f>(1/(INPUT!$C$11+INPUT!$C$12+INPUT!$C$13+$H$1))*INPUT!$C$4*INPUT!$C$5*E269</f>
        <v>51805.780097626521</v>
      </c>
      <c r="V269" s="9">
        <f>(1/(INPUT!$C$11+INPUT!$C$12+INPUT!$C$13+$H$1))*INPUT!$C$4*INPUT!$C$5*F269</f>
        <v>52556.153505761315</v>
      </c>
      <c r="W269" s="9">
        <f>(1/(INPUT!$C$11+INPUT!$C$12+INPUT!$C$13+$H$1))*INPUT!$C$4*INPUT!$C$5*G269</f>
        <v>53306.526913896116</v>
      </c>
      <c r="X269" s="9">
        <f>(1/(INPUT!$C$11+INPUT!$C$12+INPUT!$C$13+$H$1))*INPUT!$C$4*INPUT!$C$5*H269</f>
        <v>53306.526913896116</v>
      </c>
      <c r="Y269" s="9">
        <f>(1/(INPUT!$C$11+INPUT!$C$12+INPUT!$C$13+$H$1))*INPUT!$C$4*INPUT!$C$5*I269</f>
        <v>53306.526913896116</v>
      </c>
      <c r="Z269" s="9">
        <f>(1/(INPUT!$C$11+INPUT!$C$12+INPUT!$C$13+$H$1))*INPUT!$C$4*INPUT!$C$5*J269</f>
        <v>52556.153505761315</v>
      </c>
      <c r="AA269" s="9">
        <f>(1/(INPUT!$C$11+INPUT!$C$12+INPUT!$C$13+$H$1))*INPUT!$C$4*INPUT!$C$5*K269</f>
        <v>53306.526913896116</v>
      </c>
      <c r="AB269" s="9">
        <f>(1/(INPUT!$C$11+INPUT!$C$12+INPUT!$C$13+$H$1))*INPUT!$C$4*INPUT!$C$5*L269</f>
        <v>53306.526913896116</v>
      </c>
      <c r="AC269" s="9">
        <f>(1/(INPUT!$C$11+INPUT!$C$12+INPUT!$C$13+$H$1))*INPUT!$C$4*INPUT!$C$5*M269</f>
        <v>53306.526913896116</v>
      </c>
      <c r="AD269" s="9">
        <f>(1/(INPUT!$C$11+INPUT!$C$12+INPUT!$C$13+$H$1))*INPUT!$C$4*INPUT!$C$5*N269</f>
        <v>51805.780097626521</v>
      </c>
    </row>
    <row r="270" spans="1:30" x14ac:dyDescent="0.3">
      <c r="A270" t="s">
        <v>108</v>
      </c>
      <c r="B270" t="s">
        <v>104</v>
      </c>
      <c r="C270" cm="1">
        <f t="array" ref="C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(WEATHER!$A$2:$A$865=INPUT!$C$7)*(WEATHER!$B$2:$B$865=CALC!C268)*(WEATHER!$C$2:$C$865=CALC!$B$268), 0), 4)-29.4)</f>
        <v>20.244444444444444</v>
      </c>
      <c r="D270" cm="1">
        <f t="array" ref="D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(WEATHER!$A$2:$A$865=INPUT!$C$7)*(WEATHER!$B$2:$B$865=CALC!D268)*(WEATHER!$C$2:$C$865=CALC!$B$268), 0), 4)-29.4)</f>
        <v>20.244444444444444</v>
      </c>
      <c r="E270" cm="1">
        <f t="array" ref="E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(WEATHER!$A$2:$A$865=INPUT!$C$7)*(WEATHER!$B$2:$B$865=CALC!E268)*(WEATHER!$C$2:$C$865=CALC!$B$268), 0), 4)-29.4)</f>
        <v>21.355555555555558</v>
      </c>
      <c r="F270" cm="1">
        <f t="array" ref="F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(WEATHER!$A$2:$A$865=INPUT!$C$7)*(WEATHER!$B$2:$B$865=CALC!F268)*(WEATHER!$C$2:$C$865=CALC!$B$268), 0), 4)-29.4)</f>
        <v>21.911111111111111</v>
      </c>
      <c r="G270" cm="1">
        <f t="array" ref="G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(WEATHER!$A$2:$A$865=INPUT!$C$7)*(WEATHER!$B$2:$B$865=CALC!G268)*(WEATHER!$C$2:$C$865=CALC!$B$268), 0), 4)-29.4)</f>
        <v>22.466666666666669</v>
      </c>
      <c r="H270" cm="1">
        <f t="array" ref="H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(WEATHER!$A$2:$A$865=INPUT!$C$7)*(WEATHER!$B$2:$B$865=CALC!H268)*(WEATHER!$C$2:$C$865=CALC!$B$268), 0), 4)-29.4)</f>
        <v>22.466666666666669</v>
      </c>
      <c r="I270" cm="1">
        <f t="array" ref="I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(WEATHER!$A$2:$A$865=INPUT!$C$7)*(WEATHER!$B$2:$B$865=CALC!I268)*(WEATHER!$C$2:$C$865=CALC!$B$268), 0), 4)-29.4)</f>
        <v>22.466666666666669</v>
      </c>
      <c r="J270" cm="1">
        <f t="array" ref="J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(WEATHER!$A$2:$A$865=INPUT!$C$7)*(WEATHER!$B$2:$B$865=CALC!J268)*(WEATHER!$C$2:$C$865=CALC!$B$268), 0), 4)-29.4)</f>
        <v>21.911111111111111</v>
      </c>
      <c r="K270" cm="1">
        <f t="array" ref="K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(WEATHER!$A$2:$A$865=INPUT!$C$7)*(WEATHER!$B$2:$B$865=CALC!K268)*(WEATHER!$C$2:$C$865=CALC!$B$268), 0), 4)-29.4)</f>
        <v>22.466666666666669</v>
      </c>
      <c r="L270" cm="1">
        <f t="array" ref="L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(WEATHER!$A$2:$A$865=INPUT!$C$7)*(WEATHER!$B$2:$B$865=CALC!L268)*(WEATHER!$C$2:$C$865=CALC!$B$268), 0), 4)-29.4)</f>
        <v>22.466666666666669</v>
      </c>
      <c r="M270" cm="1">
        <f t="array" ref="M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(WEATHER!$A$2:$A$865=INPUT!$C$7)*(WEATHER!$B$2:$B$865=CALC!M268)*(WEATHER!$C$2:$C$865=CALC!$B$268), 0), 4)-29.4)</f>
        <v>22.466666666666669</v>
      </c>
      <c r="N270" cm="1">
        <f t="array" ref="N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(WEATHER!$A$2:$A$865=INPUT!$C$7)*(WEATHER!$B$2:$B$865=CALC!N268)*(WEATHER!$C$2:$C$865=CALC!$B$268), 0), 4)-29.4)</f>
        <v>21.355555555555558</v>
      </c>
      <c r="P270" t="s">
        <v>33</v>
      </c>
      <c r="Q270" t="s">
        <v>26</v>
      </c>
      <c r="R270" t="s">
        <v>104</v>
      </c>
      <c r="S270">
        <f>(1/(2*INPUT!$C$16+INPUT!$C$14))*INDEX(INPUT!$F$11:$G$14,MATCH(CALC!$B$6,INPUT!$F$11:$F$14,0),2)*C270</f>
        <v>5379.2979310344826</v>
      </c>
      <c r="T270">
        <f>(1/(2*INPUT!$C$16+INPUT!$C$14))*INDEX(INPUT!$F$11:$G$14,MATCH(CALC!$B$6,INPUT!$F$11:$F$14,0),2)*D270</f>
        <v>5379.2979310344826</v>
      </c>
      <c r="U270">
        <f>(1/(2*INPUT!$C$16+INPUT!$C$14))*INDEX(INPUT!$F$11:$G$14,MATCH(CALC!$B$6,INPUT!$F$11:$F$14,0),2)*E270</f>
        <v>5674.5393103448278</v>
      </c>
      <c r="V270">
        <f>(1/(2*INPUT!$C$16+INPUT!$C$14))*INDEX(INPUT!$F$11:$G$14,MATCH(CALC!$B$6,INPUT!$F$11:$F$14,0),2)*F270</f>
        <v>5822.16</v>
      </c>
      <c r="W270">
        <f>(1/(2*INPUT!$C$16+INPUT!$C$14))*INDEX(INPUT!$F$11:$G$14,MATCH(CALC!$B$6,INPUT!$F$11:$F$14,0),2)*G270</f>
        <v>5969.7806896551729</v>
      </c>
      <c r="X270">
        <f>(1/(2*INPUT!$C$16+INPUT!$C$14))*INDEX(INPUT!$F$11:$G$14,MATCH(CALC!$B$6,INPUT!$F$11:$F$14,0),2)*H270</f>
        <v>5969.7806896551729</v>
      </c>
      <c r="Y270">
        <f>(1/(2*INPUT!$C$16+INPUT!$C$14))*INDEX(INPUT!$F$11:$G$14,MATCH(CALC!$B$6,INPUT!$F$11:$F$14,0),2)*I270</f>
        <v>5969.7806896551729</v>
      </c>
      <c r="Z270">
        <f>(1/(2*INPUT!$C$16+INPUT!$C$14))*INDEX(INPUT!$F$11:$G$14,MATCH(CALC!$B$6,INPUT!$F$11:$F$14,0),2)*J270</f>
        <v>5822.16</v>
      </c>
      <c r="AA270">
        <f>(1/(2*INPUT!$C$16+INPUT!$C$14))*INDEX(INPUT!$F$11:$G$14,MATCH(CALC!$B$6,INPUT!$F$11:$F$14,0),2)*K270</f>
        <v>5969.7806896551729</v>
      </c>
      <c r="AB270">
        <f>(1/(2*INPUT!$C$16+INPUT!$C$14))*INDEX(INPUT!$F$11:$G$14,MATCH(CALC!$B$6,INPUT!$F$11:$F$14,0),2)*L270</f>
        <v>5969.7806896551729</v>
      </c>
      <c r="AC270">
        <f>(1/(2*INPUT!$C$16+INPUT!$C$14))*INDEX(INPUT!$F$11:$G$14,MATCH(CALC!$B$6,INPUT!$F$11:$F$14,0),2)*M270</f>
        <v>5969.7806896551729</v>
      </c>
      <c r="AD270">
        <f>(1/(2*INPUT!$C$16+INPUT!$C$14))*INDEX(INPUT!$F$11:$G$14,MATCH(CALC!$B$6,INPUT!$F$11:$F$14,0),2)*N270</f>
        <v>5674.5393103448278</v>
      </c>
    </row>
    <row r="271" spans="1:30" x14ac:dyDescent="0.3">
      <c r="B271" t="s">
        <v>73</v>
      </c>
      <c r="C271" cm="1">
        <f t="array" ref="C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(WEATHER!$A$2:$A$865=INPUT!$C$7)*(WEATHER!$B$2:$B$865=CALC!C268)*(WEATHER!$C$2:$C$865=CALC!$B$268), 0), 4)-29.4)</f>
        <v>19.244444444444444</v>
      </c>
      <c r="D271" cm="1">
        <f t="array" ref="D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(WEATHER!$A$2:$A$865=INPUT!$C$7)*(WEATHER!$B$2:$B$865=CALC!D268)*(WEATHER!$C$2:$C$865=CALC!$B$268), 0), 4)-29.4)</f>
        <v>19.244444444444444</v>
      </c>
      <c r="E271" cm="1">
        <f t="array" ref="E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(WEATHER!$A$2:$A$865=INPUT!$C$7)*(WEATHER!$B$2:$B$865=CALC!E268)*(WEATHER!$C$2:$C$865=CALC!$B$268), 0), 4)-29.4)</f>
        <v>20.355555555555558</v>
      </c>
      <c r="F271" cm="1">
        <f t="array" ref="F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(WEATHER!$A$2:$A$865=INPUT!$C$7)*(WEATHER!$B$2:$B$865=CALC!F268)*(WEATHER!$C$2:$C$865=CALC!$B$268), 0), 4)-29.4)</f>
        <v>20.911111111111111</v>
      </c>
      <c r="G271" cm="1">
        <f t="array" ref="G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(WEATHER!$A$2:$A$865=INPUT!$C$7)*(WEATHER!$B$2:$B$865=CALC!G268)*(WEATHER!$C$2:$C$865=CALC!$B$268), 0), 4)-29.4)</f>
        <v>21.466666666666669</v>
      </c>
      <c r="H271" cm="1">
        <f t="array" ref="H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(WEATHER!$A$2:$A$865=INPUT!$C$7)*(WEATHER!$B$2:$B$865=CALC!H268)*(WEATHER!$C$2:$C$865=CALC!$B$268), 0), 4)-29.4)</f>
        <v>21.466666666666669</v>
      </c>
      <c r="I271" cm="1">
        <f t="array" ref="I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(WEATHER!$A$2:$A$865=INPUT!$C$7)*(WEATHER!$B$2:$B$865=CALC!I268)*(WEATHER!$C$2:$C$865=CALC!$B$268), 0), 4)-29.4)</f>
        <v>21.466666666666669</v>
      </c>
      <c r="J271" cm="1">
        <f t="array" ref="J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(WEATHER!$A$2:$A$865=INPUT!$C$7)*(WEATHER!$B$2:$B$865=CALC!J268)*(WEATHER!$C$2:$C$865=CALC!$B$268), 0), 4)-29.4)</f>
        <v>20.911111111111111</v>
      </c>
      <c r="K271" cm="1">
        <f t="array" ref="K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(WEATHER!$A$2:$A$865=INPUT!$C$7)*(WEATHER!$B$2:$B$865=CALC!K268)*(WEATHER!$C$2:$C$865=CALC!$B$268), 0), 4)-29.4)</f>
        <v>21.466666666666669</v>
      </c>
      <c r="L271" cm="1">
        <f t="array" ref="L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(WEATHER!$A$2:$A$865=INPUT!$C$7)*(WEATHER!$B$2:$B$865=CALC!L268)*(WEATHER!$C$2:$C$865=CALC!$B$268), 0), 4)-29.4)</f>
        <v>21.466666666666669</v>
      </c>
      <c r="M271" cm="1">
        <f t="array" ref="M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(WEATHER!$A$2:$A$865=INPUT!$C$7)*(WEATHER!$B$2:$B$865=CALC!M268)*(WEATHER!$C$2:$C$865=CALC!$B$268), 0), 4)-29.4)</f>
        <v>21.466666666666669</v>
      </c>
      <c r="N271" cm="1">
        <f t="array" ref="N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(WEATHER!$A$2:$A$865=INPUT!$C$7)*(WEATHER!$B$2:$B$865=CALC!N268)*(WEATHER!$C$2:$C$865=CALC!$B$268), 0), 4)-29.4)</f>
        <v>20.355555555555558</v>
      </c>
      <c r="R271" t="s">
        <v>73</v>
      </c>
      <c r="S271">
        <f>(1/(2*INPUT!$C$16+INPUT!$C$14))*INDEX(INPUT!$F$11:$G$14,MATCH(CALC!$B$6,INPUT!$F$11:$F$14,0),2)*C271</f>
        <v>5113.5806896551721</v>
      </c>
      <c r="T271">
        <f>(1/(2*INPUT!$C$16+INPUT!$C$14))*INDEX(INPUT!$F$11:$G$14,MATCH(CALC!$B$6,INPUT!$F$11:$F$14,0),2)*D271</f>
        <v>5113.5806896551721</v>
      </c>
      <c r="U271">
        <f>(1/(2*INPUT!$C$16+INPUT!$C$14))*INDEX(INPUT!$F$11:$G$14,MATCH(CALC!$B$6,INPUT!$F$11:$F$14,0),2)*E271</f>
        <v>5408.8220689655172</v>
      </c>
      <c r="V271">
        <f>(1/(2*INPUT!$C$16+INPUT!$C$14))*INDEX(INPUT!$F$11:$G$14,MATCH(CALC!$B$6,INPUT!$F$11:$F$14,0),2)*F271</f>
        <v>5556.4427586206893</v>
      </c>
      <c r="W271">
        <f>(1/(2*INPUT!$C$16+INPUT!$C$14))*INDEX(INPUT!$F$11:$G$14,MATCH(CALC!$B$6,INPUT!$F$11:$F$14,0),2)*G271</f>
        <v>5704.0634482758624</v>
      </c>
      <c r="X271">
        <f>(1/(2*INPUT!$C$16+INPUT!$C$14))*INDEX(INPUT!$F$11:$G$14,MATCH(CALC!$B$6,INPUT!$F$11:$F$14,0),2)*H271</f>
        <v>5704.0634482758624</v>
      </c>
      <c r="Y271">
        <f>(1/(2*INPUT!$C$16+INPUT!$C$14))*INDEX(INPUT!$F$11:$G$14,MATCH(CALC!$B$6,INPUT!$F$11:$F$14,0),2)*I271</f>
        <v>5704.0634482758624</v>
      </c>
      <c r="Z271">
        <f>(1/(2*INPUT!$C$16+INPUT!$C$14))*INDEX(INPUT!$F$11:$G$14,MATCH(CALC!$B$6,INPUT!$F$11:$F$14,0),2)*J271</f>
        <v>5556.4427586206893</v>
      </c>
      <c r="AA271">
        <f>(1/(2*INPUT!$C$16+INPUT!$C$14))*INDEX(INPUT!$F$11:$G$14,MATCH(CALC!$B$6,INPUT!$F$11:$F$14,0),2)*K271</f>
        <v>5704.0634482758624</v>
      </c>
      <c r="AB271">
        <f>(1/(2*INPUT!$C$16+INPUT!$C$14))*INDEX(INPUT!$F$11:$G$14,MATCH(CALC!$B$6,INPUT!$F$11:$F$14,0),2)*L271</f>
        <v>5704.0634482758624</v>
      </c>
      <c r="AC271">
        <f>(1/(2*INPUT!$C$16+INPUT!$C$14))*INDEX(INPUT!$F$11:$G$14,MATCH(CALC!$B$6,INPUT!$F$11:$F$14,0),2)*M271</f>
        <v>5704.0634482758624</v>
      </c>
      <c r="AD271">
        <f>(1/(2*INPUT!$C$16+INPUT!$C$14))*INDEX(INPUT!$F$11:$G$14,MATCH(CALC!$B$6,INPUT!$F$11:$F$14,0),2)*N271</f>
        <v>5408.8220689655172</v>
      </c>
    </row>
    <row r="272" spans="1:30" x14ac:dyDescent="0.3">
      <c r="B272" t="s">
        <v>105</v>
      </c>
      <c r="C272" cm="1">
        <f t="array" ref="C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(WEATHER!$A$2:$A$865=INPUT!$C$7)*(WEATHER!$B$2:$B$865=CALC!C268)*(WEATHER!$C$2:$C$865=CALC!$B$268), 0), 4)-29.4)</f>
        <v>22.244444444444444</v>
      </c>
      <c r="D272" cm="1">
        <f t="array" ref="D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(WEATHER!$A$2:$A$865=INPUT!$C$7)*(WEATHER!$B$2:$B$865=CALC!D268)*(WEATHER!$C$2:$C$865=CALC!$B$268), 0), 4)-29.4)</f>
        <v>22.244444444444444</v>
      </c>
      <c r="E272" cm="1">
        <f t="array" ref="E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(WEATHER!$A$2:$A$865=INPUT!$C$7)*(WEATHER!$B$2:$B$865=CALC!E268)*(WEATHER!$C$2:$C$865=CALC!$B$268), 0), 4)-29.4)</f>
        <v>23.355555555555558</v>
      </c>
      <c r="F272" cm="1">
        <f t="array" ref="F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(WEATHER!$A$2:$A$865=INPUT!$C$7)*(WEATHER!$B$2:$B$865=CALC!F268)*(WEATHER!$C$2:$C$865=CALC!$B$268), 0), 4)-29.4)</f>
        <v>23.911111111111111</v>
      </c>
      <c r="G272" cm="1">
        <f t="array" ref="G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(WEATHER!$A$2:$A$865=INPUT!$C$7)*(WEATHER!$B$2:$B$865=CALC!G268)*(WEATHER!$C$2:$C$865=CALC!$B$268), 0), 4)-29.4)</f>
        <v>24.466666666666669</v>
      </c>
      <c r="H272" cm="1">
        <f t="array" ref="H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(WEATHER!$A$2:$A$865=INPUT!$C$7)*(WEATHER!$B$2:$B$865=CALC!H268)*(WEATHER!$C$2:$C$865=CALC!$B$268), 0), 4)-29.4)</f>
        <v>24.466666666666669</v>
      </c>
      <c r="I272" cm="1">
        <f t="array" ref="I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(WEATHER!$A$2:$A$865=INPUT!$C$7)*(WEATHER!$B$2:$B$865=CALC!I268)*(WEATHER!$C$2:$C$865=CALC!$B$268), 0), 4)-29.4)</f>
        <v>24.466666666666669</v>
      </c>
      <c r="J272" cm="1">
        <f t="array" ref="J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(WEATHER!$A$2:$A$865=INPUT!$C$7)*(WEATHER!$B$2:$B$865=CALC!J268)*(WEATHER!$C$2:$C$865=CALC!$B$268), 0), 4)-29.4)</f>
        <v>23.911111111111111</v>
      </c>
      <c r="K272" cm="1">
        <f t="array" ref="K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(WEATHER!$A$2:$A$865=INPUT!$C$7)*(WEATHER!$B$2:$B$865=CALC!K268)*(WEATHER!$C$2:$C$865=CALC!$B$268), 0), 4)-29.4)</f>
        <v>24.466666666666669</v>
      </c>
      <c r="L272" cm="1">
        <f t="array" ref="L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(WEATHER!$A$2:$A$865=INPUT!$C$7)*(WEATHER!$B$2:$B$865=CALC!L268)*(WEATHER!$C$2:$C$865=CALC!$B$268), 0), 4)-29.4)</f>
        <v>24.466666666666669</v>
      </c>
      <c r="M272" cm="1">
        <f t="array" ref="M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(WEATHER!$A$2:$A$865=INPUT!$C$7)*(WEATHER!$B$2:$B$865=CALC!M268)*(WEATHER!$C$2:$C$865=CALC!$B$268), 0), 4)-29.4)</f>
        <v>24.466666666666669</v>
      </c>
      <c r="N272" cm="1">
        <f t="array" ref="N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(WEATHER!$A$2:$A$865=INPUT!$C$7)*(WEATHER!$B$2:$B$865=CALC!N268)*(WEATHER!$C$2:$C$865=CALC!$B$268), 0), 4)-29.4)</f>
        <v>23.355555555555558</v>
      </c>
      <c r="R272" t="s">
        <v>105</v>
      </c>
      <c r="S272">
        <f>(1/(2*INPUT!$C$16+INPUT!$C$14))*INDEX(INPUT!$F$11:$G$14,MATCH(CALC!$B$6,INPUT!$F$11:$F$14,0),2)*C272</f>
        <v>5910.7324137931028</v>
      </c>
      <c r="T272">
        <f>(1/(2*INPUT!$C$16+INPUT!$C$14))*INDEX(INPUT!$F$11:$G$14,MATCH(CALC!$B$6,INPUT!$F$11:$F$14,0),2)*D272</f>
        <v>5910.7324137931028</v>
      </c>
      <c r="U272">
        <f>(1/(2*INPUT!$C$16+INPUT!$C$14))*INDEX(INPUT!$F$11:$G$14,MATCH(CALC!$B$6,INPUT!$F$11:$F$14,0),2)*E272</f>
        <v>6205.9737931034488</v>
      </c>
      <c r="V272">
        <f>(1/(2*INPUT!$C$16+INPUT!$C$14))*INDEX(INPUT!$F$11:$G$14,MATCH(CALC!$B$6,INPUT!$F$11:$F$14,0),2)*F272</f>
        <v>6353.5944827586209</v>
      </c>
      <c r="W272">
        <f>(1/(2*INPUT!$C$16+INPUT!$C$14))*INDEX(INPUT!$F$11:$G$14,MATCH(CALC!$B$6,INPUT!$F$11:$F$14,0),2)*G272</f>
        <v>6501.215172413793</v>
      </c>
      <c r="X272">
        <f>(1/(2*INPUT!$C$16+INPUT!$C$14))*INDEX(INPUT!$F$11:$G$14,MATCH(CALC!$B$6,INPUT!$F$11:$F$14,0),2)*H272</f>
        <v>6501.215172413793</v>
      </c>
      <c r="Y272">
        <f>(1/(2*INPUT!$C$16+INPUT!$C$14))*INDEX(INPUT!$F$11:$G$14,MATCH(CALC!$B$6,INPUT!$F$11:$F$14,0),2)*I272</f>
        <v>6501.215172413793</v>
      </c>
      <c r="Z272">
        <f>(1/(2*INPUT!$C$16+INPUT!$C$14))*INDEX(INPUT!$F$11:$G$14,MATCH(CALC!$B$6,INPUT!$F$11:$F$14,0),2)*J272</f>
        <v>6353.5944827586209</v>
      </c>
      <c r="AA272">
        <f>(1/(2*INPUT!$C$16+INPUT!$C$14))*INDEX(INPUT!$F$11:$G$14,MATCH(CALC!$B$6,INPUT!$F$11:$F$14,0),2)*K272</f>
        <v>6501.215172413793</v>
      </c>
      <c r="AB272">
        <f>(1/(2*INPUT!$C$16+INPUT!$C$14))*INDEX(INPUT!$F$11:$G$14,MATCH(CALC!$B$6,INPUT!$F$11:$F$14,0),2)*L272</f>
        <v>6501.215172413793</v>
      </c>
      <c r="AC272">
        <f>(1/(2*INPUT!$C$16+INPUT!$C$14))*INDEX(INPUT!$F$11:$G$14,MATCH(CALC!$B$6,INPUT!$F$11:$F$14,0),2)*M272</f>
        <v>6501.215172413793</v>
      </c>
      <c r="AD272">
        <f>(1/(2*INPUT!$C$16+INPUT!$C$14))*INDEX(INPUT!$F$11:$G$14,MATCH(CALC!$B$6,INPUT!$F$11:$F$14,0),2)*N272</f>
        <v>6205.9737931034488</v>
      </c>
    </row>
    <row r="273" spans="1:30" x14ac:dyDescent="0.3">
      <c r="B273" t="s">
        <v>106</v>
      </c>
      <c r="C273" cm="1">
        <f t="array" ref="C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(WEATHER!$A$2:$A$865=INPUT!$C$7)*(WEATHER!$B$2:$B$865=CALC!C268)*(WEATHER!$C$2:$C$865=CALC!$B$268), 0), 4)-29.4)</f>
        <v>21.244444444444444</v>
      </c>
      <c r="D273" cm="1">
        <f t="array" ref="D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(WEATHER!$A$2:$A$865=INPUT!$C$7)*(WEATHER!$B$2:$B$865=CALC!D268)*(WEATHER!$C$2:$C$865=CALC!$B$268), 0), 4)-29.4)</f>
        <v>21.244444444444444</v>
      </c>
      <c r="E273" cm="1">
        <f t="array" ref="E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(WEATHER!$A$2:$A$865=INPUT!$C$7)*(WEATHER!$B$2:$B$865=CALC!E268)*(WEATHER!$C$2:$C$865=CALC!$B$268), 0), 4)-29.4)</f>
        <v>22.355555555555558</v>
      </c>
      <c r="F273" cm="1">
        <f t="array" ref="F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(WEATHER!$A$2:$A$865=INPUT!$C$7)*(WEATHER!$B$2:$B$865=CALC!F268)*(WEATHER!$C$2:$C$865=CALC!$B$268), 0), 4)-29.4)</f>
        <v>22.911111111111111</v>
      </c>
      <c r="G273" cm="1">
        <f t="array" ref="G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(WEATHER!$A$2:$A$865=INPUT!$C$7)*(WEATHER!$B$2:$B$865=CALC!G268)*(WEATHER!$C$2:$C$865=CALC!$B$268), 0), 4)-29.4)</f>
        <v>23.466666666666669</v>
      </c>
      <c r="H273" cm="1">
        <f t="array" ref="H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(WEATHER!$A$2:$A$865=INPUT!$C$7)*(WEATHER!$B$2:$B$865=CALC!H268)*(WEATHER!$C$2:$C$865=CALC!$B$268), 0), 4)-29.4)</f>
        <v>23.466666666666669</v>
      </c>
      <c r="I273" cm="1">
        <f t="array" ref="I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(WEATHER!$A$2:$A$865=INPUT!$C$7)*(WEATHER!$B$2:$B$865=CALC!I268)*(WEATHER!$C$2:$C$865=CALC!$B$268), 0), 4)-29.4)</f>
        <v>23.466666666666669</v>
      </c>
      <c r="J273" cm="1">
        <f t="array" ref="J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(WEATHER!$A$2:$A$865=INPUT!$C$7)*(WEATHER!$B$2:$B$865=CALC!J268)*(WEATHER!$C$2:$C$865=CALC!$B$268), 0), 4)-29.4)</f>
        <v>22.911111111111111</v>
      </c>
      <c r="K273" cm="1">
        <f t="array" ref="K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(WEATHER!$A$2:$A$865=INPUT!$C$7)*(WEATHER!$B$2:$B$865=CALC!K268)*(WEATHER!$C$2:$C$865=CALC!$B$268), 0), 4)-29.4)</f>
        <v>23.466666666666669</v>
      </c>
      <c r="L273" cm="1">
        <f t="array" ref="L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(WEATHER!$A$2:$A$865=INPUT!$C$7)*(WEATHER!$B$2:$B$865=CALC!L268)*(WEATHER!$C$2:$C$865=CALC!$B$268), 0), 4)-29.4)</f>
        <v>23.466666666666669</v>
      </c>
      <c r="M273" cm="1">
        <f t="array" ref="M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(WEATHER!$A$2:$A$865=INPUT!$C$7)*(WEATHER!$B$2:$B$865=CALC!M268)*(WEATHER!$C$2:$C$865=CALC!$B$268), 0), 4)-29.4)</f>
        <v>23.466666666666669</v>
      </c>
      <c r="N273" cm="1">
        <f t="array" ref="N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(WEATHER!$A$2:$A$865=INPUT!$C$7)*(WEATHER!$B$2:$B$865=CALC!N268)*(WEATHER!$C$2:$C$865=CALC!$B$268), 0), 4)-29.4)</f>
        <v>22.355555555555558</v>
      </c>
      <c r="R273" t="s">
        <v>106</v>
      </c>
      <c r="S273">
        <f>(1/(2*INPUT!$C$16+INPUT!$C$14))*INDEX(INPUT!$F$11:$G$14,MATCH(CALC!$B$6,INPUT!$F$11:$F$14,0),2)*C273</f>
        <v>5645.0151724137932</v>
      </c>
      <c r="T273">
        <f>(1/(2*INPUT!$C$16+INPUT!$C$14))*INDEX(INPUT!$F$11:$G$14,MATCH(CALC!$B$6,INPUT!$F$11:$F$14,0),2)*D273</f>
        <v>5645.0151724137932</v>
      </c>
      <c r="U273">
        <f>(1/(2*INPUT!$C$16+INPUT!$C$14))*INDEX(INPUT!$F$11:$G$14,MATCH(CALC!$B$6,INPUT!$F$11:$F$14,0),2)*E273</f>
        <v>5940.2565517241383</v>
      </c>
      <c r="V273">
        <f>(1/(2*INPUT!$C$16+INPUT!$C$14))*INDEX(INPUT!$F$11:$G$14,MATCH(CALC!$B$6,INPUT!$F$11:$F$14,0),2)*F273</f>
        <v>6087.8772413793104</v>
      </c>
      <c r="W273">
        <f>(1/(2*INPUT!$C$16+INPUT!$C$14))*INDEX(INPUT!$F$11:$G$14,MATCH(CALC!$B$6,INPUT!$F$11:$F$14,0),2)*G273</f>
        <v>6235.4979310344834</v>
      </c>
      <c r="X273">
        <f>(1/(2*INPUT!$C$16+INPUT!$C$14))*INDEX(INPUT!$F$11:$G$14,MATCH(CALC!$B$6,INPUT!$F$11:$F$14,0),2)*H273</f>
        <v>6235.4979310344834</v>
      </c>
      <c r="Y273">
        <f>(1/(2*INPUT!$C$16+INPUT!$C$14))*INDEX(INPUT!$F$11:$G$14,MATCH(CALC!$B$6,INPUT!$F$11:$F$14,0),2)*I273</f>
        <v>6235.4979310344834</v>
      </c>
      <c r="Z273">
        <f>(1/(2*INPUT!$C$16+INPUT!$C$14))*INDEX(INPUT!$F$11:$G$14,MATCH(CALC!$B$6,INPUT!$F$11:$F$14,0),2)*J273</f>
        <v>6087.8772413793104</v>
      </c>
      <c r="AA273">
        <f>(1/(2*INPUT!$C$16+INPUT!$C$14))*INDEX(INPUT!$F$11:$G$14,MATCH(CALC!$B$6,INPUT!$F$11:$F$14,0),2)*K273</f>
        <v>6235.4979310344834</v>
      </c>
      <c r="AB273">
        <f>(1/(2*INPUT!$C$16+INPUT!$C$14))*INDEX(INPUT!$F$11:$G$14,MATCH(CALC!$B$6,INPUT!$F$11:$F$14,0),2)*L273</f>
        <v>6235.4979310344834</v>
      </c>
      <c r="AC273">
        <f>(1/(2*INPUT!$C$16+INPUT!$C$14))*INDEX(INPUT!$F$11:$G$14,MATCH(CALC!$B$6,INPUT!$F$11:$F$14,0),2)*M273</f>
        <v>6235.4979310344834</v>
      </c>
      <c r="AD273">
        <f>(1/(2*INPUT!$C$16+INPUT!$C$14))*INDEX(INPUT!$F$11:$G$14,MATCH(CALC!$B$6,INPUT!$F$11:$F$14,0),2)*N273</f>
        <v>5940.2565517241383</v>
      </c>
    </row>
    <row r="274" spans="1:30" x14ac:dyDescent="0.3">
      <c r="A274" t="s">
        <v>109</v>
      </c>
      <c r="C274" cm="1">
        <f t="array" ref="C274">INDEX(CLTDRoofGlass!$G$3:$G$26,$B$268,1)+(25.5-$E$1)+(INDEX(WEATHER!$A$2:$G$865, MATCH(1, (WEATHER!$A$2:$A$865=INPUT!$C$7)*(WEATHER!$B$2:$B$865=CALC!C268)*(WEATHER!$C$2:$C$865=CALC!$B$268), 0), 4)-29.4)</f>
        <v>9.2444444444444436</v>
      </c>
      <c r="D274" cm="1">
        <f t="array" ref="D274">INDEX(CLTDRoofGlass!$G$3:$G$26,$B$268,1)+(25.5-$E$1)+(INDEX(WEATHER!$A$2:$G$865, MATCH(1, (WEATHER!$A$2:$A$865=INPUT!$C$7)*(WEATHER!$B$2:$B$865=CALC!D268)*(WEATHER!$C$2:$C$865=CALC!$B$268), 0), 4)-29.4)</f>
        <v>9.2444444444444436</v>
      </c>
      <c r="E274" cm="1">
        <f t="array" ref="E274">INDEX(CLTDRoofGlass!$G$3:$G$26,$B$268,1)+(25.5-$E$1)+(INDEX(WEATHER!$A$2:$G$865, MATCH(1, (WEATHER!$A$2:$A$865=INPUT!$C$7)*(WEATHER!$B$2:$B$865=CALC!E268)*(WEATHER!$C$2:$C$865=CALC!$B$268), 0), 4)-29.4)</f>
        <v>10.355555555555558</v>
      </c>
      <c r="F274" cm="1">
        <f t="array" ref="F274">INDEX(CLTDRoofGlass!$G$3:$G$26,$B$268,1)+(25.5-$E$1)+(INDEX(WEATHER!$A$2:$G$865, MATCH(1, (WEATHER!$A$2:$A$865=INPUT!$C$7)*(WEATHER!$B$2:$B$865=CALC!F268)*(WEATHER!$C$2:$C$865=CALC!$B$268), 0), 4)-29.4)</f>
        <v>10.911111111111111</v>
      </c>
      <c r="G274" cm="1">
        <f t="array" ref="G274">INDEX(CLTDRoofGlass!$G$3:$G$26,$B$268,1)+(25.5-$E$1)+(INDEX(WEATHER!$A$2:$G$865, MATCH(1, (WEATHER!$A$2:$A$865=INPUT!$C$7)*(WEATHER!$B$2:$B$865=CALC!G268)*(WEATHER!$C$2:$C$865=CALC!$B$268), 0), 4)-29.4)</f>
        <v>11.466666666666669</v>
      </c>
      <c r="H274" cm="1">
        <f t="array" ref="H274">INDEX(CLTDRoofGlass!$G$3:$G$26,$B$268,1)+(25.5-$E$1)+(INDEX(WEATHER!$A$2:$G$865, MATCH(1, (WEATHER!$A$2:$A$865=INPUT!$C$7)*(WEATHER!$B$2:$B$865=CALC!H268)*(WEATHER!$C$2:$C$865=CALC!$B$268), 0), 4)-29.4)</f>
        <v>11.466666666666669</v>
      </c>
      <c r="I274" cm="1">
        <f t="array" ref="I274">INDEX(CLTDRoofGlass!$G$3:$G$26,$B$268,1)+(25.5-$E$1)+(INDEX(WEATHER!$A$2:$G$865, MATCH(1, (WEATHER!$A$2:$A$865=INPUT!$C$7)*(WEATHER!$B$2:$B$865=CALC!I268)*(WEATHER!$C$2:$C$865=CALC!$B$268), 0), 4)-29.4)</f>
        <v>11.466666666666669</v>
      </c>
      <c r="J274" cm="1">
        <f t="array" ref="J274">INDEX(CLTDRoofGlass!$G$3:$G$26,$B$268,1)+(25.5-$E$1)+(INDEX(WEATHER!$A$2:$G$865, MATCH(1, (WEATHER!$A$2:$A$865=INPUT!$C$7)*(WEATHER!$B$2:$B$865=CALC!J268)*(WEATHER!$C$2:$C$865=CALC!$B$268), 0), 4)-29.4)</f>
        <v>10.911111111111111</v>
      </c>
      <c r="K274" cm="1">
        <f t="array" ref="K274">INDEX(CLTDRoofGlass!$G$3:$G$26,$B$268,1)+(25.5-$E$1)+(INDEX(WEATHER!$A$2:$G$865, MATCH(1, (WEATHER!$A$2:$A$865=INPUT!$C$7)*(WEATHER!$B$2:$B$865=CALC!K268)*(WEATHER!$C$2:$C$865=CALC!$B$268), 0), 4)-29.4)</f>
        <v>11.466666666666669</v>
      </c>
      <c r="L274" cm="1">
        <f t="array" ref="L274">INDEX(CLTDRoofGlass!$G$3:$G$26,$B$268,1)+(25.5-$E$1)+(INDEX(WEATHER!$A$2:$G$865, MATCH(1, (WEATHER!$A$2:$A$865=INPUT!$C$7)*(WEATHER!$B$2:$B$865=CALC!L268)*(WEATHER!$C$2:$C$865=CALC!$B$268), 0), 4)-29.4)</f>
        <v>11.466666666666669</v>
      </c>
      <c r="M274" cm="1">
        <f t="array" ref="M274">INDEX(CLTDRoofGlass!$G$3:$G$26,$B$268,1)+(25.5-$E$1)+(INDEX(WEATHER!$A$2:$G$865, MATCH(1, (WEATHER!$A$2:$A$865=INPUT!$C$7)*(WEATHER!$B$2:$B$865=CALC!M268)*(WEATHER!$C$2:$C$865=CALC!$B$268), 0), 4)-29.4)</f>
        <v>11.466666666666669</v>
      </c>
      <c r="N274" cm="1">
        <f t="array" ref="N274">INDEX(CLTDRoofGlass!$G$3:$G$26,$B$268,1)+(25.5-$E$1)+(INDEX(WEATHER!$A$2:$G$865, MATCH(1, (WEATHER!$A$2:$A$865=INPUT!$C$7)*(WEATHER!$B$2:$B$865=CALC!N268)*(WEATHER!$C$2:$C$865=CALC!$B$268), 0), 4)-29.4)</f>
        <v>10.355555555555558</v>
      </c>
      <c r="P274" t="s">
        <v>34</v>
      </c>
      <c r="Q274" t="s">
        <v>27</v>
      </c>
    </row>
    <row r="275" spans="1:30" x14ac:dyDescent="0.3">
      <c r="A275" t="s">
        <v>75</v>
      </c>
      <c r="B275" t="s">
        <v>104</v>
      </c>
      <c r="C275">
        <f>INDEX('SCL&amp;CLF'!$B$4:$Y$12,MATCH(B275,'SCL&amp;CLF'!$A$4:$A$12,0),MATCH(CALC!B268,'SCL&amp;CLF'!$B$3:$Y$3,0))</f>
        <v>113</v>
      </c>
      <c r="P275" t="s">
        <v>35</v>
      </c>
      <c r="Q275" t="s">
        <v>36</v>
      </c>
      <c r="S275">
        <f>SUMIF('COMP-WINDOW'!GI:GI, "&lt;&gt;#N/A")</f>
        <v>33109.049306666668</v>
      </c>
      <c r="T275">
        <f>SUMIF('COMP-WINDOW'!GJ:GJ, "&lt;&gt;#N/A")</f>
        <v>33109.049306666668</v>
      </c>
      <c r="U275">
        <f>SUMIF('COMP-WINDOW'!GK:GK, "&lt;&gt;#N/A")</f>
        <v>33824.027973333337</v>
      </c>
      <c r="V275">
        <f>SUMIF('COMP-WINDOW'!GL:GL, "&lt;&gt;#N/A")</f>
        <v>34181.517306666668</v>
      </c>
      <c r="W275">
        <f>SUMIF('COMP-WINDOW'!GM:GM, "&lt;&gt;#N/A")</f>
        <v>34539.00664</v>
      </c>
      <c r="X275">
        <f>SUMIF('COMP-WINDOW'!GN:GN, "&lt;&gt;#N/A")</f>
        <v>34539.00664</v>
      </c>
      <c r="Y275">
        <f>SUMIF('COMP-WINDOW'!GO:GO, "&lt;&gt;#N/A")</f>
        <v>34539.00664</v>
      </c>
      <c r="Z275">
        <f>SUMIF('COMP-WINDOW'!GP:GP, "&lt;&gt;#N/A")</f>
        <v>34181.517306666668</v>
      </c>
      <c r="AA275">
        <f>SUMIF('COMP-WINDOW'!GQ:GQ, "&lt;&gt;#N/A")</f>
        <v>34539.00664</v>
      </c>
      <c r="AB275">
        <f>SUMIF('COMP-WINDOW'!GR:GR, "&lt;&gt;#N/A")</f>
        <v>34539.00664</v>
      </c>
      <c r="AC275">
        <f>SUMIF('COMP-WINDOW'!GS:GS, "&lt;&gt;#N/A")</f>
        <v>34539.00664</v>
      </c>
      <c r="AD275">
        <f>SUMIF('COMP-WINDOW'!GT:GT, "&lt;&gt;#N/A")</f>
        <v>33824.027973333337</v>
      </c>
    </row>
    <row r="276" spans="1:30" x14ac:dyDescent="0.3">
      <c r="B276" t="s">
        <v>73</v>
      </c>
      <c r="C276">
        <f>INDEX('SCL&amp;CLF'!$B$4:$Y$12,MATCH(B276,'SCL&amp;CLF'!$A$4:$A$12,0),MATCH(CALC!B268,'SCL&amp;CLF'!$B$3:$Y$3,0))</f>
        <v>198</v>
      </c>
      <c r="P276" t="s">
        <v>35</v>
      </c>
      <c r="Q276" t="s">
        <v>22</v>
      </c>
      <c r="S276">
        <f>SUMIF('COMP-DOOR'!GI:GI, "&lt;&gt;#N/A")</f>
        <v>1021.5017777777778</v>
      </c>
      <c r="T276">
        <f>SUMIF('COMP-DOOR'!GJ:GJ, "&lt;&gt;#N/A")</f>
        <v>1021.5017777777778</v>
      </c>
      <c r="U276">
        <f>SUMIF('COMP-DOOR'!GK:GK, "&lt;&gt;#N/A")</f>
        <v>1076.1462222222224</v>
      </c>
      <c r="V276">
        <f>SUMIF('COMP-DOOR'!GL:GL, "&lt;&gt;#N/A")</f>
        <v>1103.4684444444445</v>
      </c>
      <c r="W276">
        <f>SUMIF('COMP-DOOR'!GM:GM, "&lt;&gt;#N/A")</f>
        <v>1130.7906666666668</v>
      </c>
      <c r="X276">
        <f>SUMIF('COMP-DOOR'!GN:GN, "&lt;&gt;#N/A")</f>
        <v>1130.7906666666668</v>
      </c>
      <c r="Y276">
        <f>SUMIF('COMP-DOOR'!GO:GO, "&lt;&gt;#N/A")</f>
        <v>1130.7906666666668</v>
      </c>
      <c r="Z276">
        <f>SUMIF('COMP-DOOR'!GP:GP, "&lt;&gt;#N/A")</f>
        <v>1103.4684444444445</v>
      </c>
      <c r="AA276">
        <f>SUMIF('COMP-DOOR'!GQ:GQ, "&lt;&gt;#N/A")</f>
        <v>1130.7906666666668</v>
      </c>
      <c r="AB276">
        <f>SUMIF('COMP-DOOR'!GR:GR, "&lt;&gt;#N/A")</f>
        <v>1130.7906666666668</v>
      </c>
      <c r="AC276">
        <f>SUMIF('COMP-DOOR'!GS:GS, "&lt;&gt;#N/A")</f>
        <v>1130.7906666666668</v>
      </c>
      <c r="AD276">
        <f>SUMIF('COMP-DOOR'!GT:GT, "&lt;&gt;#N/A")</f>
        <v>1076.1462222222224</v>
      </c>
    </row>
    <row r="277" spans="1:30" x14ac:dyDescent="0.3">
      <c r="B277" t="s">
        <v>105</v>
      </c>
      <c r="C277">
        <f>INDEX('SCL&amp;CLF'!$B$4:$Y$12,MATCH(B277,'SCL&amp;CLF'!$A$4:$A$12,0),MATCH(CALC!B268,'SCL&amp;CLF'!$B$3:$Y$3,0))</f>
        <v>498</v>
      </c>
    </row>
    <row r="278" spans="1:30" x14ac:dyDescent="0.3">
      <c r="B278" t="s">
        <v>106</v>
      </c>
      <c r="C278">
        <f>INDEX('SCL&amp;CLF'!$B$4:$Y$12,MATCH(B278,'SCL&amp;CLF'!$A$4:$A$12,0),MATCH(CALC!B268,'SCL&amp;CLF'!$B$3:$Y$3,0))</f>
        <v>123</v>
      </c>
      <c r="P278" t="s">
        <v>37</v>
      </c>
      <c r="Q278" t="s">
        <v>39</v>
      </c>
      <c r="S278">
        <f>INPUT!$L$5 * INDEX('ROOM-TYPE'!$B$2:$I$5, 1, MATCH(INPUT!$L$4, 'ROOM-TYPE'!$B$1:$I$1, 0)) * $C$279</f>
        <v>0</v>
      </c>
      <c r="T278">
        <f>INPUT!$L$5 * INDEX('ROOM-TYPE'!$B$2:$I$5, 1, MATCH(INPUT!$L$4, 'ROOM-TYPE'!$B$1:$I$1, 0)) * $C$279</f>
        <v>0</v>
      </c>
      <c r="U278">
        <f>INPUT!$L$5 * INDEX('ROOM-TYPE'!$B$2:$I$5, 1, MATCH(INPUT!$L$4, 'ROOM-TYPE'!$B$1:$I$1, 0)) * $C$279</f>
        <v>0</v>
      </c>
      <c r="V278">
        <f>INPUT!$L$5 * INDEX('ROOM-TYPE'!$B$2:$I$5, 1, MATCH(INPUT!$L$4, 'ROOM-TYPE'!$B$1:$I$1, 0)) * $C$279</f>
        <v>0</v>
      </c>
      <c r="W278">
        <f>INPUT!$L$5 * INDEX('ROOM-TYPE'!$B$2:$I$5, 1, MATCH(INPUT!$L$4, 'ROOM-TYPE'!$B$1:$I$1, 0)) * $C$279</f>
        <v>0</v>
      </c>
      <c r="X278">
        <f>INPUT!$L$5 * INDEX('ROOM-TYPE'!$B$2:$I$5, 1, MATCH(INPUT!$L$4, 'ROOM-TYPE'!$B$1:$I$1, 0)) * $C$279</f>
        <v>0</v>
      </c>
      <c r="Y278">
        <f>INPUT!$L$5 * INDEX('ROOM-TYPE'!$B$2:$I$5, 1, MATCH(INPUT!$L$4, 'ROOM-TYPE'!$B$1:$I$1, 0)) * $C$279</f>
        <v>0</v>
      </c>
      <c r="Z278">
        <f>INPUT!$L$5 * INDEX('ROOM-TYPE'!$B$2:$I$5, 1, MATCH(INPUT!$L$4, 'ROOM-TYPE'!$B$1:$I$1, 0)) * $C$279</f>
        <v>0</v>
      </c>
      <c r="AA278">
        <f>INPUT!$L$5 * INDEX('ROOM-TYPE'!$B$2:$I$5, 1, MATCH(INPUT!$L$4, 'ROOM-TYPE'!$B$1:$I$1, 0)) * $C$279</f>
        <v>0</v>
      </c>
      <c r="AB278">
        <f>INPUT!$L$5 * INDEX('ROOM-TYPE'!$B$2:$I$5, 1, MATCH(INPUT!$L$4, 'ROOM-TYPE'!$B$1:$I$1, 0)) * $C$279</f>
        <v>0</v>
      </c>
      <c r="AC278">
        <f>INPUT!$L$5 * INDEX('ROOM-TYPE'!$B$2:$I$5, 1, MATCH(INPUT!$L$4, 'ROOM-TYPE'!$B$1:$I$1, 0)) * $C$279</f>
        <v>0</v>
      </c>
      <c r="AD278">
        <f>INPUT!$L$5 * INDEX('ROOM-TYPE'!$B$2:$I$5, 1, MATCH(INPUT!$L$4, 'ROOM-TYPE'!$B$1:$I$1, 0)) * $C$279</f>
        <v>0</v>
      </c>
    </row>
    <row r="279" spans="1:30" x14ac:dyDescent="0.3">
      <c r="A279" t="s">
        <v>210</v>
      </c>
      <c r="C279">
        <f>INDEX('SCL&amp;CLF'!$B$17:$Y$25,MATCH(INDEX('ROOM-TYPE'!$B$1:$I$5,4,MATCH(INPUT!$L$4,'ROOM-TYPE'!$B$1:$I$1,0)),'SCL&amp;CLF'!$A$17:$A$25,0),MATCH(CALC!B268,'SCL&amp;CLF'!$B$16:$Y$16,0))</f>
        <v>0</v>
      </c>
      <c r="P279" t="s">
        <v>37</v>
      </c>
      <c r="Q279" t="s">
        <v>38</v>
      </c>
      <c r="S279">
        <f>INPUT!$L$5 * INDEX('ROOM-TYPE'!$B$2:$I$5, 2, MATCH(INPUT!$L$4, 'ROOM-TYPE'!$B$1:$I$1, 0))</f>
        <v>17370</v>
      </c>
      <c r="T279">
        <f>INPUT!$L$5 * INDEX('ROOM-TYPE'!$B$2:$I$5, 2, MATCH(INPUT!$L$4, 'ROOM-TYPE'!$B$1:$I$1, 0))</f>
        <v>17370</v>
      </c>
      <c r="U279">
        <f>INPUT!$L$5 * INDEX('ROOM-TYPE'!$B$2:$I$5, 2, MATCH(INPUT!$L$4, 'ROOM-TYPE'!$B$1:$I$1, 0))</f>
        <v>17370</v>
      </c>
      <c r="V279">
        <f>INPUT!$L$5 * INDEX('ROOM-TYPE'!$B$2:$I$5, 2, MATCH(INPUT!$L$4, 'ROOM-TYPE'!$B$1:$I$1, 0))</f>
        <v>17370</v>
      </c>
      <c r="W279">
        <f>INPUT!$L$5 * INDEX('ROOM-TYPE'!$B$2:$I$5, 2, MATCH(INPUT!$L$4, 'ROOM-TYPE'!$B$1:$I$1, 0))</f>
        <v>17370</v>
      </c>
      <c r="X279">
        <f>INPUT!$L$5 * INDEX('ROOM-TYPE'!$B$2:$I$5, 2, MATCH(INPUT!$L$4, 'ROOM-TYPE'!$B$1:$I$1, 0))</f>
        <v>17370</v>
      </c>
      <c r="Y279">
        <f>INPUT!$L$5 * INDEX('ROOM-TYPE'!$B$2:$I$5, 2, MATCH(INPUT!$L$4, 'ROOM-TYPE'!$B$1:$I$1, 0))</f>
        <v>17370</v>
      </c>
      <c r="Z279">
        <f>INPUT!$L$5 * INDEX('ROOM-TYPE'!$B$2:$I$5, 2, MATCH(INPUT!$L$4, 'ROOM-TYPE'!$B$1:$I$1, 0))</f>
        <v>17370</v>
      </c>
      <c r="AA279">
        <f>INPUT!$L$5 * INDEX('ROOM-TYPE'!$B$2:$I$5, 2, MATCH(INPUT!$L$4, 'ROOM-TYPE'!$B$1:$I$1, 0))</f>
        <v>17370</v>
      </c>
      <c r="AB279">
        <f>INPUT!$L$5 * INDEX('ROOM-TYPE'!$B$2:$I$5, 2, MATCH(INPUT!$L$4, 'ROOM-TYPE'!$B$1:$I$1, 0))</f>
        <v>17370</v>
      </c>
      <c r="AC279">
        <f>INPUT!$L$5 * INDEX('ROOM-TYPE'!$B$2:$I$5, 2, MATCH(INPUT!$L$4, 'ROOM-TYPE'!$B$1:$I$1, 0))</f>
        <v>17370</v>
      </c>
      <c r="AD279">
        <f>INPUT!$L$5 * INDEX('ROOM-TYPE'!$B$2:$I$5, 2, MATCH(INPUT!$L$4, 'ROOM-TYPE'!$B$1:$I$1, 0))</f>
        <v>17370</v>
      </c>
    </row>
    <row r="280" spans="1:30" x14ac:dyDescent="0.3">
      <c r="A280" t="s">
        <v>212</v>
      </c>
      <c r="C280">
        <f>INDEX('SCL&amp;CLF'!$B$29:$Y$33,MATCH(INDEX('ROOM-TYPE'!$B$1:$I$5,5,MATCH(INPUT!$L$4,'ROOM-TYPE'!$B$1:$I$1,0)),'SCL&amp;CLF'!$A$29:$A$33,0),MATCH(CALC!B268,'SCL&amp;CLF'!$B$28:$Y$28,0))</f>
        <v>0.02</v>
      </c>
      <c r="P280" t="s">
        <v>40</v>
      </c>
      <c r="Q280" t="s">
        <v>31</v>
      </c>
      <c r="S280">
        <f>SUMIF(COMP!$F:$F, "&lt;&gt;#N/A")*$C$280</f>
        <v>2.1648000000000001</v>
      </c>
      <c r="T280">
        <f>SUMIF(COMP!$F:$F, "&lt;&gt;#N/A")*$C$280</f>
        <v>2.1648000000000001</v>
      </c>
      <c r="U280">
        <f>SUMIF(COMP!$F:$F, "&lt;&gt;#N/A")*$C$280</f>
        <v>2.1648000000000001</v>
      </c>
      <c r="V280">
        <f>SUMIF(COMP!$F:$F, "&lt;&gt;#N/A")*$C$280</f>
        <v>2.1648000000000001</v>
      </c>
      <c r="W280">
        <f>SUMIF(COMP!$F:$F, "&lt;&gt;#N/A")*$C$280</f>
        <v>2.1648000000000001</v>
      </c>
      <c r="X280">
        <f>SUMIF(COMP!$F:$F, "&lt;&gt;#N/A")*$C$280</f>
        <v>2.1648000000000001</v>
      </c>
      <c r="Y280">
        <f>SUMIF(COMP!$F:$F, "&lt;&gt;#N/A")*$C$280</f>
        <v>2.1648000000000001</v>
      </c>
      <c r="Z280">
        <f>SUMIF(COMP!$F:$F, "&lt;&gt;#N/A")*$C$280</f>
        <v>2.1648000000000001</v>
      </c>
      <c r="AA280">
        <f>SUMIF(COMP!$F:$F, "&lt;&gt;#N/A")*$C$280</f>
        <v>2.1648000000000001</v>
      </c>
      <c r="AB280">
        <f>SUMIF(COMP!$F:$F, "&lt;&gt;#N/A")*$C$280</f>
        <v>2.1648000000000001</v>
      </c>
      <c r="AC280">
        <f>SUMIF(COMP!$F:$F, "&lt;&gt;#N/A")*$C$280</f>
        <v>2.1648000000000001</v>
      </c>
      <c r="AD280">
        <f>SUMIF(COMP!$F:$F, "&lt;&gt;#N/A")*$C$280</f>
        <v>2.1648000000000001</v>
      </c>
    </row>
    <row r="281" spans="1:30" x14ac:dyDescent="0.3">
      <c r="A281" t="s">
        <v>211</v>
      </c>
      <c r="C281" cm="1">
        <f t="array" ref="C281">INDEX('SCL&amp;CLF'!$B$37:$Y$45,INDEX('ROOM-TYPE'!$B$1:$I$5,4,MATCH(INPUT!$L$4,'ROOM-TYPE'!$B$1:$I$1,0)),MATCH(CALC!B268,'SCL&amp;CLF'!$B$36:$Y$36,0))</f>
        <v>0.03</v>
      </c>
      <c r="P281" t="s">
        <v>41</v>
      </c>
      <c r="Q281" t="s">
        <v>32</v>
      </c>
      <c r="S281">
        <f>SUMIF(COMP!$N:$N, "&lt;&gt;#N/A")*$C$279</f>
        <v>0</v>
      </c>
      <c r="T281">
        <f>SUMIF(COMP!$N:$N, "&lt;&gt;#N/A")*$C$279</f>
        <v>0</v>
      </c>
      <c r="U281">
        <f>SUMIF(COMP!$N:$N, "&lt;&gt;#N/A")*$C$279</f>
        <v>0</v>
      </c>
      <c r="V281">
        <f>SUMIF(COMP!$N:$N, "&lt;&gt;#N/A")*$C$279</f>
        <v>0</v>
      </c>
      <c r="W281">
        <f>SUMIF(COMP!$N:$N, "&lt;&gt;#N/A")*$C$279</f>
        <v>0</v>
      </c>
      <c r="X281">
        <f>SUMIF(COMP!$N:$N, "&lt;&gt;#N/A")*$C$279</f>
        <v>0</v>
      </c>
      <c r="Y281">
        <f>SUMIF(COMP!$N:$N, "&lt;&gt;#N/A")*$C$279</f>
        <v>0</v>
      </c>
      <c r="Z281">
        <f>SUMIF(COMP!$N:$N, "&lt;&gt;#N/A")*$C$279</f>
        <v>0</v>
      </c>
      <c r="AA281">
        <f>SUMIF(COMP!$N:$N, "&lt;&gt;#N/A")*$C$279</f>
        <v>0</v>
      </c>
      <c r="AB281">
        <f>SUMIF(COMP!$N:$N, "&lt;&gt;#N/A")*$C$279</f>
        <v>0</v>
      </c>
      <c r="AC281">
        <f>SUMIF(COMP!$N:$N, "&lt;&gt;#N/A")*$C$279</f>
        <v>0</v>
      </c>
      <c r="AD281">
        <f>SUMIF(COMP!$N:$N, "&lt;&gt;#N/A")*$C$279</f>
        <v>0</v>
      </c>
    </row>
    <row r="282" spans="1:30" x14ac:dyDescent="0.3">
      <c r="C282" cm="1">
        <f t="array" ref="C282">INDEX(WEATHER!$A$2:$G$865, MATCH(1, (WEATHER!$A$2:$A$865=INPUT!$C$7)*(WEATHER!$B$2:$B$865=CALC!C268)*(WEATHER!$C$2:$C$865=CALC!$B$268), 0), 4)</f>
        <v>29.444444444444443</v>
      </c>
      <c r="D282" cm="1">
        <f t="array" ref="D282">INDEX(WEATHER!$A$2:$G$865, MATCH(1, (WEATHER!$A$2:$A$865=INPUT!$C$7)*(WEATHER!$B$2:$B$865=CALC!D268)*(WEATHER!$C$2:$C$865=CALC!$B$268), 0), 4)</f>
        <v>29.444444444444443</v>
      </c>
      <c r="E282" cm="1">
        <f t="array" ref="E282">INDEX(WEATHER!$A$2:$G$865, MATCH(1, (WEATHER!$A$2:$A$865=INPUT!$C$7)*(WEATHER!$B$2:$B$865=CALC!E268)*(WEATHER!$C$2:$C$865=CALC!$B$268), 0), 4)</f>
        <v>30.555555555555557</v>
      </c>
      <c r="F282" cm="1">
        <f t="array" ref="F282">INDEX(WEATHER!$A$2:$G$865, MATCH(1, (WEATHER!$A$2:$A$865=INPUT!$C$7)*(WEATHER!$B$2:$B$865=CALC!F268)*(WEATHER!$C$2:$C$865=CALC!$B$268), 0), 4)</f>
        <v>31.111111111111111</v>
      </c>
      <c r="G282" cm="1">
        <f t="array" ref="G282">INDEX(WEATHER!$A$2:$G$865, MATCH(1, (WEATHER!$A$2:$A$865=INPUT!$C$7)*(WEATHER!$B$2:$B$865=CALC!G268)*(WEATHER!$C$2:$C$865=CALC!$B$268), 0), 4)</f>
        <v>31.666666666666668</v>
      </c>
      <c r="H282" cm="1">
        <f t="array" ref="H282">INDEX(WEATHER!$A$2:$G$865, MATCH(1, (WEATHER!$A$2:$A$865=INPUT!$C$7)*(WEATHER!$B$2:$B$865=CALC!H268)*(WEATHER!$C$2:$C$865=CALC!$B$268), 0), 4)</f>
        <v>31.666666666666668</v>
      </c>
      <c r="I282" cm="1">
        <f t="array" ref="I282">INDEX(WEATHER!$A$2:$G$865, MATCH(1, (WEATHER!$A$2:$A$865=INPUT!$C$7)*(WEATHER!$B$2:$B$865=CALC!I268)*(WEATHER!$C$2:$C$865=CALC!$B$268), 0), 4)</f>
        <v>31.666666666666668</v>
      </c>
      <c r="J282" cm="1">
        <f t="array" ref="J282">INDEX(WEATHER!$A$2:$G$865, MATCH(1, (WEATHER!$A$2:$A$865=INPUT!$C$7)*(WEATHER!$B$2:$B$865=CALC!J268)*(WEATHER!$C$2:$C$865=CALC!$B$268), 0), 4)</f>
        <v>31.111111111111111</v>
      </c>
      <c r="K282" cm="1">
        <f t="array" ref="K282">INDEX(WEATHER!$A$2:$G$865, MATCH(1, (WEATHER!$A$2:$A$865=INPUT!$C$7)*(WEATHER!$B$2:$B$865=CALC!K268)*(WEATHER!$C$2:$C$865=CALC!$B$268), 0), 4)</f>
        <v>31.666666666666668</v>
      </c>
      <c r="L282" cm="1">
        <f t="array" ref="L282">INDEX(WEATHER!$A$2:$G$865, MATCH(1, (WEATHER!$A$2:$A$865=INPUT!$C$7)*(WEATHER!$B$2:$B$865=CALC!L268)*(WEATHER!$C$2:$C$865=CALC!$B$268), 0), 4)</f>
        <v>31.666666666666668</v>
      </c>
      <c r="M282" cm="1">
        <f t="array" ref="M282">INDEX(WEATHER!$A$2:$G$865, MATCH(1, (WEATHER!$A$2:$A$865=INPUT!$C$7)*(WEATHER!$B$2:$B$865=CALC!M268)*(WEATHER!$C$2:$C$865=CALC!$B$268), 0), 4)</f>
        <v>31.666666666666668</v>
      </c>
      <c r="N282" cm="1">
        <f t="array" ref="N282">INDEX(WEATHER!$A$2:$G$865, MATCH(1, (WEATHER!$A$2:$A$865=INPUT!$C$7)*(WEATHER!$B$2:$B$865=CALC!N268)*(WEATHER!$C$2:$C$865=CALC!$B$268), 0), 4)</f>
        <v>30.555555555555557</v>
      </c>
    </row>
    <row r="283" spans="1:30" x14ac:dyDescent="0.3">
      <c r="C283" cm="1">
        <f t="array" ref="C283">INDEX(WEATHER!$A$2:$G$865, MATCH(1, (WEATHER!$A$2:$A$865=INPUT!$C$7)*(WEATHER!$B$2:$B$865=CALC!C268)*(WEATHER!$C$2:$C$865=CALC!$B$268), 0), 6)</f>
        <v>1.9349999999999999E-2</v>
      </c>
      <c r="D283" cm="1">
        <f t="array" ref="D283">INDEX(WEATHER!$A$2:$G$865, MATCH(1, (WEATHER!$A$2:$A$865=INPUT!$C$7)*(WEATHER!$B$2:$B$865=CALC!D268)*(WEATHER!$C$2:$C$865=CALC!$B$268), 0), 6)</f>
        <v>1.9349999999999999E-2</v>
      </c>
      <c r="E283" cm="1">
        <f t="array" ref="E283">INDEX(WEATHER!$A$2:$G$865, MATCH(1, (WEATHER!$A$2:$A$865=INPUT!$C$7)*(WEATHER!$B$2:$B$865=CALC!E268)*(WEATHER!$C$2:$C$865=CALC!$B$268), 0), 6)</f>
        <v>1.993E-2</v>
      </c>
      <c r="F283" cm="1">
        <f t="array" ref="F283">INDEX(WEATHER!$A$2:$G$865, MATCH(1, (WEATHER!$A$2:$A$865=INPUT!$C$7)*(WEATHER!$B$2:$B$865=CALC!F268)*(WEATHER!$C$2:$C$865=CALC!$B$268), 0), 6)</f>
        <v>2.078E-2</v>
      </c>
      <c r="G283" cm="1">
        <f t="array" ref="G283">INDEX(WEATHER!$A$2:$G$865, MATCH(1, (WEATHER!$A$2:$A$865=INPUT!$C$7)*(WEATHER!$B$2:$B$865=CALC!G268)*(WEATHER!$C$2:$C$865=CALC!$B$268), 0), 6)</f>
        <v>2.0660000000000001E-2</v>
      </c>
      <c r="H283" cm="1">
        <f t="array" ref="H283">INDEX(WEATHER!$A$2:$G$865, MATCH(1, (WEATHER!$A$2:$A$865=INPUT!$C$7)*(WEATHER!$B$2:$B$865=CALC!H268)*(WEATHER!$C$2:$C$865=CALC!$B$268), 0), 6)</f>
        <v>2.0660000000000001E-2</v>
      </c>
      <c r="I283" cm="1">
        <f t="array" ref="I283">INDEX(WEATHER!$A$2:$G$865, MATCH(1, (WEATHER!$A$2:$A$865=INPUT!$C$7)*(WEATHER!$B$2:$B$865=CALC!I268)*(WEATHER!$C$2:$C$865=CALC!$B$268), 0), 6)</f>
        <v>1.9820000000000001E-2</v>
      </c>
      <c r="J283" cm="1">
        <f t="array" ref="J283">INDEX(WEATHER!$A$2:$G$865, MATCH(1, (WEATHER!$A$2:$A$865=INPUT!$C$7)*(WEATHER!$B$2:$B$865=CALC!J268)*(WEATHER!$C$2:$C$865=CALC!$B$268), 0), 6)</f>
        <v>1.993E-2</v>
      </c>
      <c r="K283" cm="1">
        <f t="array" ref="K283">INDEX(WEATHER!$A$2:$G$865, MATCH(1, (WEATHER!$A$2:$A$865=INPUT!$C$7)*(WEATHER!$B$2:$B$865=CALC!K268)*(WEATHER!$C$2:$C$865=CALC!$B$268), 0), 6)</f>
        <v>2.0660000000000001E-2</v>
      </c>
      <c r="L283" cm="1">
        <f t="array" ref="L283">INDEX(WEATHER!$A$2:$G$865, MATCH(1, (WEATHER!$A$2:$A$865=INPUT!$C$7)*(WEATHER!$B$2:$B$865=CALC!L268)*(WEATHER!$C$2:$C$865=CALC!$B$268), 0), 6)</f>
        <v>2.0660000000000001E-2</v>
      </c>
      <c r="M283" cm="1">
        <f t="array" ref="M283">INDEX(WEATHER!$A$2:$G$865, MATCH(1, (WEATHER!$A$2:$A$865=INPUT!$C$7)*(WEATHER!$B$2:$B$865=CALC!M268)*(WEATHER!$C$2:$C$865=CALC!$B$268), 0), 6)</f>
        <v>2.0660000000000001E-2</v>
      </c>
      <c r="N283" cm="1">
        <f t="array" ref="N283">INDEX(WEATHER!$A$2:$G$865, MATCH(1, (WEATHER!$A$2:$A$865=INPUT!$C$7)*(WEATHER!$B$2:$B$865=CALC!N268)*(WEATHER!$C$2:$C$865=CALC!$B$268), 0), 6)</f>
        <v>1.993E-2</v>
      </c>
      <c r="P283" s="5">
        <v>3</v>
      </c>
      <c r="Q283" t="s">
        <v>42</v>
      </c>
      <c r="R283" t="s">
        <v>200</v>
      </c>
      <c r="S283">
        <f>1.23 * $M$2 * (C282-$E$1)</f>
        <v>7070.5575129333301</v>
      </c>
      <c r="T283">
        <f t="shared" ref="T283" si="270">1.23 * $M$2 * (D282-$E$1)</f>
        <v>7070.5575129333301</v>
      </c>
      <c r="U283">
        <f t="shared" ref="U283" si="271">1.23 * $M$2 * (E282-$E$1)</f>
        <v>8597.6757662666678</v>
      </c>
      <c r="V283">
        <f t="shared" ref="V283" si="272">1.23 * $M$2 * (F282-$E$1)</f>
        <v>9361.2348929333311</v>
      </c>
      <c r="W283">
        <f t="shared" ref="W283" si="273">1.23 * $M$2 * (G282-$E$1)</f>
        <v>10124.7940196</v>
      </c>
      <c r="X283">
        <f t="shared" ref="X283" si="274">1.23 * $M$2 * (H282-$E$1)</f>
        <v>10124.7940196</v>
      </c>
      <c r="Y283">
        <f t="shared" ref="Y283" si="275">1.23 * $M$2 * (I282-$E$1)</f>
        <v>10124.7940196</v>
      </c>
      <c r="Z283">
        <f t="shared" ref="Z283" si="276">1.23 * $M$2 * (J282-$E$1)</f>
        <v>9361.2348929333311</v>
      </c>
      <c r="AA283">
        <f t="shared" ref="AA283" si="277">1.23 * $M$2 * (K282-$E$1)</f>
        <v>10124.7940196</v>
      </c>
      <c r="AB283">
        <f t="shared" ref="AB283" si="278">1.23 * $M$2 * (L282-$E$1)</f>
        <v>10124.7940196</v>
      </c>
      <c r="AC283">
        <f t="shared" ref="AC283" si="279">1.23 * $M$2 * (M282-$E$1)</f>
        <v>10124.7940196</v>
      </c>
      <c r="AD283">
        <f t="shared" ref="AD283" si="280">1.23 * $M$2 * (N282-$E$1)</f>
        <v>8597.6757662666678</v>
      </c>
    </row>
    <row r="284" spans="1:30" x14ac:dyDescent="0.3">
      <c r="R284" t="s">
        <v>201</v>
      </c>
      <c r="S284">
        <f>3010 * $M$2 * (C283-$F$2)</f>
        <v>30774.971249399994</v>
      </c>
      <c r="T284">
        <f>3010 * $M$2 * (D283-$F$2)</f>
        <v>30774.971249399994</v>
      </c>
      <c r="U284">
        <f t="shared" ref="U284" si="281">3010 * $M$2 * (E283-$F$2)</f>
        <v>32725.734454279998</v>
      </c>
      <c r="V284">
        <f t="shared" ref="V284" si="282">3010 * $M$2 * (F283-$F$2)</f>
        <v>35584.611564879997</v>
      </c>
      <c r="W284">
        <f t="shared" ref="W284" si="283">3010 * $M$2 * (G283-$F$2)</f>
        <v>35181.005384560005</v>
      </c>
      <c r="X284">
        <f t="shared" ref="X284" si="284">3010 * $M$2 * (H283-$F$2)</f>
        <v>35181.005384560005</v>
      </c>
      <c r="Y284">
        <f t="shared" ref="Y284" si="285">3010 * $M$2 * (I283-$F$2)</f>
        <v>32355.76212232</v>
      </c>
      <c r="Z284">
        <f t="shared" ref="Z284" si="286">3010 * $M$2 * (J283-$F$2)</f>
        <v>32725.734454279998</v>
      </c>
      <c r="AA284">
        <f t="shared" ref="AA284" si="287">3010 * $M$2 * (K283-$F$2)</f>
        <v>35181.005384560005</v>
      </c>
      <c r="AB284">
        <f t="shared" ref="AB284" si="288">3010 * $M$2 * (L283-$F$2)</f>
        <v>35181.005384560005</v>
      </c>
      <c r="AC284">
        <f t="shared" ref="AC284" si="289">3010 * $M$2 * (M283-$F$2)</f>
        <v>35181.005384560005</v>
      </c>
      <c r="AD284">
        <f t="shared" ref="AD284" si="290">3010 * $M$2 * (N283-$F$2)</f>
        <v>32725.734454279998</v>
      </c>
    </row>
    <row r="285" spans="1:30" x14ac:dyDescent="0.3">
      <c r="S285">
        <f>SUM(S269:S284)/1000</f>
        <v>161.70190413503124</v>
      </c>
      <c r="T285">
        <f t="shared" ref="T285:AD285" si="291">SUM(T269:T284)/1000</f>
        <v>161.70190413503124</v>
      </c>
      <c r="U285">
        <f t="shared" si="291"/>
        <v>168.63112103786668</v>
      </c>
      <c r="V285">
        <f t="shared" si="291"/>
        <v>173.97922499744436</v>
      </c>
      <c r="W285">
        <f t="shared" si="291"/>
        <v>176.06484566610209</v>
      </c>
      <c r="X285">
        <f t="shared" si="291"/>
        <v>176.06484566610209</v>
      </c>
      <c r="Y285">
        <f t="shared" si="291"/>
        <v>173.23960240386208</v>
      </c>
      <c r="Z285">
        <f t="shared" si="291"/>
        <v>171.12034788684437</v>
      </c>
      <c r="AA285">
        <f t="shared" si="291"/>
        <v>176.06484566610209</v>
      </c>
      <c r="AB285">
        <f t="shared" si="291"/>
        <v>176.06484566610209</v>
      </c>
      <c r="AC285">
        <f t="shared" si="291"/>
        <v>176.06484566610209</v>
      </c>
      <c r="AD285">
        <f t="shared" si="291"/>
        <v>168.63112103786668</v>
      </c>
    </row>
    <row r="286" spans="1:30" s="10" customFormat="1" x14ac:dyDescent="0.3"/>
    <row r="287" spans="1:30" x14ac:dyDescent="0.3">
      <c r="B287">
        <v>16</v>
      </c>
      <c r="C287" t="s">
        <v>179</v>
      </c>
      <c r="D287" t="s">
        <v>180</v>
      </c>
      <c r="E287" t="s">
        <v>182</v>
      </c>
      <c r="F287" t="s">
        <v>183</v>
      </c>
      <c r="G287" t="s">
        <v>94</v>
      </c>
      <c r="H287" t="s">
        <v>186</v>
      </c>
      <c r="I287" t="s">
        <v>187</v>
      </c>
      <c r="J287" t="s">
        <v>188</v>
      </c>
      <c r="K287" t="s">
        <v>184</v>
      </c>
      <c r="L287" t="s">
        <v>189</v>
      </c>
      <c r="M287" t="s">
        <v>185</v>
      </c>
      <c r="N287" t="s">
        <v>190</v>
      </c>
      <c r="S287" t="s">
        <v>179</v>
      </c>
      <c r="T287" t="s">
        <v>180</v>
      </c>
      <c r="U287" t="s">
        <v>182</v>
      </c>
      <c r="V287" t="s">
        <v>183</v>
      </c>
      <c r="W287" t="s">
        <v>94</v>
      </c>
      <c r="X287" t="s">
        <v>186</v>
      </c>
      <c r="Y287" t="s">
        <v>187</v>
      </c>
      <c r="Z287" t="s">
        <v>188</v>
      </c>
      <c r="AA287" t="s">
        <v>184</v>
      </c>
      <c r="AB287" t="s">
        <v>189</v>
      </c>
      <c r="AC287" t="s">
        <v>185</v>
      </c>
      <c r="AD287" t="s">
        <v>190</v>
      </c>
    </row>
    <row r="288" spans="1:30" x14ac:dyDescent="0.3">
      <c r="A288" t="s">
        <v>107</v>
      </c>
      <c r="C288" cm="1">
        <f t="array" ref="C288">INDEX(CLTDRoofGlass!$B$3:$F$26,$B$287,'ROOF-TYPE'!$B$1)+(25.5-$E$1)+(INDEX(WEATHER!$A$2:$G$865, MATCH(1, (WEATHER!$A$2:$A$865=INPUT!$C$7)*(WEATHER!$B$2:$B$865=CALC!C287)*(WEATHER!$C$2:$C$865=CALC!$B$287), 0), 4)-29.4)</f>
        <v>42.077777777777783</v>
      </c>
      <c r="D288" cm="1">
        <f t="array" ref="D288">INDEX(CLTDRoofGlass!$B$3:$F$26,$B$287,'ROOF-TYPE'!$B$1)+(25.5-$E$1)+(INDEX(WEATHER!$A$2:$G$865, MATCH(1, (WEATHER!$A$2:$A$865=INPUT!$C$7)*(WEATHER!$B$2:$B$865=CALC!D287)*(WEATHER!$C$2:$C$865=CALC!$B$287), 0), 4)-29.4)</f>
        <v>42.077777777777783</v>
      </c>
      <c r="E288" cm="1">
        <f t="array" ref="E288">INDEX(CLTDRoofGlass!$B$3:$F$26,$B$287,'ROOF-TYPE'!$B$1)+(25.5-$E$1)+(INDEX(WEATHER!$A$2:$G$865, MATCH(1, (WEATHER!$A$2:$A$865=INPUT!$C$7)*(WEATHER!$B$2:$B$865=CALC!E287)*(WEATHER!$C$2:$C$865=CALC!$B$287), 0), 4)-29.4)</f>
        <v>43.188888888888897</v>
      </c>
      <c r="F288" cm="1">
        <f t="array" ref="F288">INDEX(CLTDRoofGlass!$B$3:$F$26,$B$287,'ROOF-TYPE'!$B$1)+(25.5-$E$1)+(INDEX(WEATHER!$A$2:$G$865, MATCH(1, (WEATHER!$A$2:$A$865=INPUT!$C$7)*(WEATHER!$B$2:$B$865=CALC!F287)*(WEATHER!$C$2:$C$865=CALC!$B$287), 0), 4)-29.4)</f>
        <v>43.744444444444447</v>
      </c>
      <c r="G288" cm="1">
        <f t="array" ref="G288">INDEX(CLTDRoofGlass!$B$3:$F$26,$B$287,'ROOF-TYPE'!$B$1)+(25.5-$E$1)+(INDEX(WEATHER!$A$2:$G$865, MATCH(1, (WEATHER!$A$2:$A$865=INPUT!$C$7)*(WEATHER!$B$2:$B$865=CALC!G287)*(WEATHER!$C$2:$C$865=CALC!$B$287), 0), 4)-29.4)</f>
        <v>44.244444444444447</v>
      </c>
      <c r="H288" cm="1">
        <f t="array" ref="H288">INDEX(CLTDRoofGlass!$B$3:$F$26,$B$287,'ROOF-TYPE'!$B$1)+(25.5-$E$1)+(INDEX(WEATHER!$A$2:$G$865, MATCH(1, (WEATHER!$A$2:$A$865=INPUT!$C$7)*(WEATHER!$B$2:$B$865=CALC!H287)*(WEATHER!$C$2:$C$865=CALC!$B$287), 0), 4)-29.4)</f>
        <v>44.244444444444447</v>
      </c>
      <c r="I288" cm="1">
        <f t="array" ref="I288">INDEX(CLTDRoofGlass!$B$3:$F$26,$B$287,'ROOF-TYPE'!$B$1)+(25.5-$E$1)+(INDEX(WEATHER!$A$2:$G$865, MATCH(1, (WEATHER!$A$2:$A$865=INPUT!$C$7)*(WEATHER!$B$2:$B$865=CALC!I287)*(WEATHER!$C$2:$C$865=CALC!$B$287), 0), 4)-29.4)</f>
        <v>44.244444444444447</v>
      </c>
      <c r="J288" cm="1">
        <f t="array" ref="J288">INDEX(CLTDRoofGlass!$B$3:$F$26,$B$287,'ROOF-TYPE'!$B$1)+(25.5-$E$1)+(INDEX(WEATHER!$A$2:$G$865, MATCH(1, (WEATHER!$A$2:$A$865=INPUT!$C$7)*(WEATHER!$B$2:$B$865=CALC!J287)*(WEATHER!$C$2:$C$865=CALC!$B$287), 0), 4)-29.4)</f>
        <v>43.688888888888897</v>
      </c>
      <c r="K288" cm="1">
        <f t="array" ref="K288">INDEX(CLTDRoofGlass!$B$3:$F$26,$B$287,'ROOF-TYPE'!$B$1)+(25.5-$E$1)+(INDEX(WEATHER!$A$2:$G$865, MATCH(1, (WEATHER!$A$2:$A$865=INPUT!$C$7)*(WEATHER!$B$2:$B$865=CALC!K287)*(WEATHER!$C$2:$C$865=CALC!$B$287), 0), 4)-29.4)</f>
        <v>44.244444444444447</v>
      </c>
      <c r="L288" cm="1">
        <f t="array" ref="L288">INDEX(CLTDRoofGlass!$B$3:$F$26,$B$287,'ROOF-TYPE'!$B$1)+(25.5-$E$1)+(INDEX(WEATHER!$A$2:$G$865, MATCH(1, (WEATHER!$A$2:$A$865=INPUT!$C$7)*(WEATHER!$B$2:$B$865=CALC!L287)*(WEATHER!$C$2:$C$865=CALC!$B$287), 0), 4)-29.4)</f>
        <v>44.244444444444447</v>
      </c>
      <c r="M288" cm="1">
        <f t="array" ref="M288">INDEX(CLTDRoofGlass!$B$3:$F$26,$B$287,'ROOF-TYPE'!$B$1)+(25.5-$E$1)+(INDEX(WEATHER!$A$2:$G$865, MATCH(1, (WEATHER!$A$2:$A$865=INPUT!$C$7)*(WEATHER!$B$2:$B$865=CALC!M287)*(WEATHER!$C$2:$C$865=CALC!$B$287), 0), 4)-29.4)</f>
        <v>44.244444444444447</v>
      </c>
      <c r="N288" cm="1">
        <f t="array" ref="N288">INDEX(CLTDRoofGlass!$B$3:$F$26,$B$287,'ROOF-TYPE'!$B$1)+(25.5-$E$1)+(INDEX(WEATHER!$A$2:$G$865, MATCH(1, (WEATHER!$A$2:$A$865=INPUT!$C$7)*(WEATHER!$B$2:$B$865=CALC!N287)*(WEATHER!$C$2:$C$865=CALC!$B$287), 0), 4)-29.4)</f>
        <v>43.188888888888897</v>
      </c>
      <c r="P288" t="s">
        <v>33</v>
      </c>
      <c r="Q288" t="s">
        <v>25</v>
      </c>
      <c r="S288" s="9">
        <f>(1/(INPUT!$C$11+INPUT!$C$12+INPUT!$C$13+$H$1))*INPUT!$C$4*INPUT!$C$5*C288</f>
        <v>56833.28193212967</v>
      </c>
      <c r="T288" s="9">
        <f>(1/(INPUT!$C$11+INPUT!$C$12+INPUT!$C$13+$H$1))*INPUT!$C$4*INPUT!$C$5*D288</f>
        <v>56833.28193212967</v>
      </c>
      <c r="U288" s="9">
        <f>(1/(INPUT!$C$11+INPUT!$C$12+INPUT!$C$13+$H$1))*INPUT!$C$4*INPUT!$C$5*E288</f>
        <v>58334.028748399272</v>
      </c>
      <c r="V288" s="9">
        <f>(1/(INPUT!$C$11+INPUT!$C$12+INPUT!$C$13+$H$1))*INPUT!$C$4*INPUT!$C$5*F288</f>
        <v>59084.402156534066</v>
      </c>
      <c r="W288" s="9">
        <f>(1/(INPUT!$C$11+INPUT!$C$12+INPUT!$C$13+$H$1))*INPUT!$C$4*INPUT!$C$5*G288</f>
        <v>59759.738223855384</v>
      </c>
      <c r="X288" s="9">
        <f>(1/(INPUT!$C$11+INPUT!$C$12+INPUT!$C$13+$H$1))*INPUT!$C$4*INPUT!$C$5*H288</f>
        <v>59759.738223855384</v>
      </c>
      <c r="Y288" s="9">
        <f>(1/(INPUT!$C$11+INPUT!$C$12+INPUT!$C$13+$H$1))*INPUT!$C$4*INPUT!$C$5*I288</f>
        <v>59759.738223855384</v>
      </c>
      <c r="Z288" s="9">
        <f>(1/(INPUT!$C$11+INPUT!$C$12+INPUT!$C$13+$H$1))*INPUT!$C$4*INPUT!$C$5*J288</f>
        <v>59009.364815720597</v>
      </c>
      <c r="AA288" s="9">
        <f>(1/(INPUT!$C$11+INPUT!$C$12+INPUT!$C$13+$H$1))*INPUT!$C$4*INPUT!$C$5*K288</f>
        <v>59759.738223855384</v>
      </c>
      <c r="AB288" s="9">
        <f>(1/(INPUT!$C$11+INPUT!$C$12+INPUT!$C$13+$H$1))*INPUT!$C$4*INPUT!$C$5*L288</f>
        <v>59759.738223855384</v>
      </c>
      <c r="AC288" s="9">
        <f>(1/(INPUT!$C$11+INPUT!$C$12+INPUT!$C$13+$H$1))*INPUT!$C$4*INPUT!$C$5*M288</f>
        <v>59759.738223855384</v>
      </c>
      <c r="AD288" s="9">
        <f>(1/(INPUT!$C$11+INPUT!$C$12+INPUT!$C$13+$H$1))*INPUT!$C$4*INPUT!$C$5*N288</f>
        <v>58334.028748399272</v>
      </c>
    </row>
    <row r="289" spans="1:30" x14ac:dyDescent="0.3">
      <c r="A289" t="s">
        <v>108</v>
      </c>
      <c r="B289" t="s">
        <v>104</v>
      </c>
      <c r="C289" cm="1">
        <f t="array" ref="C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(WEATHER!$A$2:$A$865=INPUT!$C$7)*(WEATHER!$B$2:$B$865=CALC!C287)*(WEATHER!$C$2:$C$865=CALC!$B$287), 0), 4)-29.4)</f>
        <v>20.077777777777779</v>
      </c>
      <c r="D289" cm="1">
        <f t="array" ref="D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(WEATHER!$A$2:$A$865=INPUT!$C$7)*(WEATHER!$B$2:$B$865=CALC!D287)*(WEATHER!$C$2:$C$865=CALC!$B$287), 0), 4)-29.4)</f>
        <v>20.077777777777779</v>
      </c>
      <c r="E289" cm="1">
        <f t="array" ref="E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(WEATHER!$A$2:$A$865=INPUT!$C$7)*(WEATHER!$B$2:$B$865=CALC!E287)*(WEATHER!$C$2:$C$865=CALC!$B$287), 0), 4)-29.4)</f>
        <v>21.18888888888889</v>
      </c>
      <c r="F289" cm="1">
        <f t="array" ref="F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(WEATHER!$A$2:$A$865=INPUT!$C$7)*(WEATHER!$B$2:$B$865=CALC!F287)*(WEATHER!$C$2:$C$865=CALC!$B$287), 0), 4)-29.4)</f>
        <v>21.744444444444444</v>
      </c>
      <c r="G289" cm="1">
        <f t="array" ref="G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(WEATHER!$A$2:$A$865=INPUT!$C$7)*(WEATHER!$B$2:$B$865=CALC!G287)*(WEATHER!$C$2:$C$865=CALC!$B$287), 0), 4)-29.4)</f>
        <v>22.244444444444444</v>
      </c>
      <c r="H289" cm="1">
        <f t="array" ref="H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(WEATHER!$A$2:$A$865=INPUT!$C$7)*(WEATHER!$B$2:$B$865=CALC!H287)*(WEATHER!$C$2:$C$865=CALC!$B$287), 0), 4)-29.4)</f>
        <v>22.244444444444444</v>
      </c>
      <c r="I289" cm="1">
        <f t="array" ref="I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(WEATHER!$A$2:$A$865=INPUT!$C$7)*(WEATHER!$B$2:$B$865=CALC!I287)*(WEATHER!$C$2:$C$865=CALC!$B$287), 0), 4)-29.4)</f>
        <v>22.244444444444444</v>
      </c>
      <c r="J289" cm="1">
        <f t="array" ref="J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(WEATHER!$A$2:$A$865=INPUT!$C$7)*(WEATHER!$B$2:$B$865=CALC!J287)*(WEATHER!$C$2:$C$865=CALC!$B$287), 0), 4)-29.4)</f>
        <v>21.68888888888889</v>
      </c>
      <c r="K289" cm="1">
        <f t="array" ref="K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(WEATHER!$A$2:$A$865=INPUT!$C$7)*(WEATHER!$B$2:$B$865=CALC!K287)*(WEATHER!$C$2:$C$865=CALC!$B$287), 0), 4)-29.4)</f>
        <v>22.244444444444444</v>
      </c>
      <c r="L289" cm="1">
        <f t="array" ref="L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(WEATHER!$A$2:$A$865=INPUT!$C$7)*(WEATHER!$B$2:$B$865=CALC!L287)*(WEATHER!$C$2:$C$865=CALC!$B$287), 0), 4)-29.4)</f>
        <v>22.244444444444444</v>
      </c>
      <c r="M289" cm="1">
        <f t="array" ref="M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(WEATHER!$A$2:$A$865=INPUT!$C$7)*(WEATHER!$B$2:$B$865=CALC!M287)*(WEATHER!$C$2:$C$865=CALC!$B$287), 0), 4)-29.4)</f>
        <v>22.244444444444444</v>
      </c>
      <c r="N289" cm="1">
        <f t="array" ref="N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(WEATHER!$A$2:$A$865=INPUT!$C$7)*(WEATHER!$B$2:$B$865=CALC!N287)*(WEATHER!$C$2:$C$865=CALC!$B$287), 0), 4)-29.4)</f>
        <v>21.18888888888889</v>
      </c>
      <c r="P289" t="s">
        <v>33</v>
      </c>
      <c r="Q289" t="s">
        <v>26</v>
      </c>
      <c r="R289" t="s">
        <v>104</v>
      </c>
      <c r="S289">
        <f>(1/(2*INPUT!$C$16+INPUT!$C$14))*INDEX(INPUT!$F$11:$G$14,MATCH(CALC!$B$6,INPUT!$F$11:$F$14,0),2)*C289</f>
        <v>5335.0117241379312</v>
      </c>
      <c r="T289">
        <f>(1/(2*INPUT!$C$16+INPUT!$C$14))*INDEX(INPUT!$F$11:$G$14,MATCH(CALC!$B$6,INPUT!$F$11:$F$14,0),2)*D289</f>
        <v>5335.0117241379312</v>
      </c>
      <c r="U289">
        <f>(1/(2*INPUT!$C$16+INPUT!$C$14))*INDEX(INPUT!$F$11:$G$14,MATCH(CALC!$B$6,INPUT!$F$11:$F$14,0),2)*E289</f>
        <v>5630.2531034482763</v>
      </c>
      <c r="V289">
        <f>(1/(2*INPUT!$C$16+INPUT!$C$14))*INDEX(INPUT!$F$11:$G$14,MATCH(CALC!$B$6,INPUT!$F$11:$F$14,0),2)*F289</f>
        <v>5777.8737931034475</v>
      </c>
      <c r="W289">
        <f>(1/(2*INPUT!$C$16+INPUT!$C$14))*INDEX(INPUT!$F$11:$G$14,MATCH(CALC!$B$6,INPUT!$F$11:$F$14,0),2)*G289</f>
        <v>5910.7324137931028</v>
      </c>
      <c r="X289">
        <f>(1/(2*INPUT!$C$16+INPUT!$C$14))*INDEX(INPUT!$F$11:$G$14,MATCH(CALC!$B$6,INPUT!$F$11:$F$14,0),2)*H289</f>
        <v>5910.7324137931028</v>
      </c>
      <c r="Y289">
        <f>(1/(2*INPUT!$C$16+INPUT!$C$14))*INDEX(INPUT!$F$11:$G$14,MATCH(CALC!$B$6,INPUT!$F$11:$F$14,0),2)*I289</f>
        <v>5910.7324137931028</v>
      </c>
      <c r="Z289">
        <f>(1/(2*INPUT!$C$16+INPUT!$C$14))*INDEX(INPUT!$F$11:$G$14,MATCH(CALC!$B$6,INPUT!$F$11:$F$14,0),2)*J289</f>
        <v>5763.1117241379316</v>
      </c>
      <c r="AA289">
        <f>(1/(2*INPUT!$C$16+INPUT!$C$14))*INDEX(INPUT!$F$11:$G$14,MATCH(CALC!$B$6,INPUT!$F$11:$F$14,0),2)*K289</f>
        <v>5910.7324137931028</v>
      </c>
      <c r="AB289">
        <f>(1/(2*INPUT!$C$16+INPUT!$C$14))*INDEX(INPUT!$F$11:$G$14,MATCH(CALC!$B$6,INPUT!$F$11:$F$14,0),2)*L289</f>
        <v>5910.7324137931028</v>
      </c>
      <c r="AC289">
        <f>(1/(2*INPUT!$C$16+INPUT!$C$14))*INDEX(INPUT!$F$11:$G$14,MATCH(CALC!$B$6,INPUT!$F$11:$F$14,0),2)*M289</f>
        <v>5910.7324137931028</v>
      </c>
      <c r="AD289">
        <f>(1/(2*INPUT!$C$16+INPUT!$C$14))*INDEX(INPUT!$F$11:$G$14,MATCH(CALC!$B$6,INPUT!$F$11:$F$14,0),2)*N289</f>
        <v>5630.2531034482763</v>
      </c>
    </row>
    <row r="290" spans="1:30" x14ac:dyDescent="0.3">
      <c r="B290" t="s">
        <v>73</v>
      </c>
      <c r="C290" cm="1">
        <f t="array" ref="C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(WEATHER!$A$2:$A$865=INPUT!$C$7)*(WEATHER!$B$2:$B$865=CALC!C287)*(WEATHER!$C$2:$C$865=CALC!$B$287), 0), 4)-29.4)</f>
        <v>18.077777777777779</v>
      </c>
      <c r="D290" cm="1">
        <f t="array" ref="D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(WEATHER!$A$2:$A$865=INPUT!$C$7)*(WEATHER!$B$2:$B$865=CALC!D287)*(WEATHER!$C$2:$C$865=CALC!$B$287), 0), 4)-29.4)</f>
        <v>18.077777777777779</v>
      </c>
      <c r="E290" cm="1">
        <f t="array" ref="E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(WEATHER!$A$2:$A$865=INPUT!$C$7)*(WEATHER!$B$2:$B$865=CALC!E287)*(WEATHER!$C$2:$C$865=CALC!$B$287), 0), 4)-29.4)</f>
        <v>19.18888888888889</v>
      </c>
      <c r="F290" cm="1">
        <f t="array" ref="F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(WEATHER!$A$2:$A$865=INPUT!$C$7)*(WEATHER!$B$2:$B$865=CALC!F287)*(WEATHER!$C$2:$C$865=CALC!$B$287), 0), 4)-29.4)</f>
        <v>19.744444444444444</v>
      </c>
      <c r="G290" cm="1">
        <f t="array" ref="G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(WEATHER!$A$2:$A$865=INPUT!$C$7)*(WEATHER!$B$2:$B$865=CALC!G287)*(WEATHER!$C$2:$C$865=CALC!$B$287), 0), 4)-29.4)</f>
        <v>20.244444444444444</v>
      </c>
      <c r="H290" cm="1">
        <f t="array" ref="H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(WEATHER!$A$2:$A$865=INPUT!$C$7)*(WEATHER!$B$2:$B$865=CALC!H287)*(WEATHER!$C$2:$C$865=CALC!$B$287), 0), 4)-29.4)</f>
        <v>20.244444444444444</v>
      </c>
      <c r="I290" cm="1">
        <f t="array" ref="I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(WEATHER!$A$2:$A$865=INPUT!$C$7)*(WEATHER!$B$2:$B$865=CALC!I287)*(WEATHER!$C$2:$C$865=CALC!$B$287), 0), 4)-29.4)</f>
        <v>20.244444444444444</v>
      </c>
      <c r="J290" cm="1">
        <f t="array" ref="J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(WEATHER!$A$2:$A$865=INPUT!$C$7)*(WEATHER!$B$2:$B$865=CALC!J287)*(WEATHER!$C$2:$C$865=CALC!$B$287), 0), 4)-29.4)</f>
        <v>19.68888888888889</v>
      </c>
      <c r="K290" cm="1">
        <f t="array" ref="K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(WEATHER!$A$2:$A$865=INPUT!$C$7)*(WEATHER!$B$2:$B$865=CALC!K287)*(WEATHER!$C$2:$C$865=CALC!$B$287), 0), 4)-29.4)</f>
        <v>20.244444444444444</v>
      </c>
      <c r="L290" cm="1">
        <f t="array" ref="L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(WEATHER!$A$2:$A$865=INPUT!$C$7)*(WEATHER!$B$2:$B$865=CALC!L287)*(WEATHER!$C$2:$C$865=CALC!$B$287), 0), 4)-29.4)</f>
        <v>20.244444444444444</v>
      </c>
      <c r="M290" cm="1">
        <f t="array" ref="M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(WEATHER!$A$2:$A$865=INPUT!$C$7)*(WEATHER!$B$2:$B$865=CALC!M287)*(WEATHER!$C$2:$C$865=CALC!$B$287), 0), 4)-29.4)</f>
        <v>20.244444444444444</v>
      </c>
      <c r="N290" cm="1">
        <f t="array" ref="N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(WEATHER!$A$2:$A$865=INPUT!$C$7)*(WEATHER!$B$2:$B$865=CALC!N287)*(WEATHER!$C$2:$C$865=CALC!$B$287), 0), 4)-29.4)</f>
        <v>19.18888888888889</v>
      </c>
      <c r="R290" t="s">
        <v>73</v>
      </c>
      <c r="S290">
        <f>(1/(2*INPUT!$C$16+INPUT!$C$14))*INDEX(INPUT!$F$11:$G$14,MATCH(CALC!$B$6,INPUT!$F$11:$F$14,0),2)*C290</f>
        <v>4803.5772413793102</v>
      </c>
      <c r="T290">
        <f>(1/(2*INPUT!$C$16+INPUT!$C$14))*INDEX(INPUT!$F$11:$G$14,MATCH(CALC!$B$6,INPUT!$F$11:$F$14,0),2)*D290</f>
        <v>4803.5772413793102</v>
      </c>
      <c r="U290">
        <f>(1/(2*INPUT!$C$16+INPUT!$C$14))*INDEX(INPUT!$F$11:$G$14,MATCH(CALC!$B$6,INPUT!$F$11:$F$14,0),2)*E290</f>
        <v>5098.8186206896553</v>
      </c>
      <c r="V290">
        <f>(1/(2*INPUT!$C$16+INPUT!$C$14))*INDEX(INPUT!$F$11:$G$14,MATCH(CALC!$B$6,INPUT!$F$11:$F$14,0),2)*F290</f>
        <v>5246.4393103448274</v>
      </c>
      <c r="W290">
        <f>(1/(2*INPUT!$C$16+INPUT!$C$14))*INDEX(INPUT!$F$11:$G$14,MATCH(CALC!$B$6,INPUT!$F$11:$F$14,0),2)*G290</f>
        <v>5379.2979310344826</v>
      </c>
      <c r="X290">
        <f>(1/(2*INPUT!$C$16+INPUT!$C$14))*INDEX(INPUT!$F$11:$G$14,MATCH(CALC!$B$6,INPUT!$F$11:$F$14,0),2)*H290</f>
        <v>5379.2979310344826</v>
      </c>
      <c r="Y290">
        <f>(1/(2*INPUT!$C$16+INPUT!$C$14))*INDEX(INPUT!$F$11:$G$14,MATCH(CALC!$B$6,INPUT!$F$11:$F$14,0),2)*I290</f>
        <v>5379.2979310344826</v>
      </c>
      <c r="Z290">
        <f>(1/(2*INPUT!$C$16+INPUT!$C$14))*INDEX(INPUT!$F$11:$G$14,MATCH(CALC!$B$6,INPUT!$F$11:$F$14,0),2)*J290</f>
        <v>5231.6772413793105</v>
      </c>
      <c r="AA290">
        <f>(1/(2*INPUT!$C$16+INPUT!$C$14))*INDEX(INPUT!$F$11:$G$14,MATCH(CALC!$B$6,INPUT!$F$11:$F$14,0),2)*K290</f>
        <v>5379.2979310344826</v>
      </c>
      <c r="AB290">
        <f>(1/(2*INPUT!$C$16+INPUT!$C$14))*INDEX(INPUT!$F$11:$G$14,MATCH(CALC!$B$6,INPUT!$F$11:$F$14,0),2)*L290</f>
        <v>5379.2979310344826</v>
      </c>
      <c r="AC290">
        <f>(1/(2*INPUT!$C$16+INPUT!$C$14))*INDEX(INPUT!$F$11:$G$14,MATCH(CALC!$B$6,INPUT!$F$11:$F$14,0),2)*M290</f>
        <v>5379.2979310344826</v>
      </c>
      <c r="AD290">
        <f>(1/(2*INPUT!$C$16+INPUT!$C$14))*INDEX(INPUT!$F$11:$G$14,MATCH(CALC!$B$6,INPUT!$F$11:$F$14,0),2)*N290</f>
        <v>5098.8186206896553</v>
      </c>
    </row>
    <row r="291" spans="1:30" x14ac:dyDescent="0.3">
      <c r="B291" t="s">
        <v>105</v>
      </c>
      <c r="C291" cm="1">
        <f t="array" ref="C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(WEATHER!$A$2:$A$865=INPUT!$C$7)*(WEATHER!$B$2:$B$865=CALC!C287)*(WEATHER!$C$2:$C$865=CALC!$B$287), 0), 4)-29.4)</f>
        <v>21.077777777777779</v>
      </c>
      <c r="D291" cm="1">
        <f t="array" ref="D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(WEATHER!$A$2:$A$865=INPUT!$C$7)*(WEATHER!$B$2:$B$865=CALC!D287)*(WEATHER!$C$2:$C$865=CALC!$B$287), 0), 4)-29.4)</f>
        <v>21.077777777777779</v>
      </c>
      <c r="E291" cm="1">
        <f t="array" ref="E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(WEATHER!$A$2:$A$865=INPUT!$C$7)*(WEATHER!$B$2:$B$865=CALC!E287)*(WEATHER!$C$2:$C$865=CALC!$B$287), 0), 4)-29.4)</f>
        <v>22.18888888888889</v>
      </c>
      <c r="F291" cm="1">
        <f t="array" ref="F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(WEATHER!$A$2:$A$865=INPUT!$C$7)*(WEATHER!$B$2:$B$865=CALC!F287)*(WEATHER!$C$2:$C$865=CALC!$B$287), 0), 4)-29.4)</f>
        <v>22.744444444444444</v>
      </c>
      <c r="G291" cm="1">
        <f t="array" ref="G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(WEATHER!$A$2:$A$865=INPUT!$C$7)*(WEATHER!$B$2:$B$865=CALC!G287)*(WEATHER!$C$2:$C$865=CALC!$B$287), 0), 4)-29.4)</f>
        <v>23.244444444444444</v>
      </c>
      <c r="H291" cm="1">
        <f t="array" ref="H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(WEATHER!$A$2:$A$865=INPUT!$C$7)*(WEATHER!$B$2:$B$865=CALC!H287)*(WEATHER!$C$2:$C$865=CALC!$B$287), 0), 4)-29.4)</f>
        <v>23.244444444444444</v>
      </c>
      <c r="I291" cm="1">
        <f t="array" ref="I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(WEATHER!$A$2:$A$865=INPUT!$C$7)*(WEATHER!$B$2:$B$865=CALC!I287)*(WEATHER!$C$2:$C$865=CALC!$B$287), 0), 4)-29.4)</f>
        <v>23.244444444444444</v>
      </c>
      <c r="J291" cm="1">
        <f t="array" ref="J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(WEATHER!$A$2:$A$865=INPUT!$C$7)*(WEATHER!$B$2:$B$865=CALC!J287)*(WEATHER!$C$2:$C$865=CALC!$B$287), 0), 4)-29.4)</f>
        <v>22.68888888888889</v>
      </c>
      <c r="K291" cm="1">
        <f t="array" ref="K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(WEATHER!$A$2:$A$865=INPUT!$C$7)*(WEATHER!$B$2:$B$865=CALC!K287)*(WEATHER!$C$2:$C$865=CALC!$B$287), 0), 4)-29.4)</f>
        <v>23.244444444444444</v>
      </c>
      <c r="L291" cm="1">
        <f t="array" ref="L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(WEATHER!$A$2:$A$865=INPUT!$C$7)*(WEATHER!$B$2:$B$865=CALC!L287)*(WEATHER!$C$2:$C$865=CALC!$B$287), 0), 4)-29.4)</f>
        <v>23.244444444444444</v>
      </c>
      <c r="M291" cm="1">
        <f t="array" ref="M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(WEATHER!$A$2:$A$865=INPUT!$C$7)*(WEATHER!$B$2:$B$865=CALC!M287)*(WEATHER!$C$2:$C$865=CALC!$B$287), 0), 4)-29.4)</f>
        <v>23.244444444444444</v>
      </c>
      <c r="N291" cm="1">
        <f t="array" ref="N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(WEATHER!$A$2:$A$865=INPUT!$C$7)*(WEATHER!$B$2:$B$865=CALC!N287)*(WEATHER!$C$2:$C$865=CALC!$B$287), 0), 4)-29.4)</f>
        <v>22.18888888888889</v>
      </c>
      <c r="R291" t="s">
        <v>105</v>
      </c>
      <c r="S291">
        <f>(1/(2*INPUT!$C$16+INPUT!$C$14))*INDEX(INPUT!$F$11:$G$14,MATCH(CALC!$B$6,INPUT!$F$11:$F$14,0),2)*C291</f>
        <v>5600.7289655172417</v>
      </c>
      <c r="T291">
        <f>(1/(2*INPUT!$C$16+INPUT!$C$14))*INDEX(INPUT!$F$11:$G$14,MATCH(CALC!$B$6,INPUT!$F$11:$F$14,0),2)*D291</f>
        <v>5600.7289655172417</v>
      </c>
      <c r="U291">
        <f>(1/(2*INPUT!$C$16+INPUT!$C$14))*INDEX(INPUT!$F$11:$G$14,MATCH(CALC!$B$6,INPUT!$F$11:$F$14,0),2)*E291</f>
        <v>5895.9703448275859</v>
      </c>
      <c r="V291">
        <f>(1/(2*INPUT!$C$16+INPUT!$C$14))*INDEX(INPUT!$F$11:$G$14,MATCH(CALC!$B$6,INPUT!$F$11:$F$14,0),2)*F291</f>
        <v>6043.591034482758</v>
      </c>
      <c r="W291">
        <f>(1/(2*INPUT!$C$16+INPUT!$C$14))*INDEX(INPUT!$F$11:$G$14,MATCH(CALC!$B$6,INPUT!$F$11:$F$14,0),2)*G291</f>
        <v>6176.4496551724133</v>
      </c>
      <c r="X291">
        <f>(1/(2*INPUT!$C$16+INPUT!$C$14))*INDEX(INPUT!$F$11:$G$14,MATCH(CALC!$B$6,INPUT!$F$11:$F$14,0),2)*H291</f>
        <v>6176.4496551724133</v>
      </c>
      <c r="Y291">
        <f>(1/(2*INPUT!$C$16+INPUT!$C$14))*INDEX(INPUT!$F$11:$G$14,MATCH(CALC!$B$6,INPUT!$F$11:$F$14,0),2)*I291</f>
        <v>6176.4496551724133</v>
      </c>
      <c r="Z291">
        <f>(1/(2*INPUT!$C$16+INPUT!$C$14))*INDEX(INPUT!$F$11:$G$14,MATCH(CALC!$B$6,INPUT!$F$11:$F$14,0),2)*J291</f>
        <v>6028.8289655172412</v>
      </c>
      <c r="AA291">
        <f>(1/(2*INPUT!$C$16+INPUT!$C$14))*INDEX(INPUT!$F$11:$G$14,MATCH(CALC!$B$6,INPUT!$F$11:$F$14,0),2)*K291</f>
        <v>6176.4496551724133</v>
      </c>
      <c r="AB291">
        <f>(1/(2*INPUT!$C$16+INPUT!$C$14))*INDEX(INPUT!$F$11:$G$14,MATCH(CALC!$B$6,INPUT!$F$11:$F$14,0),2)*L291</f>
        <v>6176.4496551724133</v>
      </c>
      <c r="AC291">
        <f>(1/(2*INPUT!$C$16+INPUT!$C$14))*INDEX(INPUT!$F$11:$G$14,MATCH(CALC!$B$6,INPUT!$F$11:$F$14,0),2)*M291</f>
        <v>6176.4496551724133</v>
      </c>
      <c r="AD291">
        <f>(1/(2*INPUT!$C$16+INPUT!$C$14))*INDEX(INPUT!$F$11:$G$14,MATCH(CALC!$B$6,INPUT!$F$11:$F$14,0),2)*N291</f>
        <v>5895.9703448275859</v>
      </c>
    </row>
    <row r="292" spans="1:30" x14ac:dyDescent="0.3">
      <c r="B292" t="s">
        <v>106</v>
      </c>
      <c r="C292" cm="1">
        <f t="array" ref="C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(WEATHER!$A$2:$A$865=INPUT!$C$7)*(WEATHER!$B$2:$B$865=CALC!C287)*(WEATHER!$C$2:$C$865=CALC!$B$287), 0), 4)-29.4)</f>
        <v>19.077777777777779</v>
      </c>
      <c r="D292" cm="1">
        <f t="array" ref="D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(WEATHER!$A$2:$A$865=INPUT!$C$7)*(WEATHER!$B$2:$B$865=CALC!D287)*(WEATHER!$C$2:$C$865=CALC!$B$287), 0), 4)-29.4)</f>
        <v>19.077777777777779</v>
      </c>
      <c r="E292" cm="1">
        <f t="array" ref="E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(WEATHER!$A$2:$A$865=INPUT!$C$7)*(WEATHER!$B$2:$B$865=CALC!E287)*(WEATHER!$C$2:$C$865=CALC!$B$287), 0), 4)-29.4)</f>
        <v>20.18888888888889</v>
      </c>
      <c r="F292" cm="1">
        <f t="array" ref="F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(WEATHER!$A$2:$A$865=INPUT!$C$7)*(WEATHER!$B$2:$B$865=CALC!F287)*(WEATHER!$C$2:$C$865=CALC!$B$287), 0), 4)-29.4)</f>
        <v>20.744444444444444</v>
      </c>
      <c r="G292" cm="1">
        <f t="array" ref="G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(WEATHER!$A$2:$A$865=INPUT!$C$7)*(WEATHER!$B$2:$B$865=CALC!G287)*(WEATHER!$C$2:$C$865=CALC!$B$287), 0), 4)-29.4)</f>
        <v>21.244444444444444</v>
      </c>
      <c r="H292" cm="1">
        <f t="array" ref="H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(WEATHER!$A$2:$A$865=INPUT!$C$7)*(WEATHER!$B$2:$B$865=CALC!H287)*(WEATHER!$C$2:$C$865=CALC!$B$287), 0), 4)-29.4)</f>
        <v>21.244444444444444</v>
      </c>
      <c r="I292" cm="1">
        <f t="array" ref="I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(WEATHER!$A$2:$A$865=INPUT!$C$7)*(WEATHER!$B$2:$B$865=CALC!I287)*(WEATHER!$C$2:$C$865=CALC!$B$287), 0), 4)-29.4)</f>
        <v>21.244444444444444</v>
      </c>
      <c r="J292" cm="1">
        <f t="array" ref="J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(WEATHER!$A$2:$A$865=INPUT!$C$7)*(WEATHER!$B$2:$B$865=CALC!J287)*(WEATHER!$C$2:$C$865=CALC!$B$287), 0), 4)-29.4)</f>
        <v>20.68888888888889</v>
      </c>
      <c r="K292" cm="1">
        <f t="array" ref="K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(WEATHER!$A$2:$A$865=INPUT!$C$7)*(WEATHER!$B$2:$B$865=CALC!K287)*(WEATHER!$C$2:$C$865=CALC!$B$287), 0), 4)-29.4)</f>
        <v>21.244444444444444</v>
      </c>
      <c r="L292" cm="1">
        <f t="array" ref="L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(WEATHER!$A$2:$A$865=INPUT!$C$7)*(WEATHER!$B$2:$B$865=CALC!L287)*(WEATHER!$C$2:$C$865=CALC!$B$287), 0), 4)-29.4)</f>
        <v>21.244444444444444</v>
      </c>
      <c r="M292" cm="1">
        <f t="array" ref="M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(WEATHER!$A$2:$A$865=INPUT!$C$7)*(WEATHER!$B$2:$B$865=CALC!M287)*(WEATHER!$C$2:$C$865=CALC!$B$287), 0), 4)-29.4)</f>
        <v>21.244444444444444</v>
      </c>
      <c r="N292" cm="1">
        <f t="array" ref="N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(WEATHER!$A$2:$A$865=INPUT!$C$7)*(WEATHER!$B$2:$B$865=CALC!N287)*(WEATHER!$C$2:$C$865=CALC!$B$287), 0), 4)-29.4)</f>
        <v>20.18888888888889</v>
      </c>
      <c r="R292" t="s">
        <v>106</v>
      </c>
      <c r="S292">
        <f>(1/(2*INPUT!$C$16+INPUT!$C$14))*INDEX(INPUT!$F$11:$G$14,MATCH(CALC!$B$6,INPUT!$F$11:$F$14,0),2)*C292</f>
        <v>5069.2944827586207</v>
      </c>
      <c r="T292">
        <f>(1/(2*INPUT!$C$16+INPUT!$C$14))*INDEX(INPUT!$F$11:$G$14,MATCH(CALC!$B$6,INPUT!$F$11:$F$14,0),2)*D292</f>
        <v>5069.2944827586207</v>
      </c>
      <c r="U292">
        <f>(1/(2*INPUT!$C$16+INPUT!$C$14))*INDEX(INPUT!$F$11:$G$14,MATCH(CALC!$B$6,INPUT!$F$11:$F$14,0),2)*E292</f>
        <v>5364.5358620689658</v>
      </c>
      <c r="V292">
        <f>(1/(2*INPUT!$C$16+INPUT!$C$14))*INDEX(INPUT!$F$11:$G$14,MATCH(CALC!$B$6,INPUT!$F$11:$F$14,0),2)*F292</f>
        <v>5512.1565517241379</v>
      </c>
      <c r="W292">
        <f>(1/(2*INPUT!$C$16+INPUT!$C$14))*INDEX(INPUT!$F$11:$G$14,MATCH(CALC!$B$6,INPUT!$F$11:$F$14,0),2)*G292</f>
        <v>5645.0151724137932</v>
      </c>
      <c r="X292">
        <f>(1/(2*INPUT!$C$16+INPUT!$C$14))*INDEX(INPUT!$F$11:$G$14,MATCH(CALC!$B$6,INPUT!$F$11:$F$14,0),2)*H292</f>
        <v>5645.0151724137932</v>
      </c>
      <c r="Y292">
        <f>(1/(2*INPUT!$C$16+INPUT!$C$14))*INDEX(INPUT!$F$11:$G$14,MATCH(CALC!$B$6,INPUT!$F$11:$F$14,0),2)*I292</f>
        <v>5645.0151724137932</v>
      </c>
      <c r="Z292">
        <f>(1/(2*INPUT!$C$16+INPUT!$C$14))*INDEX(INPUT!$F$11:$G$14,MATCH(CALC!$B$6,INPUT!$F$11:$F$14,0),2)*J292</f>
        <v>5497.3944827586211</v>
      </c>
      <c r="AA292">
        <f>(1/(2*INPUT!$C$16+INPUT!$C$14))*INDEX(INPUT!$F$11:$G$14,MATCH(CALC!$B$6,INPUT!$F$11:$F$14,0),2)*K292</f>
        <v>5645.0151724137932</v>
      </c>
      <c r="AB292">
        <f>(1/(2*INPUT!$C$16+INPUT!$C$14))*INDEX(INPUT!$F$11:$G$14,MATCH(CALC!$B$6,INPUT!$F$11:$F$14,0),2)*L292</f>
        <v>5645.0151724137932</v>
      </c>
      <c r="AC292">
        <f>(1/(2*INPUT!$C$16+INPUT!$C$14))*INDEX(INPUT!$F$11:$G$14,MATCH(CALC!$B$6,INPUT!$F$11:$F$14,0),2)*M292</f>
        <v>5645.0151724137932</v>
      </c>
      <c r="AD292">
        <f>(1/(2*INPUT!$C$16+INPUT!$C$14))*INDEX(INPUT!$F$11:$G$14,MATCH(CALC!$B$6,INPUT!$F$11:$F$14,0),2)*N292</f>
        <v>5364.5358620689658</v>
      </c>
    </row>
    <row r="293" spans="1:30" x14ac:dyDescent="0.3">
      <c r="A293" t="s">
        <v>109</v>
      </c>
      <c r="C293" cm="1">
        <f t="array" ref="C293">INDEX(CLTDRoofGlass!$G$3:$G$26,$B$287,1)+(25.5-$E$1)+(INDEX(WEATHER!$A$2:$G$865, MATCH(1, (WEATHER!$A$2:$A$865=INPUT!$C$7)*(WEATHER!$B$2:$B$865=CALC!C287)*(WEATHER!$C$2:$C$865=CALC!$B$287), 0), 4)-29.4)</f>
        <v>9.0777777777777793</v>
      </c>
      <c r="D293" cm="1">
        <f t="array" ref="D293">INDEX(CLTDRoofGlass!$G$3:$G$26,$B$287,1)+(25.5-$E$1)+(INDEX(WEATHER!$A$2:$G$865, MATCH(1, (WEATHER!$A$2:$A$865=INPUT!$C$7)*(WEATHER!$B$2:$B$865=CALC!D287)*(WEATHER!$C$2:$C$865=CALC!$B$287), 0), 4)-29.4)</f>
        <v>9.0777777777777793</v>
      </c>
      <c r="E293" cm="1">
        <f t="array" ref="E293">INDEX(CLTDRoofGlass!$G$3:$G$26,$B$287,1)+(25.5-$E$1)+(INDEX(WEATHER!$A$2:$G$865, MATCH(1, (WEATHER!$A$2:$A$865=INPUT!$C$7)*(WEATHER!$B$2:$B$865=CALC!E287)*(WEATHER!$C$2:$C$865=CALC!$B$287), 0), 4)-29.4)</f>
        <v>10.18888888888889</v>
      </c>
      <c r="F293" cm="1">
        <f t="array" ref="F293">INDEX(CLTDRoofGlass!$G$3:$G$26,$B$287,1)+(25.5-$E$1)+(INDEX(WEATHER!$A$2:$G$865, MATCH(1, (WEATHER!$A$2:$A$865=INPUT!$C$7)*(WEATHER!$B$2:$B$865=CALC!F287)*(WEATHER!$C$2:$C$865=CALC!$B$287), 0), 4)-29.4)</f>
        <v>10.744444444444444</v>
      </c>
      <c r="G293" cm="1">
        <f t="array" ref="G293">INDEX(CLTDRoofGlass!$G$3:$G$26,$B$287,1)+(25.5-$E$1)+(INDEX(WEATHER!$A$2:$G$865, MATCH(1, (WEATHER!$A$2:$A$865=INPUT!$C$7)*(WEATHER!$B$2:$B$865=CALC!G287)*(WEATHER!$C$2:$C$865=CALC!$B$287), 0), 4)-29.4)</f>
        <v>11.244444444444444</v>
      </c>
      <c r="H293" cm="1">
        <f t="array" ref="H293">INDEX(CLTDRoofGlass!$G$3:$G$26,$B$287,1)+(25.5-$E$1)+(INDEX(WEATHER!$A$2:$G$865, MATCH(1, (WEATHER!$A$2:$A$865=INPUT!$C$7)*(WEATHER!$B$2:$B$865=CALC!H287)*(WEATHER!$C$2:$C$865=CALC!$B$287), 0), 4)-29.4)</f>
        <v>11.244444444444444</v>
      </c>
      <c r="I293" cm="1">
        <f t="array" ref="I293">INDEX(CLTDRoofGlass!$G$3:$G$26,$B$287,1)+(25.5-$E$1)+(INDEX(WEATHER!$A$2:$G$865, MATCH(1, (WEATHER!$A$2:$A$865=INPUT!$C$7)*(WEATHER!$B$2:$B$865=CALC!I287)*(WEATHER!$C$2:$C$865=CALC!$B$287), 0), 4)-29.4)</f>
        <v>11.244444444444444</v>
      </c>
      <c r="J293" cm="1">
        <f t="array" ref="J293">INDEX(CLTDRoofGlass!$G$3:$G$26,$B$287,1)+(25.5-$E$1)+(INDEX(WEATHER!$A$2:$G$865, MATCH(1, (WEATHER!$A$2:$A$865=INPUT!$C$7)*(WEATHER!$B$2:$B$865=CALC!J287)*(WEATHER!$C$2:$C$865=CALC!$B$287), 0), 4)-29.4)</f>
        <v>10.68888888888889</v>
      </c>
      <c r="K293" cm="1">
        <f t="array" ref="K293">INDEX(CLTDRoofGlass!$G$3:$G$26,$B$287,1)+(25.5-$E$1)+(INDEX(WEATHER!$A$2:$G$865, MATCH(1, (WEATHER!$A$2:$A$865=INPUT!$C$7)*(WEATHER!$B$2:$B$865=CALC!K287)*(WEATHER!$C$2:$C$865=CALC!$B$287), 0), 4)-29.4)</f>
        <v>11.244444444444444</v>
      </c>
      <c r="L293" cm="1">
        <f t="array" ref="L293">INDEX(CLTDRoofGlass!$G$3:$G$26,$B$287,1)+(25.5-$E$1)+(INDEX(WEATHER!$A$2:$G$865, MATCH(1, (WEATHER!$A$2:$A$865=INPUT!$C$7)*(WEATHER!$B$2:$B$865=CALC!L287)*(WEATHER!$C$2:$C$865=CALC!$B$287), 0), 4)-29.4)</f>
        <v>11.244444444444444</v>
      </c>
      <c r="M293" cm="1">
        <f t="array" ref="M293">INDEX(CLTDRoofGlass!$G$3:$G$26,$B$287,1)+(25.5-$E$1)+(INDEX(WEATHER!$A$2:$G$865, MATCH(1, (WEATHER!$A$2:$A$865=INPUT!$C$7)*(WEATHER!$B$2:$B$865=CALC!M287)*(WEATHER!$C$2:$C$865=CALC!$B$287), 0), 4)-29.4)</f>
        <v>11.244444444444444</v>
      </c>
      <c r="N293" cm="1">
        <f t="array" ref="N293">INDEX(CLTDRoofGlass!$G$3:$G$26,$B$287,1)+(25.5-$E$1)+(INDEX(WEATHER!$A$2:$G$865, MATCH(1, (WEATHER!$A$2:$A$865=INPUT!$C$7)*(WEATHER!$B$2:$B$865=CALC!N287)*(WEATHER!$C$2:$C$865=CALC!$B$287), 0), 4)-29.4)</f>
        <v>10.18888888888889</v>
      </c>
      <c r="P293" t="s">
        <v>34</v>
      </c>
      <c r="Q293" t="s">
        <v>27</v>
      </c>
    </row>
    <row r="294" spans="1:30" x14ac:dyDescent="0.3">
      <c r="A294" t="s">
        <v>75</v>
      </c>
      <c r="B294" t="s">
        <v>104</v>
      </c>
      <c r="C294">
        <f>INDEX('SCL&amp;CLF'!$B$4:$Y$12,MATCH(B294,'SCL&amp;CLF'!$A$4:$A$12,0),MATCH(CALC!B287,'SCL&amp;CLF'!$B$3:$Y$3,0))</f>
        <v>98</v>
      </c>
      <c r="P294" t="s">
        <v>35</v>
      </c>
      <c r="Q294" t="s">
        <v>36</v>
      </c>
      <c r="S294">
        <f>SUMIF('COMP-WINDOW'!GV:GV, "&lt;&gt;#N/A")</f>
        <v>32847.029306666671</v>
      </c>
      <c r="T294">
        <f>SUMIF('COMP-WINDOW'!GW:GW, "&lt;&gt;#N/A")</f>
        <v>32847.029306666671</v>
      </c>
      <c r="U294">
        <f>SUMIF('COMP-WINDOW'!GX:GX, "&lt;&gt;#N/A")</f>
        <v>33562.007973333333</v>
      </c>
      <c r="V294">
        <f>SUMIF('COMP-WINDOW'!GY:GY, "&lt;&gt;#N/A")</f>
        <v>33919.497306666672</v>
      </c>
      <c r="W294">
        <f>SUMIF('COMP-WINDOW'!GZ:GZ, "&lt;&gt;#N/A")</f>
        <v>34241.237706666667</v>
      </c>
      <c r="X294">
        <f>SUMIF('COMP-WINDOW'!HA:HA, "&lt;&gt;#N/A")</f>
        <v>34241.237706666667</v>
      </c>
      <c r="Y294">
        <f>SUMIF('COMP-WINDOW'!HB:HB, "&lt;&gt;#N/A")</f>
        <v>34241.237706666667</v>
      </c>
      <c r="Z294">
        <f>SUMIF('COMP-WINDOW'!HC:HC, "&lt;&gt;#N/A")</f>
        <v>33883.748373333336</v>
      </c>
      <c r="AA294">
        <f>SUMIF('COMP-WINDOW'!HD:HD, "&lt;&gt;#N/A")</f>
        <v>34241.237706666667</v>
      </c>
      <c r="AB294">
        <f>SUMIF('COMP-WINDOW'!HE:HE, "&lt;&gt;#N/A")</f>
        <v>34241.237706666667</v>
      </c>
      <c r="AC294">
        <f>SUMIF('COMP-WINDOW'!HF:HF, "&lt;&gt;#N/A")</f>
        <v>34241.237706666667</v>
      </c>
      <c r="AD294">
        <f>SUMIF('COMP-WINDOW'!HG:HG, "&lt;&gt;#N/A")</f>
        <v>33562.007973333333</v>
      </c>
    </row>
    <row r="295" spans="1:30" x14ac:dyDescent="0.3">
      <c r="B295" t="s">
        <v>73</v>
      </c>
      <c r="C295">
        <f>INDEX('SCL&amp;CLF'!$B$4:$Y$12,MATCH(B295,'SCL&amp;CLF'!$A$4:$A$12,0),MATCH(CALC!B287,'SCL&amp;CLF'!$B$3:$Y$3,0))</f>
        <v>132</v>
      </c>
      <c r="P295" t="s">
        <v>35</v>
      </c>
      <c r="Q295" t="s">
        <v>22</v>
      </c>
      <c r="S295">
        <f>SUMIF('COMP-DOOR'!GV:GV, "&lt;&gt;#N/A")</f>
        <v>971.74511111111133</v>
      </c>
      <c r="T295">
        <f>SUMIF('COMP-DOOR'!GW:GW, "&lt;&gt;#N/A")</f>
        <v>971.74511111111133</v>
      </c>
      <c r="U295">
        <f>SUMIF('COMP-DOOR'!GX:GX, "&lt;&gt;#N/A")</f>
        <v>1026.3895555555555</v>
      </c>
      <c r="V295">
        <f>SUMIF('COMP-DOOR'!GY:GY, "&lt;&gt;#N/A")</f>
        <v>1053.7117777777778</v>
      </c>
      <c r="W295">
        <f>SUMIF('COMP-DOOR'!GZ:GZ, "&lt;&gt;#N/A")</f>
        <v>1078.3017777777777</v>
      </c>
      <c r="X295">
        <f>SUMIF('COMP-DOOR'!HA:HA, "&lt;&gt;#N/A")</f>
        <v>1078.3017777777777</v>
      </c>
      <c r="Y295">
        <f>SUMIF('COMP-DOOR'!HB:HB, "&lt;&gt;#N/A")</f>
        <v>1078.3017777777777</v>
      </c>
      <c r="Z295">
        <f>SUMIF('COMP-DOOR'!HC:HC, "&lt;&gt;#N/A")</f>
        <v>1050.9795555555556</v>
      </c>
      <c r="AA295">
        <f>SUMIF('COMP-DOOR'!HD:HD, "&lt;&gt;#N/A")</f>
        <v>1078.3017777777777</v>
      </c>
      <c r="AB295">
        <f>SUMIF('COMP-DOOR'!HE:HE, "&lt;&gt;#N/A")</f>
        <v>1078.3017777777777</v>
      </c>
      <c r="AC295">
        <f>SUMIF('COMP-DOOR'!HF:HF, "&lt;&gt;#N/A")</f>
        <v>1078.3017777777777</v>
      </c>
      <c r="AD295">
        <f>SUMIF('COMP-DOOR'!HG:HG, "&lt;&gt;#N/A")</f>
        <v>1026.3895555555555</v>
      </c>
    </row>
    <row r="296" spans="1:30" x14ac:dyDescent="0.3">
      <c r="B296" t="s">
        <v>105</v>
      </c>
      <c r="C296">
        <f>INDEX('SCL&amp;CLF'!$B$4:$Y$12,MATCH(B296,'SCL&amp;CLF'!$A$4:$A$12,0),MATCH(CALC!B287,'SCL&amp;CLF'!$B$3:$Y$3,0))</f>
        <v>589</v>
      </c>
    </row>
    <row r="297" spans="1:30" x14ac:dyDescent="0.3">
      <c r="B297" t="s">
        <v>106</v>
      </c>
      <c r="C297">
        <f>INDEX('SCL&amp;CLF'!$B$4:$Y$12,MATCH(B297,'SCL&amp;CLF'!$A$4:$A$12,0),MATCH(CALC!B287,'SCL&amp;CLF'!$B$3:$Y$3,0))</f>
        <v>104</v>
      </c>
      <c r="P297" t="s">
        <v>37</v>
      </c>
      <c r="Q297" t="s">
        <v>39</v>
      </c>
      <c r="S297">
        <f>INPUT!$L$5 * INDEX('ROOM-TYPE'!$B$2:$I$5, 1, MATCH(INPUT!$L$4, 'ROOM-TYPE'!$B$1:$I$1, 0)) * $C$298</f>
        <v>0</v>
      </c>
      <c r="T297">
        <f>INPUT!$L$5 * INDEX('ROOM-TYPE'!$B$2:$I$5, 1, MATCH(INPUT!$L$4, 'ROOM-TYPE'!$B$1:$I$1, 0)) * $C$298</f>
        <v>0</v>
      </c>
      <c r="U297">
        <f>INPUT!$L$5 * INDEX('ROOM-TYPE'!$B$2:$I$5, 1, MATCH(INPUT!$L$4, 'ROOM-TYPE'!$B$1:$I$1, 0)) * $C$298</f>
        <v>0</v>
      </c>
      <c r="V297">
        <f>INPUT!$L$5 * INDEX('ROOM-TYPE'!$B$2:$I$5, 1, MATCH(INPUT!$L$4, 'ROOM-TYPE'!$B$1:$I$1, 0)) * $C$298</f>
        <v>0</v>
      </c>
      <c r="W297">
        <f>INPUT!$L$5 * INDEX('ROOM-TYPE'!$B$2:$I$5, 1, MATCH(INPUT!$L$4, 'ROOM-TYPE'!$B$1:$I$1, 0)) * $C$298</f>
        <v>0</v>
      </c>
      <c r="X297">
        <f>INPUT!$L$5 * INDEX('ROOM-TYPE'!$B$2:$I$5, 1, MATCH(INPUT!$L$4, 'ROOM-TYPE'!$B$1:$I$1, 0)) * $C$298</f>
        <v>0</v>
      </c>
      <c r="Y297">
        <f>INPUT!$L$5 * INDEX('ROOM-TYPE'!$B$2:$I$5, 1, MATCH(INPUT!$L$4, 'ROOM-TYPE'!$B$1:$I$1, 0)) * $C$298</f>
        <v>0</v>
      </c>
      <c r="Z297">
        <f>INPUT!$L$5 * INDEX('ROOM-TYPE'!$B$2:$I$5, 1, MATCH(INPUT!$L$4, 'ROOM-TYPE'!$B$1:$I$1, 0)) * $C$298</f>
        <v>0</v>
      </c>
      <c r="AA297">
        <f>INPUT!$L$5 * INDEX('ROOM-TYPE'!$B$2:$I$5, 1, MATCH(INPUT!$L$4, 'ROOM-TYPE'!$B$1:$I$1, 0)) * $C$298</f>
        <v>0</v>
      </c>
      <c r="AB297">
        <f>INPUT!$L$5 * INDEX('ROOM-TYPE'!$B$2:$I$5, 1, MATCH(INPUT!$L$4, 'ROOM-TYPE'!$B$1:$I$1, 0)) * $C$298</f>
        <v>0</v>
      </c>
      <c r="AC297">
        <f>INPUT!$L$5 * INDEX('ROOM-TYPE'!$B$2:$I$5, 1, MATCH(INPUT!$L$4, 'ROOM-TYPE'!$B$1:$I$1, 0)) * $C$298</f>
        <v>0</v>
      </c>
      <c r="AD297">
        <f>INPUT!$L$5 * INDEX('ROOM-TYPE'!$B$2:$I$5, 1, MATCH(INPUT!$L$4, 'ROOM-TYPE'!$B$1:$I$1, 0)) * $C$298</f>
        <v>0</v>
      </c>
    </row>
    <row r="298" spans="1:30" x14ac:dyDescent="0.3">
      <c r="A298" t="s">
        <v>210</v>
      </c>
      <c r="C298">
        <f>INDEX('SCL&amp;CLF'!$B$17:$Y$25,MATCH(INDEX('ROOM-TYPE'!$B$1:$I$5,4,MATCH(INPUT!$L$4,'ROOM-TYPE'!$B$1:$I$1,0)),'SCL&amp;CLF'!$A$17:$A$25,0),MATCH(CALC!B287,'SCL&amp;CLF'!$B$16:$Y$16,0))</f>
        <v>0</v>
      </c>
      <c r="P298" t="s">
        <v>37</v>
      </c>
      <c r="Q298" t="s">
        <v>38</v>
      </c>
      <c r="S298">
        <f>INPUT!$L$5 * INDEX('ROOM-TYPE'!$B$2:$I$5, 2, MATCH(INPUT!$L$4, 'ROOM-TYPE'!$B$1:$I$1, 0))</f>
        <v>17370</v>
      </c>
      <c r="T298">
        <f>INPUT!$L$5 * INDEX('ROOM-TYPE'!$B$2:$I$5, 2, MATCH(INPUT!$L$4, 'ROOM-TYPE'!$B$1:$I$1, 0))</f>
        <v>17370</v>
      </c>
      <c r="U298">
        <f>INPUT!$L$5 * INDEX('ROOM-TYPE'!$B$2:$I$5, 2, MATCH(INPUT!$L$4, 'ROOM-TYPE'!$B$1:$I$1, 0))</f>
        <v>17370</v>
      </c>
      <c r="V298">
        <f>INPUT!$L$5 * INDEX('ROOM-TYPE'!$B$2:$I$5, 2, MATCH(INPUT!$L$4, 'ROOM-TYPE'!$B$1:$I$1, 0))</f>
        <v>17370</v>
      </c>
      <c r="W298">
        <f>INPUT!$L$5 * INDEX('ROOM-TYPE'!$B$2:$I$5, 2, MATCH(INPUT!$L$4, 'ROOM-TYPE'!$B$1:$I$1, 0))</f>
        <v>17370</v>
      </c>
      <c r="X298">
        <f>INPUT!$L$5 * INDEX('ROOM-TYPE'!$B$2:$I$5, 2, MATCH(INPUT!$L$4, 'ROOM-TYPE'!$B$1:$I$1, 0))</f>
        <v>17370</v>
      </c>
      <c r="Y298">
        <f>INPUT!$L$5 * INDEX('ROOM-TYPE'!$B$2:$I$5, 2, MATCH(INPUT!$L$4, 'ROOM-TYPE'!$B$1:$I$1, 0))</f>
        <v>17370</v>
      </c>
      <c r="Z298">
        <f>INPUT!$L$5 * INDEX('ROOM-TYPE'!$B$2:$I$5, 2, MATCH(INPUT!$L$4, 'ROOM-TYPE'!$B$1:$I$1, 0))</f>
        <v>17370</v>
      </c>
      <c r="AA298">
        <f>INPUT!$L$5 * INDEX('ROOM-TYPE'!$B$2:$I$5, 2, MATCH(INPUT!$L$4, 'ROOM-TYPE'!$B$1:$I$1, 0))</f>
        <v>17370</v>
      </c>
      <c r="AB298">
        <f>INPUT!$L$5 * INDEX('ROOM-TYPE'!$B$2:$I$5, 2, MATCH(INPUT!$L$4, 'ROOM-TYPE'!$B$1:$I$1, 0))</f>
        <v>17370</v>
      </c>
      <c r="AC298">
        <f>INPUT!$L$5 * INDEX('ROOM-TYPE'!$B$2:$I$5, 2, MATCH(INPUT!$L$4, 'ROOM-TYPE'!$B$1:$I$1, 0))</f>
        <v>17370</v>
      </c>
      <c r="AD298">
        <f>INPUT!$L$5 * INDEX('ROOM-TYPE'!$B$2:$I$5, 2, MATCH(INPUT!$L$4, 'ROOM-TYPE'!$B$1:$I$1, 0))</f>
        <v>17370</v>
      </c>
    </row>
    <row r="299" spans="1:30" x14ac:dyDescent="0.3">
      <c r="A299" t="s">
        <v>212</v>
      </c>
      <c r="C299">
        <f>INDEX('SCL&amp;CLF'!$B$29:$Y$33,MATCH(INDEX('ROOM-TYPE'!$B$1:$I$5,5,MATCH(INPUT!$L$4,'ROOM-TYPE'!$B$1:$I$1,0)),'SCL&amp;CLF'!$A$29:$A$33,0),MATCH(CALC!B287,'SCL&amp;CLF'!$B$28:$Y$28,0))</f>
        <v>0.01</v>
      </c>
      <c r="P299" t="s">
        <v>40</v>
      </c>
      <c r="Q299" t="s">
        <v>31</v>
      </c>
      <c r="S299">
        <f>SUMIF(COMP!$F:$F, "&lt;&gt;#N/A")*$C$299</f>
        <v>1.0824</v>
      </c>
      <c r="T299">
        <f>SUMIF(COMP!$F:$F, "&lt;&gt;#N/A")*$C$299</f>
        <v>1.0824</v>
      </c>
      <c r="U299">
        <f>SUMIF(COMP!$F:$F, "&lt;&gt;#N/A")*$C$299</f>
        <v>1.0824</v>
      </c>
      <c r="V299">
        <f>SUMIF(COMP!$F:$F, "&lt;&gt;#N/A")*$C$299</f>
        <v>1.0824</v>
      </c>
      <c r="W299">
        <f>SUMIF(COMP!$F:$F, "&lt;&gt;#N/A")*$C$299</f>
        <v>1.0824</v>
      </c>
      <c r="X299">
        <f>SUMIF(COMP!$F:$F, "&lt;&gt;#N/A")*$C$299</f>
        <v>1.0824</v>
      </c>
      <c r="Y299">
        <f>SUMIF(COMP!$F:$F, "&lt;&gt;#N/A")*$C$299</f>
        <v>1.0824</v>
      </c>
      <c r="Z299">
        <f>SUMIF(COMP!$F:$F, "&lt;&gt;#N/A")*$C$299</f>
        <v>1.0824</v>
      </c>
      <c r="AA299">
        <f>SUMIF(COMP!$F:$F, "&lt;&gt;#N/A")*$C$299</f>
        <v>1.0824</v>
      </c>
      <c r="AB299">
        <f>SUMIF(COMP!$F:$F, "&lt;&gt;#N/A")*$C$299</f>
        <v>1.0824</v>
      </c>
      <c r="AC299">
        <f>SUMIF(COMP!$F:$F, "&lt;&gt;#N/A")*$C$299</f>
        <v>1.0824</v>
      </c>
      <c r="AD299">
        <f>SUMIF(COMP!$F:$F, "&lt;&gt;#N/A")*$C$299</f>
        <v>1.0824</v>
      </c>
    </row>
    <row r="300" spans="1:30" x14ac:dyDescent="0.3">
      <c r="A300" t="s">
        <v>211</v>
      </c>
      <c r="C300" cm="1">
        <f t="array" ref="C300">INDEX('SCL&amp;CLF'!$B$37:$Y$45,INDEX('ROOM-TYPE'!$B$1:$I$5,4,MATCH(INPUT!$L$4,'ROOM-TYPE'!$B$1:$I$1,0)),MATCH(CALC!B287,'SCL&amp;CLF'!$B$36:$Y$36,0))</f>
        <v>0.01</v>
      </c>
      <c r="P300" t="s">
        <v>41</v>
      </c>
      <c r="Q300" t="s">
        <v>32</v>
      </c>
      <c r="S300">
        <f>SUMIF(COMP!$N:$N, "&lt;&gt;#N/A")*$C$298</f>
        <v>0</v>
      </c>
      <c r="T300">
        <f>SUMIF(COMP!$N:$N, "&lt;&gt;#N/A")*$C$298</f>
        <v>0</v>
      </c>
      <c r="U300">
        <f>SUMIF(COMP!$N:$N, "&lt;&gt;#N/A")*$C$298</f>
        <v>0</v>
      </c>
      <c r="V300">
        <f>SUMIF(COMP!$N:$N, "&lt;&gt;#N/A")*$C$298</f>
        <v>0</v>
      </c>
      <c r="W300">
        <f>SUMIF(COMP!$N:$N, "&lt;&gt;#N/A")*$C$298</f>
        <v>0</v>
      </c>
      <c r="X300">
        <f>SUMIF(COMP!$N:$N, "&lt;&gt;#N/A")*$C$298</f>
        <v>0</v>
      </c>
      <c r="Y300">
        <f>SUMIF(COMP!$N:$N, "&lt;&gt;#N/A")*$C$298</f>
        <v>0</v>
      </c>
      <c r="Z300">
        <f>SUMIF(COMP!$N:$N, "&lt;&gt;#N/A")*$C$298</f>
        <v>0</v>
      </c>
      <c r="AA300">
        <f>SUMIF(COMP!$N:$N, "&lt;&gt;#N/A")*$C$298</f>
        <v>0</v>
      </c>
      <c r="AB300">
        <f>SUMIF(COMP!$N:$N, "&lt;&gt;#N/A")*$C$298</f>
        <v>0</v>
      </c>
      <c r="AC300">
        <f>SUMIF(COMP!$N:$N, "&lt;&gt;#N/A")*$C$298</f>
        <v>0</v>
      </c>
      <c r="AD300">
        <f>SUMIF(COMP!$N:$N, "&lt;&gt;#N/A")*$C$298</f>
        <v>0</v>
      </c>
    </row>
    <row r="301" spans="1:30" x14ac:dyDescent="0.3">
      <c r="C301" cm="1">
        <f t="array" ref="C301">INDEX(WEATHER!$A$2:$G$865, MATCH(1, (WEATHER!$A$2:$A$865=INPUT!$C$7)*(WEATHER!$B$2:$B$865=CALC!C287)*(WEATHER!$C$2:$C$865=CALC!$B$287), 0), 4)</f>
        <v>29.277777777777779</v>
      </c>
      <c r="D301" cm="1">
        <f t="array" ref="D301">INDEX(WEATHER!$A$2:$G$865, MATCH(1, (WEATHER!$A$2:$A$865=INPUT!$C$7)*(WEATHER!$B$2:$B$865=CALC!D287)*(WEATHER!$C$2:$C$865=CALC!$B$287), 0), 4)</f>
        <v>29.277777777777779</v>
      </c>
      <c r="E301" cm="1">
        <f t="array" ref="E301">INDEX(WEATHER!$A$2:$G$865, MATCH(1, (WEATHER!$A$2:$A$865=INPUT!$C$7)*(WEATHER!$B$2:$B$865=CALC!E287)*(WEATHER!$C$2:$C$865=CALC!$B$287), 0), 4)</f>
        <v>30.388888888888889</v>
      </c>
      <c r="F301" cm="1">
        <f t="array" ref="F301">INDEX(WEATHER!$A$2:$G$865, MATCH(1, (WEATHER!$A$2:$A$865=INPUT!$C$7)*(WEATHER!$B$2:$B$865=CALC!F287)*(WEATHER!$C$2:$C$865=CALC!$B$287), 0), 4)</f>
        <v>30.944444444444443</v>
      </c>
      <c r="G301" cm="1">
        <f t="array" ref="G301">INDEX(WEATHER!$A$2:$G$865, MATCH(1, (WEATHER!$A$2:$A$865=INPUT!$C$7)*(WEATHER!$B$2:$B$865=CALC!G287)*(WEATHER!$C$2:$C$865=CALC!$B$287), 0), 4)</f>
        <v>31.444444444444443</v>
      </c>
      <c r="H301" cm="1">
        <f t="array" ref="H301">INDEX(WEATHER!$A$2:$G$865, MATCH(1, (WEATHER!$A$2:$A$865=INPUT!$C$7)*(WEATHER!$B$2:$B$865=CALC!H287)*(WEATHER!$C$2:$C$865=CALC!$B$287), 0), 4)</f>
        <v>31.444444444444443</v>
      </c>
      <c r="I301" cm="1">
        <f t="array" ref="I301">INDEX(WEATHER!$A$2:$G$865, MATCH(1, (WEATHER!$A$2:$A$865=INPUT!$C$7)*(WEATHER!$B$2:$B$865=CALC!I287)*(WEATHER!$C$2:$C$865=CALC!$B$287), 0), 4)</f>
        <v>31.444444444444443</v>
      </c>
      <c r="J301" cm="1">
        <f t="array" ref="J301">INDEX(WEATHER!$A$2:$G$865, MATCH(1, (WEATHER!$A$2:$A$865=INPUT!$C$7)*(WEATHER!$B$2:$B$865=CALC!J287)*(WEATHER!$C$2:$C$865=CALC!$B$287), 0), 4)</f>
        <v>30.888888888888889</v>
      </c>
      <c r="K301" cm="1">
        <f t="array" ref="K301">INDEX(WEATHER!$A$2:$G$865, MATCH(1, (WEATHER!$A$2:$A$865=INPUT!$C$7)*(WEATHER!$B$2:$B$865=CALC!K287)*(WEATHER!$C$2:$C$865=CALC!$B$287), 0), 4)</f>
        <v>31.444444444444443</v>
      </c>
      <c r="L301" cm="1">
        <f t="array" ref="L301">INDEX(WEATHER!$A$2:$G$865, MATCH(1, (WEATHER!$A$2:$A$865=INPUT!$C$7)*(WEATHER!$B$2:$B$865=CALC!L287)*(WEATHER!$C$2:$C$865=CALC!$B$287), 0), 4)</f>
        <v>31.444444444444443</v>
      </c>
      <c r="M301" cm="1">
        <f t="array" ref="M301">INDEX(WEATHER!$A$2:$G$865, MATCH(1, (WEATHER!$A$2:$A$865=INPUT!$C$7)*(WEATHER!$B$2:$B$865=CALC!M287)*(WEATHER!$C$2:$C$865=CALC!$B$287), 0), 4)</f>
        <v>31.444444444444443</v>
      </c>
      <c r="N301" cm="1">
        <f t="array" ref="N301">INDEX(WEATHER!$A$2:$G$865, MATCH(1, (WEATHER!$A$2:$A$865=INPUT!$C$7)*(WEATHER!$B$2:$B$865=CALC!N287)*(WEATHER!$C$2:$C$865=CALC!$B$287), 0), 4)</f>
        <v>30.388888888888889</v>
      </c>
    </row>
    <row r="302" spans="1:30" x14ac:dyDescent="0.3">
      <c r="C302" cm="1">
        <f t="array" ref="C302">INDEX(WEATHER!$A$2:$G$865, MATCH(1, (WEATHER!$A$2:$A$865=INPUT!$C$7)*(WEATHER!$B$2:$B$865=CALC!C287)*(WEATHER!$C$2:$C$865=CALC!$B$287), 0), 6)</f>
        <v>1.9349999999999999E-2</v>
      </c>
      <c r="D302" cm="1">
        <f t="array" ref="D302">INDEX(WEATHER!$A$2:$G$865, MATCH(1, (WEATHER!$A$2:$A$865=INPUT!$C$7)*(WEATHER!$B$2:$B$865=CALC!D287)*(WEATHER!$C$2:$C$865=CALC!$B$287), 0), 6)</f>
        <v>1.9349999999999999E-2</v>
      </c>
      <c r="E302" cm="1">
        <f t="array" ref="E302">INDEX(WEATHER!$A$2:$G$865, MATCH(1, (WEATHER!$A$2:$A$865=INPUT!$C$7)*(WEATHER!$B$2:$B$865=CALC!E287)*(WEATHER!$C$2:$C$865=CALC!$B$287), 0), 6)</f>
        <v>1.993E-2</v>
      </c>
      <c r="F302" cm="1">
        <f t="array" ref="F302">INDEX(WEATHER!$A$2:$G$865, MATCH(1, (WEATHER!$A$2:$A$865=INPUT!$C$7)*(WEATHER!$B$2:$B$865=CALC!F287)*(WEATHER!$C$2:$C$865=CALC!$B$287), 0), 6)</f>
        <v>2.078E-2</v>
      </c>
      <c r="G302" cm="1">
        <f t="array" ref="G302">INDEX(WEATHER!$A$2:$G$865, MATCH(1, (WEATHER!$A$2:$A$865=INPUT!$C$7)*(WEATHER!$B$2:$B$865=CALC!G287)*(WEATHER!$C$2:$C$865=CALC!$B$287), 0), 6)</f>
        <v>2.0660000000000001E-2</v>
      </c>
      <c r="H302" cm="1">
        <f t="array" ref="H302">INDEX(WEATHER!$A$2:$G$865, MATCH(1, (WEATHER!$A$2:$A$865=INPUT!$C$7)*(WEATHER!$B$2:$B$865=CALC!H287)*(WEATHER!$C$2:$C$865=CALC!$B$287), 0), 6)</f>
        <v>2.0660000000000001E-2</v>
      </c>
      <c r="I302" cm="1">
        <f t="array" ref="I302">INDEX(WEATHER!$A$2:$G$865, MATCH(1, (WEATHER!$A$2:$A$865=INPUT!$C$7)*(WEATHER!$B$2:$B$865=CALC!I287)*(WEATHER!$C$2:$C$865=CALC!$B$287), 0), 6)</f>
        <v>1.9820000000000001E-2</v>
      </c>
      <c r="J302" cm="1">
        <f t="array" ref="J302">INDEX(WEATHER!$A$2:$G$865, MATCH(1, (WEATHER!$A$2:$A$865=INPUT!$C$7)*(WEATHER!$B$2:$B$865=CALC!J287)*(WEATHER!$C$2:$C$865=CALC!$B$287), 0), 6)</f>
        <v>1.993E-2</v>
      </c>
      <c r="K302" cm="1">
        <f t="array" ref="K302">INDEX(WEATHER!$A$2:$G$865, MATCH(1, (WEATHER!$A$2:$A$865=INPUT!$C$7)*(WEATHER!$B$2:$B$865=CALC!K287)*(WEATHER!$C$2:$C$865=CALC!$B$287), 0), 6)</f>
        <v>2.0660000000000001E-2</v>
      </c>
      <c r="L302" cm="1">
        <f t="array" ref="L302">INDEX(WEATHER!$A$2:$G$865, MATCH(1, (WEATHER!$A$2:$A$865=INPUT!$C$7)*(WEATHER!$B$2:$B$865=CALC!L287)*(WEATHER!$C$2:$C$865=CALC!$B$287), 0), 6)</f>
        <v>2.0660000000000001E-2</v>
      </c>
      <c r="M302" cm="1">
        <f t="array" ref="M302">INDEX(WEATHER!$A$2:$G$865, MATCH(1, (WEATHER!$A$2:$A$865=INPUT!$C$7)*(WEATHER!$B$2:$B$865=CALC!M287)*(WEATHER!$C$2:$C$865=CALC!$B$287), 0), 6)</f>
        <v>2.0660000000000001E-2</v>
      </c>
      <c r="N302" cm="1">
        <f t="array" ref="N302">INDEX(WEATHER!$A$2:$G$865, MATCH(1, (WEATHER!$A$2:$A$865=INPUT!$C$7)*(WEATHER!$B$2:$B$865=CALC!N287)*(WEATHER!$C$2:$C$865=CALC!$B$287), 0), 6)</f>
        <v>1.993E-2</v>
      </c>
      <c r="P302" s="5">
        <v>3</v>
      </c>
      <c r="Q302" t="s">
        <v>42</v>
      </c>
      <c r="R302" t="s">
        <v>200</v>
      </c>
      <c r="S302">
        <f>1.23 * $M$2 * (C301-$E$1)</f>
        <v>6841.4897749333331</v>
      </c>
      <c r="T302">
        <f t="shared" ref="T302" si="292">1.23 * $M$2 * (D301-$E$1)</f>
        <v>6841.4897749333331</v>
      </c>
      <c r="U302">
        <f t="shared" ref="U302" si="293">1.23 * $M$2 * (E301-$E$1)</f>
        <v>8368.6080282666662</v>
      </c>
      <c r="V302">
        <f t="shared" ref="V302" si="294">1.23 * $M$2 * (F301-$E$1)</f>
        <v>9132.1671549333296</v>
      </c>
      <c r="W302">
        <f t="shared" ref="W302" si="295">1.23 * $M$2 * (G301-$E$1)</f>
        <v>9819.3703689333306</v>
      </c>
      <c r="X302">
        <f t="shared" ref="X302" si="296">1.23 * $M$2 * (H301-$E$1)</f>
        <v>9819.3703689333306</v>
      </c>
      <c r="Y302">
        <f t="shared" ref="Y302" si="297">1.23 * $M$2 * (I301-$E$1)</f>
        <v>9819.3703689333306</v>
      </c>
      <c r="Z302">
        <f t="shared" ref="Z302" si="298">1.23 * $M$2 * (J301-$E$1)</f>
        <v>9055.8112422666654</v>
      </c>
      <c r="AA302">
        <f t="shared" ref="AA302" si="299">1.23 * $M$2 * (K301-$E$1)</f>
        <v>9819.3703689333306</v>
      </c>
      <c r="AB302">
        <f t="shared" ref="AB302" si="300">1.23 * $M$2 * (L301-$E$1)</f>
        <v>9819.3703689333306</v>
      </c>
      <c r="AC302">
        <f t="shared" ref="AC302" si="301">1.23 * $M$2 * (M301-$E$1)</f>
        <v>9819.3703689333306</v>
      </c>
      <c r="AD302">
        <f t="shared" ref="AD302" si="302">1.23 * $M$2 * (N301-$E$1)</f>
        <v>8368.6080282666662</v>
      </c>
    </row>
    <row r="303" spans="1:30" x14ac:dyDescent="0.3">
      <c r="R303" t="s">
        <v>201</v>
      </c>
      <c r="S303">
        <f>3010 * $M$2 * (C302-$F$2)</f>
        <v>30774.971249399994</v>
      </c>
      <c r="T303">
        <f>3010 * $M$2 * (D302-$F$2)</f>
        <v>30774.971249399994</v>
      </c>
      <c r="U303">
        <f t="shared" ref="U303" si="303">3010 * $M$2 * (E302-$F$2)</f>
        <v>32725.734454279998</v>
      </c>
      <c r="V303">
        <f t="shared" ref="V303" si="304">3010 * $M$2 * (F302-$F$2)</f>
        <v>35584.611564879997</v>
      </c>
      <c r="W303">
        <f t="shared" ref="W303" si="305">3010 * $M$2 * (G302-$F$2)</f>
        <v>35181.005384560005</v>
      </c>
      <c r="X303">
        <f t="shared" ref="X303" si="306">3010 * $M$2 * (H302-$F$2)</f>
        <v>35181.005384560005</v>
      </c>
      <c r="Y303">
        <f t="shared" ref="Y303" si="307">3010 * $M$2 * (I302-$F$2)</f>
        <v>32355.76212232</v>
      </c>
      <c r="Z303">
        <f t="shared" ref="Z303" si="308">3010 * $M$2 * (J302-$F$2)</f>
        <v>32725.734454279998</v>
      </c>
      <c r="AA303">
        <f t="shared" ref="AA303" si="309">3010 * $M$2 * (K302-$F$2)</f>
        <v>35181.005384560005</v>
      </c>
      <c r="AB303">
        <f t="shared" ref="AB303" si="310">3010 * $M$2 * (L302-$F$2)</f>
        <v>35181.005384560005</v>
      </c>
      <c r="AC303">
        <f t="shared" ref="AC303" si="311">3010 * $M$2 * (M302-$F$2)</f>
        <v>35181.005384560005</v>
      </c>
      <c r="AD303">
        <f t="shared" ref="AD303" si="312">3010 * $M$2 * (N302-$F$2)</f>
        <v>32725.734454279998</v>
      </c>
    </row>
    <row r="304" spans="1:30" x14ac:dyDescent="0.3">
      <c r="S304">
        <f>SUM(S288:S303)/1000</f>
        <v>166.44821218803389</v>
      </c>
      <c r="T304">
        <f t="shared" ref="T304:AD304" si="313">SUM(T288:T303)/1000</f>
        <v>166.44821218803389</v>
      </c>
      <c r="U304">
        <f t="shared" si="313"/>
        <v>173.3774290908693</v>
      </c>
      <c r="V304">
        <f t="shared" si="313"/>
        <v>178.72553305044704</v>
      </c>
      <c r="W304">
        <f t="shared" si="313"/>
        <v>180.56223103420697</v>
      </c>
      <c r="X304">
        <f t="shared" si="313"/>
        <v>180.56223103420697</v>
      </c>
      <c r="Y304">
        <f t="shared" si="313"/>
        <v>177.73698777196699</v>
      </c>
      <c r="Z304">
        <f t="shared" si="313"/>
        <v>175.61773325494926</v>
      </c>
      <c r="AA304">
        <f t="shared" si="313"/>
        <v>180.56223103420697</v>
      </c>
      <c r="AB304">
        <f t="shared" si="313"/>
        <v>180.56223103420697</v>
      </c>
      <c r="AC304">
        <f t="shared" si="313"/>
        <v>180.56223103420697</v>
      </c>
      <c r="AD304">
        <f t="shared" si="313"/>
        <v>173.3774290908693</v>
      </c>
    </row>
    <row r="305" spans="1:30" s="10" customFormat="1" x14ac:dyDescent="0.3"/>
    <row r="306" spans="1:30" x14ac:dyDescent="0.3">
      <c r="B306">
        <v>17</v>
      </c>
      <c r="C306" t="s">
        <v>179</v>
      </c>
      <c r="D306" t="s">
        <v>180</v>
      </c>
      <c r="E306" t="s">
        <v>182</v>
      </c>
      <c r="F306" t="s">
        <v>183</v>
      </c>
      <c r="G306" t="s">
        <v>94</v>
      </c>
      <c r="H306" t="s">
        <v>186</v>
      </c>
      <c r="I306" t="s">
        <v>187</v>
      </c>
      <c r="J306" t="s">
        <v>188</v>
      </c>
      <c r="K306" t="s">
        <v>184</v>
      </c>
      <c r="L306" t="s">
        <v>189</v>
      </c>
      <c r="M306" t="s">
        <v>185</v>
      </c>
      <c r="N306" t="s">
        <v>190</v>
      </c>
      <c r="S306" t="s">
        <v>179</v>
      </c>
      <c r="T306" t="s">
        <v>180</v>
      </c>
      <c r="U306" t="s">
        <v>182</v>
      </c>
      <c r="V306" t="s">
        <v>183</v>
      </c>
      <c r="W306" t="s">
        <v>94</v>
      </c>
      <c r="X306" t="s">
        <v>186</v>
      </c>
      <c r="Y306" t="s">
        <v>187</v>
      </c>
      <c r="Z306" t="s">
        <v>188</v>
      </c>
      <c r="AA306" t="s">
        <v>184</v>
      </c>
      <c r="AB306" t="s">
        <v>189</v>
      </c>
      <c r="AC306" t="s">
        <v>185</v>
      </c>
      <c r="AD306" t="s">
        <v>190</v>
      </c>
    </row>
    <row r="307" spans="1:30" x14ac:dyDescent="0.3">
      <c r="A307" t="s">
        <v>107</v>
      </c>
      <c r="C307" cm="1">
        <f t="array" ref="C307">INDEX(CLTDRoofGlass!$B$3:$F$26,$B$306,'ROOF-TYPE'!$B$1)+(25.5-$E$1)+(INDEX(WEATHER!$A$2:$G$865, MATCH(1, (WEATHER!$A$2:$A$865=INPUT!$C$7)*(WEATHER!$B$2:$B$865=CALC!C306)*(WEATHER!$C$2:$C$865=CALC!$B$306), 0), 4)-29.4)</f>
        <v>43.744444444444447</v>
      </c>
      <c r="D307" cm="1">
        <f t="array" ref="D307">INDEX(CLTDRoofGlass!$B$3:$F$26,$B$306,'ROOF-TYPE'!$B$1)+(25.5-$E$1)+(INDEX(WEATHER!$A$2:$G$865, MATCH(1, (WEATHER!$A$2:$A$865=INPUT!$C$7)*(WEATHER!$B$2:$B$865=CALC!D306)*(WEATHER!$C$2:$C$865=CALC!$B$306), 0), 4)-29.4)</f>
        <v>43.744444444444447</v>
      </c>
      <c r="E307" cm="1">
        <f t="array" ref="E307">INDEX(CLTDRoofGlass!$B$3:$F$26,$B$306,'ROOF-TYPE'!$B$1)+(25.5-$E$1)+(INDEX(WEATHER!$A$2:$G$865, MATCH(1, (WEATHER!$A$2:$A$865=INPUT!$C$7)*(WEATHER!$B$2:$B$865=CALC!E306)*(WEATHER!$C$2:$C$865=CALC!$B$306), 0), 4)-29.4)</f>
        <v>44.800000000000004</v>
      </c>
      <c r="F307" cm="1">
        <f t="array" ref="F307">INDEX(CLTDRoofGlass!$B$3:$F$26,$B$306,'ROOF-TYPE'!$B$1)+(25.5-$E$1)+(INDEX(WEATHER!$A$2:$G$865, MATCH(1, (WEATHER!$A$2:$A$865=INPUT!$C$7)*(WEATHER!$B$2:$B$865=CALC!F306)*(WEATHER!$C$2:$C$865=CALC!$B$306), 0), 4)-29.4)</f>
        <v>45.300000000000004</v>
      </c>
      <c r="G307" cm="1">
        <f t="array" ref="G307">INDEX(CLTDRoofGlass!$B$3:$F$26,$B$306,'ROOF-TYPE'!$B$1)+(25.5-$E$1)+(INDEX(WEATHER!$A$2:$G$865, MATCH(1, (WEATHER!$A$2:$A$865=INPUT!$C$7)*(WEATHER!$B$2:$B$865=CALC!G306)*(WEATHER!$C$2:$C$865=CALC!$B$306), 0), 4)-29.4)</f>
        <v>45.800000000000004</v>
      </c>
      <c r="H307" cm="1">
        <f t="array" ref="H307">INDEX(CLTDRoofGlass!$B$3:$F$26,$B$306,'ROOF-TYPE'!$B$1)+(25.5-$E$1)+(INDEX(WEATHER!$A$2:$G$865, MATCH(1, (WEATHER!$A$2:$A$865=INPUT!$C$7)*(WEATHER!$B$2:$B$865=CALC!H306)*(WEATHER!$C$2:$C$865=CALC!$B$306), 0), 4)-29.4)</f>
        <v>45.800000000000004</v>
      </c>
      <c r="I307" cm="1">
        <f t="array" ref="I307">INDEX(CLTDRoofGlass!$B$3:$F$26,$B$306,'ROOF-TYPE'!$B$1)+(25.5-$E$1)+(INDEX(WEATHER!$A$2:$G$865, MATCH(1, (WEATHER!$A$2:$A$865=INPUT!$C$7)*(WEATHER!$B$2:$B$865=CALC!I306)*(WEATHER!$C$2:$C$865=CALC!$B$306), 0), 4)-29.4)</f>
        <v>45.744444444444447</v>
      </c>
      <c r="J307" cm="1">
        <f t="array" ref="J307">INDEX(CLTDRoofGlass!$B$3:$F$26,$B$306,'ROOF-TYPE'!$B$1)+(25.5-$E$1)+(INDEX(WEATHER!$A$2:$G$865, MATCH(1, (WEATHER!$A$2:$A$865=INPUT!$C$7)*(WEATHER!$B$2:$B$865=CALC!J306)*(WEATHER!$C$2:$C$865=CALC!$B$306), 0), 4)-29.4)</f>
        <v>45.244444444444447</v>
      </c>
      <c r="K307" cm="1">
        <f t="array" ref="K307">INDEX(CLTDRoofGlass!$B$3:$F$26,$B$306,'ROOF-TYPE'!$B$1)+(25.5-$E$1)+(INDEX(WEATHER!$A$2:$G$865, MATCH(1, (WEATHER!$A$2:$A$865=INPUT!$C$7)*(WEATHER!$B$2:$B$865=CALC!K306)*(WEATHER!$C$2:$C$865=CALC!$B$306), 0), 4)-29.4)</f>
        <v>45.800000000000004</v>
      </c>
      <c r="L307" cm="1">
        <f t="array" ref="L307">INDEX(CLTDRoofGlass!$B$3:$F$26,$B$306,'ROOF-TYPE'!$B$1)+(25.5-$E$1)+(INDEX(WEATHER!$A$2:$G$865, MATCH(1, (WEATHER!$A$2:$A$865=INPUT!$C$7)*(WEATHER!$B$2:$B$865=CALC!L306)*(WEATHER!$C$2:$C$865=CALC!$B$306), 0), 4)-29.4)</f>
        <v>45.800000000000004</v>
      </c>
      <c r="M307" cm="1">
        <f t="array" ref="M307">INDEX(CLTDRoofGlass!$B$3:$F$26,$B$306,'ROOF-TYPE'!$B$1)+(25.5-$E$1)+(INDEX(WEATHER!$A$2:$G$865, MATCH(1, (WEATHER!$A$2:$A$865=INPUT!$C$7)*(WEATHER!$B$2:$B$865=CALC!M306)*(WEATHER!$C$2:$C$865=CALC!$B$306), 0), 4)-29.4)</f>
        <v>45.800000000000004</v>
      </c>
      <c r="N307" cm="1">
        <f t="array" ref="N307">INDEX(CLTDRoofGlass!$B$3:$F$26,$B$306,'ROOF-TYPE'!$B$1)+(25.5-$E$1)+(INDEX(WEATHER!$A$2:$G$865, MATCH(1, (WEATHER!$A$2:$A$865=INPUT!$C$7)*(WEATHER!$B$2:$B$865=CALC!N306)*(WEATHER!$C$2:$C$865=CALC!$B$306), 0), 4)-29.4)</f>
        <v>44.800000000000004</v>
      </c>
      <c r="P307" t="s">
        <v>33</v>
      </c>
      <c r="Q307" t="s">
        <v>25</v>
      </c>
      <c r="S307" s="9">
        <f>(1/(INPUT!$C$11+INPUT!$C$12+INPUT!$C$13+$H$1))*INPUT!$C$4*INPUT!$C$5*C307</f>
        <v>59084.402156534066</v>
      </c>
      <c r="T307" s="9">
        <f>(1/(INPUT!$C$11+INPUT!$C$12+INPUT!$C$13+$H$1))*INPUT!$C$4*INPUT!$C$5*D307</f>
        <v>59084.402156534066</v>
      </c>
      <c r="U307" s="9">
        <f>(1/(INPUT!$C$11+INPUT!$C$12+INPUT!$C$13+$H$1))*INPUT!$C$4*INPUT!$C$5*E307</f>
        <v>60510.111631990185</v>
      </c>
      <c r="V307" s="9">
        <f>(1/(INPUT!$C$11+INPUT!$C$12+INPUT!$C$13+$H$1))*INPUT!$C$4*INPUT!$C$5*F307</f>
        <v>61185.447699311502</v>
      </c>
      <c r="W307" s="9">
        <f>(1/(INPUT!$C$11+INPUT!$C$12+INPUT!$C$13+$H$1))*INPUT!$C$4*INPUT!$C$5*G307</f>
        <v>61860.783766632827</v>
      </c>
      <c r="X307" s="9">
        <f>(1/(INPUT!$C$11+INPUT!$C$12+INPUT!$C$13+$H$1))*INPUT!$C$4*INPUT!$C$5*H307</f>
        <v>61860.783766632827</v>
      </c>
      <c r="Y307" s="9">
        <f>(1/(INPUT!$C$11+INPUT!$C$12+INPUT!$C$13+$H$1))*INPUT!$C$4*INPUT!$C$5*I307</f>
        <v>61785.746425819343</v>
      </c>
      <c r="Z307" s="9">
        <f>(1/(INPUT!$C$11+INPUT!$C$12+INPUT!$C$13+$H$1))*INPUT!$C$4*INPUT!$C$5*J307</f>
        <v>61110.410358498026</v>
      </c>
      <c r="AA307" s="9">
        <f>(1/(INPUT!$C$11+INPUT!$C$12+INPUT!$C$13+$H$1))*INPUT!$C$4*INPUT!$C$5*K307</f>
        <v>61860.783766632827</v>
      </c>
      <c r="AB307" s="9">
        <f>(1/(INPUT!$C$11+INPUT!$C$12+INPUT!$C$13+$H$1))*INPUT!$C$4*INPUT!$C$5*L307</f>
        <v>61860.783766632827</v>
      </c>
      <c r="AC307" s="9">
        <f>(1/(INPUT!$C$11+INPUT!$C$12+INPUT!$C$13+$H$1))*INPUT!$C$4*INPUT!$C$5*M307</f>
        <v>61860.783766632827</v>
      </c>
      <c r="AD307" s="9">
        <f>(1/(INPUT!$C$11+INPUT!$C$12+INPUT!$C$13+$H$1))*INPUT!$C$4*INPUT!$C$5*N307</f>
        <v>60510.111631990185</v>
      </c>
    </row>
    <row r="308" spans="1:30" x14ac:dyDescent="0.3">
      <c r="A308" t="s">
        <v>108</v>
      </c>
      <c r="B308" t="s">
        <v>104</v>
      </c>
      <c r="C308" cm="1">
        <f t="array" ref="C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(WEATHER!$A$2:$A$865=INPUT!$C$7)*(WEATHER!$B$2:$B$865=CALC!C306)*(WEATHER!$C$2:$C$865=CALC!$B$306), 0), 4)-29.4)</f>
        <v>19.744444444444444</v>
      </c>
      <c r="D308" cm="1">
        <f t="array" ref="D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(WEATHER!$A$2:$A$865=INPUT!$C$7)*(WEATHER!$B$2:$B$865=CALC!D306)*(WEATHER!$C$2:$C$865=CALC!$B$306), 0), 4)-29.4)</f>
        <v>19.744444444444444</v>
      </c>
      <c r="E308" cm="1">
        <f t="array" ref="E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(WEATHER!$A$2:$A$865=INPUT!$C$7)*(WEATHER!$B$2:$B$865=CALC!E306)*(WEATHER!$C$2:$C$865=CALC!$B$306), 0), 4)-29.4)</f>
        <v>20.8</v>
      </c>
      <c r="F308" cm="1">
        <f t="array" ref="F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(WEATHER!$A$2:$A$865=INPUT!$C$7)*(WEATHER!$B$2:$B$865=CALC!F306)*(WEATHER!$C$2:$C$865=CALC!$B$306), 0), 4)-29.4)</f>
        <v>21.3</v>
      </c>
      <c r="G308" cm="1">
        <f t="array" ref="G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(WEATHER!$A$2:$A$865=INPUT!$C$7)*(WEATHER!$B$2:$B$865=CALC!G306)*(WEATHER!$C$2:$C$865=CALC!$B$306), 0), 4)-29.4)</f>
        <v>21.8</v>
      </c>
      <c r="H308" cm="1">
        <f t="array" ref="H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(WEATHER!$A$2:$A$865=INPUT!$C$7)*(WEATHER!$B$2:$B$865=CALC!H306)*(WEATHER!$C$2:$C$865=CALC!$B$306), 0), 4)-29.4)</f>
        <v>21.8</v>
      </c>
      <c r="I308" cm="1">
        <f t="array" ref="I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(WEATHER!$A$2:$A$865=INPUT!$C$7)*(WEATHER!$B$2:$B$865=CALC!I306)*(WEATHER!$C$2:$C$865=CALC!$B$306), 0), 4)-29.4)</f>
        <v>21.744444444444444</v>
      </c>
      <c r="J308" cm="1">
        <f t="array" ref="J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(WEATHER!$A$2:$A$865=INPUT!$C$7)*(WEATHER!$B$2:$B$865=CALC!J306)*(WEATHER!$C$2:$C$865=CALC!$B$306), 0), 4)-29.4)</f>
        <v>21.244444444444444</v>
      </c>
      <c r="K308" cm="1">
        <f t="array" ref="K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(WEATHER!$A$2:$A$865=INPUT!$C$7)*(WEATHER!$B$2:$B$865=CALC!K306)*(WEATHER!$C$2:$C$865=CALC!$B$306), 0), 4)-29.4)</f>
        <v>21.8</v>
      </c>
      <c r="L308" cm="1">
        <f t="array" ref="L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(WEATHER!$A$2:$A$865=INPUT!$C$7)*(WEATHER!$B$2:$B$865=CALC!L306)*(WEATHER!$C$2:$C$865=CALC!$B$306), 0), 4)-29.4)</f>
        <v>21.8</v>
      </c>
      <c r="M308" cm="1">
        <f t="array" ref="M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(WEATHER!$A$2:$A$865=INPUT!$C$7)*(WEATHER!$B$2:$B$865=CALC!M306)*(WEATHER!$C$2:$C$865=CALC!$B$306), 0), 4)-29.4)</f>
        <v>21.8</v>
      </c>
      <c r="N308" cm="1">
        <f t="array" ref="N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(WEATHER!$A$2:$A$865=INPUT!$C$7)*(WEATHER!$B$2:$B$865=CALC!N306)*(WEATHER!$C$2:$C$865=CALC!$B$306), 0), 4)-29.4)</f>
        <v>20.8</v>
      </c>
      <c r="P308" t="s">
        <v>33</v>
      </c>
      <c r="Q308" t="s">
        <v>26</v>
      </c>
      <c r="R308" t="s">
        <v>104</v>
      </c>
      <c r="S308">
        <f>(1/(2*INPUT!$C$16+INPUT!$C$14))*INDEX(INPUT!$F$11:$G$14,MATCH(CALC!$B$6,INPUT!$F$11:$F$14,0),2)*C308</f>
        <v>5246.4393103448274</v>
      </c>
      <c r="T308">
        <f>(1/(2*INPUT!$C$16+INPUT!$C$14))*INDEX(INPUT!$F$11:$G$14,MATCH(CALC!$B$6,INPUT!$F$11:$F$14,0),2)*D308</f>
        <v>5246.4393103448274</v>
      </c>
      <c r="U308">
        <f>(1/(2*INPUT!$C$16+INPUT!$C$14))*INDEX(INPUT!$F$11:$G$14,MATCH(CALC!$B$6,INPUT!$F$11:$F$14,0),2)*E308</f>
        <v>5526.9186206896557</v>
      </c>
      <c r="V308">
        <f>(1/(2*INPUT!$C$16+INPUT!$C$14))*INDEX(INPUT!$F$11:$G$14,MATCH(CALC!$B$6,INPUT!$F$11:$F$14,0),2)*F308</f>
        <v>5659.77724137931</v>
      </c>
      <c r="W308">
        <f>(1/(2*INPUT!$C$16+INPUT!$C$14))*INDEX(INPUT!$F$11:$G$14,MATCH(CALC!$B$6,INPUT!$F$11:$F$14,0),2)*G308</f>
        <v>5792.6358620689653</v>
      </c>
      <c r="X308">
        <f>(1/(2*INPUT!$C$16+INPUT!$C$14))*INDEX(INPUT!$F$11:$G$14,MATCH(CALC!$B$6,INPUT!$F$11:$F$14,0),2)*H308</f>
        <v>5792.6358620689653</v>
      </c>
      <c r="Y308">
        <f>(1/(2*INPUT!$C$16+INPUT!$C$14))*INDEX(INPUT!$F$11:$G$14,MATCH(CALC!$B$6,INPUT!$F$11:$F$14,0),2)*I308</f>
        <v>5777.8737931034475</v>
      </c>
      <c r="Z308">
        <f>(1/(2*INPUT!$C$16+INPUT!$C$14))*INDEX(INPUT!$F$11:$G$14,MATCH(CALC!$B$6,INPUT!$F$11:$F$14,0),2)*J308</f>
        <v>5645.0151724137932</v>
      </c>
      <c r="AA308">
        <f>(1/(2*INPUT!$C$16+INPUT!$C$14))*INDEX(INPUT!$F$11:$G$14,MATCH(CALC!$B$6,INPUT!$F$11:$F$14,0),2)*K308</f>
        <v>5792.6358620689653</v>
      </c>
      <c r="AB308">
        <f>(1/(2*INPUT!$C$16+INPUT!$C$14))*INDEX(INPUT!$F$11:$G$14,MATCH(CALC!$B$6,INPUT!$F$11:$F$14,0),2)*L308</f>
        <v>5792.6358620689653</v>
      </c>
      <c r="AC308">
        <f>(1/(2*INPUT!$C$16+INPUT!$C$14))*INDEX(INPUT!$F$11:$G$14,MATCH(CALC!$B$6,INPUT!$F$11:$F$14,0),2)*M308</f>
        <v>5792.6358620689653</v>
      </c>
      <c r="AD308">
        <f>(1/(2*INPUT!$C$16+INPUT!$C$14))*INDEX(INPUT!$F$11:$G$14,MATCH(CALC!$B$6,INPUT!$F$11:$F$14,0),2)*N308</f>
        <v>5526.9186206896557</v>
      </c>
    </row>
    <row r="309" spans="1:30" x14ac:dyDescent="0.3">
      <c r="B309" t="s">
        <v>73</v>
      </c>
      <c r="C309" cm="1">
        <f t="array" ref="C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(WEATHER!$A$2:$A$865=INPUT!$C$7)*(WEATHER!$B$2:$B$865=CALC!C306)*(WEATHER!$C$2:$C$865=CALC!$B$306), 0), 4)-29.4)</f>
        <v>15.744444444444444</v>
      </c>
      <c r="D309" cm="1">
        <f t="array" ref="D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(WEATHER!$A$2:$A$865=INPUT!$C$7)*(WEATHER!$B$2:$B$865=CALC!D306)*(WEATHER!$C$2:$C$865=CALC!$B$306), 0), 4)-29.4)</f>
        <v>15.744444444444444</v>
      </c>
      <c r="E309" cm="1">
        <f t="array" ref="E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(WEATHER!$A$2:$A$865=INPUT!$C$7)*(WEATHER!$B$2:$B$865=CALC!E306)*(WEATHER!$C$2:$C$865=CALC!$B$306), 0), 4)-29.4)</f>
        <v>16.8</v>
      </c>
      <c r="F309" cm="1">
        <f t="array" ref="F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(WEATHER!$A$2:$A$865=INPUT!$C$7)*(WEATHER!$B$2:$B$865=CALC!F306)*(WEATHER!$C$2:$C$865=CALC!$B$306), 0), 4)-29.4)</f>
        <v>17.3</v>
      </c>
      <c r="G309" cm="1">
        <f t="array" ref="G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(WEATHER!$A$2:$A$865=INPUT!$C$7)*(WEATHER!$B$2:$B$865=CALC!G306)*(WEATHER!$C$2:$C$865=CALC!$B$306), 0), 4)-29.4)</f>
        <v>17.8</v>
      </c>
      <c r="H309" cm="1">
        <f t="array" ref="H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(WEATHER!$A$2:$A$865=INPUT!$C$7)*(WEATHER!$B$2:$B$865=CALC!H306)*(WEATHER!$C$2:$C$865=CALC!$B$306), 0), 4)-29.4)</f>
        <v>17.8</v>
      </c>
      <c r="I309" cm="1">
        <f t="array" ref="I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(WEATHER!$A$2:$A$865=INPUT!$C$7)*(WEATHER!$B$2:$B$865=CALC!I306)*(WEATHER!$C$2:$C$865=CALC!$B$306), 0), 4)-29.4)</f>
        <v>17.744444444444444</v>
      </c>
      <c r="J309" cm="1">
        <f t="array" ref="J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(WEATHER!$A$2:$A$865=INPUT!$C$7)*(WEATHER!$B$2:$B$865=CALC!J306)*(WEATHER!$C$2:$C$865=CALC!$B$306), 0), 4)-29.4)</f>
        <v>17.244444444444444</v>
      </c>
      <c r="K309" cm="1">
        <f t="array" ref="K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(WEATHER!$A$2:$A$865=INPUT!$C$7)*(WEATHER!$B$2:$B$865=CALC!K306)*(WEATHER!$C$2:$C$865=CALC!$B$306), 0), 4)-29.4)</f>
        <v>17.8</v>
      </c>
      <c r="L309" cm="1">
        <f t="array" ref="L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(WEATHER!$A$2:$A$865=INPUT!$C$7)*(WEATHER!$B$2:$B$865=CALC!L306)*(WEATHER!$C$2:$C$865=CALC!$B$306), 0), 4)-29.4)</f>
        <v>17.8</v>
      </c>
      <c r="M309" cm="1">
        <f t="array" ref="M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(WEATHER!$A$2:$A$865=INPUT!$C$7)*(WEATHER!$B$2:$B$865=CALC!M306)*(WEATHER!$C$2:$C$865=CALC!$B$306), 0), 4)-29.4)</f>
        <v>17.8</v>
      </c>
      <c r="N309" cm="1">
        <f t="array" ref="N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(WEATHER!$A$2:$A$865=INPUT!$C$7)*(WEATHER!$B$2:$B$865=CALC!N306)*(WEATHER!$C$2:$C$865=CALC!$B$306), 0), 4)-29.4)</f>
        <v>16.8</v>
      </c>
      <c r="R309" t="s">
        <v>73</v>
      </c>
      <c r="S309">
        <f>(1/(2*INPUT!$C$16+INPUT!$C$14))*INDEX(INPUT!$F$11:$G$14,MATCH(CALC!$B$6,INPUT!$F$11:$F$14,0),2)*C309</f>
        <v>4183.5703448275863</v>
      </c>
      <c r="T309">
        <f>(1/(2*INPUT!$C$16+INPUT!$C$14))*INDEX(INPUT!$F$11:$G$14,MATCH(CALC!$B$6,INPUT!$F$11:$F$14,0),2)*D309</f>
        <v>4183.5703448275863</v>
      </c>
      <c r="U309">
        <f>(1/(2*INPUT!$C$16+INPUT!$C$14))*INDEX(INPUT!$F$11:$G$14,MATCH(CALC!$B$6,INPUT!$F$11:$F$14,0),2)*E309</f>
        <v>4464.0496551724136</v>
      </c>
      <c r="V309">
        <f>(1/(2*INPUT!$C$16+INPUT!$C$14))*INDEX(INPUT!$F$11:$G$14,MATCH(CALC!$B$6,INPUT!$F$11:$F$14,0),2)*F309</f>
        <v>4596.9082758620689</v>
      </c>
      <c r="W309">
        <f>(1/(2*INPUT!$C$16+INPUT!$C$14))*INDEX(INPUT!$F$11:$G$14,MATCH(CALC!$B$6,INPUT!$F$11:$F$14,0),2)*G309</f>
        <v>4729.7668965517241</v>
      </c>
      <c r="X309">
        <f>(1/(2*INPUT!$C$16+INPUT!$C$14))*INDEX(INPUT!$F$11:$G$14,MATCH(CALC!$B$6,INPUT!$F$11:$F$14,0),2)*H309</f>
        <v>4729.7668965517241</v>
      </c>
      <c r="Y309">
        <f>(1/(2*INPUT!$C$16+INPUT!$C$14))*INDEX(INPUT!$F$11:$G$14,MATCH(CALC!$B$6,INPUT!$F$11:$F$14,0),2)*I309</f>
        <v>4715.0048275862064</v>
      </c>
      <c r="Z309">
        <f>(1/(2*INPUT!$C$16+INPUT!$C$14))*INDEX(INPUT!$F$11:$G$14,MATCH(CALC!$B$6,INPUT!$F$11:$F$14,0),2)*J309</f>
        <v>4582.1462068965511</v>
      </c>
      <c r="AA309">
        <f>(1/(2*INPUT!$C$16+INPUT!$C$14))*INDEX(INPUT!$F$11:$G$14,MATCH(CALC!$B$6,INPUT!$F$11:$F$14,0),2)*K309</f>
        <v>4729.7668965517241</v>
      </c>
      <c r="AB309">
        <f>(1/(2*INPUT!$C$16+INPUT!$C$14))*INDEX(INPUT!$F$11:$G$14,MATCH(CALC!$B$6,INPUT!$F$11:$F$14,0),2)*L309</f>
        <v>4729.7668965517241</v>
      </c>
      <c r="AC309">
        <f>(1/(2*INPUT!$C$16+INPUT!$C$14))*INDEX(INPUT!$F$11:$G$14,MATCH(CALC!$B$6,INPUT!$F$11:$F$14,0),2)*M309</f>
        <v>4729.7668965517241</v>
      </c>
      <c r="AD309">
        <f>(1/(2*INPUT!$C$16+INPUT!$C$14))*INDEX(INPUT!$F$11:$G$14,MATCH(CALC!$B$6,INPUT!$F$11:$F$14,0),2)*N309</f>
        <v>4464.0496551724136</v>
      </c>
    </row>
    <row r="310" spans="1:30" x14ac:dyDescent="0.3">
      <c r="B310" t="s">
        <v>105</v>
      </c>
      <c r="C310" cm="1">
        <f t="array" ref="C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(WEATHER!$A$2:$A$865=INPUT!$C$7)*(WEATHER!$B$2:$B$865=CALC!C306)*(WEATHER!$C$2:$C$865=CALC!$B$306), 0), 4)-29.4)</f>
        <v>19.744444444444444</v>
      </c>
      <c r="D310" cm="1">
        <f t="array" ref="D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(WEATHER!$A$2:$A$865=INPUT!$C$7)*(WEATHER!$B$2:$B$865=CALC!D306)*(WEATHER!$C$2:$C$865=CALC!$B$306), 0), 4)-29.4)</f>
        <v>19.744444444444444</v>
      </c>
      <c r="E310" cm="1">
        <f t="array" ref="E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(WEATHER!$A$2:$A$865=INPUT!$C$7)*(WEATHER!$B$2:$B$865=CALC!E306)*(WEATHER!$C$2:$C$865=CALC!$B$306), 0), 4)-29.4)</f>
        <v>20.8</v>
      </c>
      <c r="F310" cm="1">
        <f t="array" ref="F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(WEATHER!$A$2:$A$865=INPUT!$C$7)*(WEATHER!$B$2:$B$865=CALC!F306)*(WEATHER!$C$2:$C$865=CALC!$B$306), 0), 4)-29.4)</f>
        <v>21.3</v>
      </c>
      <c r="G310" cm="1">
        <f t="array" ref="G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(WEATHER!$A$2:$A$865=INPUT!$C$7)*(WEATHER!$B$2:$B$865=CALC!G306)*(WEATHER!$C$2:$C$865=CALC!$B$306), 0), 4)-29.4)</f>
        <v>21.8</v>
      </c>
      <c r="H310" cm="1">
        <f t="array" ref="H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(WEATHER!$A$2:$A$865=INPUT!$C$7)*(WEATHER!$B$2:$B$865=CALC!H306)*(WEATHER!$C$2:$C$865=CALC!$B$306), 0), 4)-29.4)</f>
        <v>21.8</v>
      </c>
      <c r="I310" cm="1">
        <f t="array" ref="I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(WEATHER!$A$2:$A$865=INPUT!$C$7)*(WEATHER!$B$2:$B$865=CALC!I306)*(WEATHER!$C$2:$C$865=CALC!$B$306), 0), 4)-29.4)</f>
        <v>21.744444444444444</v>
      </c>
      <c r="J310" cm="1">
        <f t="array" ref="J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(WEATHER!$A$2:$A$865=INPUT!$C$7)*(WEATHER!$B$2:$B$865=CALC!J306)*(WEATHER!$C$2:$C$865=CALC!$B$306), 0), 4)-29.4)</f>
        <v>21.244444444444444</v>
      </c>
      <c r="K310" cm="1">
        <f t="array" ref="K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(WEATHER!$A$2:$A$865=INPUT!$C$7)*(WEATHER!$B$2:$B$865=CALC!K306)*(WEATHER!$C$2:$C$865=CALC!$B$306), 0), 4)-29.4)</f>
        <v>21.8</v>
      </c>
      <c r="L310" cm="1">
        <f t="array" ref="L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(WEATHER!$A$2:$A$865=INPUT!$C$7)*(WEATHER!$B$2:$B$865=CALC!L306)*(WEATHER!$C$2:$C$865=CALC!$B$306), 0), 4)-29.4)</f>
        <v>21.8</v>
      </c>
      <c r="M310" cm="1">
        <f t="array" ref="M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(WEATHER!$A$2:$A$865=INPUT!$C$7)*(WEATHER!$B$2:$B$865=CALC!M306)*(WEATHER!$C$2:$C$865=CALC!$B$306), 0), 4)-29.4)</f>
        <v>21.8</v>
      </c>
      <c r="N310" cm="1">
        <f t="array" ref="N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(WEATHER!$A$2:$A$865=INPUT!$C$7)*(WEATHER!$B$2:$B$865=CALC!N306)*(WEATHER!$C$2:$C$865=CALC!$B$306), 0), 4)-29.4)</f>
        <v>20.8</v>
      </c>
      <c r="R310" t="s">
        <v>105</v>
      </c>
      <c r="S310">
        <f>(1/(2*INPUT!$C$16+INPUT!$C$14))*INDEX(INPUT!$F$11:$G$14,MATCH(CALC!$B$6,INPUT!$F$11:$F$14,0),2)*C310</f>
        <v>5246.4393103448274</v>
      </c>
      <c r="T310">
        <f>(1/(2*INPUT!$C$16+INPUT!$C$14))*INDEX(INPUT!$F$11:$G$14,MATCH(CALC!$B$6,INPUT!$F$11:$F$14,0),2)*D310</f>
        <v>5246.4393103448274</v>
      </c>
      <c r="U310">
        <f>(1/(2*INPUT!$C$16+INPUT!$C$14))*INDEX(INPUT!$F$11:$G$14,MATCH(CALC!$B$6,INPUT!$F$11:$F$14,0),2)*E310</f>
        <v>5526.9186206896557</v>
      </c>
      <c r="V310">
        <f>(1/(2*INPUT!$C$16+INPUT!$C$14))*INDEX(INPUT!$F$11:$G$14,MATCH(CALC!$B$6,INPUT!$F$11:$F$14,0),2)*F310</f>
        <v>5659.77724137931</v>
      </c>
      <c r="W310">
        <f>(1/(2*INPUT!$C$16+INPUT!$C$14))*INDEX(INPUT!$F$11:$G$14,MATCH(CALC!$B$6,INPUT!$F$11:$F$14,0),2)*G310</f>
        <v>5792.6358620689653</v>
      </c>
      <c r="X310">
        <f>(1/(2*INPUT!$C$16+INPUT!$C$14))*INDEX(INPUT!$F$11:$G$14,MATCH(CALC!$B$6,INPUT!$F$11:$F$14,0),2)*H310</f>
        <v>5792.6358620689653</v>
      </c>
      <c r="Y310">
        <f>(1/(2*INPUT!$C$16+INPUT!$C$14))*INDEX(INPUT!$F$11:$G$14,MATCH(CALC!$B$6,INPUT!$F$11:$F$14,0),2)*I310</f>
        <v>5777.8737931034475</v>
      </c>
      <c r="Z310">
        <f>(1/(2*INPUT!$C$16+INPUT!$C$14))*INDEX(INPUT!$F$11:$G$14,MATCH(CALC!$B$6,INPUT!$F$11:$F$14,0),2)*J310</f>
        <v>5645.0151724137932</v>
      </c>
      <c r="AA310">
        <f>(1/(2*INPUT!$C$16+INPUT!$C$14))*INDEX(INPUT!$F$11:$G$14,MATCH(CALC!$B$6,INPUT!$F$11:$F$14,0),2)*K310</f>
        <v>5792.6358620689653</v>
      </c>
      <c r="AB310">
        <f>(1/(2*INPUT!$C$16+INPUT!$C$14))*INDEX(INPUT!$F$11:$G$14,MATCH(CALC!$B$6,INPUT!$F$11:$F$14,0),2)*L310</f>
        <v>5792.6358620689653</v>
      </c>
      <c r="AC310">
        <f>(1/(2*INPUT!$C$16+INPUT!$C$14))*INDEX(INPUT!$F$11:$G$14,MATCH(CALC!$B$6,INPUT!$F$11:$F$14,0),2)*M310</f>
        <v>5792.6358620689653</v>
      </c>
      <c r="AD310">
        <f>(1/(2*INPUT!$C$16+INPUT!$C$14))*INDEX(INPUT!$F$11:$G$14,MATCH(CALC!$B$6,INPUT!$F$11:$F$14,0),2)*N310</f>
        <v>5526.9186206896557</v>
      </c>
    </row>
    <row r="311" spans="1:30" x14ac:dyDescent="0.3">
      <c r="B311" t="s">
        <v>106</v>
      </c>
      <c r="C311" cm="1">
        <f t="array" ref="C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(WEATHER!$A$2:$A$865=INPUT!$C$7)*(WEATHER!$B$2:$B$865=CALC!C306)*(WEATHER!$C$2:$C$865=CALC!$B$306), 0), 4)-29.4)</f>
        <v>16.744444444444444</v>
      </c>
      <c r="D311" cm="1">
        <f t="array" ref="D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(WEATHER!$A$2:$A$865=INPUT!$C$7)*(WEATHER!$B$2:$B$865=CALC!D306)*(WEATHER!$C$2:$C$865=CALC!$B$306), 0), 4)-29.4)</f>
        <v>16.744444444444444</v>
      </c>
      <c r="E311" cm="1">
        <f t="array" ref="E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(WEATHER!$A$2:$A$865=INPUT!$C$7)*(WEATHER!$B$2:$B$865=CALC!E306)*(WEATHER!$C$2:$C$865=CALC!$B$306), 0), 4)-29.4)</f>
        <v>17.8</v>
      </c>
      <c r="F311" cm="1">
        <f t="array" ref="F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(WEATHER!$A$2:$A$865=INPUT!$C$7)*(WEATHER!$B$2:$B$865=CALC!F306)*(WEATHER!$C$2:$C$865=CALC!$B$306), 0), 4)-29.4)</f>
        <v>18.3</v>
      </c>
      <c r="G311" cm="1">
        <f t="array" ref="G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(WEATHER!$A$2:$A$865=INPUT!$C$7)*(WEATHER!$B$2:$B$865=CALC!G306)*(WEATHER!$C$2:$C$865=CALC!$B$306), 0), 4)-29.4)</f>
        <v>18.8</v>
      </c>
      <c r="H311" cm="1">
        <f t="array" ref="H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(WEATHER!$A$2:$A$865=INPUT!$C$7)*(WEATHER!$B$2:$B$865=CALC!H306)*(WEATHER!$C$2:$C$865=CALC!$B$306), 0), 4)-29.4)</f>
        <v>18.8</v>
      </c>
      <c r="I311" cm="1">
        <f t="array" ref="I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(WEATHER!$A$2:$A$865=INPUT!$C$7)*(WEATHER!$B$2:$B$865=CALC!I306)*(WEATHER!$C$2:$C$865=CALC!$B$306), 0), 4)-29.4)</f>
        <v>18.744444444444444</v>
      </c>
      <c r="J311" cm="1">
        <f t="array" ref="J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(WEATHER!$A$2:$A$865=INPUT!$C$7)*(WEATHER!$B$2:$B$865=CALC!J306)*(WEATHER!$C$2:$C$865=CALC!$B$306), 0), 4)-29.4)</f>
        <v>18.244444444444444</v>
      </c>
      <c r="K311" cm="1">
        <f t="array" ref="K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(WEATHER!$A$2:$A$865=INPUT!$C$7)*(WEATHER!$B$2:$B$865=CALC!K306)*(WEATHER!$C$2:$C$865=CALC!$B$306), 0), 4)-29.4)</f>
        <v>18.8</v>
      </c>
      <c r="L311" cm="1">
        <f t="array" ref="L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(WEATHER!$A$2:$A$865=INPUT!$C$7)*(WEATHER!$B$2:$B$865=CALC!L306)*(WEATHER!$C$2:$C$865=CALC!$B$306), 0), 4)-29.4)</f>
        <v>18.8</v>
      </c>
      <c r="M311" cm="1">
        <f t="array" ref="M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(WEATHER!$A$2:$A$865=INPUT!$C$7)*(WEATHER!$B$2:$B$865=CALC!M306)*(WEATHER!$C$2:$C$865=CALC!$B$306), 0), 4)-29.4)</f>
        <v>18.8</v>
      </c>
      <c r="N311" cm="1">
        <f t="array" ref="N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(WEATHER!$A$2:$A$865=INPUT!$C$7)*(WEATHER!$B$2:$B$865=CALC!N306)*(WEATHER!$C$2:$C$865=CALC!$B$306), 0), 4)-29.4)</f>
        <v>17.8</v>
      </c>
      <c r="R311" t="s">
        <v>106</v>
      </c>
      <c r="S311">
        <f>(1/(2*INPUT!$C$16+INPUT!$C$14))*INDEX(INPUT!$F$11:$G$14,MATCH(CALC!$B$6,INPUT!$F$11:$F$14,0),2)*C311</f>
        <v>4449.2875862068959</v>
      </c>
      <c r="T311">
        <f>(1/(2*INPUT!$C$16+INPUT!$C$14))*INDEX(INPUT!$F$11:$G$14,MATCH(CALC!$B$6,INPUT!$F$11:$F$14,0),2)*D311</f>
        <v>4449.2875862068959</v>
      </c>
      <c r="U311">
        <f>(1/(2*INPUT!$C$16+INPUT!$C$14))*INDEX(INPUT!$F$11:$G$14,MATCH(CALC!$B$6,INPUT!$F$11:$F$14,0),2)*E311</f>
        <v>4729.7668965517241</v>
      </c>
      <c r="V311">
        <f>(1/(2*INPUT!$C$16+INPUT!$C$14))*INDEX(INPUT!$F$11:$G$14,MATCH(CALC!$B$6,INPUT!$F$11:$F$14,0),2)*F311</f>
        <v>4862.6255172413794</v>
      </c>
      <c r="W311">
        <f>(1/(2*INPUT!$C$16+INPUT!$C$14))*INDEX(INPUT!$F$11:$G$14,MATCH(CALC!$B$6,INPUT!$F$11:$F$14,0),2)*G311</f>
        <v>4995.4841379310346</v>
      </c>
      <c r="X311">
        <f>(1/(2*INPUT!$C$16+INPUT!$C$14))*INDEX(INPUT!$F$11:$G$14,MATCH(CALC!$B$6,INPUT!$F$11:$F$14,0),2)*H311</f>
        <v>4995.4841379310346</v>
      </c>
      <c r="Y311">
        <f>(1/(2*INPUT!$C$16+INPUT!$C$14))*INDEX(INPUT!$F$11:$G$14,MATCH(CALC!$B$6,INPUT!$F$11:$F$14,0),2)*I311</f>
        <v>4980.7220689655169</v>
      </c>
      <c r="Z311">
        <f>(1/(2*INPUT!$C$16+INPUT!$C$14))*INDEX(INPUT!$F$11:$G$14,MATCH(CALC!$B$6,INPUT!$F$11:$F$14,0),2)*J311</f>
        <v>4847.8634482758616</v>
      </c>
      <c r="AA311">
        <f>(1/(2*INPUT!$C$16+INPUT!$C$14))*INDEX(INPUT!$F$11:$G$14,MATCH(CALC!$B$6,INPUT!$F$11:$F$14,0),2)*K311</f>
        <v>4995.4841379310346</v>
      </c>
      <c r="AB311">
        <f>(1/(2*INPUT!$C$16+INPUT!$C$14))*INDEX(INPUT!$F$11:$G$14,MATCH(CALC!$B$6,INPUT!$F$11:$F$14,0),2)*L311</f>
        <v>4995.4841379310346</v>
      </c>
      <c r="AC311">
        <f>(1/(2*INPUT!$C$16+INPUT!$C$14))*INDEX(INPUT!$F$11:$G$14,MATCH(CALC!$B$6,INPUT!$F$11:$F$14,0),2)*M311</f>
        <v>4995.4841379310346</v>
      </c>
      <c r="AD311">
        <f>(1/(2*INPUT!$C$16+INPUT!$C$14))*INDEX(INPUT!$F$11:$G$14,MATCH(CALC!$B$6,INPUT!$F$11:$F$14,0),2)*N311</f>
        <v>4729.7668965517241</v>
      </c>
    </row>
    <row r="312" spans="1:30" x14ac:dyDescent="0.3">
      <c r="A312" t="s">
        <v>109</v>
      </c>
      <c r="C312" cm="1">
        <f t="array" ref="C312">INDEX(CLTDRoofGlass!$G$3:$G$26,$B$306,1)+(25.5-$E$1)+(INDEX(WEATHER!$A$2:$G$865, MATCH(1, (WEATHER!$A$2:$A$865=INPUT!$C$7)*(WEATHER!$B$2:$B$865=CALC!C306)*(WEATHER!$C$2:$C$865=CALC!$B$306), 0), 4)-29.4)</f>
        <v>7.7444444444444436</v>
      </c>
      <c r="D312" cm="1">
        <f t="array" ref="D312">INDEX(CLTDRoofGlass!$G$3:$G$26,$B$306,1)+(25.5-$E$1)+(INDEX(WEATHER!$A$2:$G$865, MATCH(1, (WEATHER!$A$2:$A$865=INPUT!$C$7)*(WEATHER!$B$2:$B$865=CALC!D306)*(WEATHER!$C$2:$C$865=CALC!$B$306), 0), 4)-29.4)</f>
        <v>7.7444444444444436</v>
      </c>
      <c r="E312" cm="1">
        <f t="array" ref="E312">INDEX(CLTDRoofGlass!$G$3:$G$26,$B$306,1)+(25.5-$E$1)+(INDEX(WEATHER!$A$2:$G$865, MATCH(1, (WEATHER!$A$2:$A$865=INPUT!$C$7)*(WEATHER!$B$2:$B$865=CALC!E306)*(WEATHER!$C$2:$C$865=CALC!$B$306), 0), 4)-29.4)</f>
        <v>8.8000000000000007</v>
      </c>
      <c r="F312" cm="1">
        <f t="array" ref="F312">INDEX(CLTDRoofGlass!$G$3:$G$26,$B$306,1)+(25.5-$E$1)+(INDEX(WEATHER!$A$2:$G$865, MATCH(1, (WEATHER!$A$2:$A$865=INPUT!$C$7)*(WEATHER!$B$2:$B$865=CALC!F306)*(WEATHER!$C$2:$C$865=CALC!$B$306), 0), 4)-29.4)</f>
        <v>9.3000000000000007</v>
      </c>
      <c r="G312" cm="1">
        <f t="array" ref="G312">INDEX(CLTDRoofGlass!$G$3:$G$26,$B$306,1)+(25.5-$E$1)+(INDEX(WEATHER!$A$2:$G$865, MATCH(1, (WEATHER!$A$2:$A$865=INPUT!$C$7)*(WEATHER!$B$2:$B$865=CALC!G306)*(WEATHER!$C$2:$C$865=CALC!$B$306), 0), 4)-29.4)</f>
        <v>9.8000000000000007</v>
      </c>
      <c r="H312" cm="1">
        <f t="array" ref="H312">INDEX(CLTDRoofGlass!$G$3:$G$26,$B$306,1)+(25.5-$E$1)+(INDEX(WEATHER!$A$2:$G$865, MATCH(1, (WEATHER!$A$2:$A$865=INPUT!$C$7)*(WEATHER!$B$2:$B$865=CALC!H306)*(WEATHER!$C$2:$C$865=CALC!$B$306), 0), 4)-29.4)</f>
        <v>9.8000000000000007</v>
      </c>
      <c r="I312" cm="1">
        <f t="array" ref="I312">INDEX(CLTDRoofGlass!$G$3:$G$26,$B$306,1)+(25.5-$E$1)+(INDEX(WEATHER!$A$2:$G$865, MATCH(1, (WEATHER!$A$2:$A$865=INPUT!$C$7)*(WEATHER!$B$2:$B$865=CALC!I306)*(WEATHER!$C$2:$C$865=CALC!$B$306), 0), 4)-29.4)</f>
        <v>9.7444444444444436</v>
      </c>
      <c r="J312" cm="1">
        <f t="array" ref="J312">INDEX(CLTDRoofGlass!$G$3:$G$26,$B$306,1)+(25.5-$E$1)+(INDEX(WEATHER!$A$2:$G$865, MATCH(1, (WEATHER!$A$2:$A$865=INPUT!$C$7)*(WEATHER!$B$2:$B$865=CALC!J306)*(WEATHER!$C$2:$C$865=CALC!$B$306), 0), 4)-29.4)</f>
        <v>9.2444444444444436</v>
      </c>
      <c r="K312" cm="1">
        <f t="array" ref="K312">INDEX(CLTDRoofGlass!$G$3:$G$26,$B$306,1)+(25.5-$E$1)+(INDEX(WEATHER!$A$2:$G$865, MATCH(1, (WEATHER!$A$2:$A$865=INPUT!$C$7)*(WEATHER!$B$2:$B$865=CALC!K306)*(WEATHER!$C$2:$C$865=CALC!$B$306), 0), 4)-29.4)</f>
        <v>9.8000000000000007</v>
      </c>
      <c r="L312" cm="1">
        <f t="array" ref="L312">INDEX(CLTDRoofGlass!$G$3:$G$26,$B$306,1)+(25.5-$E$1)+(INDEX(WEATHER!$A$2:$G$865, MATCH(1, (WEATHER!$A$2:$A$865=INPUT!$C$7)*(WEATHER!$B$2:$B$865=CALC!L306)*(WEATHER!$C$2:$C$865=CALC!$B$306), 0), 4)-29.4)</f>
        <v>9.8000000000000007</v>
      </c>
      <c r="M312" cm="1">
        <f t="array" ref="M312">INDEX(CLTDRoofGlass!$G$3:$G$26,$B$306,1)+(25.5-$E$1)+(INDEX(WEATHER!$A$2:$G$865, MATCH(1, (WEATHER!$A$2:$A$865=INPUT!$C$7)*(WEATHER!$B$2:$B$865=CALC!M306)*(WEATHER!$C$2:$C$865=CALC!$B$306), 0), 4)-29.4)</f>
        <v>9.8000000000000007</v>
      </c>
      <c r="N312" cm="1">
        <f t="array" ref="N312">INDEX(CLTDRoofGlass!$G$3:$G$26,$B$306,1)+(25.5-$E$1)+(INDEX(WEATHER!$A$2:$G$865, MATCH(1, (WEATHER!$A$2:$A$865=INPUT!$C$7)*(WEATHER!$B$2:$B$865=CALC!N306)*(WEATHER!$C$2:$C$865=CALC!$B$306), 0), 4)-29.4)</f>
        <v>8.8000000000000007</v>
      </c>
      <c r="P312" t="s">
        <v>34</v>
      </c>
      <c r="Q312" t="s">
        <v>27</v>
      </c>
    </row>
    <row r="313" spans="1:30" x14ac:dyDescent="0.3">
      <c r="A313" t="s">
        <v>75</v>
      </c>
      <c r="B313" t="s">
        <v>104</v>
      </c>
      <c r="C313">
        <f>INDEX('SCL&amp;CLF'!$B$4:$Y$12,MATCH(B313,'SCL&amp;CLF'!$A$4:$A$12,0),MATCH(CALC!B306,'SCL&amp;CLF'!$B$3:$Y$3,0))</f>
        <v>98</v>
      </c>
      <c r="P313" t="s">
        <v>35</v>
      </c>
      <c r="Q313" t="s">
        <v>36</v>
      </c>
      <c r="S313">
        <f>SUMIF('COMP-WINDOW'!HI:HI, "&lt;&gt;#N/A")</f>
        <v>31228.18690666667</v>
      </c>
      <c r="T313">
        <f>SUMIF('COMP-WINDOW'!HJ:HJ, "&lt;&gt;#N/A")</f>
        <v>31228.18690666667</v>
      </c>
      <c r="U313">
        <f>SUMIF('COMP-WINDOW'!HK:HK, "&lt;&gt;#N/A")</f>
        <v>31907.416640000003</v>
      </c>
      <c r="V313">
        <f>SUMIF('COMP-WINDOW'!HL:HL, "&lt;&gt;#N/A")</f>
        <v>32229.157040000002</v>
      </c>
      <c r="W313">
        <f>SUMIF('COMP-WINDOW'!HM:HM, "&lt;&gt;#N/A")</f>
        <v>32550.897440000001</v>
      </c>
      <c r="X313">
        <f>SUMIF('COMP-WINDOW'!HN:HN, "&lt;&gt;#N/A")</f>
        <v>32550.897440000001</v>
      </c>
      <c r="Y313">
        <f>SUMIF('COMP-WINDOW'!HO:HO, "&lt;&gt;#N/A")</f>
        <v>32515.148506666665</v>
      </c>
      <c r="Z313">
        <f>SUMIF('COMP-WINDOW'!HP:HP, "&lt;&gt;#N/A")</f>
        <v>32193.408106666669</v>
      </c>
      <c r="AA313">
        <f>SUMIF('COMP-WINDOW'!HQ:HQ, "&lt;&gt;#N/A")</f>
        <v>32550.897440000001</v>
      </c>
      <c r="AB313">
        <f>SUMIF('COMP-WINDOW'!HR:HR, "&lt;&gt;#N/A")</f>
        <v>32550.897440000001</v>
      </c>
      <c r="AC313">
        <f>SUMIF('COMP-WINDOW'!HS:HS, "&lt;&gt;#N/A")</f>
        <v>32550.897440000001</v>
      </c>
      <c r="AD313">
        <f>SUMIF('COMP-WINDOW'!HT:HT, "&lt;&gt;#N/A")</f>
        <v>31907.416640000003</v>
      </c>
    </row>
    <row r="314" spans="1:30" x14ac:dyDescent="0.3">
      <c r="B314" t="s">
        <v>73</v>
      </c>
      <c r="C314">
        <f>INDEX('SCL&amp;CLF'!$B$4:$Y$12,MATCH(B314,'SCL&amp;CLF'!$A$4:$A$12,0),MATCH(CALC!B306,'SCL&amp;CLF'!$B$3:$Y$3,0))</f>
        <v>98</v>
      </c>
      <c r="P314" t="s">
        <v>35</v>
      </c>
      <c r="Q314" t="s">
        <v>22</v>
      </c>
      <c r="S314">
        <f>SUMIF('COMP-DOOR'!HI:HI, "&lt;&gt;#N/A")</f>
        <v>898.91177777777784</v>
      </c>
      <c r="T314">
        <f>SUMIF('COMP-DOOR'!HJ:HJ, "&lt;&gt;#N/A")</f>
        <v>898.91177777777784</v>
      </c>
      <c r="U314">
        <f>SUMIF('COMP-DOOR'!HK:HK, "&lt;&gt;#N/A")</f>
        <v>950.82400000000007</v>
      </c>
      <c r="V314">
        <f>SUMIF('COMP-DOOR'!HL:HL, "&lt;&gt;#N/A")</f>
        <v>975.41399999999999</v>
      </c>
      <c r="W314">
        <f>SUMIF('COMP-DOOR'!HM:HM, "&lt;&gt;#N/A")</f>
        <v>1000.0040000000001</v>
      </c>
      <c r="X314">
        <f>SUMIF('COMP-DOOR'!HN:HN, "&lt;&gt;#N/A")</f>
        <v>1000.0040000000001</v>
      </c>
      <c r="Y314">
        <f>SUMIF('COMP-DOOR'!HO:HO, "&lt;&gt;#N/A")</f>
        <v>997.27177777777786</v>
      </c>
      <c r="Z314">
        <f>SUMIF('COMP-DOOR'!HP:HP, "&lt;&gt;#N/A")</f>
        <v>972.6817777777776</v>
      </c>
      <c r="AA314">
        <f>SUMIF('COMP-DOOR'!HQ:HQ, "&lt;&gt;#N/A")</f>
        <v>1000.0040000000001</v>
      </c>
      <c r="AB314">
        <f>SUMIF('COMP-DOOR'!HR:HR, "&lt;&gt;#N/A")</f>
        <v>1000.0040000000001</v>
      </c>
      <c r="AC314">
        <f>SUMIF('COMP-DOOR'!HS:HS, "&lt;&gt;#N/A")</f>
        <v>1000.0040000000001</v>
      </c>
      <c r="AD314">
        <f>SUMIF('COMP-DOOR'!HT:HT, "&lt;&gt;#N/A")</f>
        <v>950.82400000000007</v>
      </c>
    </row>
    <row r="315" spans="1:30" x14ac:dyDescent="0.3">
      <c r="B315" t="s">
        <v>105</v>
      </c>
      <c r="C315">
        <f>INDEX('SCL&amp;CLF'!$B$4:$Y$12,MATCH(B315,'SCL&amp;CLF'!$A$4:$A$12,0),MATCH(CALC!B306,'SCL&amp;CLF'!$B$3:$Y$3,0))</f>
        <v>605</v>
      </c>
    </row>
    <row r="316" spans="1:30" x14ac:dyDescent="0.3">
      <c r="B316" t="s">
        <v>106</v>
      </c>
      <c r="C316">
        <f>INDEX('SCL&amp;CLF'!$B$4:$Y$12,MATCH(B316,'SCL&amp;CLF'!$A$4:$A$12,0),MATCH(CALC!B306,'SCL&amp;CLF'!$B$3:$Y$3,0))</f>
        <v>82</v>
      </c>
      <c r="P316" t="s">
        <v>37</v>
      </c>
      <c r="Q316" t="s">
        <v>39</v>
      </c>
      <c r="S316">
        <f>INPUT!$L$5 * INDEX('ROOM-TYPE'!$B$2:$I$5, 1, MATCH(INPUT!$L$4, 'ROOM-TYPE'!$B$1:$I$1, 0)) * $C$317</f>
        <v>0</v>
      </c>
      <c r="T316">
        <f>INPUT!$L$5 * INDEX('ROOM-TYPE'!$B$2:$I$5, 1, MATCH(INPUT!$L$4, 'ROOM-TYPE'!$B$1:$I$1, 0)) * $C$317</f>
        <v>0</v>
      </c>
      <c r="U316">
        <f>INPUT!$L$5 * INDEX('ROOM-TYPE'!$B$2:$I$5, 1, MATCH(INPUT!$L$4, 'ROOM-TYPE'!$B$1:$I$1, 0)) * $C$317</f>
        <v>0</v>
      </c>
      <c r="V316">
        <f>INPUT!$L$5 * INDEX('ROOM-TYPE'!$B$2:$I$5, 1, MATCH(INPUT!$L$4, 'ROOM-TYPE'!$B$1:$I$1, 0)) * $C$317</f>
        <v>0</v>
      </c>
      <c r="W316">
        <f>INPUT!$L$5 * INDEX('ROOM-TYPE'!$B$2:$I$5, 1, MATCH(INPUT!$L$4, 'ROOM-TYPE'!$B$1:$I$1, 0)) * $C$317</f>
        <v>0</v>
      </c>
      <c r="X316">
        <f>INPUT!$L$5 * INDEX('ROOM-TYPE'!$B$2:$I$5, 1, MATCH(INPUT!$L$4, 'ROOM-TYPE'!$B$1:$I$1, 0)) * $C$317</f>
        <v>0</v>
      </c>
      <c r="Y316">
        <f>INPUT!$L$5 * INDEX('ROOM-TYPE'!$B$2:$I$5, 1, MATCH(INPUT!$L$4, 'ROOM-TYPE'!$B$1:$I$1, 0)) * $C$317</f>
        <v>0</v>
      </c>
      <c r="Z316">
        <f>INPUT!$L$5 * INDEX('ROOM-TYPE'!$B$2:$I$5, 1, MATCH(INPUT!$L$4, 'ROOM-TYPE'!$B$1:$I$1, 0)) * $C$317</f>
        <v>0</v>
      </c>
      <c r="AA316">
        <f>INPUT!$L$5 * INDEX('ROOM-TYPE'!$B$2:$I$5, 1, MATCH(INPUT!$L$4, 'ROOM-TYPE'!$B$1:$I$1, 0)) * $C$317</f>
        <v>0</v>
      </c>
      <c r="AB316">
        <f>INPUT!$L$5 * INDEX('ROOM-TYPE'!$B$2:$I$5, 1, MATCH(INPUT!$L$4, 'ROOM-TYPE'!$B$1:$I$1, 0)) * $C$317</f>
        <v>0</v>
      </c>
      <c r="AC316">
        <f>INPUT!$L$5 * INDEX('ROOM-TYPE'!$B$2:$I$5, 1, MATCH(INPUT!$L$4, 'ROOM-TYPE'!$B$1:$I$1, 0)) * $C$317</f>
        <v>0</v>
      </c>
      <c r="AD316">
        <f>INPUT!$L$5 * INDEX('ROOM-TYPE'!$B$2:$I$5, 1, MATCH(INPUT!$L$4, 'ROOM-TYPE'!$B$1:$I$1, 0)) * $C$317</f>
        <v>0</v>
      </c>
    </row>
    <row r="317" spans="1:30" x14ac:dyDescent="0.3">
      <c r="A317" t="s">
        <v>210</v>
      </c>
      <c r="C317">
        <f>INDEX('SCL&amp;CLF'!$B$17:$Y$25,MATCH(INDEX('ROOM-TYPE'!$B$1:$I$5,4,MATCH(INPUT!$L$4,'ROOM-TYPE'!$B$1:$I$1,0)),'SCL&amp;CLF'!$A$17:$A$25,0),MATCH(CALC!B306,'SCL&amp;CLF'!$B$16:$Y$16,0))</f>
        <v>0</v>
      </c>
      <c r="P317" t="s">
        <v>37</v>
      </c>
      <c r="Q317" t="s">
        <v>38</v>
      </c>
      <c r="S317">
        <f>INPUT!$L$5 * INDEX('ROOM-TYPE'!$B$2:$I$5, 2, MATCH(INPUT!$L$4, 'ROOM-TYPE'!$B$1:$I$1, 0))</f>
        <v>17370</v>
      </c>
      <c r="T317">
        <f>INPUT!$L$5 * INDEX('ROOM-TYPE'!$B$2:$I$5, 2, MATCH(INPUT!$L$4, 'ROOM-TYPE'!$B$1:$I$1, 0))</f>
        <v>17370</v>
      </c>
      <c r="U317">
        <f>INPUT!$L$5 * INDEX('ROOM-TYPE'!$B$2:$I$5, 2, MATCH(INPUT!$L$4, 'ROOM-TYPE'!$B$1:$I$1, 0))</f>
        <v>17370</v>
      </c>
      <c r="V317">
        <f>INPUT!$L$5 * INDEX('ROOM-TYPE'!$B$2:$I$5, 2, MATCH(INPUT!$L$4, 'ROOM-TYPE'!$B$1:$I$1, 0))</f>
        <v>17370</v>
      </c>
      <c r="W317">
        <f>INPUT!$L$5 * INDEX('ROOM-TYPE'!$B$2:$I$5, 2, MATCH(INPUT!$L$4, 'ROOM-TYPE'!$B$1:$I$1, 0))</f>
        <v>17370</v>
      </c>
      <c r="X317">
        <f>INPUT!$L$5 * INDEX('ROOM-TYPE'!$B$2:$I$5, 2, MATCH(INPUT!$L$4, 'ROOM-TYPE'!$B$1:$I$1, 0))</f>
        <v>17370</v>
      </c>
      <c r="Y317">
        <f>INPUT!$L$5 * INDEX('ROOM-TYPE'!$B$2:$I$5, 2, MATCH(INPUT!$L$4, 'ROOM-TYPE'!$B$1:$I$1, 0))</f>
        <v>17370</v>
      </c>
      <c r="Z317">
        <f>INPUT!$L$5 * INDEX('ROOM-TYPE'!$B$2:$I$5, 2, MATCH(INPUT!$L$4, 'ROOM-TYPE'!$B$1:$I$1, 0))</f>
        <v>17370</v>
      </c>
      <c r="AA317">
        <f>INPUT!$L$5 * INDEX('ROOM-TYPE'!$B$2:$I$5, 2, MATCH(INPUT!$L$4, 'ROOM-TYPE'!$B$1:$I$1, 0))</f>
        <v>17370</v>
      </c>
      <c r="AB317">
        <f>INPUT!$L$5 * INDEX('ROOM-TYPE'!$B$2:$I$5, 2, MATCH(INPUT!$L$4, 'ROOM-TYPE'!$B$1:$I$1, 0))</f>
        <v>17370</v>
      </c>
      <c r="AC317">
        <f>INPUT!$L$5 * INDEX('ROOM-TYPE'!$B$2:$I$5, 2, MATCH(INPUT!$L$4, 'ROOM-TYPE'!$B$1:$I$1, 0))</f>
        <v>17370</v>
      </c>
      <c r="AD317">
        <f>INPUT!$L$5 * INDEX('ROOM-TYPE'!$B$2:$I$5, 2, MATCH(INPUT!$L$4, 'ROOM-TYPE'!$B$1:$I$1, 0))</f>
        <v>17370</v>
      </c>
    </row>
    <row r="318" spans="1:30" x14ac:dyDescent="0.3">
      <c r="A318" t="s">
        <v>212</v>
      </c>
      <c r="C318">
        <f>INDEX('SCL&amp;CLF'!$B$29:$Y$33,MATCH(INDEX('ROOM-TYPE'!$B$1:$I$5,5,MATCH(INPUT!$L$4,'ROOM-TYPE'!$B$1:$I$1,0)),'SCL&amp;CLF'!$A$29:$A$33,0),MATCH(CALC!B306,'SCL&amp;CLF'!$B$28:$Y$28,0))</f>
        <v>0.01</v>
      </c>
      <c r="P318" t="s">
        <v>40</v>
      </c>
      <c r="Q318" t="s">
        <v>31</v>
      </c>
      <c r="S318">
        <f>SUMIF(COMP!$F:$F, "&lt;&gt;#N/A")*$C$318</f>
        <v>1.0824</v>
      </c>
      <c r="T318">
        <f>SUMIF(COMP!$F:$F, "&lt;&gt;#N/A")*$C$318</f>
        <v>1.0824</v>
      </c>
      <c r="U318">
        <f>SUMIF(COMP!$F:$F, "&lt;&gt;#N/A")*$C$318</f>
        <v>1.0824</v>
      </c>
      <c r="V318">
        <f>SUMIF(COMP!$F:$F, "&lt;&gt;#N/A")*$C$318</f>
        <v>1.0824</v>
      </c>
      <c r="W318">
        <f>SUMIF(COMP!$F:$F, "&lt;&gt;#N/A")*$C$318</f>
        <v>1.0824</v>
      </c>
      <c r="X318">
        <f>SUMIF(COMP!$F:$F, "&lt;&gt;#N/A")*$C$318</f>
        <v>1.0824</v>
      </c>
      <c r="Y318">
        <f>SUMIF(COMP!$F:$F, "&lt;&gt;#N/A")*$C$318</f>
        <v>1.0824</v>
      </c>
      <c r="Z318">
        <f>SUMIF(COMP!$F:$F, "&lt;&gt;#N/A")*$C$318</f>
        <v>1.0824</v>
      </c>
      <c r="AA318">
        <f>SUMIF(COMP!$F:$F, "&lt;&gt;#N/A")*$C$318</f>
        <v>1.0824</v>
      </c>
      <c r="AB318">
        <f>SUMIF(COMP!$F:$F, "&lt;&gt;#N/A")*$C$318</f>
        <v>1.0824</v>
      </c>
      <c r="AC318">
        <f>SUMIF(COMP!$F:$F, "&lt;&gt;#N/A")*$C$318</f>
        <v>1.0824</v>
      </c>
      <c r="AD318">
        <f>SUMIF(COMP!$F:$F, "&lt;&gt;#N/A")*$C$318</f>
        <v>1.0824</v>
      </c>
    </row>
    <row r="319" spans="1:30" x14ac:dyDescent="0.3">
      <c r="A319" t="s">
        <v>211</v>
      </c>
      <c r="C319" cm="1">
        <f t="array" ref="C319">INDEX('SCL&amp;CLF'!$B$37:$Y$45,INDEX('ROOM-TYPE'!$B$1:$I$5,4,MATCH(INPUT!$L$4,'ROOM-TYPE'!$B$1:$I$1,0)),MATCH(CALC!B306,'SCL&amp;CLF'!$B$36:$Y$36,0))</f>
        <v>0.01</v>
      </c>
      <c r="P319" t="s">
        <v>41</v>
      </c>
      <c r="Q319" t="s">
        <v>32</v>
      </c>
      <c r="S319">
        <f>SUMIF(COMP!$N:$N, "&lt;&gt;#N/A")*$C$317</f>
        <v>0</v>
      </c>
      <c r="T319">
        <f>SUMIF(COMP!$N:$N, "&lt;&gt;#N/A")*$C$317</f>
        <v>0</v>
      </c>
      <c r="U319">
        <f>SUMIF(COMP!$N:$N, "&lt;&gt;#N/A")*$C$317</f>
        <v>0</v>
      </c>
      <c r="V319">
        <f>SUMIF(COMP!$N:$N, "&lt;&gt;#N/A")*$C$317</f>
        <v>0</v>
      </c>
      <c r="W319">
        <f>SUMIF(COMP!$N:$N, "&lt;&gt;#N/A")*$C$317</f>
        <v>0</v>
      </c>
      <c r="X319">
        <f>SUMIF(COMP!$N:$N, "&lt;&gt;#N/A")*$C$317</f>
        <v>0</v>
      </c>
      <c r="Y319">
        <f>SUMIF(COMP!$N:$N, "&lt;&gt;#N/A")*$C$317</f>
        <v>0</v>
      </c>
      <c r="Z319">
        <f>SUMIF(COMP!$N:$N, "&lt;&gt;#N/A")*$C$317</f>
        <v>0</v>
      </c>
      <c r="AA319">
        <f>SUMIF(COMP!$N:$N, "&lt;&gt;#N/A")*$C$317</f>
        <v>0</v>
      </c>
      <c r="AB319">
        <f>SUMIF(COMP!$N:$N, "&lt;&gt;#N/A")*$C$317</f>
        <v>0</v>
      </c>
      <c r="AC319">
        <f>SUMIF(COMP!$N:$N, "&lt;&gt;#N/A")*$C$317</f>
        <v>0</v>
      </c>
      <c r="AD319">
        <f>SUMIF(COMP!$N:$N, "&lt;&gt;#N/A")*$C$317</f>
        <v>0</v>
      </c>
    </row>
    <row r="320" spans="1:30" x14ac:dyDescent="0.3">
      <c r="C320" cm="1">
        <f t="array" ref="C320">INDEX(WEATHER!$A$2:$G$865, MATCH(1, (WEATHER!$A$2:$A$865=INPUT!$C$7)*(WEATHER!$B$2:$B$865=CALC!C306)*(WEATHER!$C$2:$C$865=CALC!$B$306), 0), 4)</f>
        <v>28.944444444444443</v>
      </c>
      <c r="D320" cm="1">
        <f t="array" ref="D320">INDEX(WEATHER!$A$2:$G$865, MATCH(1, (WEATHER!$A$2:$A$865=INPUT!$C$7)*(WEATHER!$B$2:$B$865=CALC!D306)*(WEATHER!$C$2:$C$865=CALC!$B$306), 0), 4)</f>
        <v>28.944444444444443</v>
      </c>
      <c r="E320" cm="1">
        <f t="array" ref="E320">INDEX(WEATHER!$A$2:$G$865, MATCH(1, (WEATHER!$A$2:$A$865=INPUT!$C$7)*(WEATHER!$B$2:$B$865=CALC!E306)*(WEATHER!$C$2:$C$865=CALC!$B$306), 0), 4)</f>
        <v>30</v>
      </c>
      <c r="F320" cm="1">
        <f t="array" ref="F320">INDEX(WEATHER!$A$2:$G$865, MATCH(1, (WEATHER!$A$2:$A$865=INPUT!$C$7)*(WEATHER!$B$2:$B$865=CALC!F306)*(WEATHER!$C$2:$C$865=CALC!$B$306), 0), 4)</f>
        <v>30.5</v>
      </c>
      <c r="G320" cm="1">
        <f t="array" ref="G320">INDEX(WEATHER!$A$2:$G$865, MATCH(1, (WEATHER!$A$2:$A$865=INPUT!$C$7)*(WEATHER!$B$2:$B$865=CALC!G306)*(WEATHER!$C$2:$C$865=CALC!$B$306), 0), 4)</f>
        <v>31</v>
      </c>
      <c r="H320" cm="1">
        <f t="array" ref="H320">INDEX(WEATHER!$A$2:$G$865, MATCH(1, (WEATHER!$A$2:$A$865=INPUT!$C$7)*(WEATHER!$B$2:$B$865=CALC!H306)*(WEATHER!$C$2:$C$865=CALC!$B$306), 0), 4)</f>
        <v>31</v>
      </c>
      <c r="I320" cm="1">
        <f t="array" ref="I320">INDEX(WEATHER!$A$2:$G$865, MATCH(1, (WEATHER!$A$2:$A$865=INPUT!$C$7)*(WEATHER!$B$2:$B$865=CALC!I306)*(WEATHER!$C$2:$C$865=CALC!$B$306), 0), 4)</f>
        <v>30.944444444444443</v>
      </c>
      <c r="J320" cm="1">
        <f t="array" ref="J320">INDEX(WEATHER!$A$2:$G$865, MATCH(1, (WEATHER!$A$2:$A$865=INPUT!$C$7)*(WEATHER!$B$2:$B$865=CALC!J306)*(WEATHER!$C$2:$C$865=CALC!$B$306), 0), 4)</f>
        <v>30.444444444444443</v>
      </c>
      <c r="K320" cm="1">
        <f t="array" ref="K320">INDEX(WEATHER!$A$2:$G$865, MATCH(1, (WEATHER!$A$2:$A$865=INPUT!$C$7)*(WEATHER!$B$2:$B$865=CALC!K306)*(WEATHER!$C$2:$C$865=CALC!$B$306), 0), 4)</f>
        <v>31</v>
      </c>
      <c r="L320" cm="1">
        <f t="array" ref="L320">INDEX(WEATHER!$A$2:$G$865, MATCH(1, (WEATHER!$A$2:$A$865=INPUT!$C$7)*(WEATHER!$B$2:$B$865=CALC!L306)*(WEATHER!$C$2:$C$865=CALC!$B$306), 0), 4)</f>
        <v>31</v>
      </c>
      <c r="M320" cm="1">
        <f t="array" ref="M320">INDEX(WEATHER!$A$2:$G$865, MATCH(1, (WEATHER!$A$2:$A$865=INPUT!$C$7)*(WEATHER!$B$2:$B$865=CALC!M306)*(WEATHER!$C$2:$C$865=CALC!$B$306), 0), 4)</f>
        <v>31</v>
      </c>
      <c r="N320" cm="1">
        <f t="array" ref="N320">INDEX(WEATHER!$A$2:$G$865, MATCH(1, (WEATHER!$A$2:$A$865=INPUT!$C$7)*(WEATHER!$B$2:$B$865=CALC!N306)*(WEATHER!$C$2:$C$865=CALC!$B$306), 0), 4)</f>
        <v>30</v>
      </c>
    </row>
    <row r="321" spans="1:30" x14ac:dyDescent="0.3">
      <c r="C321" cm="1">
        <f t="array" ref="C321">INDEX(WEATHER!$A$2:$G$865, MATCH(1, (WEATHER!$A$2:$A$865=INPUT!$C$7)*(WEATHER!$B$2:$B$865=CALC!C306)*(WEATHER!$C$2:$C$865=CALC!$B$306), 0), 6)</f>
        <v>1.9349999999999999E-2</v>
      </c>
      <c r="D321" cm="1">
        <f t="array" ref="D321">INDEX(WEATHER!$A$2:$G$865, MATCH(1, (WEATHER!$A$2:$A$865=INPUT!$C$7)*(WEATHER!$B$2:$B$865=CALC!D306)*(WEATHER!$C$2:$C$865=CALC!$B$306), 0), 6)</f>
        <v>1.9349999999999999E-2</v>
      </c>
      <c r="E321" cm="1">
        <f t="array" ref="E321">INDEX(WEATHER!$A$2:$G$865, MATCH(1, (WEATHER!$A$2:$A$865=INPUT!$C$7)*(WEATHER!$B$2:$B$865=CALC!E306)*(WEATHER!$C$2:$C$865=CALC!$B$306), 0), 6)</f>
        <v>1.993E-2</v>
      </c>
      <c r="F321" cm="1">
        <f t="array" ref="F321">INDEX(WEATHER!$A$2:$G$865, MATCH(1, (WEATHER!$A$2:$A$865=INPUT!$C$7)*(WEATHER!$B$2:$B$865=CALC!F306)*(WEATHER!$C$2:$C$865=CALC!$B$306), 0), 6)</f>
        <v>2.078E-2</v>
      </c>
      <c r="G321" cm="1">
        <f t="array" ref="G321">INDEX(WEATHER!$A$2:$G$865, MATCH(1, (WEATHER!$A$2:$A$865=INPUT!$C$7)*(WEATHER!$B$2:$B$865=CALC!G306)*(WEATHER!$C$2:$C$865=CALC!$B$306), 0), 6)</f>
        <v>2.0660000000000001E-2</v>
      </c>
      <c r="H321" cm="1">
        <f t="array" ref="H321">INDEX(WEATHER!$A$2:$G$865, MATCH(1, (WEATHER!$A$2:$A$865=INPUT!$C$7)*(WEATHER!$B$2:$B$865=CALC!H306)*(WEATHER!$C$2:$C$865=CALC!$B$306), 0), 6)</f>
        <v>2.0660000000000001E-2</v>
      </c>
      <c r="I321" cm="1">
        <f t="array" ref="I321">INDEX(WEATHER!$A$2:$G$865, MATCH(1, (WEATHER!$A$2:$A$865=INPUT!$C$7)*(WEATHER!$B$2:$B$865=CALC!I306)*(WEATHER!$C$2:$C$865=CALC!$B$306), 0), 6)</f>
        <v>1.9820000000000001E-2</v>
      </c>
      <c r="J321" cm="1">
        <f t="array" ref="J321">INDEX(WEATHER!$A$2:$G$865, MATCH(1, (WEATHER!$A$2:$A$865=INPUT!$C$7)*(WEATHER!$B$2:$B$865=CALC!J306)*(WEATHER!$C$2:$C$865=CALC!$B$306), 0), 6)</f>
        <v>1.993E-2</v>
      </c>
      <c r="K321" cm="1">
        <f t="array" ref="K321">INDEX(WEATHER!$A$2:$G$865, MATCH(1, (WEATHER!$A$2:$A$865=INPUT!$C$7)*(WEATHER!$B$2:$B$865=CALC!K306)*(WEATHER!$C$2:$C$865=CALC!$B$306), 0), 6)</f>
        <v>2.0660000000000001E-2</v>
      </c>
      <c r="L321" cm="1">
        <f t="array" ref="L321">INDEX(WEATHER!$A$2:$G$865, MATCH(1, (WEATHER!$A$2:$A$865=INPUT!$C$7)*(WEATHER!$B$2:$B$865=CALC!L306)*(WEATHER!$C$2:$C$865=CALC!$B$306), 0), 6)</f>
        <v>2.0660000000000001E-2</v>
      </c>
      <c r="M321" cm="1">
        <f t="array" ref="M321">INDEX(WEATHER!$A$2:$G$865, MATCH(1, (WEATHER!$A$2:$A$865=INPUT!$C$7)*(WEATHER!$B$2:$B$865=CALC!M306)*(WEATHER!$C$2:$C$865=CALC!$B$306), 0), 6)</f>
        <v>2.0660000000000001E-2</v>
      </c>
      <c r="N321" cm="1">
        <f t="array" ref="N321">INDEX(WEATHER!$A$2:$G$865, MATCH(1, (WEATHER!$A$2:$A$865=INPUT!$C$7)*(WEATHER!$B$2:$B$865=CALC!N306)*(WEATHER!$C$2:$C$865=CALC!$B$306), 0), 6)</f>
        <v>1.993E-2</v>
      </c>
      <c r="P321" s="5">
        <v>3</v>
      </c>
      <c r="Q321" t="s">
        <v>42</v>
      </c>
      <c r="R321" t="s">
        <v>200</v>
      </c>
      <c r="S321">
        <f>1.23 * $M$2 * (C320-$E$1)</f>
        <v>6383.35429893333</v>
      </c>
      <c r="T321">
        <f t="shared" ref="T321" si="314">1.23 * $M$2 * (D320-$E$1)</f>
        <v>6383.35429893333</v>
      </c>
      <c r="U321">
        <f t="shared" ref="U321" si="315">1.23 * $M$2 * (E320-$E$1)</f>
        <v>7834.116639599999</v>
      </c>
      <c r="V321">
        <f t="shared" ref="V321" si="316">1.23 * $M$2 * (F320-$E$1)</f>
        <v>8521.3198535999982</v>
      </c>
      <c r="W321">
        <f t="shared" ref="W321" si="317">1.23 * $M$2 * (G320-$E$1)</f>
        <v>9208.5230675999992</v>
      </c>
      <c r="X321">
        <f t="shared" ref="X321" si="318">1.23 * $M$2 * (H320-$E$1)</f>
        <v>9208.5230675999992</v>
      </c>
      <c r="Y321">
        <f t="shared" ref="Y321" si="319">1.23 * $M$2 * (I320-$E$1)</f>
        <v>9132.1671549333296</v>
      </c>
      <c r="Z321">
        <f t="shared" ref="Z321" si="320">1.23 * $M$2 * (J320-$E$1)</f>
        <v>8444.9639409333304</v>
      </c>
      <c r="AA321">
        <f t="shared" ref="AA321" si="321">1.23 * $M$2 * (K320-$E$1)</f>
        <v>9208.5230675999992</v>
      </c>
      <c r="AB321">
        <f t="shared" ref="AB321" si="322">1.23 * $M$2 * (L320-$E$1)</f>
        <v>9208.5230675999992</v>
      </c>
      <c r="AC321">
        <f t="shared" ref="AC321" si="323">1.23 * $M$2 * (M320-$E$1)</f>
        <v>9208.5230675999992</v>
      </c>
      <c r="AD321">
        <f t="shared" ref="AD321" si="324">1.23 * $M$2 * (N320-$E$1)</f>
        <v>7834.116639599999</v>
      </c>
    </row>
    <row r="322" spans="1:30" x14ac:dyDescent="0.3">
      <c r="R322" t="s">
        <v>201</v>
      </c>
      <c r="S322">
        <f>3010 * $M$2 * (C321-$F$2)</f>
        <v>30774.971249399994</v>
      </c>
      <c r="T322">
        <f>3010 * $M$2 * (D321-$F$2)</f>
        <v>30774.971249399994</v>
      </c>
      <c r="U322">
        <f t="shared" ref="U322" si="325">3010 * $M$2 * (E321-$F$2)</f>
        <v>32725.734454279998</v>
      </c>
      <c r="V322">
        <f t="shared" ref="V322" si="326">3010 * $M$2 * (F321-$F$2)</f>
        <v>35584.611564879997</v>
      </c>
      <c r="W322">
        <f t="shared" ref="W322" si="327">3010 * $M$2 * (G321-$F$2)</f>
        <v>35181.005384560005</v>
      </c>
      <c r="X322">
        <f t="shared" ref="X322" si="328">3010 * $M$2 * (H321-$F$2)</f>
        <v>35181.005384560005</v>
      </c>
      <c r="Y322">
        <f t="shared" ref="Y322" si="329">3010 * $M$2 * (I321-$F$2)</f>
        <v>32355.76212232</v>
      </c>
      <c r="Z322">
        <f t="shared" ref="Z322" si="330">3010 * $M$2 * (J321-$F$2)</f>
        <v>32725.734454279998</v>
      </c>
      <c r="AA322">
        <f t="shared" ref="AA322" si="331">3010 * $M$2 * (K321-$F$2)</f>
        <v>35181.005384560005</v>
      </c>
      <c r="AB322">
        <f t="shared" ref="AB322" si="332">3010 * $M$2 * (L321-$F$2)</f>
        <v>35181.005384560005</v>
      </c>
      <c r="AC322">
        <f t="shared" ref="AC322" si="333">3010 * $M$2 * (M321-$F$2)</f>
        <v>35181.005384560005</v>
      </c>
      <c r="AD322">
        <f t="shared" ref="AD322" si="334">3010 * $M$2 * (N321-$F$2)</f>
        <v>32725.734454279998</v>
      </c>
    </row>
    <row r="323" spans="1:30" x14ac:dyDescent="0.3">
      <c r="S323">
        <f>SUM(S307:S322)/1000</f>
        <v>164.86664534103596</v>
      </c>
      <c r="T323">
        <f t="shared" ref="T323:AD323" si="335">SUM(T307:T322)/1000</f>
        <v>164.86664534103596</v>
      </c>
      <c r="U323">
        <f t="shared" si="335"/>
        <v>171.54693955897363</v>
      </c>
      <c r="V323">
        <f t="shared" si="335"/>
        <v>176.64612083365361</v>
      </c>
      <c r="W323">
        <f t="shared" si="335"/>
        <v>178.48281881741354</v>
      </c>
      <c r="X323">
        <f t="shared" si="335"/>
        <v>178.48281881741354</v>
      </c>
      <c r="Y323">
        <f t="shared" si="335"/>
        <v>175.40865287027574</v>
      </c>
      <c r="Z323">
        <f t="shared" si="335"/>
        <v>173.5383210381558</v>
      </c>
      <c r="AA323">
        <f t="shared" si="335"/>
        <v>178.48281881741354</v>
      </c>
      <c r="AB323">
        <f t="shared" si="335"/>
        <v>178.48281881741354</v>
      </c>
      <c r="AC323">
        <f t="shared" si="335"/>
        <v>178.48281881741354</v>
      </c>
      <c r="AD323">
        <f t="shared" si="335"/>
        <v>171.54693955897363</v>
      </c>
    </row>
    <row r="324" spans="1:30" s="10" customFormat="1" x14ac:dyDescent="0.3"/>
    <row r="325" spans="1:30" x14ac:dyDescent="0.3">
      <c r="B325">
        <v>18</v>
      </c>
      <c r="C325" t="s">
        <v>179</v>
      </c>
      <c r="D325" t="s">
        <v>180</v>
      </c>
      <c r="E325" t="s">
        <v>182</v>
      </c>
      <c r="F325" t="s">
        <v>183</v>
      </c>
      <c r="G325" t="s">
        <v>94</v>
      </c>
      <c r="H325" t="s">
        <v>186</v>
      </c>
      <c r="I325" t="s">
        <v>187</v>
      </c>
      <c r="J325" t="s">
        <v>188</v>
      </c>
      <c r="K325" t="s">
        <v>184</v>
      </c>
      <c r="L325" t="s">
        <v>189</v>
      </c>
      <c r="M325" t="s">
        <v>185</v>
      </c>
      <c r="N325" t="s">
        <v>190</v>
      </c>
      <c r="S325" t="s">
        <v>179</v>
      </c>
      <c r="T325" t="s">
        <v>180</v>
      </c>
      <c r="U325" t="s">
        <v>182</v>
      </c>
      <c r="V325" t="s">
        <v>183</v>
      </c>
      <c r="W325" t="s">
        <v>94</v>
      </c>
      <c r="X325" t="s">
        <v>186</v>
      </c>
      <c r="Y325" t="s">
        <v>187</v>
      </c>
      <c r="Z325" t="s">
        <v>188</v>
      </c>
      <c r="AA325" t="s">
        <v>184</v>
      </c>
      <c r="AB325" t="s">
        <v>189</v>
      </c>
      <c r="AC325" t="s">
        <v>185</v>
      </c>
      <c r="AD325" t="s">
        <v>190</v>
      </c>
    </row>
    <row r="326" spans="1:30" x14ac:dyDescent="0.3">
      <c r="A326" t="s">
        <v>107</v>
      </c>
      <c r="C326" cm="1">
        <f t="array" ref="C326">INDEX(CLTDRoofGlass!$B$3:$F$26,$B$325,'ROOF-TYPE'!$B$1)+(25.5-$E$1)+(INDEX(WEATHER!$A$2:$G$865, MATCH(1, (WEATHER!$A$2:$A$865=INPUT!$C$7)*(WEATHER!$B$2:$B$865=CALC!C325)*(WEATHER!$C$2:$C$865=CALC!$B$325), 0), 4)-29.4)</f>
        <v>43.18888888888889</v>
      </c>
      <c r="D326" cm="1">
        <f t="array" ref="D326">INDEX(CLTDRoofGlass!$B$3:$F$26,$B$325,'ROOF-TYPE'!$B$1)+(25.5-$E$1)+(INDEX(WEATHER!$A$2:$G$865, MATCH(1, (WEATHER!$A$2:$A$865=INPUT!$C$7)*(WEATHER!$B$2:$B$865=CALC!D325)*(WEATHER!$C$2:$C$865=CALC!$B$325), 0), 4)-29.4)</f>
        <v>43.18888888888889</v>
      </c>
      <c r="E326" cm="1">
        <f t="array" ref="E326">INDEX(CLTDRoofGlass!$B$3:$F$26,$B$325,'ROOF-TYPE'!$B$1)+(25.5-$E$1)+(INDEX(WEATHER!$A$2:$G$865, MATCH(1, (WEATHER!$A$2:$A$865=INPUT!$C$7)*(WEATHER!$B$2:$B$865=CALC!E325)*(WEATHER!$C$2:$C$865=CALC!$B$325), 0), 4)-29.4)</f>
        <v>44.188888888888897</v>
      </c>
      <c r="F326" cm="1">
        <f t="array" ref="F326">INDEX(CLTDRoofGlass!$B$3:$F$26,$B$325,'ROOF-TYPE'!$B$1)+(25.5-$E$1)+(INDEX(WEATHER!$A$2:$G$865, MATCH(1, (WEATHER!$A$2:$A$865=INPUT!$C$7)*(WEATHER!$B$2:$B$865=CALC!F325)*(WEATHER!$C$2:$C$865=CALC!$B$325), 0), 4)-29.4)</f>
        <v>44.63333333333334</v>
      </c>
      <c r="G326" cm="1">
        <f t="array" ref="G326">INDEX(CLTDRoofGlass!$B$3:$F$26,$B$325,'ROOF-TYPE'!$B$1)+(25.5-$E$1)+(INDEX(WEATHER!$A$2:$G$865, MATCH(1, (WEATHER!$A$2:$A$865=INPUT!$C$7)*(WEATHER!$B$2:$B$865=CALC!G325)*(WEATHER!$C$2:$C$865=CALC!$B$325), 0), 4)-29.4)</f>
        <v>45.077777777777783</v>
      </c>
      <c r="H326" cm="1">
        <f t="array" ref="H326">INDEX(CLTDRoofGlass!$B$3:$F$26,$B$325,'ROOF-TYPE'!$B$1)+(25.5-$E$1)+(INDEX(WEATHER!$A$2:$G$865, MATCH(1, (WEATHER!$A$2:$A$865=INPUT!$C$7)*(WEATHER!$B$2:$B$865=CALC!H325)*(WEATHER!$C$2:$C$865=CALC!$B$325), 0), 4)-29.4)</f>
        <v>45.077777777777783</v>
      </c>
      <c r="I326" cm="1">
        <f t="array" ref="I326">INDEX(CLTDRoofGlass!$B$3:$F$26,$B$325,'ROOF-TYPE'!$B$1)+(25.5-$E$1)+(INDEX(WEATHER!$A$2:$G$865, MATCH(1, (WEATHER!$A$2:$A$865=INPUT!$C$7)*(WEATHER!$B$2:$B$865=CALC!I325)*(WEATHER!$C$2:$C$865=CALC!$B$325), 0), 4)-29.4)</f>
        <v>44.966666666666669</v>
      </c>
      <c r="J326" cm="1">
        <f t="array" ref="J326">INDEX(CLTDRoofGlass!$B$3:$F$26,$B$325,'ROOF-TYPE'!$B$1)+(25.5-$E$1)+(INDEX(WEATHER!$A$2:$G$865, MATCH(1, (WEATHER!$A$2:$A$865=INPUT!$C$7)*(WEATHER!$B$2:$B$865=CALC!J325)*(WEATHER!$C$2:$C$865=CALC!$B$325), 0), 4)-29.4)</f>
        <v>44.522222222222226</v>
      </c>
      <c r="K326" cm="1">
        <f t="array" ref="K326">INDEX(CLTDRoofGlass!$B$3:$F$26,$B$325,'ROOF-TYPE'!$B$1)+(25.5-$E$1)+(INDEX(WEATHER!$A$2:$G$865, MATCH(1, (WEATHER!$A$2:$A$865=INPUT!$C$7)*(WEATHER!$B$2:$B$865=CALC!K325)*(WEATHER!$C$2:$C$865=CALC!$B$325), 0), 4)-29.4)</f>
        <v>45.077777777777783</v>
      </c>
      <c r="L326" cm="1">
        <f t="array" ref="L326">INDEX(CLTDRoofGlass!$B$3:$F$26,$B$325,'ROOF-TYPE'!$B$1)+(25.5-$E$1)+(INDEX(WEATHER!$A$2:$G$865, MATCH(1, (WEATHER!$A$2:$A$865=INPUT!$C$7)*(WEATHER!$B$2:$B$865=CALC!L325)*(WEATHER!$C$2:$C$865=CALC!$B$325), 0), 4)-29.4)</f>
        <v>45.077777777777783</v>
      </c>
      <c r="M326" cm="1">
        <f t="array" ref="M326">INDEX(CLTDRoofGlass!$B$3:$F$26,$B$325,'ROOF-TYPE'!$B$1)+(25.5-$E$1)+(INDEX(WEATHER!$A$2:$G$865, MATCH(1, (WEATHER!$A$2:$A$865=INPUT!$C$7)*(WEATHER!$B$2:$B$865=CALC!M325)*(WEATHER!$C$2:$C$865=CALC!$B$325), 0), 4)-29.4)</f>
        <v>45.077777777777783</v>
      </c>
      <c r="N326" cm="1">
        <f t="array" ref="N326">INDEX(CLTDRoofGlass!$B$3:$F$26,$B$325,'ROOF-TYPE'!$B$1)+(25.5-$E$1)+(INDEX(WEATHER!$A$2:$G$865, MATCH(1, (WEATHER!$A$2:$A$865=INPUT!$C$7)*(WEATHER!$B$2:$B$865=CALC!N325)*(WEATHER!$C$2:$C$865=CALC!$B$325), 0), 4)-29.4)</f>
        <v>44.188888888888897</v>
      </c>
      <c r="P326" t="s">
        <v>33</v>
      </c>
      <c r="Q326" t="s">
        <v>25</v>
      </c>
      <c r="S326" s="9">
        <f>(1/(INPUT!$C$11+INPUT!$C$12+INPUT!$C$13+$H$1))*INPUT!$C$4*INPUT!$C$5*C326</f>
        <v>58334.028748399265</v>
      </c>
      <c r="T326" s="9">
        <f>(1/(INPUT!$C$11+INPUT!$C$12+INPUT!$C$13+$H$1))*INPUT!$C$4*INPUT!$C$5*D326</f>
        <v>58334.028748399265</v>
      </c>
      <c r="U326" s="9">
        <f>(1/(INPUT!$C$11+INPUT!$C$12+INPUT!$C$13+$H$1))*INPUT!$C$4*INPUT!$C$5*E326</f>
        <v>59684.700883041914</v>
      </c>
      <c r="V326" s="9">
        <f>(1/(INPUT!$C$11+INPUT!$C$12+INPUT!$C$13+$H$1))*INPUT!$C$4*INPUT!$C$5*F326</f>
        <v>60284.999609549748</v>
      </c>
      <c r="W326" s="9">
        <f>(1/(INPUT!$C$11+INPUT!$C$12+INPUT!$C$13+$H$1))*INPUT!$C$4*INPUT!$C$5*G326</f>
        <v>60885.298336057589</v>
      </c>
      <c r="X326" s="9">
        <f>(1/(INPUT!$C$11+INPUT!$C$12+INPUT!$C$13+$H$1))*INPUT!$C$4*INPUT!$C$5*H326</f>
        <v>60885.298336057589</v>
      </c>
      <c r="Y326" s="9">
        <f>(1/(INPUT!$C$11+INPUT!$C$12+INPUT!$C$13+$H$1))*INPUT!$C$4*INPUT!$C$5*I326</f>
        <v>60735.223654430622</v>
      </c>
      <c r="Z326" s="9">
        <f>(1/(INPUT!$C$11+INPUT!$C$12+INPUT!$C$13+$H$1))*INPUT!$C$4*INPUT!$C$5*J326</f>
        <v>60134.924927922788</v>
      </c>
      <c r="AA326" s="9">
        <f>(1/(INPUT!$C$11+INPUT!$C$12+INPUT!$C$13+$H$1))*INPUT!$C$4*INPUT!$C$5*K326</f>
        <v>60885.298336057589</v>
      </c>
      <c r="AB326" s="9">
        <f>(1/(INPUT!$C$11+INPUT!$C$12+INPUT!$C$13+$H$1))*INPUT!$C$4*INPUT!$C$5*L326</f>
        <v>60885.298336057589</v>
      </c>
      <c r="AC326" s="9">
        <f>(1/(INPUT!$C$11+INPUT!$C$12+INPUT!$C$13+$H$1))*INPUT!$C$4*INPUT!$C$5*M326</f>
        <v>60885.298336057589</v>
      </c>
      <c r="AD326" s="9">
        <f>(1/(INPUT!$C$11+INPUT!$C$12+INPUT!$C$13+$H$1))*INPUT!$C$4*INPUT!$C$5*N326</f>
        <v>59684.700883041914</v>
      </c>
    </row>
    <row r="327" spans="1:30" x14ac:dyDescent="0.3">
      <c r="A327" t="s">
        <v>108</v>
      </c>
      <c r="B327" t="s">
        <v>104</v>
      </c>
      <c r="C327" cm="1">
        <f t="array" ref="C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(WEATHER!$A$2:$A$865=INPUT!$C$7)*(WEATHER!$B$2:$B$865=CALC!C325)*(WEATHER!$C$2:$C$865=CALC!$B$325), 0), 4)-29.4)</f>
        <v>19.188888888888886</v>
      </c>
      <c r="D327" cm="1">
        <f t="array" ref="D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(WEATHER!$A$2:$A$865=INPUT!$C$7)*(WEATHER!$B$2:$B$865=CALC!D325)*(WEATHER!$C$2:$C$865=CALC!$B$325), 0), 4)-29.4)</f>
        <v>19.188888888888886</v>
      </c>
      <c r="E327" cm="1">
        <f t="array" ref="E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(WEATHER!$A$2:$A$865=INPUT!$C$7)*(WEATHER!$B$2:$B$865=CALC!E325)*(WEATHER!$C$2:$C$865=CALC!$B$325), 0), 4)-29.4)</f>
        <v>20.18888888888889</v>
      </c>
      <c r="F327" cm="1">
        <f t="array" ref="F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(WEATHER!$A$2:$A$865=INPUT!$C$7)*(WEATHER!$B$2:$B$865=CALC!F325)*(WEATHER!$C$2:$C$865=CALC!$B$325), 0), 4)-29.4)</f>
        <v>20.633333333333333</v>
      </c>
      <c r="G327" cm="1">
        <f t="array" ref="G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(WEATHER!$A$2:$A$865=INPUT!$C$7)*(WEATHER!$B$2:$B$865=CALC!G325)*(WEATHER!$C$2:$C$865=CALC!$B$325), 0), 4)-29.4)</f>
        <v>21.077777777777779</v>
      </c>
      <c r="H327" cm="1">
        <f t="array" ref="H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(WEATHER!$A$2:$A$865=INPUT!$C$7)*(WEATHER!$B$2:$B$865=CALC!H325)*(WEATHER!$C$2:$C$865=CALC!$B$325), 0), 4)-29.4)</f>
        <v>21.077777777777779</v>
      </c>
      <c r="I327" cm="1">
        <f t="array" ref="I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(WEATHER!$A$2:$A$865=INPUT!$C$7)*(WEATHER!$B$2:$B$865=CALC!I325)*(WEATHER!$C$2:$C$865=CALC!$B$325), 0), 4)-29.4)</f>
        <v>20.966666666666669</v>
      </c>
      <c r="J327" cm="1">
        <f t="array" ref="J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(WEATHER!$A$2:$A$865=INPUT!$C$7)*(WEATHER!$B$2:$B$865=CALC!J325)*(WEATHER!$C$2:$C$865=CALC!$B$325), 0), 4)-29.4)</f>
        <v>20.522222222222222</v>
      </c>
      <c r="K327" cm="1">
        <f t="array" ref="K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(WEATHER!$A$2:$A$865=INPUT!$C$7)*(WEATHER!$B$2:$B$865=CALC!K325)*(WEATHER!$C$2:$C$865=CALC!$B$325), 0), 4)-29.4)</f>
        <v>21.077777777777779</v>
      </c>
      <c r="L327" cm="1">
        <f t="array" ref="L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(WEATHER!$A$2:$A$865=INPUT!$C$7)*(WEATHER!$B$2:$B$865=CALC!L325)*(WEATHER!$C$2:$C$865=CALC!$B$325), 0), 4)-29.4)</f>
        <v>21.077777777777779</v>
      </c>
      <c r="M327" cm="1">
        <f t="array" ref="M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(WEATHER!$A$2:$A$865=INPUT!$C$7)*(WEATHER!$B$2:$B$865=CALC!M325)*(WEATHER!$C$2:$C$865=CALC!$B$325), 0), 4)-29.4)</f>
        <v>21.077777777777779</v>
      </c>
      <c r="N327" cm="1">
        <f t="array" ref="N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(WEATHER!$A$2:$A$865=INPUT!$C$7)*(WEATHER!$B$2:$B$865=CALC!N325)*(WEATHER!$C$2:$C$865=CALC!$B$325), 0), 4)-29.4)</f>
        <v>20.18888888888889</v>
      </c>
      <c r="P327" t="s">
        <v>33</v>
      </c>
      <c r="Q327" t="s">
        <v>26</v>
      </c>
      <c r="R327" t="s">
        <v>104</v>
      </c>
      <c r="S327">
        <f>(1/(2*INPUT!$C$16+INPUT!$C$14))*INDEX(INPUT!$F$11:$G$14,MATCH(CALC!$B$6,INPUT!$F$11:$F$14,0),2)*C327</f>
        <v>5098.8186206896544</v>
      </c>
      <c r="T327">
        <f>(1/(2*INPUT!$C$16+INPUT!$C$14))*INDEX(INPUT!$F$11:$G$14,MATCH(CALC!$B$6,INPUT!$F$11:$F$14,0),2)*D327</f>
        <v>5098.8186206896544</v>
      </c>
      <c r="U327">
        <f>(1/(2*INPUT!$C$16+INPUT!$C$14))*INDEX(INPUT!$F$11:$G$14,MATCH(CALC!$B$6,INPUT!$F$11:$F$14,0),2)*E327</f>
        <v>5364.5358620689658</v>
      </c>
      <c r="V327">
        <f>(1/(2*INPUT!$C$16+INPUT!$C$14))*INDEX(INPUT!$F$11:$G$14,MATCH(CALC!$B$6,INPUT!$F$11:$F$14,0),2)*F327</f>
        <v>5482.6324137931033</v>
      </c>
      <c r="W327">
        <f>(1/(2*INPUT!$C$16+INPUT!$C$14))*INDEX(INPUT!$F$11:$G$14,MATCH(CALC!$B$6,INPUT!$F$11:$F$14,0),2)*G327</f>
        <v>5600.7289655172417</v>
      </c>
      <c r="X327">
        <f>(1/(2*INPUT!$C$16+INPUT!$C$14))*INDEX(INPUT!$F$11:$G$14,MATCH(CALC!$B$6,INPUT!$F$11:$F$14,0),2)*H327</f>
        <v>5600.7289655172417</v>
      </c>
      <c r="Y327">
        <f>(1/(2*INPUT!$C$16+INPUT!$C$14))*INDEX(INPUT!$F$11:$G$14,MATCH(CALC!$B$6,INPUT!$F$11:$F$14,0),2)*I327</f>
        <v>5571.2048275862071</v>
      </c>
      <c r="Z327">
        <f>(1/(2*INPUT!$C$16+INPUT!$C$14))*INDEX(INPUT!$F$11:$G$14,MATCH(CALC!$B$6,INPUT!$F$11:$F$14,0),2)*J327</f>
        <v>5453.1082758620687</v>
      </c>
      <c r="AA327">
        <f>(1/(2*INPUT!$C$16+INPUT!$C$14))*INDEX(INPUT!$F$11:$G$14,MATCH(CALC!$B$6,INPUT!$F$11:$F$14,0),2)*K327</f>
        <v>5600.7289655172417</v>
      </c>
      <c r="AB327">
        <f>(1/(2*INPUT!$C$16+INPUT!$C$14))*INDEX(INPUT!$F$11:$G$14,MATCH(CALC!$B$6,INPUT!$F$11:$F$14,0),2)*L327</f>
        <v>5600.7289655172417</v>
      </c>
      <c r="AC327">
        <f>(1/(2*INPUT!$C$16+INPUT!$C$14))*INDEX(INPUT!$F$11:$G$14,MATCH(CALC!$B$6,INPUT!$F$11:$F$14,0),2)*M327</f>
        <v>5600.7289655172417</v>
      </c>
      <c r="AD327">
        <f>(1/(2*INPUT!$C$16+INPUT!$C$14))*INDEX(INPUT!$F$11:$G$14,MATCH(CALC!$B$6,INPUT!$F$11:$F$14,0),2)*N327</f>
        <v>5364.5358620689658</v>
      </c>
    </row>
    <row r="328" spans="1:30" x14ac:dyDescent="0.3">
      <c r="B328" t="s">
        <v>73</v>
      </c>
      <c r="C328" cm="1">
        <f t="array" ref="C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(WEATHER!$A$2:$A$865=INPUT!$C$7)*(WEATHER!$B$2:$B$865=CALC!C325)*(WEATHER!$C$2:$C$865=CALC!$B$325), 0), 4)-29.4)</f>
        <v>13.188888888888886</v>
      </c>
      <c r="D328" cm="1">
        <f t="array" ref="D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(WEATHER!$A$2:$A$865=INPUT!$C$7)*(WEATHER!$B$2:$B$865=CALC!D325)*(WEATHER!$C$2:$C$865=CALC!$B$325), 0), 4)-29.4)</f>
        <v>13.188888888888886</v>
      </c>
      <c r="E328" cm="1">
        <f t="array" ref="E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(WEATHER!$A$2:$A$865=INPUT!$C$7)*(WEATHER!$B$2:$B$865=CALC!E325)*(WEATHER!$C$2:$C$865=CALC!$B$325), 0), 4)-29.4)</f>
        <v>14.18888888888889</v>
      </c>
      <c r="F328" cm="1">
        <f t="array" ref="F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(WEATHER!$A$2:$A$865=INPUT!$C$7)*(WEATHER!$B$2:$B$865=CALC!F325)*(WEATHER!$C$2:$C$865=CALC!$B$325), 0), 4)-29.4)</f>
        <v>14.633333333333333</v>
      </c>
      <c r="G328" cm="1">
        <f t="array" ref="G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(WEATHER!$A$2:$A$865=INPUT!$C$7)*(WEATHER!$B$2:$B$865=CALC!G325)*(WEATHER!$C$2:$C$865=CALC!$B$325), 0), 4)-29.4)</f>
        <v>15.077777777777779</v>
      </c>
      <c r="H328" cm="1">
        <f t="array" ref="H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(WEATHER!$A$2:$A$865=INPUT!$C$7)*(WEATHER!$B$2:$B$865=CALC!H325)*(WEATHER!$C$2:$C$865=CALC!$B$325), 0), 4)-29.4)</f>
        <v>15.077777777777779</v>
      </c>
      <c r="I328" cm="1">
        <f t="array" ref="I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(WEATHER!$A$2:$A$865=INPUT!$C$7)*(WEATHER!$B$2:$B$865=CALC!I325)*(WEATHER!$C$2:$C$865=CALC!$B$325), 0), 4)-29.4)</f>
        <v>14.966666666666669</v>
      </c>
      <c r="J328" cm="1">
        <f t="array" ref="J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(WEATHER!$A$2:$A$865=INPUT!$C$7)*(WEATHER!$B$2:$B$865=CALC!J325)*(WEATHER!$C$2:$C$865=CALC!$B$325), 0), 4)-29.4)</f>
        <v>14.522222222222222</v>
      </c>
      <c r="K328" cm="1">
        <f t="array" ref="K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(WEATHER!$A$2:$A$865=INPUT!$C$7)*(WEATHER!$B$2:$B$865=CALC!K325)*(WEATHER!$C$2:$C$865=CALC!$B$325), 0), 4)-29.4)</f>
        <v>15.077777777777779</v>
      </c>
      <c r="L328" cm="1">
        <f t="array" ref="L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(WEATHER!$A$2:$A$865=INPUT!$C$7)*(WEATHER!$B$2:$B$865=CALC!L325)*(WEATHER!$C$2:$C$865=CALC!$B$325), 0), 4)-29.4)</f>
        <v>15.077777777777779</v>
      </c>
      <c r="M328" cm="1">
        <f t="array" ref="M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(WEATHER!$A$2:$A$865=INPUT!$C$7)*(WEATHER!$B$2:$B$865=CALC!M325)*(WEATHER!$C$2:$C$865=CALC!$B$325), 0), 4)-29.4)</f>
        <v>15.077777777777779</v>
      </c>
      <c r="N328" cm="1">
        <f t="array" ref="N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(WEATHER!$A$2:$A$865=INPUT!$C$7)*(WEATHER!$B$2:$B$865=CALC!N325)*(WEATHER!$C$2:$C$865=CALC!$B$325), 0), 4)-29.4)</f>
        <v>14.18888888888889</v>
      </c>
      <c r="R328" t="s">
        <v>73</v>
      </c>
      <c r="S328">
        <f>(1/(2*INPUT!$C$16+INPUT!$C$14))*INDEX(INPUT!$F$11:$G$14,MATCH(CALC!$B$6,INPUT!$F$11:$F$14,0),2)*C328</f>
        <v>3504.5151724137922</v>
      </c>
      <c r="T328">
        <f>(1/(2*INPUT!$C$16+INPUT!$C$14))*INDEX(INPUT!$F$11:$G$14,MATCH(CALC!$B$6,INPUT!$F$11:$F$14,0),2)*D328</f>
        <v>3504.5151724137922</v>
      </c>
      <c r="U328">
        <f>(1/(2*INPUT!$C$16+INPUT!$C$14))*INDEX(INPUT!$F$11:$G$14,MATCH(CALC!$B$6,INPUT!$F$11:$F$14,0),2)*E328</f>
        <v>3770.2324137931037</v>
      </c>
      <c r="V328">
        <f>(1/(2*INPUT!$C$16+INPUT!$C$14))*INDEX(INPUT!$F$11:$G$14,MATCH(CALC!$B$6,INPUT!$F$11:$F$14,0),2)*F328</f>
        <v>3888.3289655172412</v>
      </c>
      <c r="W328">
        <f>(1/(2*INPUT!$C$16+INPUT!$C$14))*INDEX(INPUT!$F$11:$G$14,MATCH(CALC!$B$6,INPUT!$F$11:$F$14,0),2)*G328</f>
        <v>4006.4255172413796</v>
      </c>
      <c r="X328">
        <f>(1/(2*INPUT!$C$16+INPUT!$C$14))*INDEX(INPUT!$F$11:$G$14,MATCH(CALC!$B$6,INPUT!$F$11:$F$14,0),2)*H328</f>
        <v>4006.4255172413796</v>
      </c>
      <c r="Y328">
        <f>(1/(2*INPUT!$C$16+INPUT!$C$14))*INDEX(INPUT!$F$11:$G$14,MATCH(CALC!$B$6,INPUT!$F$11:$F$14,0),2)*I328</f>
        <v>3976.9013793103454</v>
      </c>
      <c r="Z328">
        <f>(1/(2*INPUT!$C$16+INPUT!$C$14))*INDEX(INPUT!$F$11:$G$14,MATCH(CALC!$B$6,INPUT!$F$11:$F$14,0),2)*J328</f>
        <v>3858.8048275862066</v>
      </c>
      <c r="AA328">
        <f>(1/(2*INPUT!$C$16+INPUT!$C$14))*INDEX(INPUT!$F$11:$G$14,MATCH(CALC!$B$6,INPUT!$F$11:$F$14,0),2)*K328</f>
        <v>4006.4255172413796</v>
      </c>
      <c r="AB328">
        <f>(1/(2*INPUT!$C$16+INPUT!$C$14))*INDEX(INPUT!$F$11:$G$14,MATCH(CALC!$B$6,INPUT!$F$11:$F$14,0),2)*L328</f>
        <v>4006.4255172413796</v>
      </c>
      <c r="AC328">
        <f>(1/(2*INPUT!$C$16+INPUT!$C$14))*INDEX(INPUT!$F$11:$G$14,MATCH(CALC!$B$6,INPUT!$F$11:$F$14,0),2)*M328</f>
        <v>4006.4255172413796</v>
      </c>
      <c r="AD328">
        <f>(1/(2*INPUT!$C$16+INPUT!$C$14))*INDEX(INPUT!$F$11:$G$14,MATCH(CALC!$B$6,INPUT!$F$11:$F$14,0),2)*N328</f>
        <v>3770.2324137931037</v>
      </c>
    </row>
    <row r="329" spans="1:30" x14ac:dyDescent="0.3">
      <c r="B329" t="s">
        <v>105</v>
      </c>
      <c r="C329" cm="1">
        <f t="array" ref="C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(WEATHER!$A$2:$A$865=INPUT!$C$7)*(WEATHER!$B$2:$B$865=CALC!C325)*(WEATHER!$C$2:$C$865=CALC!$B$325), 0), 4)-29.4)</f>
        <v>17.188888888888886</v>
      </c>
      <c r="D329" cm="1">
        <f t="array" ref="D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(WEATHER!$A$2:$A$865=INPUT!$C$7)*(WEATHER!$B$2:$B$865=CALC!D325)*(WEATHER!$C$2:$C$865=CALC!$B$325), 0), 4)-29.4)</f>
        <v>17.188888888888886</v>
      </c>
      <c r="E329" cm="1">
        <f t="array" ref="E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(WEATHER!$A$2:$A$865=INPUT!$C$7)*(WEATHER!$B$2:$B$865=CALC!E325)*(WEATHER!$C$2:$C$865=CALC!$B$325), 0), 4)-29.4)</f>
        <v>18.18888888888889</v>
      </c>
      <c r="F329" cm="1">
        <f t="array" ref="F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(WEATHER!$A$2:$A$865=INPUT!$C$7)*(WEATHER!$B$2:$B$865=CALC!F325)*(WEATHER!$C$2:$C$865=CALC!$B$325), 0), 4)-29.4)</f>
        <v>18.633333333333333</v>
      </c>
      <c r="G329" cm="1">
        <f t="array" ref="G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(WEATHER!$A$2:$A$865=INPUT!$C$7)*(WEATHER!$B$2:$B$865=CALC!G325)*(WEATHER!$C$2:$C$865=CALC!$B$325), 0), 4)-29.4)</f>
        <v>19.077777777777779</v>
      </c>
      <c r="H329" cm="1">
        <f t="array" ref="H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(WEATHER!$A$2:$A$865=INPUT!$C$7)*(WEATHER!$B$2:$B$865=CALC!H325)*(WEATHER!$C$2:$C$865=CALC!$B$325), 0), 4)-29.4)</f>
        <v>19.077777777777779</v>
      </c>
      <c r="I329" cm="1">
        <f t="array" ref="I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(WEATHER!$A$2:$A$865=INPUT!$C$7)*(WEATHER!$B$2:$B$865=CALC!I325)*(WEATHER!$C$2:$C$865=CALC!$B$325), 0), 4)-29.4)</f>
        <v>18.966666666666669</v>
      </c>
      <c r="J329" cm="1">
        <f t="array" ref="J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(WEATHER!$A$2:$A$865=INPUT!$C$7)*(WEATHER!$B$2:$B$865=CALC!J325)*(WEATHER!$C$2:$C$865=CALC!$B$325), 0), 4)-29.4)</f>
        <v>18.522222222222222</v>
      </c>
      <c r="K329" cm="1">
        <f t="array" ref="K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(WEATHER!$A$2:$A$865=INPUT!$C$7)*(WEATHER!$B$2:$B$865=CALC!K325)*(WEATHER!$C$2:$C$865=CALC!$B$325), 0), 4)-29.4)</f>
        <v>19.077777777777779</v>
      </c>
      <c r="L329" cm="1">
        <f t="array" ref="L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(WEATHER!$A$2:$A$865=INPUT!$C$7)*(WEATHER!$B$2:$B$865=CALC!L325)*(WEATHER!$C$2:$C$865=CALC!$B$325), 0), 4)-29.4)</f>
        <v>19.077777777777779</v>
      </c>
      <c r="M329" cm="1">
        <f t="array" ref="M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(WEATHER!$A$2:$A$865=INPUT!$C$7)*(WEATHER!$B$2:$B$865=CALC!M325)*(WEATHER!$C$2:$C$865=CALC!$B$325), 0), 4)-29.4)</f>
        <v>19.077777777777779</v>
      </c>
      <c r="N329" cm="1">
        <f t="array" ref="N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(WEATHER!$A$2:$A$865=INPUT!$C$7)*(WEATHER!$B$2:$B$865=CALC!N325)*(WEATHER!$C$2:$C$865=CALC!$B$325), 0), 4)-29.4)</f>
        <v>18.18888888888889</v>
      </c>
      <c r="R329" t="s">
        <v>105</v>
      </c>
      <c r="S329">
        <f>(1/(2*INPUT!$C$16+INPUT!$C$14))*INDEX(INPUT!$F$11:$G$14,MATCH(CALC!$B$6,INPUT!$F$11:$F$14,0),2)*C329</f>
        <v>4567.3841379310334</v>
      </c>
      <c r="T329">
        <f>(1/(2*INPUT!$C$16+INPUT!$C$14))*INDEX(INPUT!$F$11:$G$14,MATCH(CALC!$B$6,INPUT!$F$11:$F$14,0),2)*D329</f>
        <v>4567.3841379310334</v>
      </c>
      <c r="U329">
        <f>(1/(2*INPUT!$C$16+INPUT!$C$14))*INDEX(INPUT!$F$11:$G$14,MATCH(CALC!$B$6,INPUT!$F$11:$F$14,0),2)*E329</f>
        <v>4833.1013793103448</v>
      </c>
      <c r="V329">
        <f>(1/(2*INPUT!$C$16+INPUT!$C$14))*INDEX(INPUT!$F$11:$G$14,MATCH(CALC!$B$6,INPUT!$F$11:$F$14,0),2)*F329</f>
        <v>4951.1979310344823</v>
      </c>
      <c r="W329">
        <f>(1/(2*INPUT!$C$16+INPUT!$C$14))*INDEX(INPUT!$F$11:$G$14,MATCH(CALC!$B$6,INPUT!$F$11:$F$14,0),2)*G329</f>
        <v>5069.2944827586207</v>
      </c>
      <c r="X329">
        <f>(1/(2*INPUT!$C$16+INPUT!$C$14))*INDEX(INPUT!$F$11:$G$14,MATCH(CALC!$B$6,INPUT!$F$11:$F$14,0),2)*H329</f>
        <v>5069.2944827586207</v>
      </c>
      <c r="Y329">
        <f>(1/(2*INPUT!$C$16+INPUT!$C$14))*INDEX(INPUT!$F$11:$G$14,MATCH(CALC!$B$6,INPUT!$F$11:$F$14,0),2)*I329</f>
        <v>5039.770344827587</v>
      </c>
      <c r="Z329">
        <f>(1/(2*INPUT!$C$16+INPUT!$C$14))*INDEX(INPUT!$F$11:$G$14,MATCH(CALC!$B$6,INPUT!$F$11:$F$14,0),2)*J329</f>
        <v>4921.6737931034477</v>
      </c>
      <c r="AA329">
        <f>(1/(2*INPUT!$C$16+INPUT!$C$14))*INDEX(INPUT!$F$11:$G$14,MATCH(CALC!$B$6,INPUT!$F$11:$F$14,0),2)*K329</f>
        <v>5069.2944827586207</v>
      </c>
      <c r="AB329">
        <f>(1/(2*INPUT!$C$16+INPUT!$C$14))*INDEX(INPUT!$F$11:$G$14,MATCH(CALC!$B$6,INPUT!$F$11:$F$14,0),2)*L329</f>
        <v>5069.2944827586207</v>
      </c>
      <c r="AC329">
        <f>(1/(2*INPUT!$C$16+INPUT!$C$14))*INDEX(INPUT!$F$11:$G$14,MATCH(CALC!$B$6,INPUT!$F$11:$F$14,0),2)*M329</f>
        <v>5069.2944827586207</v>
      </c>
      <c r="AD329">
        <f>(1/(2*INPUT!$C$16+INPUT!$C$14))*INDEX(INPUT!$F$11:$G$14,MATCH(CALC!$B$6,INPUT!$F$11:$F$14,0),2)*N329</f>
        <v>4833.1013793103448</v>
      </c>
    </row>
    <row r="330" spans="1:30" x14ac:dyDescent="0.3">
      <c r="B330" t="s">
        <v>106</v>
      </c>
      <c r="C330" cm="1">
        <f t="array" ref="C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(WEATHER!$A$2:$A$865=INPUT!$C$7)*(WEATHER!$B$2:$B$865=CALC!C325)*(WEATHER!$C$2:$C$865=CALC!$B$325), 0), 4)-29.4)</f>
        <v>15.188888888888886</v>
      </c>
      <c r="D330" cm="1">
        <f t="array" ref="D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(WEATHER!$A$2:$A$865=INPUT!$C$7)*(WEATHER!$B$2:$B$865=CALC!D325)*(WEATHER!$C$2:$C$865=CALC!$B$325), 0), 4)-29.4)</f>
        <v>15.188888888888886</v>
      </c>
      <c r="E330" cm="1">
        <f t="array" ref="E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(WEATHER!$A$2:$A$865=INPUT!$C$7)*(WEATHER!$B$2:$B$865=CALC!E325)*(WEATHER!$C$2:$C$865=CALC!$B$325), 0), 4)-29.4)</f>
        <v>16.18888888888889</v>
      </c>
      <c r="F330" cm="1">
        <f t="array" ref="F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(WEATHER!$A$2:$A$865=INPUT!$C$7)*(WEATHER!$B$2:$B$865=CALC!F325)*(WEATHER!$C$2:$C$865=CALC!$B$325), 0), 4)-29.4)</f>
        <v>16.633333333333333</v>
      </c>
      <c r="G330" cm="1">
        <f t="array" ref="G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(WEATHER!$A$2:$A$865=INPUT!$C$7)*(WEATHER!$B$2:$B$865=CALC!G325)*(WEATHER!$C$2:$C$865=CALC!$B$325), 0), 4)-29.4)</f>
        <v>17.077777777777779</v>
      </c>
      <c r="H330" cm="1">
        <f t="array" ref="H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(WEATHER!$A$2:$A$865=INPUT!$C$7)*(WEATHER!$B$2:$B$865=CALC!H325)*(WEATHER!$C$2:$C$865=CALC!$B$325), 0), 4)-29.4)</f>
        <v>17.077777777777779</v>
      </c>
      <c r="I330" cm="1">
        <f t="array" ref="I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(WEATHER!$A$2:$A$865=INPUT!$C$7)*(WEATHER!$B$2:$B$865=CALC!I325)*(WEATHER!$C$2:$C$865=CALC!$B$325), 0), 4)-29.4)</f>
        <v>16.966666666666669</v>
      </c>
      <c r="J330" cm="1">
        <f t="array" ref="J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(WEATHER!$A$2:$A$865=INPUT!$C$7)*(WEATHER!$B$2:$B$865=CALC!J325)*(WEATHER!$C$2:$C$865=CALC!$B$325), 0), 4)-29.4)</f>
        <v>16.522222222222222</v>
      </c>
      <c r="K330" cm="1">
        <f t="array" ref="K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(WEATHER!$A$2:$A$865=INPUT!$C$7)*(WEATHER!$B$2:$B$865=CALC!K325)*(WEATHER!$C$2:$C$865=CALC!$B$325), 0), 4)-29.4)</f>
        <v>17.077777777777779</v>
      </c>
      <c r="L330" cm="1">
        <f t="array" ref="L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(WEATHER!$A$2:$A$865=INPUT!$C$7)*(WEATHER!$B$2:$B$865=CALC!L325)*(WEATHER!$C$2:$C$865=CALC!$B$325), 0), 4)-29.4)</f>
        <v>17.077777777777779</v>
      </c>
      <c r="M330" cm="1">
        <f t="array" ref="M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(WEATHER!$A$2:$A$865=INPUT!$C$7)*(WEATHER!$B$2:$B$865=CALC!M325)*(WEATHER!$C$2:$C$865=CALC!$B$325), 0), 4)-29.4)</f>
        <v>17.077777777777779</v>
      </c>
      <c r="N330" cm="1">
        <f t="array" ref="N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(WEATHER!$A$2:$A$865=INPUT!$C$7)*(WEATHER!$B$2:$B$865=CALC!N325)*(WEATHER!$C$2:$C$865=CALC!$B$325), 0), 4)-29.4)</f>
        <v>16.18888888888889</v>
      </c>
      <c r="R330" t="s">
        <v>106</v>
      </c>
      <c r="S330">
        <f>(1/(2*INPUT!$C$16+INPUT!$C$14))*INDEX(INPUT!$F$11:$G$14,MATCH(CALC!$B$6,INPUT!$F$11:$F$14,0),2)*C330</f>
        <v>4035.9496551724128</v>
      </c>
      <c r="T330">
        <f>(1/(2*INPUT!$C$16+INPUT!$C$14))*INDEX(INPUT!$F$11:$G$14,MATCH(CALC!$B$6,INPUT!$F$11:$F$14,0),2)*D330</f>
        <v>4035.9496551724128</v>
      </c>
      <c r="U330">
        <f>(1/(2*INPUT!$C$16+INPUT!$C$14))*INDEX(INPUT!$F$11:$G$14,MATCH(CALC!$B$6,INPUT!$F$11:$F$14,0),2)*E330</f>
        <v>4301.6668965517247</v>
      </c>
      <c r="V330">
        <f>(1/(2*INPUT!$C$16+INPUT!$C$14))*INDEX(INPUT!$F$11:$G$14,MATCH(CALC!$B$6,INPUT!$F$11:$F$14,0),2)*F330</f>
        <v>4419.7634482758622</v>
      </c>
      <c r="W330">
        <f>(1/(2*INPUT!$C$16+INPUT!$C$14))*INDEX(INPUT!$F$11:$G$14,MATCH(CALC!$B$6,INPUT!$F$11:$F$14,0),2)*G330</f>
        <v>4537.8600000000006</v>
      </c>
      <c r="X330">
        <f>(1/(2*INPUT!$C$16+INPUT!$C$14))*INDEX(INPUT!$F$11:$G$14,MATCH(CALC!$B$6,INPUT!$F$11:$F$14,0),2)*H330</f>
        <v>4537.8600000000006</v>
      </c>
      <c r="Y330">
        <f>(1/(2*INPUT!$C$16+INPUT!$C$14))*INDEX(INPUT!$F$11:$G$14,MATCH(CALC!$B$6,INPUT!$F$11:$F$14,0),2)*I330</f>
        <v>4508.335862068966</v>
      </c>
      <c r="Z330">
        <f>(1/(2*INPUT!$C$16+INPUT!$C$14))*INDEX(INPUT!$F$11:$G$14,MATCH(CALC!$B$6,INPUT!$F$11:$F$14,0),2)*J330</f>
        <v>4390.2393103448276</v>
      </c>
      <c r="AA330">
        <f>(1/(2*INPUT!$C$16+INPUT!$C$14))*INDEX(INPUT!$F$11:$G$14,MATCH(CALC!$B$6,INPUT!$F$11:$F$14,0),2)*K330</f>
        <v>4537.8600000000006</v>
      </c>
      <c r="AB330">
        <f>(1/(2*INPUT!$C$16+INPUT!$C$14))*INDEX(INPUT!$F$11:$G$14,MATCH(CALC!$B$6,INPUT!$F$11:$F$14,0),2)*L330</f>
        <v>4537.8600000000006</v>
      </c>
      <c r="AC330">
        <f>(1/(2*INPUT!$C$16+INPUT!$C$14))*INDEX(INPUT!$F$11:$G$14,MATCH(CALC!$B$6,INPUT!$F$11:$F$14,0),2)*M330</f>
        <v>4537.8600000000006</v>
      </c>
      <c r="AD330">
        <f>(1/(2*INPUT!$C$16+INPUT!$C$14))*INDEX(INPUT!$F$11:$G$14,MATCH(CALC!$B$6,INPUT!$F$11:$F$14,0),2)*N330</f>
        <v>4301.6668965517247</v>
      </c>
    </row>
    <row r="331" spans="1:30" x14ac:dyDescent="0.3">
      <c r="A331" t="s">
        <v>109</v>
      </c>
      <c r="C331" cm="1">
        <f t="array" ref="C331">INDEX(CLTDRoofGlass!$G$3:$G$26,$B$325,1)+(25.5-$E$1)+(INDEX(WEATHER!$A$2:$G$865, MATCH(1, (WEATHER!$A$2:$A$865=INPUT!$C$7)*(WEATHER!$B$2:$B$865=CALC!C325)*(WEATHER!$C$2:$C$865=CALC!$B$325), 0), 4)-29.4)</f>
        <v>7.1888888888888864</v>
      </c>
      <c r="D331" cm="1">
        <f t="array" ref="D331">INDEX(CLTDRoofGlass!$G$3:$G$26,$B$325,1)+(25.5-$E$1)+(INDEX(WEATHER!$A$2:$G$865, MATCH(1, (WEATHER!$A$2:$A$865=INPUT!$C$7)*(WEATHER!$B$2:$B$865=CALC!D325)*(WEATHER!$C$2:$C$865=CALC!$B$325), 0), 4)-29.4)</f>
        <v>7.1888888888888864</v>
      </c>
      <c r="E331" cm="1">
        <f t="array" ref="E331">INDEX(CLTDRoofGlass!$G$3:$G$26,$B$325,1)+(25.5-$E$1)+(INDEX(WEATHER!$A$2:$G$865, MATCH(1, (WEATHER!$A$2:$A$865=INPUT!$C$7)*(WEATHER!$B$2:$B$865=CALC!E325)*(WEATHER!$C$2:$C$865=CALC!$B$325), 0), 4)-29.4)</f>
        <v>8.18888888888889</v>
      </c>
      <c r="F331" cm="1">
        <f t="array" ref="F331">INDEX(CLTDRoofGlass!$G$3:$G$26,$B$325,1)+(25.5-$E$1)+(INDEX(WEATHER!$A$2:$G$865, MATCH(1, (WEATHER!$A$2:$A$865=INPUT!$C$7)*(WEATHER!$B$2:$B$865=CALC!F325)*(WEATHER!$C$2:$C$865=CALC!$B$325), 0), 4)-29.4)</f>
        <v>8.6333333333333329</v>
      </c>
      <c r="G331" cm="1">
        <f t="array" ref="G331">INDEX(CLTDRoofGlass!$G$3:$G$26,$B$325,1)+(25.5-$E$1)+(INDEX(WEATHER!$A$2:$G$865, MATCH(1, (WEATHER!$A$2:$A$865=INPUT!$C$7)*(WEATHER!$B$2:$B$865=CALC!G325)*(WEATHER!$C$2:$C$865=CALC!$B$325), 0), 4)-29.4)</f>
        <v>9.0777777777777793</v>
      </c>
      <c r="H331" cm="1">
        <f t="array" ref="H331">INDEX(CLTDRoofGlass!$G$3:$G$26,$B$325,1)+(25.5-$E$1)+(INDEX(WEATHER!$A$2:$G$865, MATCH(1, (WEATHER!$A$2:$A$865=INPUT!$C$7)*(WEATHER!$B$2:$B$865=CALC!H325)*(WEATHER!$C$2:$C$865=CALC!$B$325), 0), 4)-29.4)</f>
        <v>9.0777777777777793</v>
      </c>
      <c r="I331" cm="1">
        <f t="array" ref="I331">INDEX(CLTDRoofGlass!$G$3:$G$26,$B$325,1)+(25.5-$E$1)+(INDEX(WEATHER!$A$2:$G$865, MATCH(1, (WEATHER!$A$2:$A$865=INPUT!$C$7)*(WEATHER!$B$2:$B$865=CALC!I325)*(WEATHER!$C$2:$C$865=CALC!$B$325), 0), 4)-29.4)</f>
        <v>8.9666666666666686</v>
      </c>
      <c r="J331" cm="1">
        <f t="array" ref="J331">INDEX(CLTDRoofGlass!$G$3:$G$26,$B$325,1)+(25.5-$E$1)+(INDEX(WEATHER!$A$2:$G$865, MATCH(1, (WEATHER!$A$2:$A$865=INPUT!$C$7)*(WEATHER!$B$2:$B$865=CALC!J325)*(WEATHER!$C$2:$C$865=CALC!$B$325), 0), 4)-29.4)</f>
        <v>8.5222222222222221</v>
      </c>
      <c r="K331" cm="1">
        <f t="array" ref="K331">INDEX(CLTDRoofGlass!$G$3:$G$26,$B$325,1)+(25.5-$E$1)+(INDEX(WEATHER!$A$2:$G$865, MATCH(1, (WEATHER!$A$2:$A$865=INPUT!$C$7)*(WEATHER!$B$2:$B$865=CALC!K325)*(WEATHER!$C$2:$C$865=CALC!$B$325), 0), 4)-29.4)</f>
        <v>9.0777777777777793</v>
      </c>
      <c r="L331" cm="1">
        <f t="array" ref="L331">INDEX(CLTDRoofGlass!$G$3:$G$26,$B$325,1)+(25.5-$E$1)+(INDEX(WEATHER!$A$2:$G$865, MATCH(1, (WEATHER!$A$2:$A$865=INPUT!$C$7)*(WEATHER!$B$2:$B$865=CALC!L325)*(WEATHER!$C$2:$C$865=CALC!$B$325), 0), 4)-29.4)</f>
        <v>9.0777777777777793</v>
      </c>
      <c r="M331" cm="1">
        <f t="array" ref="M331">INDEX(CLTDRoofGlass!$G$3:$G$26,$B$325,1)+(25.5-$E$1)+(INDEX(WEATHER!$A$2:$G$865, MATCH(1, (WEATHER!$A$2:$A$865=INPUT!$C$7)*(WEATHER!$B$2:$B$865=CALC!M325)*(WEATHER!$C$2:$C$865=CALC!$B$325), 0), 4)-29.4)</f>
        <v>9.0777777777777793</v>
      </c>
      <c r="N331" cm="1">
        <f t="array" ref="N331">INDEX(CLTDRoofGlass!$G$3:$G$26,$B$325,1)+(25.5-$E$1)+(INDEX(WEATHER!$A$2:$G$865, MATCH(1, (WEATHER!$A$2:$A$865=INPUT!$C$7)*(WEATHER!$B$2:$B$865=CALC!N325)*(WEATHER!$C$2:$C$865=CALC!$B$325), 0), 4)-29.4)</f>
        <v>8.18888888888889</v>
      </c>
      <c r="P331" t="s">
        <v>34</v>
      </c>
      <c r="Q331" t="s">
        <v>27</v>
      </c>
    </row>
    <row r="332" spans="1:30" x14ac:dyDescent="0.3">
      <c r="A332" t="s">
        <v>75</v>
      </c>
      <c r="B332" t="s">
        <v>104</v>
      </c>
      <c r="C332">
        <f>INDEX('SCL&amp;CLF'!$B$4:$Y$12,MATCH(B332,'SCL&amp;CLF'!$A$4:$A$12,0),MATCH(CALC!B325,'SCL&amp;CLF'!$B$3:$Y$3,0))</f>
        <v>113</v>
      </c>
      <c r="P332" t="s">
        <v>35</v>
      </c>
      <c r="Q332" t="s">
        <v>36</v>
      </c>
      <c r="S332">
        <f>SUMIF('COMP-WINDOW'!HV:HV, "&lt;&gt;#N/A")</f>
        <v>26554.119973333327</v>
      </c>
      <c r="T332">
        <f>SUMIF('COMP-WINDOW'!HW:HW, "&lt;&gt;#N/A")</f>
        <v>26554.119973333327</v>
      </c>
      <c r="U332">
        <f>SUMIF('COMP-WINDOW'!HX:HX, "&lt;&gt;#N/A")</f>
        <v>27197.600773333335</v>
      </c>
      <c r="V332">
        <f>SUMIF('COMP-WINDOW'!HY:HY, "&lt;&gt;#N/A")</f>
        <v>27483.592239999998</v>
      </c>
      <c r="W332">
        <f>SUMIF('COMP-WINDOW'!HZ:HZ, "&lt;&gt;#N/A")</f>
        <v>27769.583706666672</v>
      </c>
      <c r="X332">
        <f>SUMIF('COMP-WINDOW'!IA:IA, "&lt;&gt;#N/A")</f>
        <v>27769.583706666672</v>
      </c>
      <c r="Y332">
        <f>SUMIF('COMP-WINDOW'!IB:IB, "&lt;&gt;#N/A")</f>
        <v>27698.085840000003</v>
      </c>
      <c r="Z332">
        <f>SUMIF('COMP-WINDOW'!IC:IC, "&lt;&gt;#N/A")</f>
        <v>27412.094373333333</v>
      </c>
      <c r="AA332">
        <f>SUMIF('COMP-WINDOW'!ID:ID, "&lt;&gt;#N/A")</f>
        <v>27769.583706666672</v>
      </c>
      <c r="AB332">
        <f>SUMIF('COMP-WINDOW'!IE:IE, "&lt;&gt;#N/A")</f>
        <v>27769.583706666672</v>
      </c>
      <c r="AC332">
        <f>SUMIF('COMP-WINDOW'!IF:IF, "&lt;&gt;#N/A")</f>
        <v>27769.583706666672</v>
      </c>
      <c r="AD332">
        <f>SUMIF('COMP-WINDOW'!IG:IG, "&lt;&gt;#N/A")</f>
        <v>27197.600773333335</v>
      </c>
    </row>
    <row r="333" spans="1:30" x14ac:dyDescent="0.3">
      <c r="B333" t="s">
        <v>73</v>
      </c>
      <c r="C333">
        <f>INDEX('SCL&amp;CLF'!$B$4:$Y$12,MATCH(B333,'SCL&amp;CLF'!$A$4:$A$12,0),MATCH(CALC!B325,'SCL&amp;CLF'!$B$3:$Y$3,0))</f>
        <v>63</v>
      </c>
      <c r="P333" t="s">
        <v>35</v>
      </c>
      <c r="Q333" t="s">
        <v>22</v>
      </c>
      <c r="S333">
        <f>SUMIF('COMP-DOOR'!HV:HV, "&lt;&gt;#N/A")</f>
        <v>801.06955555555544</v>
      </c>
      <c r="T333">
        <f>SUMIF('COMP-DOOR'!HW:HW, "&lt;&gt;#N/A")</f>
        <v>801.06955555555544</v>
      </c>
      <c r="U333">
        <f>SUMIF('COMP-DOOR'!HX:HX, "&lt;&gt;#N/A")</f>
        <v>850.24955555555573</v>
      </c>
      <c r="V333">
        <f>SUMIF('COMP-DOOR'!HY:HY, "&lt;&gt;#N/A")</f>
        <v>872.10733333333337</v>
      </c>
      <c r="W333">
        <f>SUMIF('COMP-DOOR'!HZ:HZ, "&lt;&gt;#N/A")</f>
        <v>893.96511111111113</v>
      </c>
      <c r="X333">
        <f>SUMIF('COMP-DOOR'!IA:IA, "&lt;&gt;#N/A")</f>
        <v>893.96511111111113</v>
      </c>
      <c r="Y333">
        <f>SUMIF('COMP-DOOR'!IB:IB, "&lt;&gt;#N/A")</f>
        <v>888.5006666666668</v>
      </c>
      <c r="Z333">
        <f>SUMIF('COMP-DOOR'!IC:IC, "&lt;&gt;#N/A")</f>
        <v>866.64288888888882</v>
      </c>
      <c r="AA333">
        <f>SUMIF('COMP-DOOR'!ID:ID, "&lt;&gt;#N/A")</f>
        <v>893.96511111111113</v>
      </c>
      <c r="AB333">
        <f>SUMIF('COMP-DOOR'!IE:IE, "&lt;&gt;#N/A")</f>
        <v>893.96511111111113</v>
      </c>
      <c r="AC333">
        <f>SUMIF('COMP-DOOR'!IF:IF, "&lt;&gt;#N/A")</f>
        <v>893.96511111111113</v>
      </c>
      <c r="AD333">
        <f>SUMIF('COMP-DOOR'!IG:IG, "&lt;&gt;#N/A")</f>
        <v>850.24955555555573</v>
      </c>
    </row>
    <row r="334" spans="1:30" x14ac:dyDescent="0.3">
      <c r="B334" t="s">
        <v>105</v>
      </c>
      <c r="C334">
        <f>INDEX('SCL&amp;CLF'!$B$4:$Y$12,MATCH(B334,'SCL&amp;CLF'!$A$4:$A$12,0),MATCH(CALC!B325,'SCL&amp;CLF'!$B$3:$Y$3,0))</f>
        <v>491</v>
      </c>
    </row>
    <row r="335" spans="1:30" x14ac:dyDescent="0.3">
      <c r="B335" t="s">
        <v>106</v>
      </c>
      <c r="C335">
        <f>INDEX('SCL&amp;CLF'!$B$4:$Y$12,MATCH(B335,'SCL&amp;CLF'!$A$4:$A$12,0),MATCH(CALC!B325,'SCL&amp;CLF'!$B$3:$Y$3,0))</f>
        <v>57</v>
      </c>
      <c r="P335" t="s">
        <v>37</v>
      </c>
      <c r="Q335" t="s">
        <v>39</v>
      </c>
      <c r="S335">
        <f>INPUT!$L$5 * INDEX('ROOM-TYPE'!$B$2:$I$5, 1, MATCH(INPUT!$L$4, 'ROOM-TYPE'!$B$1:$I$1, 0)) * $C$336</f>
        <v>0</v>
      </c>
      <c r="T335">
        <f>INPUT!$L$5 * INDEX('ROOM-TYPE'!$B$2:$I$5, 1, MATCH(INPUT!$L$4, 'ROOM-TYPE'!$B$1:$I$1, 0)) * $C$336</f>
        <v>0</v>
      </c>
      <c r="U335">
        <f>INPUT!$L$5 * INDEX('ROOM-TYPE'!$B$2:$I$5, 1, MATCH(INPUT!$L$4, 'ROOM-TYPE'!$B$1:$I$1, 0)) * $C$336</f>
        <v>0</v>
      </c>
      <c r="V335">
        <f>INPUT!$L$5 * INDEX('ROOM-TYPE'!$B$2:$I$5, 1, MATCH(INPUT!$L$4, 'ROOM-TYPE'!$B$1:$I$1, 0)) * $C$336</f>
        <v>0</v>
      </c>
      <c r="W335">
        <f>INPUT!$L$5 * INDEX('ROOM-TYPE'!$B$2:$I$5, 1, MATCH(INPUT!$L$4, 'ROOM-TYPE'!$B$1:$I$1, 0)) * $C$336</f>
        <v>0</v>
      </c>
      <c r="X335">
        <f>INPUT!$L$5 * INDEX('ROOM-TYPE'!$B$2:$I$5, 1, MATCH(INPUT!$L$4, 'ROOM-TYPE'!$B$1:$I$1, 0)) * $C$336</f>
        <v>0</v>
      </c>
      <c r="Y335">
        <f>INPUT!$L$5 * INDEX('ROOM-TYPE'!$B$2:$I$5, 1, MATCH(INPUT!$L$4, 'ROOM-TYPE'!$B$1:$I$1, 0)) * $C$336</f>
        <v>0</v>
      </c>
      <c r="Z335">
        <f>INPUT!$L$5 * INDEX('ROOM-TYPE'!$B$2:$I$5, 1, MATCH(INPUT!$L$4, 'ROOM-TYPE'!$B$1:$I$1, 0)) * $C$336</f>
        <v>0</v>
      </c>
      <c r="AA335">
        <f>INPUT!$L$5 * INDEX('ROOM-TYPE'!$B$2:$I$5, 1, MATCH(INPUT!$L$4, 'ROOM-TYPE'!$B$1:$I$1, 0)) * $C$336</f>
        <v>0</v>
      </c>
      <c r="AB335">
        <f>INPUT!$L$5 * INDEX('ROOM-TYPE'!$B$2:$I$5, 1, MATCH(INPUT!$L$4, 'ROOM-TYPE'!$B$1:$I$1, 0)) * $C$336</f>
        <v>0</v>
      </c>
      <c r="AC335">
        <f>INPUT!$L$5 * INDEX('ROOM-TYPE'!$B$2:$I$5, 1, MATCH(INPUT!$L$4, 'ROOM-TYPE'!$B$1:$I$1, 0)) * $C$336</f>
        <v>0</v>
      </c>
      <c r="AD335">
        <f>INPUT!$L$5 * INDEX('ROOM-TYPE'!$B$2:$I$5, 1, MATCH(INPUT!$L$4, 'ROOM-TYPE'!$B$1:$I$1, 0)) * $C$336</f>
        <v>0</v>
      </c>
    </row>
    <row r="336" spans="1:30" x14ac:dyDescent="0.3">
      <c r="A336" t="s">
        <v>210</v>
      </c>
      <c r="C336">
        <f>INDEX('SCL&amp;CLF'!$B$17:$Y$25,MATCH(INDEX('ROOM-TYPE'!$B$1:$I$5,4,MATCH(INPUT!$L$4,'ROOM-TYPE'!$B$1:$I$1,0)),'SCL&amp;CLF'!$A$17:$A$25,0),MATCH(CALC!B325,'SCL&amp;CLF'!$B$16:$Y$16,0))</f>
        <v>0</v>
      </c>
      <c r="P336" t="s">
        <v>37</v>
      </c>
      <c r="Q336" t="s">
        <v>38</v>
      </c>
      <c r="S336">
        <f>INPUT!$L$5 * INDEX('ROOM-TYPE'!$B$2:$I$5, 2, MATCH(INPUT!$L$4, 'ROOM-TYPE'!$B$1:$I$1, 0))</f>
        <v>17370</v>
      </c>
      <c r="T336">
        <f>INPUT!$L$5 * INDEX('ROOM-TYPE'!$B$2:$I$5, 2, MATCH(INPUT!$L$4, 'ROOM-TYPE'!$B$1:$I$1, 0))</f>
        <v>17370</v>
      </c>
      <c r="U336">
        <f>INPUT!$L$5 * INDEX('ROOM-TYPE'!$B$2:$I$5, 2, MATCH(INPUT!$L$4, 'ROOM-TYPE'!$B$1:$I$1, 0))</f>
        <v>17370</v>
      </c>
      <c r="V336">
        <f>INPUT!$L$5 * INDEX('ROOM-TYPE'!$B$2:$I$5, 2, MATCH(INPUT!$L$4, 'ROOM-TYPE'!$B$1:$I$1, 0))</f>
        <v>17370</v>
      </c>
      <c r="W336">
        <f>INPUT!$L$5 * INDEX('ROOM-TYPE'!$B$2:$I$5, 2, MATCH(INPUT!$L$4, 'ROOM-TYPE'!$B$1:$I$1, 0))</f>
        <v>17370</v>
      </c>
      <c r="X336">
        <f>INPUT!$L$5 * INDEX('ROOM-TYPE'!$B$2:$I$5, 2, MATCH(INPUT!$L$4, 'ROOM-TYPE'!$B$1:$I$1, 0))</f>
        <v>17370</v>
      </c>
      <c r="Y336">
        <f>INPUT!$L$5 * INDEX('ROOM-TYPE'!$B$2:$I$5, 2, MATCH(INPUT!$L$4, 'ROOM-TYPE'!$B$1:$I$1, 0))</f>
        <v>17370</v>
      </c>
      <c r="Z336">
        <f>INPUT!$L$5 * INDEX('ROOM-TYPE'!$B$2:$I$5, 2, MATCH(INPUT!$L$4, 'ROOM-TYPE'!$B$1:$I$1, 0))</f>
        <v>17370</v>
      </c>
      <c r="AA336">
        <f>INPUT!$L$5 * INDEX('ROOM-TYPE'!$B$2:$I$5, 2, MATCH(INPUT!$L$4, 'ROOM-TYPE'!$B$1:$I$1, 0))</f>
        <v>17370</v>
      </c>
      <c r="AB336">
        <f>INPUT!$L$5 * INDEX('ROOM-TYPE'!$B$2:$I$5, 2, MATCH(INPUT!$L$4, 'ROOM-TYPE'!$B$1:$I$1, 0))</f>
        <v>17370</v>
      </c>
      <c r="AC336">
        <f>INPUT!$L$5 * INDEX('ROOM-TYPE'!$B$2:$I$5, 2, MATCH(INPUT!$L$4, 'ROOM-TYPE'!$B$1:$I$1, 0))</f>
        <v>17370</v>
      </c>
      <c r="AD336">
        <f>INPUT!$L$5 * INDEX('ROOM-TYPE'!$B$2:$I$5, 2, MATCH(INPUT!$L$4, 'ROOM-TYPE'!$B$1:$I$1, 0))</f>
        <v>17370</v>
      </c>
    </row>
    <row r="337" spans="1:30" x14ac:dyDescent="0.3">
      <c r="A337" t="s">
        <v>212</v>
      </c>
      <c r="C337">
        <f>INDEX('SCL&amp;CLF'!$B$29:$Y$33,MATCH(INDEX('ROOM-TYPE'!$B$1:$I$5,5,MATCH(INPUT!$L$4,'ROOM-TYPE'!$B$1:$I$1,0)),'SCL&amp;CLF'!$A$29:$A$33,0),MATCH(CALC!B325,'SCL&amp;CLF'!$B$28:$Y$28,0))</f>
        <v>0.01</v>
      </c>
      <c r="P337" t="s">
        <v>40</v>
      </c>
      <c r="Q337" t="s">
        <v>31</v>
      </c>
      <c r="S337">
        <f>SUMIF(COMP!$F:$F, "&lt;&gt;#N/A")*$C$337</f>
        <v>1.0824</v>
      </c>
      <c r="T337">
        <f>SUMIF(COMP!$F:$F, "&lt;&gt;#N/A")*$C$337</f>
        <v>1.0824</v>
      </c>
      <c r="U337">
        <f>SUMIF(COMP!$F:$F, "&lt;&gt;#N/A")*$C$337</f>
        <v>1.0824</v>
      </c>
      <c r="V337">
        <f>SUMIF(COMP!$F:$F, "&lt;&gt;#N/A")*$C$337</f>
        <v>1.0824</v>
      </c>
      <c r="W337">
        <f>SUMIF(COMP!$F:$F, "&lt;&gt;#N/A")*$C$337</f>
        <v>1.0824</v>
      </c>
      <c r="X337">
        <f>SUMIF(COMP!$F:$F, "&lt;&gt;#N/A")*$C$337</f>
        <v>1.0824</v>
      </c>
      <c r="Y337">
        <f>SUMIF(COMP!$F:$F, "&lt;&gt;#N/A")*$C$337</f>
        <v>1.0824</v>
      </c>
      <c r="Z337">
        <f>SUMIF(COMP!$F:$F, "&lt;&gt;#N/A")*$C$337</f>
        <v>1.0824</v>
      </c>
      <c r="AA337">
        <f>SUMIF(COMP!$F:$F, "&lt;&gt;#N/A")*$C$337</f>
        <v>1.0824</v>
      </c>
      <c r="AB337">
        <f>SUMIF(COMP!$F:$F, "&lt;&gt;#N/A")*$C$337</f>
        <v>1.0824</v>
      </c>
      <c r="AC337">
        <f>SUMIF(COMP!$F:$F, "&lt;&gt;#N/A")*$C$337</f>
        <v>1.0824</v>
      </c>
      <c r="AD337">
        <f>SUMIF(COMP!$F:$F, "&lt;&gt;#N/A")*$C$337</f>
        <v>1.0824</v>
      </c>
    </row>
    <row r="338" spans="1:30" x14ac:dyDescent="0.3">
      <c r="A338" t="s">
        <v>211</v>
      </c>
      <c r="C338" cm="1">
        <f t="array" ref="C338">INDEX('SCL&amp;CLF'!$B$37:$Y$45,INDEX('ROOM-TYPE'!$B$1:$I$5,4,MATCH(INPUT!$L$4,'ROOM-TYPE'!$B$1:$I$1,0)),MATCH(CALC!B325,'SCL&amp;CLF'!$B$36:$Y$36,0))</f>
        <v>0.01</v>
      </c>
      <c r="P338" t="s">
        <v>41</v>
      </c>
      <c r="Q338" t="s">
        <v>32</v>
      </c>
      <c r="S338">
        <f>SUMIF(COMP!$N:$N, "&lt;&gt;#N/A")*$C$336</f>
        <v>0</v>
      </c>
      <c r="T338">
        <f>SUMIF(COMP!$N:$N, "&lt;&gt;#N/A")*$C$336</f>
        <v>0</v>
      </c>
      <c r="U338">
        <f>SUMIF(COMP!$N:$N, "&lt;&gt;#N/A")*$C$336</f>
        <v>0</v>
      </c>
      <c r="V338">
        <f>SUMIF(COMP!$N:$N, "&lt;&gt;#N/A")*$C$336</f>
        <v>0</v>
      </c>
      <c r="W338">
        <f>SUMIF(COMP!$N:$N, "&lt;&gt;#N/A")*$C$336</f>
        <v>0</v>
      </c>
      <c r="X338">
        <f>SUMIF(COMP!$N:$N, "&lt;&gt;#N/A")*$C$336</f>
        <v>0</v>
      </c>
      <c r="Y338">
        <f>SUMIF(COMP!$N:$N, "&lt;&gt;#N/A")*$C$336</f>
        <v>0</v>
      </c>
      <c r="Z338">
        <f>SUMIF(COMP!$N:$N, "&lt;&gt;#N/A")*$C$336</f>
        <v>0</v>
      </c>
      <c r="AA338">
        <f>SUMIF(COMP!$N:$N, "&lt;&gt;#N/A")*$C$336</f>
        <v>0</v>
      </c>
      <c r="AB338">
        <f>SUMIF(COMP!$N:$N, "&lt;&gt;#N/A")*$C$336</f>
        <v>0</v>
      </c>
      <c r="AC338">
        <f>SUMIF(COMP!$N:$N, "&lt;&gt;#N/A")*$C$336</f>
        <v>0</v>
      </c>
      <c r="AD338">
        <f>SUMIF(COMP!$N:$N, "&lt;&gt;#N/A")*$C$336</f>
        <v>0</v>
      </c>
    </row>
    <row r="339" spans="1:30" x14ac:dyDescent="0.3">
      <c r="C339" cm="1">
        <f t="array" ref="C339">INDEX(WEATHER!$A$2:$G$865, MATCH(1, (WEATHER!$A$2:$A$865=INPUT!$C$7)*(WEATHER!$B$2:$B$865=CALC!C325)*(WEATHER!$C$2:$C$865=CALC!$B$325), 0), 4)</f>
        <v>28.388888888888886</v>
      </c>
      <c r="D339" cm="1">
        <f t="array" ref="D339">INDEX(WEATHER!$A$2:$G$865, MATCH(1, (WEATHER!$A$2:$A$865=INPUT!$C$7)*(WEATHER!$B$2:$B$865=CALC!D325)*(WEATHER!$C$2:$C$865=CALC!$B$325), 0), 4)</f>
        <v>28.388888888888886</v>
      </c>
      <c r="E339" cm="1">
        <f t="array" ref="E339">INDEX(WEATHER!$A$2:$G$865, MATCH(1, (WEATHER!$A$2:$A$865=INPUT!$C$7)*(WEATHER!$B$2:$B$865=CALC!E325)*(WEATHER!$C$2:$C$865=CALC!$B$325), 0), 4)</f>
        <v>29.388888888888889</v>
      </c>
      <c r="F339" cm="1">
        <f t="array" ref="F339">INDEX(WEATHER!$A$2:$G$865, MATCH(1, (WEATHER!$A$2:$A$865=INPUT!$C$7)*(WEATHER!$B$2:$B$865=CALC!F325)*(WEATHER!$C$2:$C$865=CALC!$B$325), 0), 4)</f>
        <v>29.833333333333332</v>
      </c>
      <c r="G339" cm="1">
        <f t="array" ref="G339">INDEX(WEATHER!$A$2:$G$865, MATCH(1, (WEATHER!$A$2:$A$865=INPUT!$C$7)*(WEATHER!$B$2:$B$865=CALC!G325)*(WEATHER!$C$2:$C$865=CALC!$B$325), 0), 4)</f>
        <v>30.277777777777779</v>
      </c>
      <c r="H339" cm="1">
        <f t="array" ref="H339">INDEX(WEATHER!$A$2:$G$865, MATCH(1, (WEATHER!$A$2:$A$865=INPUT!$C$7)*(WEATHER!$B$2:$B$865=CALC!H325)*(WEATHER!$C$2:$C$865=CALC!$B$325), 0), 4)</f>
        <v>30.277777777777779</v>
      </c>
      <c r="I339" cm="1">
        <f t="array" ref="I339">INDEX(WEATHER!$A$2:$G$865, MATCH(1, (WEATHER!$A$2:$A$865=INPUT!$C$7)*(WEATHER!$B$2:$B$865=CALC!I325)*(WEATHER!$C$2:$C$865=CALC!$B$325), 0), 4)</f>
        <v>30.166666666666668</v>
      </c>
      <c r="J339" cm="1">
        <f t="array" ref="J339">INDEX(WEATHER!$A$2:$G$865, MATCH(1, (WEATHER!$A$2:$A$865=INPUT!$C$7)*(WEATHER!$B$2:$B$865=CALC!J325)*(WEATHER!$C$2:$C$865=CALC!$B$325), 0), 4)</f>
        <v>29.722222222222221</v>
      </c>
      <c r="K339" cm="1">
        <f t="array" ref="K339">INDEX(WEATHER!$A$2:$G$865, MATCH(1, (WEATHER!$A$2:$A$865=INPUT!$C$7)*(WEATHER!$B$2:$B$865=CALC!K325)*(WEATHER!$C$2:$C$865=CALC!$B$325), 0), 4)</f>
        <v>30.277777777777779</v>
      </c>
      <c r="L339" cm="1">
        <f t="array" ref="L339">INDEX(WEATHER!$A$2:$G$865, MATCH(1, (WEATHER!$A$2:$A$865=INPUT!$C$7)*(WEATHER!$B$2:$B$865=CALC!L325)*(WEATHER!$C$2:$C$865=CALC!$B$325), 0), 4)</f>
        <v>30.277777777777779</v>
      </c>
      <c r="M339" cm="1">
        <f t="array" ref="M339">INDEX(WEATHER!$A$2:$G$865, MATCH(1, (WEATHER!$A$2:$A$865=INPUT!$C$7)*(WEATHER!$B$2:$B$865=CALC!M325)*(WEATHER!$C$2:$C$865=CALC!$B$325), 0), 4)</f>
        <v>30.277777777777779</v>
      </c>
      <c r="N339" cm="1">
        <f t="array" ref="N339">INDEX(WEATHER!$A$2:$G$865, MATCH(1, (WEATHER!$A$2:$A$865=INPUT!$C$7)*(WEATHER!$B$2:$B$865=CALC!N325)*(WEATHER!$C$2:$C$865=CALC!$B$325), 0), 4)</f>
        <v>29.388888888888889</v>
      </c>
    </row>
    <row r="340" spans="1:30" x14ac:dyDescent="0.3">
      <c r="C340" cm="1">
        <f t="array" ref="C340">INDEX(WEATHER!$A$2:$G$865, MATCH(1, (WEATHER!$A$2:$A$865=INPUT!$C$7)*(WEATHER!$B$2:$B$865=CALC!C325)*(WEATHER!$C$2:$C$865=CALC!$B$325), 0), 6)</f>
        <v>1.9349999999999999E-2</v>
      </c>
      <c r="D340" cm="1">
        <f t="array" ref="D340">INDEX(WEATHER!$A$2:$G$865, MATCH(1, (WEATHER!$A$2:$A$865=INPUT!$C$7)*(WEATHER!$B$2:$B$865=CALC!D325)*(WEATHER!$C$2:$C$865=CALC!$B$325), 0), 6)</f>
        <v>1.9349999999999999E-2</v>
      </c>
      <c r="E340" cm="1">
        <f t="array" ref="E340">INDEX(WEATHER!$A$2:$G$865, MATCH(1, (WEATHER!$A$2:$A$865=INPUT!$C$7)*(WEATHER!$B$2:$B$865=CALC!E325)*(WEATHER!$C$2:$C$865=CALC!$B$325), 0), 6)</f>
        <v>1.993E-2</v>
      </c>
      <c r="F340" cm="1">
        <f t="array" ref="F340">INDEX(WEATHER!$A$2:$G$865, MATCH(1, (WEATHER!$A$2:$A$865=INPUT!$C$7)*(WEATHER!$B$2:$B$865=CALC!F325)*(WEATHER!$C$2:$C$865=CALC!$B$325), 0), 6)</f>
        <v>2.078E-2</v>
      </c>
      <c r="G340" cm="1">
        <f t="array" ref="G340">INDEX(WEATHER!$A$2:$G$865, MATCH(1, (WEATHER!$A$2:$A$865=INPUT!$C$7)*(WEATHER!$B$2:$B$865=CALC!G325)*(WEATHER!$C$2:$C$865=CALC!$B$325), 0), 6)</f>
        <v>2.0660000000000001E-2</v>
      </c>
      <c r="H340" cm="1">
        <f t="array" ref="H340">INDEX(WEATHER!$A$2:$G$865, MATCH(1, (WEATHER!$A$2:$A$865=INPUT!$C$7)*(WEATHER!$B$2:$B$865=CALC!H325)*(WEATHER!$C$2:$C$865=CALC!$B$325), 0), 6)</f>
        <v>2.0660000000000001E-2</v>
      </c>
      <c r="I340" cm="1">
        <f t="array" ref="I340">INDEX(WEATHER!$A$2:$G$865, MATCH(1, (WEATHER!$A$2:$A$865=INPUT!$C$7)*(WEATHER!$B$2:$B$865=CALC!I325)*(WEATHER!$C$2:$C$865=CALC!$B$325), 0), 6)</f>
        <v>1.9820000000000001E-2</v>
      </c>
      <c r="J340" cm="1">
        <f t="array" ref="J340">INDEX(WEATHER!$A$2:$G$865, MATCH(1, (WEATHER!$A$2:$A$865=INPUT!$C$7)*(WEATHER!$B$2:$B$865=CALC!J325)*(WEATHER!$C$2:$C$865=CALC!$B$325), 0), 6)</f>
        <v>1.993E-2</v>
      </c>
      <c r="K340" cm="1">
        <f t="array" ref="K340">INDEX(WEATHER!$A$2:$G$865, MATCH(1, (WEATHER!$A$2:$A$865=INPUT!$C$7)*(WEATHER!$B$2:$B$865=CALC!K325)*(WEATHER!$C$2:$C$865=CALC!$B$325), 0), 6)</f>
        <v>2.0660000000000001E-2</v>
      </c>
      <c r="L340" cm="1">
        <f t="array" ref="L340">INDEX(WEATHER!$A$2:$G$865, MATCH(1, (WEATHER!$A$2:$A$865=INPUT!$C$7)*(WEATHER!$B$2:$B$865=CALC!L325)*(WEATHER!$C$2:$C$865=CALC!$B$325), 0), 6)</f>
        <v>2.0660000000000001E-2</v>
      </c>
      <c r="M340" cm="1">
        <f t="array" ref="M340">INDEX(WEATHER!$A$2:$G$865, MATCH(1, (WEATHER!$A$2:$A$865=INPUT!$C$7)*(WEATHER!$B$2:$B$865=CALC!M325)*(WEATHER!$C$2:$C$865=CALC!$B$325), 0), 6)</f>
        <v>2.0660000000000001E-2</v>
      </c>
      <c r="N340" cm="1">
        <f t="array" ref="N340">INDEX(WEATHER!$A$2:$G$865, MATCH(1, (WEATHER!$A$2:$A$865=INPUT!$C$7)*(WEATHER!$B$2:$B$865=CALC!N325)*(WEATHER!$C$2:$C$865=CALC!$B$325), 0), 6)</f>
        <v>1.993E-2</v>
      </c>
      <c r="P340" s="5">
        <v>3</v>
      </c>
      <c r="Q340" t="s">
        <v>42</v>
      </c>
      <c r="R340" t="s">
        <v>200</v>
      </c>
      <c r="S340">
        <f>1.23 * $M$2 * (C339-$E$1)</f>
        <v>5619.7951722666612</v>
      </c>
      <c r="T340">
        <f t="shared" ref="T340" si="336">1.23 * $M$2 * (D339-$E$1)</f>
        <v>5619.7951722666612</v>
      </c>
      <c r="U340">
        <f t="shared" ref="U340" si="337">1.23 * $M$2 * (E339-$E$1)</f>
        <v>6994.201600266666</v>
      </c>
      <c r="V340">
        <f t="shared" ref="V340" si="338">1.23 * $M$2 * (F339-$E$1)</f>
        <v>7605.0489015999974</v>
      </c>
      <c r="W340">
        <f t="shared" ref="W340" si="339">1.23 * $M$2 * (G339-$E$1)</f>
        <v>8215.8962029333343</v>
      </c>
      <c r="X340">
        <f t="shared" ref="X340" si="340">1.23 * $M$2 * (H339-$E$1)</f>
        <v>8215.8962029333343</v>
      </c>
      <c r="Y340">
        <f t="shared" ref="Y340" si="341">1.23 * $M$2 * (I339-$E$1)</f>
        <v>8063.1843776000005</v>
      </c>
      <c r="Z340">
        <f t="shared" ref="Z340" si="342">1.23 * $M$2 * (J339-$E$1)</f>
        <v>7452.3370762666646</v>
      </c>
      <c r="AA340">
        <f t="shared" ref="AA340" si="343">1.23 * $M$2 * (K339-$E$1)</f>
        <v>8215.8962029333343</v>
      </c>
      <c r="AB340">
        <f t="shared" ref="AB340" si="344">1.23 * $M$2 * (L339-$E$1)</f>
        <v>8215.8962029333343</v>
      </c>
      <c r="AC340">
        <f t="shared" ref="AC340" si="345">1.23 * $M$2 * (M339-$E$1)</f>
        <v>8215.8962029333343</v>
      </c>
      <c r="AD340">
        <f t="shared" ref="AD340" si="346">1.23 * $M$2 * (N339-$E$1)</f>
        <v>6994.201600266666</v>
      </c>
    </row>
    <row r="341" spans="1:30" x14ac:dyDescent="0.3">
      <c r="R341" t="s">
        <v>201</v>
      </c>
      <c r="S341">
        <f>3010 * $M$2 * (C340-$F$2)</f>
        <v>30774.971249399994</v>
      </c>
      <c r="T341">
        <f>3010 * $M$2 * (D340-$F$2)</f>
        <v>30774.971249399994</v>
      </c>
      <c r="U341">
        <f t="shared" ref="U341" si="347">3010 * $M$2 * (E340-$F$2)</f>
        <v>32725.734454279998</v>
      </c>
      <c r="V341">
        <f t="shared" ref="V341" si="348">3010 * $M$2 * (F340-$F$2)</f>
        <v>35584.611564879997</v>
      </c>
      <c r="W341">
        <f t="shared" ref="W341" si="349">3010 * $M$2 * (G340-$F$2)</f>
        <v>35181.005384560005</v>
      </c>
      <c r="X341">
        <f t="shared" ref="X341" si="350">3010 * $M$2 * (H340-$F$2)</f>
        <v>35181.005384560005</v>
      </c>
      <c r="Y341">
        <f t="shared" ref="Y341" si="351">3010 * $M$2 * (I340-$F$2)</f>
        <v>32355.76212232</v>
      </c>
      <c r="Z341">
        <f t="shared" ref="Z341" si="352">3010 * $M$2 * (J340-$F$2)</f>
        <v>32725.734454279998</v>
      </c>
      <c r="AA341">
        <f t="shared" ref="AA341" si="353">3010 * $M$2 * (K340-$F$2)</f>
        <v>35181.005384560005</v>
      </c>
      <c r="AB341">
        <f t="shared" ref="AB341" si="354">3010 * $M$2 * (L340-$F$2)</f>
        <v>35181.005384560005</v>
      </c>
      <c r="AC341">
        <f t="shared" ref="AC341" si="355">3010 * $M$2 * (M340-$F$2)</f>
        <v>35181.005384560005</v>
      </c>
      <c r="AD341">
        <f t="shared" ref="AD341" si="356">3010 * $M$2 * (N340-$F$2)</f>
        <v>32725.734454279998</v>
      </c>
    </row>
    <row r="342" spans="1:30" x14ac:dyDescent="0.3">
      <c r="S342">
        <f>SUM(S326:S341)/1000</f>
        <v>156.66173468516169</v>
      </c>
      <c r="T342">
        <f t="shared" ref="T342:AD342" si="357">SUM(T326:T341)/1000</f>
        <v>156.66173468516169</v>
      </c>
      <c r="U342">
        <f t="shared" si="357"/>
        <v>163.09310621820163</v>
      </c>
      <c r="V342">
        <f t="shared" si="357"/>
        <v>167.94336480798378</v>
      </c>
      <c r="W342">
        <f t="shared" si="357"/>
        <v>169.53114010684595</v>
      </c>
      <c r="X342">
        <f t="shared" si="357"/>
        <v>169.53114010684595</v>
      </c>
      <c r="Y342">
        <f t="shared" si="357"/>
        <v>166.20805147481039</v>
      </c>
      <c r="Z342">
        <f t="shared" si="357"/>
        <v>164.58664232758824</v>
      </c>
      <c r="AA342">
        <f t="shared" si="357"/>
        <v>169.53114010684595</v>
      </c>
      <c r="AB342">
        <f t="shared" si="357"/>
        <v>169.53114010684595</v>
      </c>
      <c r="AC342">
        <f t="shared" si="357"/>
        <v>169.53114010684595</v>
      </c>
      <c r="AD342">
        <f t="shared" si="357"/>
        <v>163.09310621820163</v>
      </c>
    </row>
    <row r="343" spans="1:30" s="10" customFormat="1" x14ac:dyDescent="0.3"/>
    <row r="344" spans="1:30" x14ac:dyDescent="0.3">
      <c r="B344">
        <v>19</v>
      </c>
      <c r="C344" t="s">
        <v>179</v>
      </c>
      <c r="D344" t="s">
        <v>180</v>
      </c>
      <c r="E344" t="s">
        <v>182</v>
      </c>
      <c r="F344" t="s">
        <v>183</v>
      </c>
      <c r="G344" t="s">
        <v>94</v>
      </c>
      <c r="H344" t="s">
        <v>186</v>
      </c>
      <c r="I344" t="s">
        <v>187</v>
      </c>
      <c r="J344" t="s">
        <v>188</v>
      </c>
      <c r="K344" t="s">
        <v>184</v>
      </c>
      <c r="L344" t="s">
        <v>189</v>
      </c>
      <c r="M344" t="s">
        <v>185</v>
      </c>
      <c r="N344" t="s">
        <v>190</v>
      </c>
      <c r="S344" t="s">
        <v>179</v>
      </c>
      <c r="T344" t="s">
        <v>180</v>
      </c>
      <c r="U344" t="s">
        <v>182</v>
      </c>
      <c r="V344" t="s">
        <v>183</v>
      </c>
      <c r="W344" t="s">
        <v>94</v>
      </c>
      <c r="X344" t="s">
        <v>186</v>
      </c>
      <c r="Y344" t="s">
        <v>187</v>
      </c>
      <c r="Z344" t="s">
        <v>188</v>
      </c>
      <c r="AA344" t="s">
        <v>184</v>
      </c>
      <c r="AB344" t="s">
        <v>189</v>
      </c>
      <c r="AC344" t="s">
        <v>185</v>
      </c>
      <c r="AD344" t="s">
        <v>190</v>
      </c>
    </row>
    <row r="345" spans="1:30" x14ac:dyDescent="0.3">
      <c r="A345" t="s">
        <v>107</v>
      </c>
      <c r="C345" cm="1">
        <f t="array" ref="C345">INDEX(CLTDRoofGlass!$B$3:$F$26,$B$344,'ROOF-TYPE'!$B$1)+(25.5-$E$1)+(INDEX(WEATHER!$A$2:$G$865, MATCH(1, (WEATHER!$A$2:$A$865=INPUT!$C$7)*(WEATHER!$B$2:$B$865=CALC!C344)*(WEATHER!$C$2:$C$865=CALC!$B$344), 0), 4)-29.4)</f>
        <v>40.522222222222226</v>
      </c>
      <c r="D345" cm="1">
        <f t="array" ref="D345">INDEX(CLTDRoofGlass!$B$3:$F$26,$B$344,'ROOF-TYPE'!$B$1)+(25.5-$E$1)+(INDEX(WEATHER!$A$2:$G$865, MATCH(1, (WEATHER!$A$2:$A$865=INPUT!$C$7)*(WEATHER!$B$2:$B$865=CALC!D344)*(WEATHER!$C$2:$C$865=CALC!$B$344), 0), 4)-29.4)</f>
        <v>40.522222222222226</v>
      </c>
      <c r="E345" cm="1">
        <f t="array" ref="E345">INDEX(CLTDRoofGlass!$B$3:$F$26,$B$344,'ROOF-TYPE'!$B$1)+(25.5-$E$1)+(INDEX(WEATHER!$A$2:$G$865, MATCH(1, (WEATHER!$A$2:$A$865=INPUT!$C$7)*(WEATHER!$B$2:$B$865=CALC!E344)*(WEATHER!$C$2:$C$865=CALC!$B$344), 0), 4)-29.4)</f>
        <v>41.466666666666669</v>
      </c>
      <c r="F345" cm="1">
        <f t="array" ref="F345">INDEX(CLTDRoofGlass!$B$3:$F$26,$B$344,'ROOF-TYPE'!$B$1)+(25.5-$E$1)+(INDEX(WEATHER!$A$2:$G$865, MATCH(1, (WEATHER!$A$2:$A$865=INPUT!$C$7)*(WEATHER!$B$2:$B$865=CALC!F344)*(WEATHER!$C$2:$C$865=CALC!$B$344), 0), 4)-29.4)</f>
        <v>41.855555555555561</v>
      </c>
      <c r="G345" cm="1">
        <f t="array" ref="G345">INDEX(CLTDRoofGlass!$B$3:$F$26,$B$344,'ROOF-TYPE'!$B$1)+(25.5-$E$1)+(INDEX(WEATHER!$A$2:$G$865, MATCH(1, (WEATHER!$A$2:$A$865=INPUT!$C$7)*(WEATHER!$B$2:$B$865=CALC!G344)*(WEATHER!$C$2:$C$865=CALC!$B$344), 0), 4)-29.4)</f>
        <v>42.188888888888897</v>
      </c>
      <c r="H345" cm="1">
        <f t="array" ref="H345">INDEX(CLTDRoofGlass!$B$3:$F$26,$B$344,'ROOF-TYPE'!$B$1)+(25.5-$E$1)+(INDEX(WEATHER!$A$2:$G$865, MATCH(1, (WEATHER!$A$2:$A$865=INPUT!$C$7)*(WEATHER!$B$2:$B$865=CALC!H344)*(WEATHER!$C$2:$C$865=CALC!$B$344), 0), 4)-29.4)</f>
        <v>42.188888888888897</v>
      </c>
      <c r="I345" cm="1">
        <f t="array" ref="I345">INDEX(CLTDRoofGlass!$B$3:$F$26,$B$344,'ROOF-TYPE'!$B$1)+(25.5-$E$1)+(INDEX(WEATHER!$A$2:$G$865, MATCH(1, (WEATHER!$A$2:$A$865=INPUT!$C$7)*(WEATHER!$B$2:$B$865=CALC!I344)*(WEATHER!$C$2:$C$865=CALC!$B$344), 0), 4)-29.4)</f>
        <v>42.022222222222226</v>
      </c>
      <c r="J345" cm="1">
        <f t="array" ref="J345">INDEX(CLTDRoofGlass!$B$3:$F$26,$B$344,'ROOF-TYPE'!$B$1)+(25.5-$E$1)+(INDEX(WEATHER!$A$2:$G$865, MATCH(1, (WEATHER!$A$2:$A$865=INPUT!$C$7)*(WEATHER!$B$2:$B$865=CALC!J344)*(WEATHER!$C$2:$C$865=CALC!$B$344), 0), 4)-29.4)</f>
        <v>41.63333333333334</v>
      </c>
      <c r="K345" cm="1">
        <f t="array" ref="K345">INDEX(CLTDRoofGlass!$B$3:$F$26,$B$344,'ROOF-TYPE'!$B$1)+(25.5-$E$1)+(INDEX(WEATHER!$A$2:$G$865, MATCH(1, (WEATHER!$A$2:$A$865=INPUT!$C$7)*(WEATHER!$B$2:$B$865=CALC!K344)*(WEATHER!$C$2:$C$865=CALC!$B$344), 0), 4)-29.4)</f>
        <v>42.188888888888897</v>
      </c>
      <c r="L345" cm="1">
        <f t="array" ref="L345">INDEX(CLTDRoofGlass!$B$3:$F$26,$B$344,'ROOF-TYPE'!$B$1)+(25.5-$E$1)+(INDEX(WEATHER!$A$2:$G$865, MATCH(1, (WEATHER!$A$2:$A$865=INPUT!$C$7)*(WEATHER!$B$2:$B$865=CALC!L344)*(WEATHER!$C$2:$C$865=CALC!$B$344), 0), 4)-29.4)</f>
        <v>42.188888888888897</v>
      </c>
      <c r="M345" cm="1">
        <f t="array" ref="M345">INDEX(CLTDRoofGlass!$B$3:$F$26,$B$344,'ROOF-TYPE'!$B$1)+(25.5-$E$1)+(INDEX(WEATHER!$A$2:$G$865, MATCH(1, (WEATHER!$A$2:$A$865=INPUT!$C$7)*(WEATHER!$B$2:$B$865=CALC!M344)*(WEATHER!$C$2:$C$865=CALC!$B$344), 0), 4)-29.4)</f>
        <v>42.188888888888897</v>
      </c>
      <c r="N345" cm="1">
        <f t="array" ref="N345">INDEX(CLTDRoofGlass!$B$3:$F$26,$B$344,'ROOF-TYPE'!$B$1)+(25.5-$E$1)+(INDEX(WEATHER!$A$2:$G$865, MATCH(1, (WEATHER!$A$2:$A$865=INPUT!$C$7)*(WEATHER!$B$2:$B$865=CALC!N344)*(WEATHER!$C$2:$C$865=CALC!$B$344), 0), 4)-29.4)</f>
        <v>41.466666666666669</v>
      </c>
      <c r="P345" t="s">
        <v>33</v>
      </c>
      <c r="Q345" t="s">
        <v>25</v>
      </c>
      <c r="S345" s="9">
        <f>(1/(INPUT!$C$11+INPUT!$C$12+INPUT!$C$13+$H$1))*INPUT!$C$4*INPUT!$C$5*C345</f>
        <v>54732.236389352234</v>
      </c>
      <c r="T345" s="9">
        <f>(1/(INPUT!$C$11+INPUT!$C$12+INPUT!$C$13+$H$1))*INPUT!$C$4*INPUT!$C$5*D345</f>
        <v>54732.236389352234</v>
      </c>
      <c r="U345" s="9">
        <f>(1/(INPUT!$C$11+INPUT!$C$12+INPUT!$C$13+$H$1))*INPUT!$C$4*INPUT!$C$5*E345</f>
        <v>56007.871183181393</v>
      </c>
      <c r="V345" s="9">
        <f>(1/(INPUT!$C$11+INPUT!$C$12+INPUT!$C$13+$H$1))*INPUT!$C$4*INPUT!$C$5*F345</f>
        <v>56533.132568875757</v>
      </c>
      <c r="W345" s="9">
        <f>(1/(INPUT!$C$11+INPUT!$C$12+INPUT!$C$13+$H$1))*INPUT!$C$4*INPUT!$C$5*G345</f>
        <v>56983.356613756638</v>
      </c>
      <c r="X345" s="9">
        <f>(1/(INPUT!$C$11+INPUT!$C$12+INPUT!$C$13+$H$1))*INPUT!$C$4*INPUT!$C$5*H345</f>
        <v>56983.356613756638</v>
      </c>
      <c r="Y345" s="9">
        <f>(1/(INPUT!$C$11+INPUT!$C$12+INPUT!$C$13+$H$1))*INPUT!$C$4*INPUT!$C$5*I345</f>
        <v>56758.244591316194</v>
      </c>
      <c r="Z345" s="9">
        <f>(1/(INPUT!$C$11+INPUT!$C$12+INPUT!$C$13+$H$1))*INPUT!$C$4*INPUT!$C$5*J345</f>
        <v>56232.983205621837</v>
      </c>
      <c r="AA345" s="9">
        <f>(1/(INPUT!$C$11+INPUT!$C$12+INPUT!$C$13+$H$1))*INPUT!$C$4*INPUT!$C$5*K345</f>
        <v>56983.356613756638</v>
      </c>
      <c r="AB345" s="9">
        <f>(1/(INPUT!$C$11+INPUT!$C$12+INPUT!$C$13+$H$1))*INPUT!$C$4*INPUT!$C$5*L345</f>
        <v>56983.356613756638</v>
      </c>
      <c r="AC345" s="9">
        <f>(1/(INPUT!$C$11+INPUT!$C$12+INPUT!$C$13+$H$1))*INPUT!$C$4*INPUT!$C$5*M345</f>
        <v>56983.356613756638</v>
      </c>
      <c r="AD345" s="9">
        <f>(1/(INPUT!$C$11+INPUT!$C$12+INPUT!$C$13+$H$1))*INPUT!$C$4*INPUT!$C$5*N345</f>
        <v>56007.871183181393</v>
      </c>
    </row>
    <row r="346" spans="1:30" x14ac:dyDescent="0.3">
      <c r="A346" t="s">
        <v>108</v>
      </c>
      <c r="B346" t="s">
        <v>104</v>
      </c>
      <c r="C346" cm="1">
        <f t="array" ref="C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(WEATHER!$A$2:$A$865=INPUT!$C$7)*(WEATHER!$B$2:$B$865=CALC!C344)*(WEATHER!$C$2:$C$865=CALC!$B$344), 0), 4)-29.4)</f>
        <v>17.522222222222226</v>
      </c>
      <c r="D346" cm="1">
        <f t="array" ref="D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(WEATHER!$A$2:$A$865=INPUT!$C$7)*(WEATHER!$B$2:$B$865=CALC!D344)*(WEATHER!$C$2:$C$865=CALC!$B$344), 0), 4)-29.4)</f>
        <v>17.522222222222226</v>
      </c>
      <c r="E346" cm="1">
        <f t="array" ref="E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(WEATHER!$A$2:$A$865=INPUT!$C$7)*(WEATHER!$B$2:$B$865=CALC!E344)*(WEATHER!$C$2:$C$865=CALC!$B$344), 0), 4)-29.4)</f>
        <v>18.466666666666669</v>
      </c>
      <c r="F346" cm="1">
        <f t="array" ref="F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(WEATHER!$A$2:$A$865=INPUT!$C$7)*(WEATHER!$B$2:$B$865=CALC!F344)*(WEATHER!$C$2:$C$865=CALC!$B$344), 0), 4)-29.4)</f>
        <v>18.855555555555558</v>
      </c>
      <c r="G346" cm="1">
        <f t="array" ref="G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(WEATHER!$A$2:$A$865=INPUT!$C$7)*(WEATHER!$B$2:$B$865=CALC!G344)*(WEATHER!$C$2:$C$865=CALC!$B$344), 0), 4)-29.4)</f>
        <v>19.18888888888889</v>
      </c>
      <c r="H346" cm="1">
        <f t="array" ref="H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(WEATHER!$A$2:$A$865=INPUT!$C$7)*(WEATHER!$B$2:$B$865=CALC!H344)*(WEATHER!$C$2:$C$865=CALC!$B$344), 0), 4)-29.4)</f>
        <v>19.18888888888889</v>
      </c>
      <c r="I346" cm="1">
        <f t="array" ref="I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(WEATHER!$A$2:$A$865=INPUT!$C$7)*(WEATHER!$B$2:$B$865=CALC!I344)*(WEATHER!$C$2:$C$865=CALC!$B$344), 0), 4)-29.4)</f>
        <v>19.022222222222222</v>
      </c>
      <c r="J346" cm="1">
        <f t="array" ref="J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(WEATHER!$A$2:$A$865=INPUT!$C$7)*(WEATHER!$B$2:$B$865=CALC!J344)*(WEATHER!$C$2:$C$865=CALC!$B$344), 0), 4)-29.4)</f>
        <v>18.633333333333333</v>
      </c>
      <c r="K346" cm="1">
        <f t="array" ref="K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(WEATHER!$A$2:$A$865=INPUT!$C$7)*(WEATHER!$B$2:$B$865=CALC!K344)*(WEATHER!$C$2:$C$865=CALC!$B$344), 0), 4)-29.4)</f>
        <v>19.18888888888889</v>
      </c>
      <c r="L346" cm="1">
        <f t="array" ref="L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(WEATHER!$A$2:$A$865=INPUT!$C$7)*(WEATHER!$B$2:$B$865=CALC!L344)*(WEATHER!$C$2:$C$865=CALC!$B$344), 0), 4)-29.4)</f>
        <v>19.18888888888889</v>
      </c>
      <c r="M346" cm="1">
        <f t="array" ref="M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(WEATHER!$A$2:$A$865=INPUT!$C$7)*(WEATHER!$B$2:$B$865=CALC!M344)*(WEATHER!$C$2:$C$865=CALC!$B$344), 0), 4)-29.4)</f>
        <v>19.18888888888889</v>
      </c>
      <c r="N346" cm="1">
        <f t="array" ref="N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(WEATHER!$A$2:$A$865=INPUT!$C$7)*(WEATHER!$B$2:$B$865=CALC!N344)*(WEATHER!$C$2:$C$865=CALC!$B$344), 0), 4)-29.4)</f>
        <v>18.466666666666669</v>
      </c>
      <c r="P346" t="s">
        <v>33</v>
      </c>
      <c r="Q346" t="s">
        <v>26</v>
      </c>
      <c r="R346" t="s">
        <v>104</v>
      </c>
      <c r="S346">
        <f>(1/(2*INPUT!$C$16+INPUT!$C$14))*INDEX(INPUT!$F$11:$G$14,MATCH(CALC!$B$6,INPUT!$F$11:$F$14,0),2)*C346</f>
        <v>4655.956551724139</v>
      </c>
      <c r="T346">
        <f>(1/(2*INPUT!$C$16+INPUT!$C$14))*INDEX(INPUT!$F$11:$G$14,MATCH(CALC!$B$6,INPUT!$F$11:$F$14,0),2)*D346</f>
        <v>4655.956551724139</v>
      </c>
      <c r="U346">
        <f>(1/(2*INPUT!$C$16+INPUT!$C$14))*INDEX(INPUT!$F$11:$G$14,MATCH(CALC!$B$6,INPUT!$F$11:$F$14,0),2)*E346</f>
        <v>4906.9117241379317</v>
      </c>
      <c r="V346">
        <f>(1/(2*INPUT!$C$16+INPUT!$C$14))*INDEX(INPUT!$F$11:$G$14,MATCH(CALC!$B$6,INPUT!$F$11:$F$14,0),2)*F346</f>
        <v>5010.2462068965524</v>
      </c>
      <c r="W346">
        <f>(1/(2*INPUT!$C$16+INPUT!$C$14))*INDEX(INPUT!$F$11:$G$14,MATCH(CALC!$B$6,INPUT!$F$11:$F$14,0),2)*G346</f>
        <v>5098.8186206896553</v>
      </c>
      <c r="X346">
        <f>(1/(2*INPUT!$C$16+INPUT!$C$14))*INDEX(INPUT!$F$11:$G$14,MATCH(CALC!$B$6,INPUT!$F$11:$F$14,0),2)*H346</f>
        <v>5098.8186206896553</v>
      </c>
      <c r="Y346">
        <f>(1/(2*INPUT!$C$16+INPUT!$C$14))*INDEX(INPUT!$F$11:$G$14,MATCH(CALC!$B$6,INPUT!$F$11:$F$14,0),2)*I346</f>
        <v>5054.5324137931029</v>
      </c>
      <c r="Z346">
        <f>(1/(2*INPUT!$C$16+INPUT!$C$14))*INDEX(INPUT!$F$11:$G$14,MATCH(CALC!$B$6,INPUT!$F$11:$F$14,0),2)*J346</f>
        <v>4951.1979310344823</v>
      </c>
      <c r="AA346">
        <f>(1/(2*INPUT!$C$16+INPUT!$C$14))*INDEX(INPUT!$F$11:$G$14,MATCH(CALC!$B$6,INPUT!$F$11:$F$14,0),2)*K346</f>
        <v>5098.8186206896553</v>
      </c>
      <c r="AB346">
        <f>(1/(2*INPUT!$C$16+INPUT!$C$14))*INDEX(INPUT!$F$11:$G$14,MATCH(CALC!$B$6,INPUT!$F$11:$F$14,0),2)*L346</f>
        <v>5098.8186206896553</v>
      </c>
      <c r="AC346">
        <f>(1/(2*INPUT!$C$16+INPUT!$C$14))*INDEX(INPUT!$F$11:$G$14,MATCH(CALC!$B$6,INPUT!$F$11:$F$14,0),2)*M346</f>
        <v>5098.8186206896553</v>
      </c>
      <c r="AD346">
        <f>(1/(2*INPUT!$C$16+INPUT!$C$14))*INDEX(INPUT!$F$11:$G$14,MATCH(CALC!$B$6,INPUT!$F$11:$F$14,0),2)*N346</f>
        <v>4906.9117241379317</v>
      </c>
    </row>
    <row r="347" spans="1:30" x14ac:dyDescent="0.3">
      <c r="B347" t="s">
        <v>73</v>
      </c>
      <c r="C347" cm="1">
        <f t="array" ref="C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(WEATHER!$A$2:$A$865=INPUT!$C$7)*(WEATHER!$B$2:$B$865=CALC!C344)*(WEATHER!$C$2:$C$865=CALC!$B$344), 0), 4)-29.4)</f>
        <v>11.522222222222226</v>
      </c>
      <c r="D347" cm="1">
        <f t="array" ref="D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(WEATHER!$A$2:$A$865=INPUT!$C$7)*(WEATHER!$B$2:$B$865=CALC!D344)*(WEATHER!$C$2:$C$865=CALC!$B$344), 0), 4)-29.4)</f>
        <v>11.522222222222226</v>
      </c>
      <c r="E347" cm="1">
        <f t="array" ref="E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(WEATHER!$A$2:$A$865=INPUT!$C$7)*(WEATHER!$B$2:$B$865=CALC!E344)*(WEATHER!$C$2:$C$865=CALC!$B$344), 0), 4)-29.4)</f>
        <v>12.466666666666669</v>
      </c>
      <c r="F347" cm="1">
        <f t="array" ref="F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(WEATHER!$A$2:$A$865=INPUT!$C$7)*(WEATHER!$B$2:$B$865=CALC!F344)*(WEATHER!$C$2:$C$865=CALC!$B$344), 0), 4)-29.4)</f>
        <v>12.855555555555558</v>
      </c>
      <c r="G347" cm="1">
        <f t="array" ref="G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(WEATHER!$A$2:$A$865=INPUT!$C$7)*(WEATHER!$B$2:$B$865=CALC!G344)*(WEATHER!$C$2:$C$865=CALC!$B$344), 0), 4)-29.4)</f>
        <v>13.18888888888889</v>
      </c>
      <c r="H347" cm="1">
        <f t="array" ref="H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(WEATHER!$A$2:$A$865=INPUT!$C$7)*(WEATHER!$B$2:$B$865=CALC!H344)*(WEATHER!$C$2:$C$865=CALC!$B$344), 0), 4)-29.4)</f>
        <v>13.18888888888889</v>
      </c>
      <c r="I347" cm="1">
        <f t="array" ref="I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(WEATHER!$A$2:$A$865=INPUT!$C$7)*(WEATHER!$B$2:$B$865=CALC!I344)*(WEATHER!$C$2:$C$865=CALC!$B$344), 0), 4)-29.4)</f>
        <v>13.022222222222222</v>
      </c>
      <c r="J347" cm="1">
        <f t="array" ref="J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(WEATHER!$A$2:$A$865=INPUT!$C$7)*(WEATHER!$B$2:$B$865=CALC!J344)*(WEATHER!$C$2:$C$865=CALC!$B$344), 0), 4)-29.4)</f>
        <v>12.633333333333333</v>
      </c>
      <c r="K347" cm="1">
        <f t="array" ref="K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(WEATHER!$A$2:$A$865=INPUT!$C$7)*(WEATHER!$B$2:$B$865=CALC!K344)*(WEATHER!$C$2:$C$865=CALC!$B$344), 0), 4)-29.4)</f>
        <v>13.18888888888889</v>
      </c>
      <c r="L347" cm="1">
        <f t="array" ref="L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(WEATHER!$A$2:$A$865=INPUT!$C$7)*(WEATHER!$B$2:$B$865=CALC!L344)*(WEATHER!$C$2:$C$865=CALC!$B$344), 0), 4)-29.4)</f>
        <v>13.18888888888889</v>
      </c>
      <c r="M347" cm="1">
        <f t="array" ref="M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(WEATHER!$A$2:$A$865=INPUT!$C$7)*(WEATHER!$B$2:$B$865=CALC!M344)*(WEATHER!$C$2:$C$865=CALC!$B$344), 0), 4)-29.4)</f>
        <v>13.18888888888889</v>
      </c>
      <c r="N347" cm="1">
        <f t="array" ref="N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(WEATHER!$A$2:$A$865=INPUT!$C$7)*(WEATHER!$B$2:$B$865=CALC!N344)*(WEATHER!$C$2:$C$865=CALC!$B$344), 0), 4)-29.4)</f>
        <v>12.466666666666669</v>
      </c>
      <c r="R347" t="s">
        <v>73</v>
      </c>
      <c r="S347">
        <f>(1/(2*INPUT!$C$16+INPUT!$C$14))*INDEX(INPUT!$F$11:$G$14,MATCH(CALC!$B$6,INPUT!$F$11:$F$14,0),2)*C347</f>
        <v>3061.6531034482769</v>
      </c>
      <c r="T347">
        <f>(1/(2*INPUT!$C$16+INPUT!$C$14))*INDEX(INPUT!$F$11:$G$14,MATCH(CALC!$B$6,INPUT!$F$11:$F$14,0),2)*D347</f>
        <v>3061.6531034482769</v>
      </c>
      <c r="U347">
        <f>(1/(2*INPUT!$C$16+INPUT!$C$14))*INDEX(INPUT!$F$11:$G$14,MATCH(CALC!$B$6,INPUT!$F$11:$F$14,0),2)*E347</f>
        <v>3312.6082758620691</v>
      </c>
      <c r="V347">
        <f>(1/(2*INPUT!$C$16+INPUT!$C$14))*INDEX(INPUT!$F$11:$G$14,MATCH(CALC!$B$6,INPUT!$F$11:$F$14,0),2)*F347</f>
        <v>3415.9427586206903</v>
      </c>
      <c r="W347">
        <f>(1/(2*INPUT!$C$16+INPUT!$C$14))*INDEX(INPUT!$F$11:$G$14,MATCH(CALC!$B$6,INPUT!$F$11:$F$14,0),2)*G347</f>
        <v>3504.5151724137932</v>
      </c>
      <c r="X347">
        <f>(1/(2*INPUT!$C$16+INPUT!$C$14))*INDEX(INPUT!$F$11:$G$14,MATCH(CALC!$B$6,INPUT!$F$11:$F$14,0),2)*H347</f>
        <v>3504.5151724137932</v>
      </c>
      <c r="Y347">
        <f>(1/(2*INPUT!$C$16+INPUT!$C$14))*INDEX(INPUT!$F$11:$G$14,MATCH(CALC!$B$6,INPUT!$F$11:$F$14,0),2)*I347</f>
        <v>3460.2289655172412</v>
      </c>
      <c r="Z347">
        <f>(1/(2*INPUT!$C$16+INPUT!$C$14))*INDEX(INPUT!$F$11:$G$14,MATCH(CALC!$B$6,INPUT!$F$11:$F$14,0),2)*J347</f>
        <v>3356.8944827586206</v>
      </c>
      <c r="AA347">
        <f>(1/(2*INPUT!$C$16+INPUT!$C$14))*INDEX(INPUT!$F$11:$G$14,MATCH(CALC!$B$6,INPUT!$F$11:$F$14,0),2)*K347</f>
        <v>3504.5151724137932</v>
      </c>
      <c r="AB347">
        <f>(1/(2*INPUT!$C$16+INPUT!$C$14))*INDEX(INPUT!$F$11:$G$14,MATCH(CALC!$B$6,INPUT!$F$11:$F$14,0),2)*L347</f>
        <v>3504.5151724137932</v>
      </c>
      <c r="AC347">
        <f>(1/(2*INPUT!$C$16+INPUT!$C$14))*INDEX(INPUT!$F$11:$G$14,MATCH(CALC!$B$6,INPUT!$F$11:$F$14,0),2)*M347</f>
        <v>3504.5151724137932</v>
      </c>
      <c r="AD347">
        <f>(1/(2*INPUT!$C$16+INPUT!$C$14))*INDEX(INPUT!$F$11:$G$14,MATCH(CALC!$B$6,INPUT!$F$11:$F$14,0),2)*N347</f>
        <v>3312.6082758620691</v>
      </c>
    </row>
    <row r="348" spans="1:30" x14ac:dyDescent="0.3">
      <c r="B348" t="s">
        <v>105</v>
      </c>
      <c r="C348" cm="1">
        <f t="array" ref="C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(WEATHER!$A$2:$A$865=INPUT!$C$7)*(WEATHER!$B$2:$B$865=CALC!C344)*(WEATHER!$C$2:$C$865=CALC!$B$344), 0), 4)-29.4)</f>
        <v>15.522222222222226</v>
      </c>
      <c r="D348" cm="1">
        <f t="array" ref="D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(WEATHER!$A$2:$A$865=INPUT!$C$7)*(WEATHER!$B$2:$B$865=CALC!D344)*(WEATHER!$C$2:$C$865=CALC!$B$344), 0), 4)-29.4)</f>
        <v>15.522222222222226</v>
      </c>
      <c r="E348" cm="1">
        <f t="array" ref="E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(WEATHER!$A$2:$A$865=INPUT!$C$7)*(WEATHER!$B$2:$B$865=CALC!E344)*(WEATHER!$C$2:$C$865=CALC!$B$344), 0), 4)-29.4)</f>
        <v>16.466666666666669</v>
      </c>
      <c r="F348" cm="1">
        <f t="array" ref="F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(WEATHER!$A$2:$A$865=INPUT!$C$7)*(WEATHER!$B$2:$B$865=CALC!F344)*(WEATHER!$C$2:$C$865=CALC!$B$344), 0), 4)-29.4)</f>
        <v>16.855555555555558</v>
      </c>
      <c r="G348" cm="1">
        <f t="array" ref="G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(WEATHER!$A$2:$A$865=INPUT!$C$7)*(WEATHER!$B$2:$B$865=CALC!G344)*(WEATHER!$C$2:$C$865=CALC!$B$344), 0), 4)-29.4)</f>
        <v>17.18888888888889</v>
      </c>
      <c r="H348" cm="1">
        <f t="array" ref="H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(WEATHER!$A$2:$A$865=INPUT!$C$7)*(WEATHER!$B$2:$B$865=CALC!H344)*(WEATHER!$C$2:$C$865=CALC!$B$344), 0), 4)-29.4)</f>
        <v>17.18888888888889</v>
      </c>
      <c r="I348" cm="1">
        <f t="array" ref="I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(WEATHER!$A$2:$A$865=INPUT!$C$7)*(WEATHER!$B$2:$B$865=CALC!I344)*(WEATHER!$C$2:$C$865=CALC!$B$344), 0), 4)-29.4)</f>
        <v>17.022222222222222</v>
      </c>
      <c r="J348" cm="1">
        <f t="array" ref="J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(WEATHER!$A$2:$A$865=INPUT!$C$7)*(WEATHER!$B$2:$B$865=CALC!J344)*(WEATHER!$C$2:$C$865=CALC!$B$344), 0), 4)-29.4)</f>
        <v>16.633333333333333</v>
      </c>
      <c r="K348" cm="1">
        <f t="array" ref="K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(WEATHER!$A$2:$A$865=INPUT!$C$7)*(WEATHER!$B$2:$B$865=CALC!K344)*(WEATHER!$C$2:$C$865=CALC!$B$344), 0), 4)-29.4)</f>
        <v>17.18888888888889</v>
      </c>
      <c r="L348" cm="1">
        <f t="array" ref="L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(WEATHER!$A$2:$A$865=INPUT!$C$7)*(WEATHER!$B$2:$B$865=CALC!L344)*(WEATHER!$C$2:$C$865=CALC!$B$344), 0), 4)-29.4)</f>
        <v>17.18888888888889</v>
      </c>
      <c r="M348" cm="1">
        <f t="array" ref="M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(WEATHER!$A$2:$A$865=INPUT!$C$7)*(WEATHER!$B$2:$B$865=CALC!M344)*(WEATHER!$C$2:$C$865=CALC!$B$344), 0), 4)-29.4)</f>
        <v>17.18888888888889</v>
      </c>
      <c r="N348" cm="1">
        <f t="array" ref="N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(WEATHER!$A$2:$A$865=INPUT!$C$7)*(WEATHER!$B$2:$B$865=CALC!N344)*(WEATHER!$C$2:$C$865=CALC!$B$344), 0), 4)-29.4)</f>
        <v>16.466666666666669</v>
      </c>
      <c r="R348" t="s">
        <v>105</v>
      </c>
      <c r="S348">
        <f>(1/(2*INPUT!$C$16+INPUT!$C$14))*INDEX(INPUT!$F$11:$G$14,MATCH(CALC!$B$6,INPUT!$F$11:$F$14,0),2)*C348</f>
        <v>4124.522068965518</v>
      </c>
      <c r="T348">
        <f>(1/(2*INPUT!$C$16+INPUT!$C$14))*INDEX(INPUT!$F$11:$G$14,MATCH(CALC!$B$6,INPUT!$F$11:$F$14,0),2)*D348</f>
        <v>4124.522068965518</v>
      </c>
      <c r="U348">
        <f>(1/(2*INPUT!$C$16+INPUT!$C$14))*INDEX(INPUT!$F$11:$G$14,MATCH(CALC!$B$6,INPUT!$F$11:$F$14,0),2)*E348</f>
        <v>4375.4772413793107</v>
      </c>
      <c r="V348">
        <f>(1/(2*INPUT!$C$16+INPUT!$C$14))*INDEX(INPUT!$F$11:$G$14,MATCH(CALC!$B$6,INPUT!$F$11:$F$14,0),2)*F348</f>
        <v>4478.8117241379314</v>
      </c>
      <c r="W348">
        <f>(1/(2*INPUT!$C$16+INPUT!$C$14))*INDEX(INPUT!$F$11:$G$14,MATCH(CALC!$B$6,INPUT!$F$11:$F$14,0),2)*G348</f>
        <v>4567.3841379310343</v>
      </c>
      <c r="X348">
        <f>(1/(2*INPUT!$C$16+INPUT!$C$14))*INDEX(INPUT!$F$11:$G$14,MATCH(CALC!$B$6,INPUT!$F$11:$F$14,0),2)*H348</f>
        <v>4567.3841379310343</v>
      </c>
      <c r="Y348">
        <f>(1/(2*INPUT!$C$16+INPUT!$C$14))*INDEX(INPUT!$F$11:$G$14,MATCH(CALC!$B$6,INPUT!$F$11:$F$14,0),2)*I348</f>
        <v>4523.0979310344828</v>
      </c>
      <c r="Z348">
        <f>(1/(2*INPUT!$C$16+INPUT!$C$14))*INDEX(INPUT!$F$11:$G$14,MATCH(CALC!$B$6,INPUT!$F$11:$F$14,0),2)*J348</f>
        <v>4419.7634482758622</v>
      </c>
      <c r="AA348">
        <f>(1/(2*INPUT!$C$16+INPUT!$C$14))*INDEX(INPUT!$F$11:$G$14,MATCH(CALC!$B$6,INPUT!$F$11:$F$14,0),2)*K348</f>
        <v>4567.3841379310343</v>
      </c>
      <c r="AB348">
        <f>(1/(2*INPUT!$C$16+INPUT!$C$14))*INDEX(INPUT!$F$11:$G$14,MATCH(CALC!$B$6,INPUT!$F$11:$F$14,0),2)*L348</f>
        <v>4567.3841379310343</v>
      </c>
      <c r="AC348">
        <f>(1/(2*INPUT!$C$16+INPUT!$C$14))*INDEX(INPUT!$F$11:$G$14,MATCH(CALC!$B$6,INPUT!$F$11:$F$14,0),2)*M348</f>
        <v>4567.3841379310343</v>
      </c>
      <c r="AD348">
        <f>(1/(2*INPUT!$C$16+INPUT!$C$14))*INDEX(INPUT!$F$11:$G$14,MATCH(CALC!$B$6,INPUT!$F$11:$F$14,0),2)*N348</f>
        <v>4375.4772413793107</v>
      </c>
    </row>
    <row r="349" spans="1:30" x14ac:dyDescent="0.3">
      <c r="B349" t="s">
        <v>106</v>
      </c>
      <c r="C349" cm="1">
        <f t="array" ref="C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(WEATHER!$A$2:$A$865=INPUT!$C$7)*(WEATHER!$B$2:$B$865=CALC!C344)*(WEATHER!$C$2:$C$865=CALC!$B$344), 0), 4)-29.4)</f>
        <v>12.522222222222226</v>
      </c>
      <c r="D349" cm="1">
        <f t="array" ref="D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(WEATHER!$A$2:$A$865=INPUT!$C$7)*(WEATHER!$B$2:$B$865=CALC!D344)*(WEATHER!$C$2:$C$865=CALC!$B$344), 0), 4)-29.4)</f>
        <v>12.522222222222226</v>
      </c>
      <c r="E349" cm="1">
        <f t="array" ref="E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(WEATHER!$A$2:$A$865=INPUT!$C$7)*(WEATHER!$B$2:$B$865=CALC!E344)*(WEATHER!$C$2:$C$865=CALC!$B$344), 0), 4)-29.4)</f>
        <v>13.466666666666669</v>
      </c>
      <c r="F349" cm="1">
        <f t="array" ref="F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(WEATHER!$A$2:$A$865=INPUT!$C$7)*(WEATHER!$B$2:$B$865=CALC!F344)*(WEATHER!$C$2:$C$865=CALC!$B$344), 0), 4)-29.4)</f>
        <v>13.855555555555558</v>
      </c>
      <c r="G349" cm="1">
        <f t="array" ref="G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(WEATHER!$A$2:$A$865=INPUT!$C$7)*(WEATHER!$B$2:$B$865=CALC!G344)*(WEATHER!$C$2:$C$865=CALC!$B$344), 0), 4)-29.4)</f>
        <v>14.18888888888889</v>
      </c>
      <c r="H349" cm="1">
        <f t="array" ref="H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(WEATHER!$A$2:$A$865=INPUT!$C$7)*(WEATHER!$B$2:$B$865=CALC!H344)*(WEATHER!$C$2:$C$865=CALC!$B$344), 0), 4)-29.4)</f>
        <v>14.18888888888889</v>
      </c>
      <c r="I349" cm="1">
        <f t="array" ref="I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(WEATHER!$A$2:$A$865=INPUT!$C$7)*(WEATHER!$B$2:$B$865=CALC!I344)*(WEATHER!$C$2:$C$865=CALC!$B$344), 0), 4)-29.4)</f>
        <v>14.022222222222222</v>
      </c>
      <c r="J349" cm="1">
        <f t="array" ref="J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(WEATHER!$A$2:$A$865=INPUT!$C$7)*(WEATHER!$B$2:$B$865=CALC!J344)*(WEATHER!$C$2:$C$865=CALC!$B$344), 0), 4)-29.4)</f>
        <v>13.633333333333333</v>
      </c>
      <c r="K349" cm="1">
        <f t="array" ref="K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(WEATHER!$A$2:$A$865=INPUT!$C$7)*(WEATHER!$B$2:$B$865=CALC!K344)*(WEATHER!$C$2:$C$865=CALC!$B$344), 0), 4)-29.4)</f>
        <v>14.18888888888889</v>
      </c>
      <c r="L349" cm="1">
        <f t="array" ref="L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(WEATHER!$A$2:$A$865=INPUT!$C$7)*(WEATHER!$B$2:$B$865=CALC!L344)*(WEATHER!$C$2:$C$865=CALC!$B$344), 0), 4)-29.4)</f>
        <v>14.18888888888889</v>
      </c>
      <c r="M349" cm="1">
        <f t="array" ref="M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(WEATHER!$A$2:$A$865=INPUT!$C$7)*(WEATHER!$B$2:$B$865=CALC!M344)*(WEATHER!$C$2:$C$865=CALC!$B$344), 0), 4)-29.4)</f>
        <v>14.18888888888889</v>
      </c>
      <c r="N349" cm="1">
        <f t="array" ref="N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(WEATHER!$A$2:$A$865=INPUT!$C$7)*(WEATHER!$B$2:$B$865=CALC!N344)*(WEATHER!$C$2:$C$865=CALC!$B$344), 0), 4)-29.4)</f>
        <v>13.466666666666669</v>
      </c>
      <c r="R349" t="s">
        <v>106</v>
      </c>
      <c r="S349">
        <f>(1/(2*INPUT!$C$16+INPUT!$C$14))*INDEX(INPUT!$F$11:$G$14,MATCH(CALC!$B$6,INPUT!$F$11:$F$14,0),2)*C349</f>
        <v>3327.3703448275869</v>
      </c>
      <c r="T349">
        <f>(1/(2*INPUT!$C$16+INPUT!$C$14))*INDEX(INPUT!$F$11:$G$14,MATCH(CALC!$B$6,INPUT!$F$11:$F$14,0),2)*D349</f>
        <v>3327.3703448275869</v>
      </c>
      <c r="U349">
        <f>(1/(2*INPUT!$C$16+INPUT!$C$14))*INDEX(INPUT!$F$11:$G$14,MATCH(CALC!$B$6,INPUT!$F$11:$F$14,0),2)*E349</f>
        <v>3578.3255172413797</v>
      </c>
      <c r="V349">
        <f>(1/(2*INPUT!$C$16+INPUT!$C$14))*INDEX(INPUT!$F$11:$G$14,MATCH(CALC!$B$6,INPUT!$F$11:$F$14,0),2)*F349</f>
        <v>3681.6600000000003</v>
      </c>
      <c r="W349">
        <f>(1/(2*INPUT!$C$16+INPUT!$C$14))*INDEX(INPUT!$F$11:$G$14,MATCH(CALC!$B$6,INPUT!$F$11:$F$14,0),2)*G349</f>
        <v>3770.2324137931037</v>
      </c>
      <c r="X349">
        <f>(1/(2*INPUT!$C$16+INPUT!$C$14))*INDEX(INPUT!$F$11:$G$14,MATCH(CALC!$B$6,INPUT!$F$11:$F$14,0),2)*H349</f>
        <v>3770.2324137931037</v>
      </c>
      <c r="Y349">
        <f>(1/(2*INPUT!$C$16+INPUT!$C$14))*INDEX(INPUT!$F$11:$G$14,MATCH(CALC!$B$6,INPUT!$F$11:$F$14,0),2)*I349</f>
        <v>3725.9462068965518</v>
      </c>
      <c r="Z349">
        <f>(1/(2*INPUT!$C$16+INPUT!$C$14))*INDEX(INPUT!$F$11:$G$14,MATCH(CALC!$B$6,INPUT!$F$11:$F$14,0),2)*J349</f>
        <v>3622.6117241379307</v>
      </c>
      <c r="AA349">
        <f>(1/(2*INPUT!$C$16+INPUT!$C$14))*INDEX(INPUT!$F$11:$G$14,MATCH(CALC!$B$6,INPUT!$F$11:$F$14,0),2)*K349</f>
        <v>3770.2324137931037</v>
      </c>
      <c r="AB349">
        <f>(1/(2*INPUT!$C$16+INPUT!$C$14))*INDEX(INPUT!$F$11:$G$14,MATCH(CALC!$B$6,INPUT!$F$11:$F$14,0),2)*L349</f>
        <v>3770.2324137931037</v>
      </c>
      <c r="AC349">
        <f>(1/(2*INPUT!$C$16+INPUT!$C$14))*INDEX(INPUT!$F$11:$G$14,MATCH(CALC!$B$6,INPUT!$F$11:$F$14,0),2)*M349</f>
        <v>3770.2324137931037</v>
      </c>
      <c r="AD349">
        <f>(1/(2*INPUT!$C$16+INPUT!$C$14))*INDEX(INPUT!$F$11:$G$14,MATCH(CALC!$B$6,INPUT!$F$11:$F$14,0),2)*N349</f>
        <v>3578.3255172413797</v>
      </c>
    </row>
    <row r="350" spans="1:30" x14ac:dyDescent="0.3">
      <c r="A350" t="s">
        <v>109</v>
      </c>
      <c r="C350" cm="1">
        <f t="array" ref="C350">INDEX(CLTDRoofGlass!$G$3:$G$26,$B$344,1)+(25.5-$E$1)+(INDEX(WEATHER!$A$2:$G$865, MATCH(1, (WEATHER!$A$2:$A$865=INPUT!$C$7)*(WEATHER!$B$2:$B$865=CALC!C344)*(WEATHER!$C$2:$C$865=CALC!$B$344), 0), 4)-29.4)</f>
        <v>5.5222222222222257</v>
      </c>
      <c r="D350" cm="1">
        <f t="array" ref="D350">INDEX(CLTDRoofGlass!$G$3:$G$26,$B$344,1)+(25.5-$E$1)+(INDEX(WEATHER!$A$2:$G$865, MATCH(1, (WEATHER!$A$2:$A$865=INPUT!$C$7)*(WEATHER!$B$2:$B$865=CALC!D344)*(WEATHER!$C$2:$C$865=CALC!$B$344), 0), 4)-29.4)</f>
        <v>5.5222222222222257</v>
      </c>
      <c r="E350" cm="1">
        <f t="array" ref="E350">INDEX(CLTDRoofGlass!$G$3:$G$26,$B$344,1)+(25.5-$E$1)+(INDEX(WEATHER!$A$2:$G$865, MATCH(1, (WEATHER!$A$2:$A$865=INPUT!$C$7)*(WEATHER!$B$2:$B$865=CALC!E344)*(WEATHER!$C$2:$C$865=CALC!$B$344), 0), 4)-29.4)</f>
        <v>6.4666666666666686</v>
      </c>
      <c r="F350" cm="1">
        <f t="array" ref="F350">INDEX(CLTDRoofGlass!$G$3:$G$26,$B$344,1)+(25.5-$E$1)+(INDEX(WEATHER!$A$2:$G$865, MATCH(1, (WEATHER!$A$2:$A$865=INPUT!$C$7)*(WEATHER!$B$2:$B$865=CALC!F344)*(WEATHER!$C$2:$C$865=CALC!$B$344), 0), 4)-29.4)</f>
        <v>6.8555555555555578</v>
      </c>
      <c r="G350" cm="1">
        <f t="array" ref="G350">INDEX(CLTDRoofGlass!$G$3:$G$26,$B$344,1)+(25.5-$E$1)+(INDEX(WEATHER!$A$2:$G$865, MATCH(1, (WEATHER!$A$2:$A$865=INPUT!$C$7)*(WEATHER!$B$2:$B$865=CALC!G344)*(WEATHER!$C$2:$C$865=CALC!$B$344), 0), 4)-29.4)</f>
        <v>7.18888888888889</v>
      </c>
      <c r="H350" cm="1">
        <f t="array" ref="H350">INDEX(CLTDRoofGlass!$G$3:$G$26,$B$344,1)+(25.5-$E$1)+(INDEX(WEATHER!$A$2:$G$865, MATCH(1, (WEATHER!$A$2:$A$865=INPUT!$C$7)*(WEATHER!$B$2:$B$865=CALC!H344)*(WEATHER!$C$2:$C$865=CALC!$B$344), 0), 4)-29.4)</f>
        <v>7.18888888888889</v>
      </c>
      <c r="I350" cm="1">
        <f t="array" ref="I350">INDEX(CLTDRoofGlass!$G$3:$G$26,$B$344,1)+(25.5-$E$1)+(INDEX(WEATHER!$A$2:$G$865, MATCH(1, (WEATHER!$A$2:$A$865=INPUT!$C$7)*(WEATHER!$B$2:$B$865=CALC!I344)*(WEATHER!$C$2:$C$865=CALC!$B$344), 0), 4)-29.4)</f>
        <v>7.0222222222222221</v>
      </c>
      <c r="J350" cm="1">
        <f t="array" ref="J350">INDEX(CLTDRoofGlass!$G$3:$G$26,$B$344,1)+(25.5-$E$1)+(INDEX(WEATHER!$A$2:$G$865, MATCH(1, (WEATHER!$A$2:$A$865=INPUT!$C$7)*(WEATHER!$B$2:$B$865=CALC!J344)*(WEATHER!$C$2:$C$865=CALC!$B$344), 0), 4)-29.4)</f>
        <v>6.6333333333333329</v>
      </c>
      <c r="K350" cm="1">
        <f t="array" ref="K350">INDEX(CLTDRoofGlass!$G$3:$G$26,$B$344,1)+(25.5-$E$1)+(INDEX(WEATHER!$A$2:$G$865, MATCH(1, (WEATHER!$A$2:$A$865=INPUT!$C$7)*(WEATHER!$B$2:$B$865=CALC!K344)*(WEATHER!$C$2:$C$865=CALC!$B$344), 0), 4)-29.4)</f>
        <v>7.18888888888889</v>
      </c>
      <c r="L350" cm="1">
        <f t="array" ref="L350">INDEX(CLTDRoofGlass!$G$3:$G$26,$B$344,1)+(25.5-$E$1)+(INDEX(WEATHER!$A$2:$G$865, MATCH(1, (WEATHER!$A$2:$A$865=INPUT!$C$7)*(WEATHER!$B$2:$B$865=CALC!L344)*(WEATHER!$C$2:$C$865=CALC!$B$344), 0), 4)-29.4)</f>
        <v>7.18888888888889</v>
      </c>
      <c r="M350" cm="1">
        <f t="array" ref="M350">INDEX(CLTDRoofGlass!$G$3:$G$26,$B$344,1)+(25.5-$E$1)+(INDEX(WEATHER!$A$2:$G$865, MATCH(1, (WEATHER!$A$2:$A$865=INPUT!$C$7)*(WEATHER!$B$2:$B$865=CALC!M344)*(WEATHER!$C$2:$C$865=CALC!$B$344), 0), 4)-29.4)</f>
        <v>7.18888888888889</v>
      </c>
      <c r="N350" cm="1">
        <f t="array" ref="N350">INDEX(CLTDRoofGlass!$G$3:$G$26,$B$344,1)+(25.5-$E$1)+(INDEX(WEATHER!$A$2:$G$865, MATCH(1, (WEATHER!$A$2:$A$865=INPUT!$C$7)*(WEATHER!$B$2:$B$865=CALC!N344)*(WEATHER!$C$2:$C$865=CALC!$B$344), 0), 4)-29.4)</f>
        <v>6.4666666666666686</v>
      </c>
      <c r="P350" t="s">
        <v>34</v>
      </c>
      <c r="Q350" t="s">
        <v>27</v>
      </c>
    </row>
    <row r="351" spans="1:30" x14ac:dyDescent="0.3">
      <c r="A351" t="s">
        <v>75</v>
      </c>
      <c r="B351" t="s">
        <v>104</v>
      </c>
      <c r="C351">
        <f>INDEX('SCL&amp;CLF'!$B$4:$Y$12,MATCH(B351,'SCL&amp;CLF'!$A$4:$A$12,0),MATCH(CALC!B344,'SCL&amp;CLF'!$B$3:$Y$3,0))</f>
        <v>38</v>
      </c>
      <c r="P351" t="s">
        <v>35</v>
      </c>
      <c r="Q351" t="s">
        <v>36</v>
      </c>
      <c r="S351">
        <f>SUMIF('COMP-WINDOW'!II:II, "&lt;&gt;#N/A")</f>
        <v>11535.806773333336</v>
      </c>
      <c r="T351">
        <f>SUMIF('COMP-WINDOW'!IJ:IJ, "&lt;&gt;#N/A")</f>
        <v>11535.806773333336</v>
      </c>
      <c r="U351">
        <f>SUMIF('COMP-WINDOW'!IK:IK, "&lt;&gt;#N/A")</f>
        <v>12143.538640000002</v>
      </c>
      <c r="V351">
        <f>SUMIF('COMP-WINDOW'!IL:IL, "&lt;&gt;#N/A")</f>
        <v>12393.781173333335</v>
      </c>
      <c r="W351">
        <f>SUMIF('COMP-WINDOW'!IM:IM, "&lt;&gt;#N/A")</f>
        <v>12608.274773333334</v>
      </c>
      <c r="X351">
        <f>SUMIF('COMP-WINDOW'!IN:IN, "&lt;&gt;#N/A")</f>
        <v>12608.274773333334</v>
      </c>
      <c r="Y351">
        <f>SUMIF('COMP-WINDOW'!IO:IO, "&lt;&gt;#N/A")</f>
        <v>12501.027973333334</v>
      </c>
      <c r="Z351">
        <f>SUMIF('COMP-WINDOW'!IP:IP, "&lt;&gt;#N/A")</f>
        <v>12250.78544</v>
      </c>
      <c r="AA351">
        <f>SUMIF('COMP-WINDOW'!IQ:IQ, "&lt;&gt;#N/A")</f>
        <v>12608.274773333334</v>
      </c>
      <c r="AB351">
        <f>SUMIF('COMP-WINDOW'!IR:IR, "&lt;&gt;#N/A")</f>
        <v>12608.274773333334</v>
      </c>
      <c r="AC351">
        <f>SUMIF('COMP-WINDOW'!IS:IS, "&lt;&gt;#N/A")</f>
        <v>12608.274773333334</v>
      </c>
      <c r="AD351">
        <f>SUMIF('COMP-WINDOW'!IT:IT, "&lt;&gt;#N/A")</f>
        <v>12143.538640000002</v>
      </c>
    </row>
    <row r="352" spans="1:30" x14ac:dyDescent="0.3">
      <c r="B352" t="s">
        <v>73</v>
      </c>
      <c r="C352">
        <f>INDEX('SCL&amp;CLF'!$B$4:$Y$12,MATCH(B352,'SCL&amp;CLF'!$A$4:$A$12,0),MATCH(CALC!B344,'SCL&amp;CLF'!$B$3:$Y$3,0))</f>
        <v>25</v>
      </c>
      <c r="P352" t="s">
        <v>35</v>
      </c>
      <c r="Q352" t="s">
        <v>22</v>
      </c>
      <c r="S352">
        <f>SUMIF('COMP-DOOR'!II:II, "&lt;&gt;#N/A")</f>
        <v>714.90288888888904</v>
      </c>
      <c r="T352">
        <f>SUMIF('COMP-DOOR'!IJ:IJ, "&lt;&gt;#N/A")</f>
        <v>714.90288888888904</v>
      </c>
      <c r="U352">
        <f>SUMIF('COMP-DOOR'!IK:IK, "&lt;&gt;#N/A")</f>
        <v>761.35066666666671</v>
      </c>
      <c r="V352">
        <f>SUMIF('COMP-DOOR'!IL:IL, "&lt;&gt;#N/A")</f>
        <v>780.47622222222242</v>
      </c>
      <c r="W352">
        <f>SUMIF('COMP-DOOR'!IM:IM, "&lt;&gt;#N/A")</f>
        <v>796.86955555555551</v>
      </c>
      <c r="X352">
        <f>SUMIF('COMP-DOOR'!IN:IN, "&lt;&gt;#N/A")</f>
        <v>796.86955555555551</v>
      </c>
      <c r="Y352">
        <f>SUMIF('COMP-DOOR'!IO:IO, "&lt;&gt;#N/A")</f>
        <v>788.67288888888891</v>
      </c>
      <c r="Z352">
        <f>SUMIF('COMP-DOOR'!IP:IP, "&lt;&gt;#N/A")</f>
        <v>769.54733333333343</v>
      </c>
      <c r="AA352">
        <f>SUMIF('COMP-DOOR'!IQ:IQ, "&lt;&gt;#N/A")</f>
        <v>796.86955555555551</v>
      </c>
      <c r="AB352">
        <f>SUMIF('COMP-DOOR'!IR:IR, "&lt;&gt;#N/A")</f>
        <v>796.86955555555551</v>
      </c>
      <c r="AC352">
        <f>SUMIF('COMP-DOOR'!IS:IS, "&lt;&gt;#N/A")</f>
        <v>796.86955555555551</v>
      </c>
      <c r="AD352">
        <f>SUMIF('COMP-DOOR'!IT:IT, "&lt;&gt;#N/A")</f>
        <v>761.35066666666671</v>
      </c>
    </row>
    <row r="353" spans="1:30" x14ac:dyDescent="0.3">
      <c r="B353" t="s">
        <v>105</v>
      </c>
      <c r="C353">
        <f>INDEX('SCL&amp;CLF'!$B$4:$Y$12,MATCH(B353,'SCL&amp;CLF'!$A$4:$A$12,0),MATCH(CALC!B344,'SCL&amp;CLF'!$B$3:$Y$3,0))</f>
        <v>180</v>
      </c>
    </row>
    <row r="354" spans="1:30" x14ac:dyDescent="0.3">
      <c r="B354" t="s">
        <v>106</v>
      </c>
      <c r="C354">
        <f>INDEX('SCL&amp;CLF'!$B$4:$Y$12,MATCH(B354,'SCL&amp;CLF'!$A$4:$A$12,0),MATCH(CALC!B344,'SCL&amp;CLF'!$B$3:$Y$3,0))</f>
        <v>22</v>
      </c>
      <c r="P354" t="s">
        <v>37</v>
      </c>
      <c r="Q354" t="s">
        <v>39</v>
      </c>
      <c r="S354">
        <f>INPUT!$L$5 * INDEX('ROOM-TYPE'!$B$2:$I$5, 1, MATCH(INPUT!$L$4, 'ROOM-TYPE'!$B$1:$I$1, 0)) * $C$355</f>
        <v>0</v>
      </c>
      <c r="T354">
        <f>INPUT!$L$5 * INDEX('ROOM-TYPE'!$B$2:$I$5, 1, MATCH(INPUT!$L$4, 'ROOM-TYPE'!$B$1:$I$1, 0)) * $C$355</f>
        <v>0</v>
      </c>
      <c r="U354">
        <f>INPUT!$L$5 * INDEX('ROOM-TYPE'!$B$2:$I$5, 1, MATCH(INPUT!$L$4, 'ROOM-TYPE'!$B$1:$I$1, 0)) * $C$355</f>
        <v>0</v>
      </c>
      <c r="V354">
        <f>INPUT!$L$5 * INDEX('ROOM-TYPE'!$B$2:$I$5, 1, MATCH(INPUT!$L$4, 'ROOM-TYPE'!$B$1:$I$1, 0)) * $C$355</f>
        <v>0</v>
      </c>
      <c r="W354">
        <f>INPUT!$L$5 * INDEX('ROOM-TYPE'!$B$2:$I$5, 1, MATCH(INPUT!$L$4, 'ROOM-TYPE'!$B$1:$I$1, 0)) * $C$355</f>
        <v>0</v>
      </c>
      <c r="X354">
        <f>INPUT!$L$5 * INDEX('ROOM-TYPE'!$B$2:$I$5, 1, MATCH(INPUT!$L$4, 'ROOM-TYPE'!$B$1:$I$1, 0)) * $C$355</f>
        <v>0</v>
      </c>
      <c r="Y354">
        <f>INPUT!$L$5 * INDEX('ROOM-TYPE'!$B$2:$I$5, 1, MATCH(INPUT!$L$4, 'ROOM-TYPE'!$B$1:$I$1, 0)) * $C$355</f>
        <v>0</v>
      </c>
      <c r="Z354">
        <f>INPUT!$L$5 * INDEX('ROOM-TYPE'!$B$2:$I$5, 1, MATCH(INPUT!$L$4, 'ROOM-TYPE'!$B$1:$I$1, 0)) * $C$355</f>
        <v>0</v>
      </c>
      <c r="AA354">
        <f>INPUT!$L$5 * INDEX('ROOM-TYPE'!$B$2:$I$5, 1, MATCH(INPUT!$L$4, 'ROOM-TYPE'!$B$1:$I$1, 0)) * $C$355</f>
        <v>0</v>
      </c>
      <c r="AB354">
        <f>INPUT!$L$5 * INDEX('ROOM-TYPE'!$B$2:$I$5, 1, MATCH(INPUT!$L$4, 'ROOM-TYPE'!$B$1:$I$1, 0)) * $C$355</f>
        <v>0</v>
      </c>
      <c r="AC354">
        <f>INPUT!$L$5 * INDEX('ROOM-TYPE'!$B$2:$I$5, 1, MATCH(INPUT!$L$4, 'ROOM-TYPE'!$B$1:$I$1, 0)) * $C$355</f>
        <v>0</v>
      </c>
      <c r="AD354">
        <f>INPUT!$L$5 * INDEX('ROOM-TYPE'!$B$2:$I$5, 1, MATCH(INPUT!$L$4, 'ROOM-TYPE'!$B$1:$I$1, 0)) * $C$355</f>
        <v>0</v>
      </c>
    </row>
    <row r="355" spans="1:30" x14ac:dyDescent="0.3">
      <c r="A355" t="s">
        <v>210</v>
      </c>
      <c r="C355">
        <f>INDEX('SCL&amp;CLF'!$B$17:$Y$25,MATCH(INDEX('ROOM-TYPE'!$B$1:$I$5,4,MATCH(INPUT!$L$4,'ROOM-TYPE'!$B$1:$I$1,0)),'SCL&amp;CLF'!$A$17:$A$25,0),MATCH(CALC!B344,'SCL&amp;CLF'!$B$16:$Y$16,0))</f>
        <v>0</v>
      </c>
      <c r="P355" t="s">
        <v>37</v>
      </c>
      <c r="Q355" t="s">
        <v>38</v>
      </c>
      <c r="S355">
        <f>INPUT!$L$5 * INDEX('ROOM-TYPE'!$B$2:$I$5, 2, MATCH(INPUT!$L$4, 'ROOM-TYPE'!$B$1:$I$1, 0))</f>
        <v>17370</v>
      </c>
      <c r="T355">
        <f>INPUT!$L$5 * INDEX('ROOM-TYPE'!$B$2:$I$5, 2, MATCH(INPUT!$L$4, 'ROOM-TYPE'!$B$1:$I$1, 0))</f>
        <v>17370</v>
      </c>
      <c r="U355">
        <f>INPUT!$L$5 * INDEX('ROOM-TYPE'!$B$2:$I$5, 2, MATCH(INPUT!$L$4, 'ROOM-TYPE'!$B$1:$I$1, 0))</f>
        <v>17370</v>
      </c>
      <c r="V355">
        <f>INPUT!$L$5 * INDEX('ROOM-TYPE'!$B$2:$I$5, 2, MATCH(INPUT!$L$4, 'ROOM-TYPE'!$B$1:$I$1, 0))</f>
        <v>17370</v>
      </c>
      <c r="W355">
        <f>INPUT!$L$5 * INDEX('ROOM-TYPE'!$B$2:$I$5, 2, MATCH(INPUT!$L$4, 'ROOM-TYPE'!$B$1:$I$1, 0))</f>
        <v>17370</v>
      </c>
      <c r="X355">
        <f>INPUT!$L$5 * INDEX('ROOM-TYPE'!$B$2:$I$5, 2, MATCH(INPUT!$L$4, 'ROOM-TYPE'!$B$1:$I$1, 0))</f>
        <v>17370</v>
      </c>
      <c r="Y355">
        <f>INPUT!$L$5 * INDEX('ROOM-TYPE'!$B$2:$I$5, 2, MATCH(INPUT!$L$4, 'ROOM-TYPE'!$B$1:$I$1, 0))</f>
        <v>17370</v>
      </c>
      <c r="Z355">
        <f>INPUT!$L$5 * INDEX('ROOM-TYPE'!$B$2:$I$5, 2, MATCH(INPUT!$L$4, 'ROOM-TYPE'!$B$1:$I$1, 0))</f>
        <v>17370</v>
      </c>
      <c r="AA355">
        <f>INPUT!$L$5 * INDEX('ROOM-TYPE'!$B$2:$I$5, 2, MATCH(INPUT!$L$4, 'ROOM-TYPE'!$B$1:$I$1, 0))</f>
        <v>17370</v>
      </c>
      <c r="AB355">
        <f>INPUT!$L$5 * INDEX('ROOM-TYPE'!$B$2:$I$5, 2, MATCH(INPUT!$L$4, 'ROOM-TYPE'!$B$1:$I$1, 0))</f>
        <v>17370</v>
      </c>
      <c r="AC355">
        <f>INPUT!$L$5 * INDEX('ROOM-TYPE'!$B$2:$I$5, 2, MATCH(INPUT!$L$4, 'ROOM-TYPE'!$B$1:$I$1, 0))</f>
        <v>17370</v>
      </c>
      <c r="AD355">
        <f>INPUT!$L$5 * INDEX('ROOM-TYPE'!$B$2:$I$5, 2, MATCH(INPUT!$L$4, 'ROOM-TYPE'!$B$1:$I$1, 0))</f>
        <v>17370</v>
      </c>
    </row>
    <row r="356" spans="1:30" x14ac:dyDescent="0.3">
      <c r="A356" t="s">
        <v>212</v>
      </c>
      <c r="C356">
        <f>INDEX('SCL&amp;CLF'!$B$29:$Y$33,MATCH(INDEX('ROOM-TYPE'!$B$1:$I$5,5,MATCH(INPUT!$L$4,'ROOM-TYPE'!$B$1:$I$1,0)),'SCL&amp;CLF'!$A$29:$A$33,0),MATCH(CALC!B344,'SCL&amp;CLF'!$B$28:$Y$28,0))</f>
        <v>0.01</v>
      </c>
      <c r="P356" t="s">
        <v>40</v>
      </c>
      <c r="Q356" t="s">
        <v>31</v>
      </c>
      <c r="S356">
        <f>SUMIF(COMP!$F:$F, "&lt;&gt;#N/A")*$C$356</f>
        <v>1.0824</v>
      </c>
      <c r="T356">
        <f>SUMIF(COMP!$F:$F, "&lt;&gt;#N/A")*$C$356</f>
        <v>1.0824</v>
      </c>
      <c r="U356">
        <f>SUMIF(COMP!$F:$F, "&lt;&gt;#N/A")*$C$356</f>
        <v>1.0824</v>
      </c>
      <c r="V356">
        <f>SUMIF(COMP!$F:$F, "&lt;&gt;#N/A")*$C$356</f>
        <v>1.0824</v>
      </c>
      <c r="W356">
        <f>SUMIF(COMP!$F:$F, "&lt;&gt;#N/A")*$C$356</f>
        <v>1.0824</v>
      </c>
      <c r="X356">
        <f>SUMIF(COMP!$F:$F, "&lt;&gt;#N/A")*$C$356</f>
        <v>1.0824</v>
      </c>
      <c r="Y356">
        <f>SUMIF(COMP!$F:$F, "&lt;&gt;#N/A")*$C$356</f>
        <v>1.0824</v>
      </c>
      <c r="Z356">
        <f>SUMIF(COMP!$F:$F, "&lt;&gt;#N/A")*$C$356</f>
        <v>1.0824</v>
      </c>
      <c r="AA356">
        <f>SUMIF(COMP!$F:$F, "&lt;&gt;#N/A")*$C$356</f>
        <v>1.0824</v>
      </c>
      <c r="AB356">
        <f>SUMIF(COMP!$F:$F, "&lt;&gt;#N/A")*$C$356</f>
        <v>1.0824</v>
      </c>
      <c r="AC356">
        <f>SUMIF(COMP!$F:$F, "&lt;&gt;#N/A")*$C$356</f>
        <v>1.0824</v>
      </c>
      <c r="AD356">
        <f>SUMIF(COMP!$F:$F, "&lt;&gt;#N/A")*$C$356</f>
        <v>1.0824</v>
      </c>
    </row>
    <row r="357" spans="1:30" x14ac:dyDescent="0.3">
      <c r="A357" t="s">
        <v>211</v>
      </c>
      <c r="C357" cm="1">
        <f t="array" ref="C357">INDEX('SCL&amp;CLF'!$B$37:$Y$45,INDEX('ROOM-TYPE'!$B$1:$I$5,4,MATCH(INPUT!$L$4,'ROOM-TYPE'!$B$1:$I$1,0)),MATCH(CALC!B344,'SCL&amp;CLF'!$B$36:$Y$36,0))</f>
        <v>0.01</v>
      </c>
      <c r="P357" t="s">
        <v>41</v>
      </c>
      <c r="Q357" t="s">
        <v>32</v>
      </c>
      <c r="S357">
        <f>SUMIF(COMP!$N:$N, "&lt;&gt;#N/A")*$C$355</f>
        <v>0</v>
      </c>
      <c r="T357">
        <f>SUMIF(COMP!$N:$N, "&lt;&gt;#N/A")*$C$355</f>
        <v>0</v>
      </c>
      <c r="U357">
        <f>SUMIF(COMP!$N:$N, "&lt;&gt;#N/A")*$C$355</f>
        <v>0</v>
      </c>
      <c r="V357">
        <f>SUMIF(COMP!$N:$N, "&lt;&gt;#N/A")*$C$355</f>
        <v>0</v>
      </c>
      <c r="W357">
        <f>SUMIF(COMP!$N:$N, "&lt;&gt;#N/A")*$C$355</f>
        <v>0</v>
      </c>
      <c r="X357">
        <f>SUMIF(COMP!$N:$N, "&lt;&gt;#N/A")*$C$355</f>
        <v>0</v>
      </c>
      <c r="Y357">
        <f>SUMIF(COMP!$N:$N, "&lt;&gt;#N/A")*$C$355</f>
        <v>0</v>
      </c>
      <c r="Z357">
        <f>SUMIF(COMP!$N:$N, "&lt;&gt;#N/A")*$C$355</f>
        <v>0</v>
      </c>
      <c r="AA357">
        <f>SUMIF(COMP!$N:$N, "&lt;&gt;#N/A")*$C$355</f>
        <v>0</v>
      </c>
      <c r="AB357">
        <f>SUMIF(COMP!$N:$N, "&lt;&gt;#N/A")*$C$355</f>
        <v>0</v>
      </c>
      <c r="AC357">
        <f>SUMIF(COMP!$N:$N, "&lt;&gt;#N/A")*$C$355</f>
        <v>0</v>
      </c>
      <c r="AD357">
        <f>SUMIF(COMP!$N:$N, "&lt;&gt;#N/A")*$C$355</f>
        <v>0</v>
      </c>
    </row>
    <row r="358" spans="1:30" x14ac:dyDescent="0.3">
      <c r="C358" cm="1">
        <f t="array" ref="C358">INDEX(WEATHER!$A$2:$G$865, MATCH(1, (WEATHER!$A$2:$A$865=INPUT!$C$7)*(WEATHER!$B$2:$B$865=CALC!C344)*(WEATHER!$C$2:$C$865=CALC!$B$344), 0), 4)</f>
        <v>27.722222222222225</v>
      </c>
      <c r="D358" cm="1">
        <f t="array" ref="D358">INDEX(WEATHER!$A$2:$G$865, MATCH(1, (WEATHER!$A$2:$A$865=INPUT!$C$7)*(WEATHER!$B$2:$B$865=CALC!D344)*(WEATHER!$C$2:$C$865=CALC!$B$344), 0), 4)</f>
        <v>27.722222222222225</v>
      </c>
      <c r="E358" cm="1">
        <f t="array" ref="E358">INDEX(WEATHER!$A$2:$G$865, MATCH(1, (WEATHER!$A$2:$A$865=INPUT!$C$7)*(WEATHER!$B$2:$B$865=CALC!E344)*(WEATHER!$C$2:$C$865=CALC!$B$344), 0), 4)</f>
        <v>28.666666666666668</v>
      </c>
      <c r="F358" cm="1">
        <f t="array" ref="F358">INDEX(WEATHER!$A$2:$G$865, MATCH(1, (WEATHER!$A$2:$A$865=INPUT!$C$7)*(WEATHER!$B$2:$B$865=CALC!F344)*(WEATHER!$C$2:$C$865=CALC!$B$344), 0), 4)</f>
        <v>29.055555555555557</v>
      </c>
      <c r="G358" cm="1">
        <f t="array" ref="G358">INDEX(WEATHER!$A$2:$G$865, MATCH(1, (WEATHER!$A$2:$A$865=INPUT!$C$7)*(WEATHER!$B$2:$B$865=CALC!G344)*(WEATHER!$C$2:$C$865=CALC!$B$344), 0), 4)</f>
        <v>29.388888888888889</v>
      </c>
      <c r="H358" cm="1">
        <f t="array" ref="H358">INDEX(WEATHER!$A$2:$G$865, MATCH(1, (WEATHER!$A$2:$A$865=INPUT!$C$7)*(WEATHER!$B$2:$B$865=CALC!H344)*(WEATHER!$C$2:$C$865=CALC!$B$344), 0), 4)</f>
        <v>29.388888888888889</v>
      </c>
      <c r="I358" cm="1">
        <f t="array" ref="I358">INDEX(WEATHER!$A$2:$G$865, MATCH(1, (WEATHER!$A$2:$A$865=INPUT!$C$7)*(WEATHER!$B$2:$B$865=CALC!I344)*(WEATHER!$C$2:$C$865=CALC!$B$344), 0), 4)</f>
        <v>29.222222222222221</v>
      </c>
      <c r="J358" cm="1">
        <f t="array" ref="J358">INDEX(WEATHER!$A$2:$G$865, MATCH(1, (WEATHER!$A$2:$A$865=INPUT!$C$7)*(WEATHER!$B$2:$B$865=CALC!J344)*(WEATHER!$C$2:$C$865=CALC!$B$344), 0), 4)</f>
        <v>28.833333333333332</v>
      </c>
      <c r="K358" cm="1">
        <f t="array" ref="K358">INDEX(WEATHER!$A$2:$G$865, MATCH(1, (WEATHER!$A$2:$A$865=INPUT!$C$7)*(WEATHER!$B$2:$B$865=CALC!K344)*(WEATHER!$C$2:$C$865=CALC!$B$344), 0), 4)</f>
        <v>29.388888888888889</v>
      </c>
      <c r="L358" cm="1">
        <f t="array" ref="L358">INDEX(WEATHER!$A$2:$G$865, MATCH(1, (WEATHER!$A$2:$A$865=INPUT!$C$7)*(WEATHER!$B$2:$B$865=CALC!L344)*(WEATHER!$C$2:$C$865=CALC!$B$344), 0), 4)</f>
        <v>29.388888888888889</v>
      </c>
      <c r="M358" cm="1">
        <f t="array" ref="M358">INDEX(WEATHER!$A$2:$G$865, MATCH(1, (WEATHER!$A$2:$A$865=INPUT!$C$7)*(WEATHER!$B$2:$B$865=CALC!M344)*(WEATHER!$C$2:$C$865=CALC!$B$344), 0), 4)</f>
        <v>29.388888888888889</v>
      </c>
      <c r="N358" cm="1">
        <f t="array" ref="N358">INDEX(WEATHER!$A$2:$G$865, MATCH(1, (WEATHER!$A$2:$A$865=INPUT!$C$7)*(WEATHER!$B$2:$B$865=CALC!N344)*(WEATHER!$C$2:$C$865=CALC!$B$344), 0), 4)</f>
        <v>28.666666666666668</v>
      </c>
    </row>
    <row r="359" spans="1:30" x14ac:dyDescent="0.3">
      <c r="C359" cm="1">
        <f t="array" ref="C359">INDEX(WEATHER!$A$2:$G$865, MATCH(1, (WEATHER!$A$2:$A$865=INPUT!$C$7)*(WEATHER!$B$2:$B$865=CALC!C344)*(WEATHER!$C$2:$C$865=CALC!$B$344), 0), 6)</f>
        <v>1.9349999999999999E-2</v>
      </c>
      <c r="D359" cm="1">
        <f t="array" ref="D359">INDEX(WEATHER!$A$2:$G$865, MATCH(1, (WEATHER!$A$2:$A$865=INPUT!$C$7)*(WEATHER!$B$2:$B$865=CALC!D344)*(WEATHER!$C$2:$C$865=CALC!$B$344), 0), 6)</f>
        <v>1.9349999999999999E-2</v>
      </c>
      <c r="E359" cm="1">
        <f t="array" ref="E359">INDEX(WEATHER!$A$2:$G$865, MATCH(1, (WEATHER!$A$2:$A$865=INPUT!$C$7)*(WEATHER!$B$2:$B$865=CALC!E344)*(WEATHER!$C$2:$C$865=CALC!$B$344), 0), 6)</f>
        <v>1.993E-2</v>
      </c>
      <c r="F359" cm="1">
        <f t="array" ref="F359">INDEX(WEATHER!$A$2:$G$865, MATCH(1, (WEATHER!$A$2:$A$865=INPUT!$C$7)*(WEATHER!$B$2:$B$865=CALC!F344)*(WEATHER!$C$2:$C$865=CALC!$B$344), 0), 6)</f>
        <v>2.078E-2</v>
      </c>
      <c r="G359" cm="1">
        <f t="array" ref="G359">INDEX(WEATHER!$A$2:$G$865, MATCH(1, (WEATHER!$A$2:$A$865=INPUT!$C$7)*(WEATHER!$B$2:$B$865=CALC!G344)*(WEATHER!$C$2:$C$865=CALC!$B$344), 0), 6)</f>
        <v>2.0660000000000001E-2</v>
      </c>
      <c r="H359" cm="1">
        <f t="array" ref="H359">INDEX(WEATHER!$A$2:$G$865, MATCH(1, (WEATHER!$A$2:$A$865=INPUT!$C$7)*(WEATHER!$B$2:$B$865=CALC!H344)*(WEATHER!$C$2:$C$865=CALC!$B$344), 0), 6)</f>
        <v>2.0660000000000001E-2</v>
      </c>
      <c r="I359" cm="1">
        <f t="array" ref="I359">INDEX(WEATHER!$A$2:$G$865, MATCH(1, (WEATHER!$A$2:$A$865=INPUT!$C$7)*(WEATHER!$B$2:$B$865=CALC!I344)*(WEATHER!$C$2:$C$865=CALC!$B$344), 0), 6)</f>
        <v>1.9820000000000001E-2</v>
      </c>
      <c r="J359" cm="1">
        <f t="array" ref="J359">INDEX(WEATHER!$A$2:$G$865, MATCH(1, (WEATHER!$A$2:$A$865=INPUT!$C$7)*(WEATHER!$B$2:$B$865=CALC!J344)*(WEATHER!$C$2:$C$865=CALC!$B$344), 0), 6)</f>
        <v>1.993E-2</v>
      </c>
      <c r="K359" cm="1">
        <f t="array" ref="K359">INDEX(WEATHER!$A$2:$G$865, MATCH(1, (WEATHER!$A$2:$A$865=INPUT!$C$7)*(WEATHER!$B$2:$B$865=CALC!K344)*(WEATHER!$C$2:$C$865=CALC!$B$344), 0), 6)</f>
        <v>2.0660000000000001E-2</v>
      </c>
      <c r="L359" cm="1">
        <f t="array" ref="L359">INDEX(WEATHER!$A$2:$G$865, MATCH(1, (WEATHER!$A$2:$A$865=INPUT!$C$7)*(WEATHER!$B$2:$B$865=CALC!L344)*(WEATHER!$C$2:$C$865=CALC!$B$344), 0), 6)</f>
        <v>2.0660000000000001E-2</v>
      </c>
      <c r="M359" cm="1">
        <f t="array" ref="M359">INDEX(WEATHER!$A$2:$G$865, MATCH(1, (WEATHER!$A$2:$A$865=INPUT!$C$7)*(WEATHER!$B$2:$B$865=CALC!M344)*(WEATHER!$C$2:$C$865=CALC!$B$344), 0), 6)</f>
        <v>2.0660000000000001E-2</v>
      </c>
      <c r="N359" cm="1">
        <f t="array" ref="N359">INDEX(WEATHER!$A$2:$G$865, MATCH(1, (WEATHER!$A$2:$A$865=INPUT!$C$7)*(WEATHER!$B$2:$B$865=CALC!N344)*(WEATHER!$C$2:$C$865=CALC!$B$344), 0), 6)</f>
        <v>1.993E-2</v>
      </c>
      <c r="P359" s="5">
        <v>3</v>
      </c>
      <c r="Q359" t="s">
        <v>42</v>
      </c>
      <c r="R359" t="s">
        <v>200</v>
      </c>
      <c r="S359">
        <f>1.23 * $M$2 * (C358-$E$1)</f>
        <v>4703.5242202666695</v>
      </c>
      <c r="T359">
        <f t="shared" ref="T359" si="358">1.23 * $M$2 * (D358-$E$1)</f>
        <v>4703.5242202666695</v>
      </c>
      <c r="U359">
        <f t="shared" ref="U359" si="359">1.23 * $M$2 * (E358-$E$1)</f>
        <v>6001.5747356000011</v>
      </c>
      <c r="V359">
        <f t="shared" ref="V359" si="360">1.23 * $M$2 * (F358-$E$1)</f>
        <v>6536.0661242666683</v>
      </c>
      <c r="W359">
        <f t="shared" ref="W359" si="361">1.23 * $M$2 * (G358-$E$1)</f>
        <v>6994.201600266666</v>
      </c>
      <c r="X359">
        <f t="shared" ref="X359" si="362">1.23 * $M$2 * (H358-$E$1)</f>
        <v>6994.201600266666</v>
      </c>
      <c r="Y359">
        <f t="shared" ref="Y359" si="363">1.23 * $M$2 * (I358-$E$1)</f>
        <v>6765.1338622666644</v>
      </c>
      <c r="Z359">
        <f t="shared" ref="Z359" si="364">1.23 * $M$2 * (J358-$E$1)</f>
        <v>6230.6424735999972</v>
      </c>
      <c r="AA359">
        <f t="shared" ref="AA359" si="365">1.23 * $M$2 * (K358-$E$1)</f>
        <v>6994.201600266666</v>
      </c>
      <c r="AB359">
        <f t="shared" ref="AB359" si="366">1.23 * $M$2 * (L358-$E$1)</f>
        <v>6994.201600266666</v>
      </c>
      <c r="AC359">
        <f t="shared" ref="AC359" si="367">1.23 * $M$2 * (M358-$E$1)</f>
        <v>6994.201600266666</v>
      </c>
      <c r="AD359">
        <f t="shared" ref="AD359" si="368">1.23 * $M$2 * (N358-$E$1)</f>
        <v>6001.5747356000011</v>
      </c>
    </row>
    <row r="360" spans="1:30" x14ac:dyDescent="0.3">
      <c r="R360" t="s">
        <v>201</v>
      </c>
      <c r="S360">
        <f>3010 * $M$2 * (C359-$F$2)</f>
        <v>30774.971249399994</v>
      </c>
      <c r="T360">
        <f>3010 * $M$2 * (D359-$F$2)</f>
        <v>30774.971249399994</v>
      </c>
      <c r="U360">
        <f t="shared" ref="U360" si="369">3010 * $M$2 * (E359-$F$2)</f>
        <v>32725.734454279998</v>
      </c>
      <c r="V360">
        <f t="shared" ref="V360" si="370">3010 * $M$2 * (F359-$F$2)</f>
        <v>35584.611564879997</v>
      </c>
      <c r="W360">
        <f t="shared" ref="W360" si="371">3010 * $M$2 * (G359-$F$2)</f>
        <v>35181.005384560005</v>
      </c>
      <c r="X360">
        <f t="shared" ref="X360" si="372">3010 * $M$2 * (H359-$F$2)</f>
        <v>35181.005384560005</v>
      </c>
      <c r="Y360">
        <f t="shared" ref="Y360" si="373">3010 * $M$2 * (I359-$F$2)</f>
        <v>32355.76212232</v>
      </c>
      <c r="Z360">
        <f t="shared" ref="Z360" si="374">3010 * $M$2 * (J359-$F$2)</f>
        <v>32725.734454279998</v>
      </c>
      <c r="AA360">
        <f t="shared" ref="AA360" si="375">3010 * $M$2 * (K359-$F$2)</f>
        <v>35181.005384560005</v>
      </c>
      <c r="AB360">
        <f t="shared" ref="AB360" si="376">3010 * $M$2 * (L359-$F$2)</f>
        <v>35181.005384560005</v>
      </c>
      <c r="AC360">
        <f t="shared" ref="AC360" si="377">3010 * $M$2 * (M359-$F$2)</f>
        <v>35181.005384560005</v>
      </c>
      <c r="AD360">
        <f t="shared" ref="AD360" si="378">3010 * $M$2 * (N359-$F$2)</f>
        <v>32725.734454279998</v>
      </c>
    </row>
    <row r="361" spans="1:30" x14ac:dyDescent="0.3">
      <c r="S361">
        <f>SUM(S345:S360)/1000</f>
        <v>135.00202599020662</v>
      </c>
      <c r="T361">
        <f t="shared" ref="T361:AD361" si="379">SUM(T345:T360)/1000</f>
        <v>135.00202599020662</v>
      </c>
      <c r="U361">
        <f t="shared" si="379"/>
        <v>141.18447483834873</v>
      </c>
      <c r="V361">
        <f t="shared" si="379"/>
        <v>145.78581074323316</v>
      </c>
      <c r="W361">
        <f t="shared" si="379"/>
        <v>146.87574067229977</v>
      </c>
      <c r="X361">
        <f t="shared" si="379"/>
        <v>146.87574067229977</v>
      </c>
      <c r="Y361">
        <f t="shared" si="379"/>
        <v>143.30372935536647</v>
      </c>
      <c r="Z361">
        <f t="shared" si="379"/>
        <v>141.93124289304205</v>
      </c>
      <c r="AA361">
        <f t="shared" si="379"/>
        <v>146.87574067229977</v>
      </c>
      <c r="AB361">
        <f t="shared" si="379"/>
        <v>146.87574067229977</v>
      </c>
      <c r="AC361">
        <f t="shared" si="379"/>
        <v>146.87574067229977</v>
      </c>
      <c r="AD361">
        <f t="shared" si="379"/>
        <v>141.18447483834873</v>
      </c>
    </row>
    <row r="362" spans="1:30" s="10" customFormat="1" x14ac:dyDescent="0.3"/>
    <row r="363" spans="1:30" x14ac:dyDescent="0.3">
      <c r="B363">
        <v>20</v>
      </c>
      <c r="C363" t="s">
        <v>179</v>
      </c>
      <c r="D363" t="s">
        <v>180</v>
      </c>
      <c r="E363" t="s">
        <v>182</v>
      </c>
      <c r="F363" t="s">
        <v>183</v>
      </c>
      <c r="G363" t="s">
        <v>94</v>
      </c>
      <c r="H363" t="s">
        <v>186</v>
      </c>
      <c r="I363" t="s">
        <v>187</v>
      </c>
      <c r="J363" t="s">
        <v>188</v>
      </c>
      <c r="K363" t="s">
        <v>184</v>
      </c>
      <c r="L363" t="s">
        <v>189</v>
      </c>
      <c r="M363" t="s">
        <v>185</v>
      </c>
      <c r="N363" t="s">
        <v>190</v>
      </c>
      <c r="S363" t="s">
        <v>179</v>
      </c>
      <c r="T363" t="s">
        <v>180</v>
      </c>
      <c r="U363" t="s">
        <v>182</v>
      </c>
      <c r="V363" t="s">
        <v>183</v>
      </c>
      <c r="W363" t="s">
        <v>94</v>
      </c>
      <c r="X363" t="s">
        <v>186</v>
      </c>
      <c r="Y363" t="s">
        <v>187</v>
      </c>
      <c r="Z363" t="s">
        <v>188</v>
      </c>
      <c r="AA363" t="s">
        <v>184</v>
      </c>
      <c r="AB363" t="s">
        <v>189</v>
      </c>
      <c r="AC363" t="s">
        <v>185</v>
      </c>
      <c r="AD363" t="s">
        <v>190</v>
      </c>
    </row>
    <row r="364" spans="1:30" x14ac:dyDescent="0.3">
      <c r="A364" t="s">
        <v>107</v>
      </c>
      <c r="C364" cm="1">
        <f t="array" ref="C364">INDEX(CLTDRoofGlass!$B$3:$F$26,$B$363,'ROOF-TYPE'!$B$1)+(25.5-$E$1)+(INDEX(WEATHER!$A$2:$G$865, MATCH(1, (WEATHER!$A$2:$A$865=INPUT!$C$7)*(WEATHER!$B$2:$B$865=CALC!C363)*(WEATHER!$C$2:$C$865=CALC!$B$363), 0), 4)-29.4)</f>
        <v>35.911111111111111</v>
      </c>
      <c r="D364" cm="1">
        <f t="array" ref="D364">INDEX(CLTDRoofGlass!$B$3:$F$26,$B$363,'ROOF-TYPE'!$B$1)+(25.5-$E$1)+(INDEX(WEATHER!$A$2:$G$865, MATCH(1, (WEATHER!$A$2:$A$865=INPUT!$C$7)*(WEATHER!$B$2:$B$865=CALC!D363)*(WEATHER!$C$2:$C$865=CALC!$B$363), 0), 4)-29.4)</f>
        <v>35.911111111111111</v>
      </c>
      <c r="E364" cm="1">
        <f t="array" ref="E364">INDEX(CLTDRoofGlass!$B$3:$F$26,$B$363,'ROOF-TYPE'!$B$1)+(25.5-$E$1)+(INDEX(WEATHER!$A$2:$G$865, MATCH(1, (WEATHER!$A$2:$A$865=INPUT!$C$7)*(WEATHER!$B$2:$B$865=CALC!E363)*(WEATHER!$C$2:$C$865=CALC!$B$363), 0), 4)-29.4)</f>
        <v>36.744444444444447</v>
      </c>
      <c r="F364" cm="1">
        <f t="array" ref="F364">INDEX(CLTDRoofGlass!$B$3:$F$26,$B$363,'ROOF-TYPE'!$B$1)+(25.5-$E$1)+(INDEX(WEATHER!$A$2:$G$865, MATCH(1, (WEATHER!$A$2:$A$865=INPUT!$C$7)*(WEATHER!$B$2:$B$865=CALC!F363)*(WEATHER!$C$2:$C$865=CALC!$B$363), 0), 4)-29.4)</f>
        <v>37.022222222222226</v>
      </c>
      <c r="G364" cm="1">
        <f t="array" ref="G364">INDEX(CLTDRoofGlass!$B$3:$F$26,$B$363,'ROOF-TYPE'!$B$1)+(25.5-$E$1)+(INDEX(WEATHER!$A$2:$G$865, MATCH(1, (WEATHER!$A$2:$A$865=INPUT!$C$7)*(WEATHER!$B$2:$B$865=CALC!G363)*(WEATHER!$C$2:$C$865=CALC!$B$363), 0), 4)-29.4)</f>
        <v>37.355555555555561</v>
      </c>
      <c r="H364" cm="1">
        <f t="array" ref="H364">INDEX(CLTDRoofGlass!$B$3:$F$26,$B$363,'ROOF-TYPE'!$B$1)+(25.5-$E$1)+(INDEX(WEATHER!$A$2:$G$865, MATCH(1, (WEATHER!$A$2:$A$865=INPUT!$C$7)*(WEATHER!$B$2:$B$865=CALC!H363)*(WEATHER!$C$2:$C$865=CALC!$B$363), 0), 4)-29.4)</f>
        <v>37.355555555555561</v>
      </c>
      <c r="I364" cm="1">
        <f t="array" ref="I364">INDEX(CLTDRoofGlass!$B$3:$F$26,$B$363,'ROOF-TYPE'!$B$1)+(25.5-$E$1)+(INDEX(WEATHER!$A$2:$G$865, MATCH(1, (WEATHER!$A$2:$A$865=INPUT!$C$7)*(WEATHER!$B$2:$B$865=CALC!I363)*(WEATHER!$C$2:$C$865=CALC!$B$363), 0), 4)-29.4)</f>
        <v>37.077777777777783</v>
      </c>
      <c r="J364" cm="1">
        <f t="array" ref="J364">INDEX(CLTDRoofGlass!$B$3:$F$26,$B$363,'ROOF-TYPE'!$B$1)+(25.5-$E$1)+(INDEX(WEATHER!$A$2:$G$865, MATCH(1, (WEATHER!$A$2:$A$865=INPUT!$C$7)*(WEATHER!$B$2:$B$865=CALC!J363)*(WEATHER!$C$2:$C$865=CALC!$B$363), 0), 4)-29.4)</f>
        <v>36.800000000000011</v>
      </c>
      <c r="K364" cm="1">
        <f t="array" ref="K364">INDEX(CLTDRoofGlass!$B$3:$F$26,$B$363,'ROOF-TYPE'!$B$1)+(25.5-$E$1)+(INDEX(WEATHER!$A$2:$G$865, MATCH(1, (WEATHER!$A$2:$A$865=INPUT!$C$7)*(WEATHER!$B$2:$B$865=CALC!K363)*(WEATHER!$C$2:$C$865=CALC!$B$363), 0), 4)-29.4)</f>
        <v>37.355555555555561</v>
      </c>
      <c r="L364" cm="1">
        <f t="array" ref="L364">INDEX(CLTDRoofGlass!$B$3:$F$26,$B$363,'ROOF-TYPE'!$B$1)+(25.5-$E$1)+(INDEX(WEATHER!$A$2:$G$865, MATCH(1, (WEATHER!$A$2:$A$865=INPUT!$C$7)*(WEATHER!$B$2:$B$865=CALC!L363)*(WEATHER!$C$2:$C$865=CALC!$B$363), 0), 4)-29.4)</f>
        <v>37.355555555555561</v>
      </c>
      <c r="M364" cm="1">
        <f t="array" ref="M364">INDEX(CLTDRoofGlass!$B$3:$F$26,$B$363,'ROOF-TYPE'!$B$1)+(25.5-$E$1)+(INDEX(WEATHER!$A$2:$G$865, MATCH(1, (WEATHER!$A$2:$A$865=INPUT!$C$7)*(WEATHER!$B$2:$B$865=CALC!M363)*(WEATHER!$C$2:$C$865=CALC!$B$363), 0), 4)-29.4)</f>
        <v>37.355555555555561</v>
      </c>
      <c r="N364" cm="1">
        <f t="array" ref="N364">INDEX(CLTDRoofGlass!$B$3:$F$26,$B$363,'ROOF-TYPE'!$B$1)+(25.5-$E$1)+(INDEX(WEATHER!$A$2:$G$865, MATCH(1, (WEATHER!$A$2:$A$865=INPUT!$C$7)*(WEATHER!$B$2:$B$865=CALC!N363)*(WEATHER!$C$2:$C$865=CALC!$B$363), 0), 4)-29.4)</f>
        <v>36.744444444444447</v>
      </c>
      <c r="P364" t="s">
        <v>33</v>
      </c>
      <c r="Q364" t="s">
        <v>25</v>
      </c>
      <c r="S364" s="9">
        <f>(1/(INPUT!$C$11+INPUT!$C$12+INPUT!$C$13+$H$1))*INPUT!$C$4*INPUT!$C$5*C364</f>
        <v>48504.137101833396</v>
      </c>
      <c r="T364" s="9">
        <f>(1/(INPUT!$C$11+INPUT!$C$12+INPUT!$C$13+$H$1))*INPUT!$C$4*INPUT!$C$5*D364</f>
        <v>48504.137101833396</v>
      </c>
      <c r="U364" s="9">
        <f>(1/(INPUT!$C$11+INPUT!$C$12+INPUT!$C$13+$H$1))*INPUT!$C$4*INPUT!$C$5*E364</f>
        <v>49629.697214035601</v>
      </c>
      <c r="V364" s="9">
        <f>(1/(INPUT!$C$11+INPUT!$C$12+INPUT!$C$13+$H$1))*INPUT!$C$4*INPUT!$C$5*F364</f>
        <v>50004.883918102998</v>
      </c>
      <c r="W364" s="9">
        <f>(1/(INPUT!$C$11+INPUT!$C$12+INPUT!$C$13+$H$1))*INPUT!$C$4*INPUT!$C$5*G364</f>
        <v>50455.107962983886</v>
      </c>
      <c r="X364" s="9">
        <f>(1/(INPUT!$C$11+INPUT!$C$12+INPUT!$C$13+$H$1))*INPUT!$C$4*INPUT!$C$5*H364</f>
        <v>50455.107962983886</v>
      </c>
      <c r="Y364" s="9">
        <f>(1/(INPUT!$C$11+INPUT!$C$12+INPUT!$C$13+$H$1))*INPUT!$C$4*INPUT!$C$5*I364</f>
        <v>50079.921258916482</v>
      </c>
      <c r="Z364" s="9">
        <f>(1/(INPUT!$C$11+INPUT!$C$12+INPUT!$C$13+$H$1))*INPUT!$C$4*INPUT!$C$5*J364</f>
        <v>49704.734554849092</v>
      </c>
      <c r="AA364" s="9">
        <f>(1/(INPUT!$C$11+INPUT!$C$12+INPUT!$C$13+$H$1))*INPUT!$C$4*INPUT!$C$5*K364</f>
        <v>50455.107962983886</v>
      </c>
      <c r="AB364" s="9">
        <f>(1/(INPUT!$C$11+INPUT!$C$12+INPUT!$C$13+$H$1))*INPUT!$C$4*INPUT!$C$5*L364</f>
        <v>50455.107962983886</v>
      </c>
      <c r="AC364" s="9">
        <f>(1/(INPUT!$C$11+INPUT!$C$12+INPUT!$C$13+$H$1))*INPUT!$C$4*INPUT!$C$5*M364</f>
        <v>50455.107962983886</v>
      </c>
      <c r="AD364" s="9">
        <f>(1/(INPUT!$C$11+INPUT!$C$12+INPUT!$C$13+$H$1))*INPUT!$C$4*INPUT!$C$5*N364</f>
        <v>49629.697214035601</v>
      </c>
    </row>
    <row r="365" spans="1:30" x14ac:dyDescent="0.3">
      <c r="A365" t="s">
        <v>108</v>
      </c>
      <c r="B365" t="s">
        <v>104</v>
      </c>
      <c r="C365" cm="1">
        <f t="array" ref="C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(WEATHER!$A$2:$A$865=INPUT!$C$7)*(WEATHER!$B$2:$B$865=CALC!C363)*(WEATHER!$C$2:$C$865=CALC!$B$363), 0), 4)-29.4)</f>
        <v>11.911111111111111</v>
      </c>
      <c r="D365" cm="1">
        <f t="array" ref="D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(WEATHER!$A$2:$A$865=INPUT!$C$7)*(WEATHER!$B$2:$B$865=CALC!D363)*(WEATHER!$C$2:$C$865=CALC!$B$363), 0), 4)-29.4)</f>
        <v>11.911111111111111</v>
      </c>
      <c r="E365" cm="1">
        <f t="array" ref="E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(WEATHER!$A$2:$A$865=INPUT!$C$7)*(WEATHER!$B$2:$B$865=CALC!E363)*(WEATHER!$C$2:$C$865=CALC!$B$363), 0), 4)-29.4)</f>
        <v>12.744444444444444</v>
      </c>
      <c r="F365" cm="1">
        <f t="array" ref="F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(WEATHER!$A$2:$A$865=INPUT!$C$7)*(WEATHER!$B$2:$B$865=CALC!F363)*(WEATHER!$C$2:$C$865=CALC!$B$363), 0), 4)-29.4)</f>
        <v>13.022222222222222</v>
      </c>
      <c r="G365" cm="1">
        <f t="array" ref="G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(WEATHER!$A$2:$A$865=INPUT!$C$7)*(WEATHER!$B$2:$B$865=CALC!G363)*(WEATHER!$C$2:$C$865=CALC!$B$363), 0), 4)-29.4)</f>
        <v>13.355555555555558</v>
      </c>
      <c r="H365" cm="1">
        <f t="array" ref="H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(WEATHER!$A$2:$A$865=INPUT!$C$7)*(WEATHER!$B$2:$B$865=CALC!H363)*(WEATHER!$C$2:$C$865=CALC!$B$363), 0), 4)-29.4)</f>
        <v>13.355555555555558</v>
      </c>
      <c r="I365" cm="1">
        <f t="array" ref="I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(WEATHER!$A$2:$A$865=INPUT!$C$7)*(WEATHER!$B$2:$B$865=CALC!I363)*(WEATHER!$C$2:$C$865=CALC!$B$363), 0), 4)-29.4)</f>
        <v>13.077777777777783</v>
      </c>
      <c r="J365" cm="1">
        <f t="array" ref="J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(WEATHER!$A$2:$A$865=INPUT!$C$7)*(WEATHER!$B$2:$B$865=CALC!J363)*(WEATHER!$C$2:$C$865=CALC!$B$363), 0), 4)-29.4)</f>
        <v>12.800000000000004</v>
      </c>
      <c r="K365" cm="1">
        <f t="array" ref="K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(WEATHER!$A$2:$A$865=INPUT!$C$7)*(WEATHER!$B$2:$B$865=CALC!K363)*(WEATHER!$C$2:$C$865=CALC!$B$363), 0), 4)-29.4)</f>
        <v>13.355555555555558</v>
      </c>
      <c r="L365" cm="1">
        <f t="array" ref="L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(WEATHER!$A$2:$A$865=INPUT!$C$7)*(WEATHER!$B$2:$B$865=CALC!L363)*(WEATHER!$C$2:$C$865=CALC!$B$363), 0), 4)-29.4)</f>
        <v>13.355555555555558</v>
      </c>
      <c r="M365" cm="1">
        <f t="array" ref="M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(WEATHER!$A$2:$A$865=INPUT!$C$7)*(WEATHER!$B$2:$B$865=CALC!M363)*(WEATHER!$C$2:$C$865=CALC!$B$363), 0), 4)-29.4)</f>
        <v>13.355555555555558</v>
      </c>
      <c r="N365" cm="1">
        <f t="array" ref="N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(WEATHER!$A$2:$A$865=INPUT!$C$7)*(WEATHER!$B$2:$B$865=CALC!N363)*(WEATHER!$C$2:$C$865=CALC!$B$363), 0), 4)-29.4)</f>
        <v>12.744444444444444</v>
      </c>
      <c r="P365" t="s">
        <v>33</v>
      </c>
      <c r="Q365" t="s">
        <v>26</v>
      </c>
      <c r="R365" t="s">
        <v>104</v>
      </c>
      <c r="S365">
        <f>(1/(2*INPUT!$C$16+INPUT!$C$14))*INDEX(INPUT!$F$11:$G$14,MATCH(CALC!$B$6,INPUT!$F$11:$F$14,0),2)*C365</f>
        <v>3164.9875862068966</v>
      </c>
      <c r="T365">
        <f>(1/(2*INPUT!$C$16+INPUT!$C$14))*INDEX(INPUT!$F$11:$G$14,MATCH(CALC!$B$6,INPUT!$F$11:$F$14,0),2)*D365</f>
        <v>3164.9875862068966</v>
      </c>
      <c r="U365">
        <f>(1/(2*INPUT!$C$16+INPUT!$C$14))*INDEX(INPUT!$F$11:$G$14,MATCH(CALC!$B$6,INPUT!$F$11:$F$14,0),2)*E365</f>
        <v>3386.4186206896547</v>
      </c>
      <c r="V365">
        <f>(1/(2*INPUT!$C$16+INPUT!$C$14))*INDEX(INPUT!$F$11:$G$14,MATCH(CALC!$B$6,INPUT!$F$11:$F$14,0),2)*F365</f>
        <v>3460.2289655172412</v>
      </c>
      <c r="W365">
        <f>(1/(2*INPUT!$C$16+INPUT!$C$14))*INDEX(INPUT!$F$11:$G$14,MATCH(CALC!$B$6,INPUT!$F$11:$F$14,0),2)*G365</f>
        <v>3548.8013793103455</v>
      </c>
      <c r="X365">
        <f>(1/(2*INPUT!$C$16+INPUT!$C$14))*INDEX(INPUT!$F$11:$G$14,MATCH(CALC!$B$6,INPUT!$F$11:$F$14,0),2)*H365</f>
        <v>3548.8013793103455</v>
      </c>
      <c r="Y365">
        <f>(1/(2*INPUT!$C$16+INPUT!$C$14))*INDEX(INPUT!$F$11:$G$14,MATCH(CALC!$B$6,INPUT!$F$11:$F$14,0),2)*I365</f>
        <v>3474.9910344827599</v>
      </c>
      <c r="Z365">
        <f>(1/(2*INPUT!$C$16+INPUT!$C$14))*INDEX(INPUT!$F$11:$G$14,MATCH(CALC!$B$6,INPUT!$F$11:$F$14,0),2)*J365</f>
        <v>3401.1806896551734</v>
      </c>
      <c r="AA365">
        <f>(1/(2*INPUT!$C$16+INPUT!$C$14))*INDEX(INPUT!$F$11:$G$14,MATCH(CALC!$B$6,INPUT!$F$11:$F$14,0),2)*K365</f>
        <v>3548.8013793103455</v>
      </c>
      <c r="AB365">
        <f>(1/(2*INPUT!$C$16+INPUT!$C$14))*INDEX(INPUT!$F$11:$G$14,MATCH(CALC!$B$6,INPUT!$F$11:$F$14,0),2)*L365</f>
        <v>3548.8013793103455</v>
      </c>
      <c r="AC365">
        <f>(1/(2*INPUT!$C$16+INPUT!$C$14))*INDEX(INPUT!$F$11:$G$14,MATCH(CALC!$B$6,INPUT!$F$11:$F$14,0),2)*M365</f>
        <v>3548.8013793103455</v>
      </c>
      <c r="AD365">
        <f>(1/(2*INPUT!$C$16+INPUT!$C$14))*INDEX(INPUT!$F$11:$G$14,MATCH(CALC!$B$6,INPUT!$F$11:$F$14,0),2)*N365</f>
        <v>3386.4186206896547</v>
      </c>
    </row>
    <row r="366" spans="1:30" x14ac:dyDescent="0.3">
      <c r="B366" t="s">
        <v>73</v>
      </c>
      <c r="C366" cm="1">
        <f t="array" ref="C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(WEATHER!$A$2:$A$865=INPUT!$C$7)*(WEATHER!$B$2:$B$865=CALC!C363)*(WEATHER!$C$2:$C$865=CALC!$B$363), 0), 4)-29.4)</f>
        <v>8.9111111111111114</v>
      </c>
      <c r="D366" cm="1">
        <f t="array" ref="D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(WEATHER!$A$2:$A$865=INPUT!$C$7)*(WEATHER!$B$2:$B$865=CALC!D363)*(WEATHER!$C$2:$C$865=CALC!$B$363), 0), 4)-29.4)</f>
        <v>8.9111111111111114</v>
      </c>
      <c r="E366" cm="1">
        <f t="array" ref="E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(WEATHER!$A$2:$A$865=INPUT!$C$7)*(WEATHER!$B$2:$B$865=CALC!E363)*(WEATHER!$C$2:$C$865=CALC!$B$363), 0), 4)-29.4)</f>
        <v>9.7444444444444436</v>
      </c>
      <c r="F366" cm="1">
        <f t="array" ref="F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(WEATHER!$A$2:$A$865=INPUT!$C$7)*(WEATHER!$B$2:$B$865=CALC!F363)*(WEATHER!$C$2:$C$865=CALC!$B$363), 0), 4)-29.4)</f>
        <v>10.022222222222222</v>
      </c>
      <c r="G366" cm="1">
        <f t="array" ref="G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(WEATHER!$A$2:$A$865=INPUT!$C$7)*(WEATHER!$B$2:$B$865=CALC!G363)*(WEATHER!$C$2:$C$865=CALC!$B$363), 0), 4)-29.4)</f>
        <v>10.355555555555558</v>
      </c>
      <c r="H366" cm="1">
        <f t="array" ref="H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(WEATHER!$A$2:$A$865=INPUT!$C$7)*(WEATHER!$B$2:$B$865=CALC!H363)*(WEATHER!$C$2:$C$865=CALC!$B$363), 0), 4)-29.4)</f>
        <v>10.355555555555558</v>
      </c>
      <c r="I366" cm="1">
        <f t="array" ref="I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(WEATHER!$A$2:$A$865=INPUT!$C$7)*(WEATHER!$B$2:$B$865=CALC!I363)*(WEATHER!$C$2:$C$865=CALC!$B$363), 0), 4)-29.4)</f>
        <v>10.077777777777783</v>
      </c>
      <c r="J366" cm="1">
        <f t="array" ref="J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(WEATHER!$A$2:$A$865=INPUT!$C$7)*(WEATHER!$B$2:$B$865=CALC!J363)*(WEATHER!$C$2:$C$865=CALC!$B$363), 0), 4)-29.4)</f>
        <v>9.8000000000000043</v>
      </c>
      <c r="K366" cm="1">
        <f t="array" ref="K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(WEATHER!$A$2:$A$865=INPUT!$C$7)*(WEATHER!$B$2:$B$865=CALC!K363)*(WEATHER!$C$2:$C$865=CALC!$B$363), 0), 4)-29.4)</f>
        <v>10.355555555555558</v>
      </c>
      <c r="L366" cm="1">
        <f t="array" ref="L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(WEATHER!$A$2:$A$865=INPUT!$C$7)*(WEATHER!$B$2:$B$865=CALC!L363)*(WEATHER!$C$2:$C$865=CALC!$B$363), 0), 4)-29.4)</f>
        <v>10.355555555555558</v>
      </c>
      <c r="M366" cm="1">
        <f t="array" ref="M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(WEATHER!$A$2:$A$865=INPUT!$C$7)*(WEATHER!$B$2:$B$865=CALC!M363)*(WEATHER!$C$2:$C$865=CALC!$B$363), 0), 4)-29.4)</f>
        <v>10.355555555555558</v>
      </c>
      <c r="N366" cm="1">
        <f t="array" ref="N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(WEATHER!$A$2:$A$865=INPUT!$C$7)*(WEATHER!$B$2:$B$865=CALC!N363)*(WEATHER!$C$2:$C$865=CALC!$B$363), 0), 4)-29.4)</f>
        <v>9.7444444444444436</v>
      </c>
      <c r="R366" t="s">
        <v>73</v>
      </c>
      <c r="S366">
        <f>(1/(2*INPUT!$C$16+INPUT!$C$14))*INDEX(INPUT!$F$11:$G$14,MATCH(CALC!$B$6,INPUT!$F$11:$F$14,0),2)*C366</f>
        <v>2367.8358620689655</v>
      </c>
      <c r="T366">
        <f>(1/(2*INPUT!$C$16+INPUT!$C$14))*INDEX(INPUT!$F$11:$G$14,MATCH(CALC!$B$6,INPUT!$F$11:$F$14,0),2)*D366</f>
        <v>2367.8358620689655</v>
      </c>
      <c r="U366">
        <f>(1/(2*INPUT!$C$16+INPUT!$C$14))*INDEX(INPUT!$F$11:$G$14,MATCH(CALC!$B$6,INPUT!$F$11:$F$14,0),2)*E366</f>
        <v>2589.2668965517237</v>
      </c>
      <c r="V366">
        <f>(1/(2*INPUT!$C$16+INPUT!$C$14))*INDEX(INPUT!$F$11:$G$14,MATCH(CALC!$B$6,INPUT!$F$11:$F$14,0),2)*F366</f>
        <v>2663.0772413793102</v>
      </c>
      <c r="W366">
        <f>(1/(2*INPUT!$C$16+INPUT!$C$14))*INDEX(INPUT!$F$11:$G$14,MATCH(CALC!$B$6,INPUT!$F$11:$F$14,0),2)*G366</f>
        <v>2751.6496551724144</v>
      </c>
      <c r="X366">
        <f>(1/(2*INPUT!$C$16+INPUT!$C$14))*INDEX(INPUT!$F$11:$G$14,MATCH(CALC!$B$6,INPUT!$F$11:$F$14,0),2)*H366</f>
        <v>2751.6496551724144</v>
      </c>
      <c r="Y366">
        <f>(1/(2*INPUT!$C$16+INPUT!$C$14))*INDEX(INPUT!$F$11:$G$14,MATCH(CALC!$B$6,INPUT!$F$11:$F$14,0),2)*I366</f>
        <v>2677.8393103448288</v>
      </c>
      <c r="Z366">
        <f>(1/(2*INPUT!$C$16+INPUT!$C$14))*INDEX(INPUT!$F$11:$G$14,MATCH(CALC!$B$6,INPUT!$F$11:$F$14,0),2)*J366</f>
        <v>2604.0289655172423</v>
      </c>
      <c r="AA366">
        <f>(1/(2*INPUT!$C$16+INPUT!$C$14))*INDEX(INPUT!$F$11:$G$14,MATCH(CALC!$B$6,INPUT!$F$11:$F$14,0),2)*K366</f>
        <v>2751.6496551724144</v>
      </c>
      <c r="AB366">
        <f>(1/(2*INPUT!$C$16+INPUT!$C$14))*INDEX(INPUT!$F$11:$G$14,MATCH(CALC!$B$6,INPUT!$F$11:$F$14,0),2)*L366</f>
        <v>2751.6496551724144</v>
      </c>
      <c r="AC366">
        <f>(1/(2*INPUT!$C$16+INPUT!$C$14))*INDEX(INPUT!$F$11:$G$14,MATCH(CALC!$B$6,INPUT!$F$11:$F$14,0),2)*M366</f>
        <v>2751.6496551724144</v>
      </c>
      <c r="AD366">
        <f>(1/(2*INPUT!$C$16+INPUT!$C$14))*INDEX(INPUT!$F$11:$G$14,MATCH(CALC!$B$6,INPUT!$F$11:$F$14,0),2)*N366</f>
        <v>2589.2668965517237</v>
      </c>
    </row>
    <row r="367" spans="1:30" x14ac:dyDescent="0.3">
      <c r="B367" t="s">
        <v>105</v>
      </c>
      <c r="C367" cm="1">
        <f t="array" ref="C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(WEATHER!$A$2:$A$865=INPUT!$C$7)*(WEATHER!$B$2:$B$865=CALC!C363)*(WEATHER!$C$2:$C$865=CALC!$B$363), 0), 4)-29.4)</f>
        <v>12.911111111111111</v>
      </c>
      <c r="D367" cm="1">
        <f t="array" ref="D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(WEATHER!$A$2:$A$865=INPUT!$C$7)*(WEATHER!$B$2:$B$865=CALC!D363)*(WEATHER!$C$2:$C$865=CALC!$B$363), 0), 4)-29.4)</f>
        <v>12.911111111111111</v>
      </c>
      <c r="E367" cm="1">
        <f t="array" ref="E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(WEATHER!$A$2:$A$865=INPUT!$C$7)*(WEATHER!$B$2:$B$865=CALC!E363)*(WEATHER!$C$2:$C$865=CALC!$B$363), 0), 4)-29.4)</f>
        <v>13.744444444444444</v>
      </c>
      <c r="F367" cm="1">
        <f t="array" ref="F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(WEATHER!$A$2:$A$865=INPUT!$C$7)*(WEATHER!$B$2:$B$865=CALC!F363)*(WEATHER!$C$2:$C$865=CALC!$B$363), 0), 4)-29.4)</f>
        <v>14.022222222222222</v>
      </c>
      <c r="G367" cm="1">
        <f t="array" ref="G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(WEATHER!$A$2:$A$865=INPUT!$C$7)*(WEATHER!$B$2:$B$865=CALC!G363)*(WEATHER!$C$2:$C$865=CALC!$B$363), 0), 4)-29.4)</f>
        <v>14.355555555555558</v>
      </c>
      <c r="H367" cm="1">
        <f t="array" ref="H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(WEATHER!$A$2:$A$865=INPUT!$C$7)*(WEATHER!$B$2:$B$865=CALC!H363)*(WEATHER!$C$2:$C$865=CALC!$B$363), 0), 4)-29.4)</f>
        <v>14.355555555555558</v>
      </c>
      <c r="I367" cm="1">
        <f t="array" ref="I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(WEATHER!$A$2:$A$865=INPUT!$C$7)*(WEATHER!$B$2:$B$865=CALC!I363)*(WEATHER!$C$2:$C$865=CALC!$B$363), 0), 4)-29.4)</f>
        <v>14.077777777777783</v>
      </c>
      <c r="J367" cm="1">
        <f t="array" ref="J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(WEATHER!$A$2:$A$865=INPUT!$C$7)*(WEATHER!$B$2:$B$865=CALC!J363)*(WEATHER!$C$2:$C$865=CALC!$B$363), 0), 4)-29.4)</f>
        <v>13.800000000000004</v>
      </c>
      <c r="K367" cm="1">
        <f t="array" ref="K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(WEATHER!$A$2:$A$865=INPUT!$C$7)*(WEATHER!$B$2:$B$865=CALC!K363)*(WEATHER!$C$2:$C$865=CALC!$B$363), 0), 4)-29.4)</f>
        <v>14.355555555555558</v>
      </c>
      <c r="L367" cm="1">
        <f t="array" ref="L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(WEATHER!$A$2:$A$865=INPUT!$C$7)*(WEATHER!$B$2:$B$865=CALC!L363)*(WEATHER!$C$2:$C$865=CALC!$B$363), 0), 4)-29.4)</f>
        <v>14.355555555555558</v>
      </c>
      <c r="M367" cm="1">
        <f t="array" ref="M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(WEATHER!$A$2:$A$865=INPUT!$C$7)*(WEATHER!$B$2:$B$865=CALC!M363)*(WEATHER!$C$2:$C$865=CALC!$B$363), 0), 4)-29.4)</f>
        <v>14.355555555555558</v>
      </c>
      <c r="N367" cm="1">
        <f t="array" ref="N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(WEATHER!$A$2:$A$865=INPUT!$C$7)*(WEATHER!$B$2:$B$865=CALC!N363)*(WEATHER!$C$2:$C$865=CALC!$B$363), 0), 4)-29.4)</f>
        <v>13.744444444444444</v>
      </c>
      <c r="R367" t="s">
        <v>105</v>
      </c>
      <c r="S367">
        <f>(1/(2*INPUT!$C$16+INPUT!$C$14))*INDEX(INPUT!$F$11:$G$14,MATCH(CALC!$B$6,INPUT!$F$11:$F$14,0),2)*C367</f>
        <v>3430.7048275862071</v>
      </c>
      <c r="T367">
        <f>(1/(2*INPUT!$C$16+INPUT!$C$14))*INDEX(INPUT!$F$11:$G$14,MATCH(CALC!$B$6,INPUT!$F$11:$F$14,0),2)*D367</f>
        <v>3430.7048275862071</v>
      </c>
      <c r="U367">
        <f>(1/(2*INPUT!$C$16+INPUT!$C$14))*INDEX(INPUT!$F$11:$G$14,MATCH(CALC!$B$6,INPUT!$F$11:$F$14,0),2)*E367</f>
        <v>3652.1358620689653</v>
      </c>
      <c r="V367">
        <f>(1/(2*INPUT!$C$16+INPUT!$C$14))*INDEX(INPUT!$F$11:$G$14,MATCH(CALC!$B$6,INPUT!$F$11:$F$14,0),2)*F367</f>
        <v>3725.9462068965518</v>
      </c>
      <c r="W367">
        <f>(1/(2*INPUT!$C$16+INPUT!$C$14))*INDEX(INPUT!$F$11:$G$14,MATCH(CALC!$B$6,INPUT!$F$11:$F$14,0),2)*G367</f>
        <v>3814.5186206896556</v>
      </c>
      <c r="X367">
        <f>(1/(2*INPUT!$C$16+INPUT!$C$14))*INDEX(INPUT!$F$11:$G$14,MATCH(CALC!$B$6,INPUT!$F$11:$F$14,0),2)*H367</f>
        <v>3814.5186206896556</v>
      </c>
      <c r="Y367">
        <f>(1/(2*INPUT!$C$16+INPUT!$C$14))*INDEX(INPUT!$F$11:$G$14,MATCH(CALC!$B$6,INPUT!$F$11:$F$14,0),2)*I367</f>
        <v>3740.7082758620704</v>
      </c>
      <c r="Z367">
        <f>(1/(2*INPUT!$C$16+INPUT!$C$14))*INDEX(INPUT!$F$11:$G$14,MATCH(CALC!$B$6,INPUT!$F$11:$F$14,0),2)*J367</f>
        <v>3666.8979310344839</v>
      </c>
      <c r="AA367">
        <f>(1/(2*INPUT!$C$16+INPUT!$C$14))*INDEX(INPUT!$F$11:$G$14,MATCH(CALC!$B$6,INPUT!$F$11:$F$14,0),2)*K367</f>
        <v>3814.5186206896556</v>
      </c>
      <c r="AB367">
        <f>(1/(2*INPUT!$C$16+INPUT!$C$14))*INDEX(INPUT!$F$11:$G$14,MATCH(CALC!$B$6,INPUT!$F$11:$F$14,0),2)*L367</f>
        <v>3814.5186206896556</v>
      </c>
      <c r="AC367">
        <f>(1/(2*INPUT!$C$16+INPUT!$C$14))*INDEX(INPUT!$F$11:$G$14,MATCH(CALC!$B$6,INPUT!$F$11:$F$14,0),2)*M367</f>
        <v>3814.5186206896556</v>
      </c>
      <c r="AD367">
        <f>(1/(2*INPUT!$C$16+INPUT!$C$14))*INDEX(INPUT!$F$11:$G$14,MATCH(CALC!$B$6,INPUT!$F$11:$F$14,0),2)*N367</f>
        <v>3652.1358620689653</v>
      </c>
    </row>
    <row r="368" spans="1:30" x14ac:dyDescent="0.3">
      <c r="B368" t="s">
        <v>106</v>
      </c>
      <c r="C368" cm="1">
        <f t="array" ref="C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(WEATHER!$A$2:$A$865=INPUT!$C$7)*(WEATHER!$B$2:$B$865=CALC!C363)*(WEATHER!$C$2:$C$865=CALC!$B$363), 0), 4)-29.4)</f>
        <v>9.9111111111111114</v>
      </c>
      <c r="D368" cm="1">
        <f t="array" ref="D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(WEATHER!$A$2:$A$865=INPUT!$C$7)*(WEATHER!$B$2:$B$865=CALC!D363)*(WEATHER!$C$2:$C$865=CALC!$B$363), 0), 4)-29.4)</f>
        <v>9.9111111111111114</v>
      </c>
      <c r="E368" cm="1">
        <f t="array" ref="E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(WEATHER!$A$2:$A$865=INPUT!$C$7)*(WEATHER!$B$2:$B$865=CALC!E363)*(WEATHER!$C$2:$C$865=CALC!$B$363), 0), 4)-29.4)</f>
        <v>10.744444444444444</v>
      </c>
      <c r="F368" cm="1">
        <f t="array" ref="F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(WEATHER!$A$2:$A$865=INPUT!$C$7)*(WEATHER!$B$2:$B$865=CALC!F363)*(WEATHER!$C$2:$C$865=CALC!$B$363), 0), 4)-29.4)</f>
        <v>11.022222222222222</v>
      </c>
      <c r="G368" cm="1">
        <f t="array" ref="G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(WEATHER!$A$2:$A$865=INPUT!$C$7)*(WEATHER!$B$2:$B$865=CALC!G363)*(WEATHER!$C$2:$C$865=CALC!$B$363), 0), 4)-29.4)</f>
        <v>11.355555555555558</v>
      </c>
      <c r="H368" cm="1">
        <f t="array" ref="H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(WEATHER!$A$2:$A$865=INPUT!$C$7)*(WEATHER!$B$2:$B$865=CALC!H363)*(WEATHER!$C$2:$C$865=CALC!$B$363), 0), 4)-29.4)</f>
        <v>11.355555555555558</v>
      </c>
      <c r="I368" cm="1">
        <f t="array" ref="I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(WEATHER!$A$2:$A$865=INPUT!$C$7)*(WEATHER!$B$2:$B$865=CALC!I363)*(WEATHER!$C$2:$C$865=CALC!$B$363), 0), 4)-29.4)</f>
        <v>11.077777777777783</v>
      </c>
      <c r="J368" cm="1">
        <f t="array" ref="J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(WEATHER!$A$2:$A$865=INPUT!$C$7)*(WEATHER!$B$2:$B$865=CALC!J363)*(WEATHER!$C$2:$C$865=CALC!$B$363), 0), 4)-29.4)</f>
        <v>10.800000000000004</v>
      </c>
      <c r="K368" cm="1">
        <f t="array" ref="K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(WEATHER!$A$2:$A$865=INPUT!$C$7)*(WEATHER!$B$2:$B$865=CALC!K363)*(WEATHER!$C$2:$C$865=CALC!$B$363), 0), 4)-29.4)</f>
        <v>11.355555555555558</v>
      </c>
      <c r="L368" cm="1">
        <f t="array" ref="L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(WEATHER!$A$2:$A$865=INPUT!$C$7)*(WEATHER!$B$2:$B$865=CALC!L363)*(WEATHER!$C$2:$C$865=CALC!$B$363), 0), 4)-29.4)</f>
        <v>11.355555555555558</v>
      </c>
      <c r="M368" cm="1">
        <f t="array" ref="M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(WEATHER!$A$2:$A$865=INPUT!$C$7)*(WEATHER!$B$2:$B$865=CALC!M363)*(WEATHER!$C$2:$C$865=CALC!$B$363), 0), 4)-29.4)</f>
        <v>11.355555555555558</v>
      </c>
      <c r="N368" cm="1">
        <f t="array" ref="N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(WEATHER!$A$2:$A$865=INPUT!$C$7)*(WEATHER!$B$2:$B$865=CALC!N363)*(WEATHER!$C$2:$C$865=CALC!$B$363), 0), 4)-29.4)</f>
        <v>10.744444444444444</v>
      </c>
      <c r="R368" t="s">
        <v>106</v>
      </c>
      <c r="S368">
        <f>(1/(2*INPUT!$C$16+INPUT!$C$14))*INDEX(INPUT!$F$11:$G$14,MATCH(CALC!$B$6,INPUT!$F$11:$F$14,0),2)*C368</f>
        <v>2633.553103448276</v>
      </c>
      <c r="T368">
        <f>(1/(2*INPUT!$C$16+INPUT!$C$14))*INDEX(INPUT!$F$11:$G$14,MATCH(CALC!$B$6,INPUT!$F$11:$F$14,0),2)*D368</f>
        <v>2633.553103448276</v>
      </c>
      <c r="U368">
        <f>(1/(2*INPUT!$C$16+INPUT!$C$14))*INDEX(INPUT!$F$11:$G$14,MATCH(CALC!$B$6,INPUT!$F$11:$F$14,0),2)*E368</f>
        <v>2854.9841379310342</v>
      </c>
      <c r="V368">
        <f>(1/(2*INPUT!$C$16+INPUT!$C$14))*INDEX(INPUT!$F$11:$G$14,MATCH(CALC!$B$6,INPUT!$F$11:$F$14,0),2)*F368</f>
        <v>2928.7944827586207</v>
      </c>
      <c r="W368">
        <f>(1/(2*INPUT!$C$16+INPUT!$C$14))*INDEX(INPUT!$F$11:$G$14,MATCH(CALC!$B$6,INPUT!$F$11:$F$14,0),2)*G368</f>
        <v>3017.3668965517245</v>
      </c>
      <c r="X368">
        <f>(1/(2*INPUT!$C$16+INPUT!$C$14))*INDEX(INPUT!$F$11:$G$14,MATCH(CALC!$B$6,INPUT!$F$11:$F$14,0),2)*H368</f>
        <v>3017.3668965517245</v>
      </c>
      <c r="Y368">
        <f>(1/(2*INPUT!$C$16+INPUT!$C$14))*INDEX(INPUT!$F$11:$G$14,MATCH(CALC!$B$6,INPUT!$F$11:$F$14,0),2)*I368</f>
        <v>2943.5565517241394</v>
      </c>
      <c r="Z368">
        <f>(1/(2*INPUT!$C$16+INPUT!$C$14))*INDEX(INPUT!$F$11:$G$14,MATCH(CALC!$B$6,INPUT!$F$11:$F$14,0),2)*J368</f>
        <v>2869.7462068965528</v>
      </c>
      <c r="AA368">
        <f>(1/(2*INPUT!$C$16+INPUT!$C$14))*INDEX(INPUT!$F$11:$G$14,MATCH(CALC!$B$6,INPUT!$F$11:$F$14,0),2)*K368</f>
        <v>3017.3668965517245</v>
      </c>
      <c r="AB368">
        <f>(1/(2*INPUT!$C$16+INPUT!$C$14))*INDEX(INPUT!$F$11:$G$14,MATCH(CALC!$B$6,INPUT!$F$11:$F$14,0),2)*L368</f>
        <v>3017.3668965517245</v>
      </c>
      <c r="AC368">
        <f>(1/(2*INPUT!$C$16+INPUT!$C$14))*INDEX(INPUT!$F$11:$G$14,MATCH(CALC!$B$6,INPUT!$F$11:$F$14,0),2)*M368</f>
        <v>3017.3668965517245</v>
      </c>
      <c r="AD368">
        <f>(1/(2*INPUT!$C$16+INPUT!$C$14))*INDEX(INPUT!$F$11:$G$14,MATCH(CALC!$B$6,INPUT!$F$11:$F$14,0),2)*N368</f>
        <v>2854.9841379310342</v>
      </c>
    </row>
    <row r="369" spans="1:30" x14ac:dyDescent="0.3">
      <c r="A369" t="s">
        <v>109</v>
      </c>
      <c r="C369" cm="1">
        <f t="array" ref="C369">INDEX(CLTDRoofGlass!$G$3:$G$26,$B$363,1)+(25.5-$E$1)+(INDEX(WEATHER!$A$2:$G$865, MATCH(1, (WEATHER!$A$2:$A$865=INPUT!$C$7)*(WEATHER!$B$2:$B$865=CALC!C363)*(WEATHER!$C$2:$C$865=CALC!$B$363), 0), 4)-29.4)</f>
        <v>2.9111111111111114</v>
      </c>
      <c r="D369" cm="1">
        <f t="array" ref="D369">INDEX(CLTDRoofGlass!$G$3:$G$26,$B$363,1)+(25.5-$E$1)+(INDEX(WEATHER!$A$2:$G$865, MATCH(1, (WEATHER!$A$2:$A$865=INPUT!$C$7)*(WEATHER!$B$2:$B$865=CALC!D363)*(WEATHER!$C$2:$C$865=CALC!$B$363), 0), 4)-29.4)</f>
        <v>2.9111111111111114</v>
      </c>
      <c r="E369" cm="1">
        <f t="array" ref="E369">INDEX(CLTDRoofGlass!$G$3:$G$26,$B$363,1)+(25.5-$E$1)+(INDEX(WEATHER!$A$2:$G$865, MATCH(1, (WEATHER!$A$2:$A$865=INPUT!$C$7)*(WEATHER!$B$2:$B$865=CALC!E363)*(WEATHER!$C$2:$C$865=CALC!$B$363), 0), 4)-29.4)</f>
        <v>3.7444444444444436</v>
      </c>
      <c r="F369" cm="1">
        <f t="array" ref="F369">INDEX(CLTDRoofGlass!$G$3:$G$26,$B$363,1)+(25.5-$E$1)+(INDEX(WEATHER!$A$2:$G$865, MATCH(1, (WEATHER!$A$2:$A$865=INPUT!$C$7)*(WEATHER!$B$2:$B$865=CALC!F363)*(WEATHER!$C$2:$C$865=CALC!$B$363), 0), 4)-29.4)</f>
        <v>4.0222222222222221</v>
      </c>
      <c r="G369" cm="1">
        <f t="array" ref="G369">INDEX(CLTDRoofGlass!$G$3:$G$26,$B$363,1)+(25.5-$E$1)+(INDEX(WEATHER!$A$2:$G$865, MATCH(1, (WEATHER!$A$2:$A$865=INPUT!$C$7)*(WEATHER!$B$2:$B$865=CALC!G363)*(WEATHER!$C$2:$C$865=CALC!$B$363), 0), 4)-29.4)</f>
        <v>4.3555555555555578</v>
      </c>
      <c r="H369" cm="1">
        <f t="array" ref="H369">INDEX(CLTDRoofGlass!$G$3:$G$26,$B$363,1)+(25.5-$E$1)+(INDEX(WEATHER!$A$2:$G$865, MATCH(1, (WEATHER!$A$2:$A$865=INPUT!$C$7)*(WEATHER!$B$2:$B$865=CALC!H363)*(WEATHER!$C$2:$C$865=CALC!$B$363), 0), 4)-29.4)</f>
        <v>4.3555555555555578</v>
      </c>
      <c r="I369" cm="1">
        <f t="array" ref="I369">INDEX(CLTDRoofGlass!$G$3:$G$26,$B$363,1)+(25.5-$E$1)+(INDEX(WEATHER!$A$2:$G$865, MATCH(1, (WEATHER!$A$2:$A$865=INPUT!$C$7)*(WEATHER!$B$2:$B$865=CALC!I363)*(WEATHER!$C$2:$C$865=CALC!$B$363), 0), 4)-29.4)</f>
        <v>4.0777777777777828</v>
      </c>
      <c r="J369" cm="1">
        <f t="array" ref="J369">INDEX(CLTDRoofGlass!$G$3:$G$26,$B$363,1)+(25.5-$E$1)+(INDEX(WEATHER!$A$2:$G$865, MATCH(1, (WEATHER!$A$2:$A$865=INPUT!$C$7)*(WEATHER!$B$2:$B$865=CALC!J363)*(WEATHER!$C$2:$C$865=CALC!$B$363), 0), 4)-29.4)</f>
        <v>3.8000000000000043</v>
      </c>
      <c r="K369" cm="1">
        <f t="array" ref="K369">INDEX(CLTDRoofGlass!$G$3:$G$26,$B$363,1)+(25.5-$E$1)+(INDEX(WEATHER!$A$2:$G$865, MATCH(1, (WEATHER!$A$2:$A$865=INPUT!$C$7)*(WEATHER!$B$2:$B$865=CALC!K363)*(WEATHER!$C$2:$C$865=CALC!$B$363), 0), 4)-29.4)</f>
        <v>4.3555555555555578</v>
      </c>
      <c r="L369" cm="1">
        <f t="array" ref="L369">INDEX(CLTDRoofGlass!$G$3:$G$26,$B$363,1)+(25.5-$E$1)+(INDEX(WEATHER!$A$2:$G$865, MATCH(1, (WEATHER!$A$2:$A$865=INPUT!$C$7)*(WEATHER!$B$2:$B$865=CALC!L363)*(WEATHER!$C$2:$C$865=CALC!$B$363), 0), 4)-29.4)</f>
        <v>4.3555555555555578</v>
      </c>
      <c r="M369" cm="1">
        <f t="array" ref="M369">INDEX(CLTDRoofGlass!$G$3:$G$26,$B$363,1)+(25.5-$E$1)+(INDEX(WEATHER!$A$2:$G$865, MATCH(1, (WEATHER!$A$2:$A$865=INPUT!$C$7)*(WEATHER!$B$2:$B$865=CALC!M363)*(WEATHER!$C$2:$C$865=CALC!$B$363), 0), 4)-29.4)</f>
        <v>4.3555555555555578</v>
      </c>
      <c r="N369" cm="1">
        <f t="array" ref="N369">INDEX(CLTDRoofGlass!$G$3:$G$26,$B$363,1)+(25.5-$E$1)+(INDEX(WEATHER!$A$2:$G$865, MATCH(1, (WEATHER!$A$2:$A$865=INPUT!$C$7)*(WEATHER!$B$2:$B$865=CALC!N363)*(WEATHER!$C$2:$C$865=CALC!$B$363), 0), 4)-29.4)</f>
        <v>3.7444444444444436</v>
      </c>
      <c r="P369" t="s">
        <v>34</v>
      </c>
      <c r="Q369" t="s">
        <v>27</v>
      </c>
    </row>
    <row r="370" spans="1:30" x14ac:dyDescent="0.3">
      <c r="A370" t="s">
        <v>75</v>
      </c>
      <c r="B370" t="s">
        <v>104</v>
      </c>
      <c r="C370">
        <f>INDEX('SCL&amp;CLF'!$B$4:$Y$12,MATCH(B370,'SCL&amp;CLF'!$A$4:$A$12,0),MATCH(CALC!B363,'SCL&amp;CLF'!$B$3:$Y$3,0))</f>
        <v>19</v>
      </c>
      <c r="P370" t="s">
        <v>35</v>
      </c>
      <c r="Q370" t="s">
        <v>36</v>
      </c>
      <c r="S370">
        <f>SUMIF('COMP-WINDOW'!IV:IV, "&lt;&gt;#N/A")</f>
        <v>5726.2393066666673</v>
      </c>
      <c r="T370">
        <f>SUMIF('COMP-WINDOW'!IW:IW, "&lt;&gt;#N/A")</f>
        <v>5726.2393066666673</v>
      </c>
      <c r="U370">
        <f>SUMIF('COMP-WINDOW'!IX:IX, "&lt;&gt;#N/A")</f>
        <v>6262.4733066666658</v>
      </c>
      <c r="V370">
        <f>SUMIF('COMP-WINDOW'!IY:IY, "&lt;&gt;#N/A")</f>
        <v>6441.2179733333332</v>
      </c>
      <c r="W370">
        <f>SUMIF('COMP-WINDOW'!IZ:IZ, "&lt;&gt;#N/A")</f>
        <v>6655.7115733333358</v>
      </c>
      <c r="X370">
        <f>SUMIF('COMP-WINDOW'!JA:JA, "&lt;&gt;#N/A")</f>
        <v>6655.7115733333358</v>
      </c>
      <c r="Y370">
        <f>SUMIF('COMP-WINDOW'!JB:JB, "&lt;&gt;#N/A")</f>
        <v>6476.9669066666693</v>
      </c>
      <c r="Z370">
        <f>SUMIF('COMP-WINDOW'!JC:JC, "&lt;&gt;#N/A")</f>
        <v>6298.2222400000028</v>
      </c>
      <c r="AA370">
        <f>SUMIF('COMP-WINDOW'!JD:JD, "&lt;&gt;#N/A")</f>
        <v>6655.7115733333358</v>
      </c>
      <c r="AB370">
        <f>SUMIF('COMP-WINDOW'!JE:JE, "&lt;&gt;#N/A")</f>
        <v>6655.7115733333358</v>
      </c>
      <c r="AC370">
        <f>SUMIF('COMP-WINDOW'!JF:JF, "&lt;&gt;#N/A")</f>
        <v>6655.7115733333358</v>
      </c>
      <c r="AD370">
        <f>SUMIF('COMP-WINDOW'!JG:JG, "&lt;&gt;#N/A")</f>
        <v>6262.4733066666658</v>
      </c>
    </row>
    <row r="371" spans="1:30" x14ac:dyDescent="0.3">
      <c r="B371" t="s">
        <v>73</v>
      </c>
      <c r="C371">
        <f>INDEX('SCL&amp;CLF'!$B$4:$Y$12,MATCH(B371,'SCL&amp;CLF'!$A$4:$A$12,0),MATCH(CALC!B363,'SCL&amp;CLF'!$B$3:$Y$3,0))</f>
        <v>13</v>
      </c>
      <c r="P371" t="s">
        <v>35</v>
      </c>
      <c r="Q371" t="s">
        <v>22</v>
      </c>
      <c r="S371">
        <f>SUMIF('COMP-DOOR'!IV:IV, "&lt;&gt;#N/A")</f>
        <v>551.0284444444444</v>
      </c>
      <c r="T371">
        <f>SUMIF('COMP-DOOR'!IW:IW, "&lt;&gt;#N/A")</f>
        <v>551.0284444444444</v>
      </c>
      <c r="U371">
        <f>SUMIF('COMP-DOOR'!IX:IX, "&lt;&gt;#N/A")</f>
        <v>592.01177777777775</v>
      </c>
      <c r="V371">
        <f>SUMIF('COMP-DOOR'!IY:IY, "&lt;&gt;#N/A")</f>
        <v>605.67288888888891</v>
      </c>
      <c r="W371">
        <f>SUMIF('COMP-DOOR'!IZ:IZ, "&lt;&gt;#N/A")</f>
        <v>622.06622222222234</v>
      </c>
      <c r="X371">
        <f>SUMIF('COMP-DOOR'!JA:JA, "&lt;&gt;#N/A")</f>
        <v>622.06622222222234</v>
      </c>
      <c r="Y371">
        <f>SUMIF('COMP-DOOR'!JB:JB, "&lt;&gt;#N/A")</f>
        <v>608.40511111111141</v>
      </c>
      <c r="Z371">
        <f>SUMIF('COMP-DOOR'!JC:JC, "&lt;&gt;#N/A")</f>
        <v>594.74400000000026</v>
      </c>
      <c r="AA371">
        <f>SUMIF('COMP-DOOR'!JD:JD, "&lt;&gt;#N/A")</f>
        <v>622.06622222222234</v>
      </c>
      <c r="AB371">
        <f>SUMIF('COMP-DOOR'!JE:JE, "&lt;&gt;#N/A")</f>
        <v>622.06622222222234</v>
      </c>
      <c r="AC371">
        <f>SUMIF('COMP-DOOR'!JF:JF, "&lt;&gt;#N/A")</f>
        <v>622.06622222222234</v>
      </c>
      <c r="AD371">
        <f>SUMIF('COMP-DOOR'!JG:JG, "&lt;&gt;#N/A")</f>
        <v>592.01177777777775</v>
      </c>
    </row>
    <row r="372" spans="1:30" x14ac:dyDescent="0.3">
      <c r="B372" t="s">
        <v>105</v>
      </c>
      <c r="C372">
        <f>INDEX('SCL&amp;CLF'!$B$4:$Y$12,MATCH(B372,'SCL&amp;CLF'!$A$4:$A$12,0),MATCH(CALC!B363,'SCL&amp;CLF'!$B$3:$Y$3,0))</f>
        <v>85</v>
      </c>
    </row>
    <row r="373" spans="1:30" x14ac:dyDescent="0.3">
      <c r="B373" t="s">
        <v>106</v>
      </c>
      <c r="C373">
        <f>INDEX('SCL&amp;CLF'!$B$4:$Y$12,MATCH(B373,'SCL&amp;CLF'!$A$4:$A$12,0),MATCH(CALC!B363,'SCL&amp;CLF'!$B$3:$Y$3,0))</f>
        <v>9</v>
      </c>
      <c r="P373" t="s">
        <v>37</v>
      </c>
      <c r="Q373" t="s">
        <v>39</v>
      </c>
      <c r="S373">
        <f>INPUT!$L$5 * INDEX('ROOM-TYPE'!$B$2:$I$5, 1, MATCH(INPUT!$L$4, 'ROOM-TYPE'!$B$1:$I$1, 0)) * $C$374</f>
        <v>0</v>
      </c>
      <c r="T373">
        <f>INPUT!$L$5 * INDEX('ROOM-TYPE'!$B$2:$I$5, 1, MATCH(INPUT!$L$4, 'ROOM-TYPE'!$B$1:$I$1, 0)) * $C$374</f>
        <v>0</v>
      </c>
      <c r="U373">
        <f>INPUT!$L$5 * INDEX('ROOM-TYPE'!$B$2:$I$5, 1, MATCH(INPUT!$L$4, 'ROOM-TYPE'!$B$1:$I$1, 0)) * $C$374</f>
        <v>0</v>
      </c>
      <c r="V373">
        <f>INPUT!$L$5 * INDEX('ROOM-TYPE'!$B$2:$I$5, 1, MATCH(INPUT!$L$4, 'ROOM-TYPE'!$B$1:$I$1, 0)) * $C$374</f>
        <v>0</v>
      </c>
      <c r="W373">
        <f>INPUT!$L$5 * INDEX('ROOM-TYPE'!$B$2:$I$5, 1, MATCH(INPUT!$L$4, 'ROOM-TYPE'!$B$1:$I$1, 0)) * $C$374</f>
        <v>0</v>
      </c>
      <c r="X373">
        <f>INPUT!$L$5 * INDEX('ROOM-TYPE'!$B$2:$I$5, 1, MATCH(INPUT!$L$4, 'ROOM-TYPE'!$B$1:$I$1, 0)) * $C$374</f>
        <v>0</v>
      </c>
      <c r="Y373">
        <f>INPUT!$L$5 * INDEX('ROOM-TYPE'!$B$2:$I$5, 1, MATCH(INPUT!$L$4, 'ROOM-TYPE'!$B$1:$I$1, 0)) * $C$374</f>
        <v>0</v>
      </c>
      <c r="Z373">
        <f>INPUT!$L$5 * INDEX('ROOM-TYPE'!$B$2:$I$5, 1, MATCH(INPUT!$L$4, 'ROOM-TYPE'!$B$1:$I$1, 0)) * $C$374</f>
        <v>0</v>
      </c>
      <c r="AA373">
        <f>INPUT!$L$5 * INDEX('ROOM-TYPE'!$B$2:$I$5, 1, MATCH(INPUT!$L$4, 'ROOM-TYPE'!$B$1:$I$1, 0)) * $C$374</f>
        <v>0</v>
      </c>
      <c r="AB373">
        <f>INPUT!$L$5 * INDEX('ROOM-TYPE'!$B$2:$I$5, 1, MATCH(INPUT!$L$4, 'ROOM-TYPE'!$B$1:$I$1, 0)) * $C$374</f>
        <v>0</v>
      </c>
      <c r="AC373">
        <f>INPUT!$L$5 * INDEX('ROOM-TYPE'!$B$2:$I$5, 1, MATCH(INPUT!$L$4, 'ROOM-TYPE'!$B$1:$I$1, 0)) * $C$374</f>
        <v>0</v>
      </c>
      <c r="AD373">
        <f>INPUT!$L$5 * INDEX('ROOM-TYPE'!$B$2:$I$5, 1, MATCH(INPUT!$L$4, 'ROOM-TYPE'!$B$1:$I$1, 0)) * $C$374</f>
        <v>0</v>
      </c>
    </row>
    <row r="374" spans="1:30" x14ac:dyDescent="0.3">
      <c r="A374" t="s">
        <v>210</v>
      </c>
      <c r="C374">
        <f>INDEX('SCL&amp;CLF'!$B$17:$Y$25,MATCH(INDEX('ROOM-TYPE'!$B$1:$I$5,4,MATCH(INPUT!$L$4,'ROOM-TYPE'!$B$1:$I$1,0)),'SCL&amp;CLF'!$A$17:$A$25,0),MATCH(CALC!B363,'SCL&amp;CLF'!$B$16:$Y$16,0))</f>
        <v>0</v>
      </c>
      <c r="P374" t="s">
        <v>37</v>
      </c>
      <c r="Q374" t="s">
        <v>38</v>
      </c>
      <c r="S374">
        <f>INPUT!$L$5 * INDEX('ROOM-TYPE'!$B$2:$I$5, 2, MATCH(INPUT!$L$4, 'ROOM-TYPE'!$B$1:$I$1, 0))</f>
        <v>17370</v>
      </c>
      <c r="T374">
        <f>INPUT!$L$5 * INDEX('ROOM-TYPE'!$B$2:$I$5, 2, MATCH(INPUT!$L$4, 'ROOM-TYPE'!$B$1:$I$1, 0))</f>
        <v>17370</v>
      </c>
      <c r="U374">
        <f>INPUT!$L$5 * INDEX('ROOM-TYPE'!$B$2:$I$5, 2, MATCH(INPUT!$L$4, 'ROOM-TYPE'!$B$1:$I$1, 0))</f>
        <v>17370</v>
      </c>
      <c r="V374">
        <f>INPUT!$L$5 * INDEX('ROOM-TYPE'!$B$2:$I$5, 2, MATCH(INPUT!$L$4, 'ROOM-TYPE'!$B$1:$I$1, 0))</f>
        <v>17370</v>
      </c>
      <c r="W374">
        <f>INPUT!$L$5 * INDEX('ROOM-TYPE'!$B$2:$I$5, 2, MATCH(INPUT!$L$4, 'ROOM-TYPE'!$B$1:$I$1, 0))</f>
        <v>17370</v>
      </c>
      <c r="X374">
        <f>INPUT!$L$5 * INDEX('ROOM-TYPE'!$B$2:$I$5, 2, MATCH(INPUT!$L$4, 'ROOM-TYPE'!$B$1:$I$1, 0))</f>
        <v>17370</v>
      </c>
      <c r="Y374">
        <f>INPUT!$L$5 * INDEX('ROOM-TYPE'!$B$2:$I$5, 2, MATCH(INPUT!$L$4, 'ROOM-TYPE'!$B$1:$I$1, 0))</f>
        <v>17370</v>
      </c>
      <c r="Z374">
        <f>INPUT!$L$5 * INDEX('ROOM-TYPE'!$B$2:$I$5, 2, MATCH(INPUT!$L$4, 'ROOM-TYPE'!$B$1:$I$1, 0))</f>
        <v>17370</v>
      </c>
      <c r="AA374">
        <f>INPUT!$L$5 * INDEX('ROOM-TYPE'!$B$2:$I$5, 2, MATCH(INPUT!$L$4, 'ROOM-TYPE'!$B$1:$I$1, 0))</f>
        <v>17370</v>
      </c>
      <c r="AB374">
        <f>INPUT!$L$5 * INDEX('ROOM-TYPE'!$B$2:$I$5, 2, MATCH(INPUT!$L$4, 'ROOM-TYPE'!$B$1:$I$1, 0))</f>
        <v>17370</v>
      </c>
      <c r="AC374">
        <f>INPUT!$L$5 * INDEX('ROOM-TYPE'!$B$2:$I$5, 2, MATCH(INPUT!$L$4, 'ROOM-TYPE'!$B$1:$I$1, 0))</f>
        <v>17370</v>
      </c>
      <c r="AD374">
        <f>INPUT!$L$5 * INDEX('ROOM-TYPE'!$B$2:$I$5, 2, MATCH(INPUT!$L$4, 'ROOM-TYPE'!$B$1:$I$1, 0))</f>
        <v>17370</v>
      </c>
    </row>
    <row r="375" spans="1:30" x14ac:dyDescent="0.3">
      <c r="A375" t="s">
        <v>212</v>
      </c>
      <c r="C375">
        <f>INDEX('SCL&amp;CLF'!$B$29:$Y$33,MATCH(INDEX('ROOM-TYPE'!$B$1:$I$5,5,MATCH(INPUT!$L$4,'ROOM-TYPE'!$B$1:$I$1,0)),'SCL&amp;CLF'!$A$29:$A$33,0),MATCH(CALC!B363,'SCL&amp;CLF'!$B$28:$Y$28,0))</f>
        <v>0.01</v>
      </c>
      <c r="P375" t="s">
        <v>40</v>
      </c>
      <c r="Q375" t="s">
        <v>31</v>
      </c>
      <c r="S375">
        <f>SUMIF(COMP!$F:$F, "&lt;&gt;#N/A")*$C$375</f>
        <v>1.0824</v>
      </c>
      <c r="T375">
        <f>SUMIF(COMP!$F:$F, "&lt;&gt;#N/A")*$C$375</f>
        <v>1.0824</v>
      </c>
      <c r="U375">
        <f>SUMIF(COMP!$F:$F, "&lt;&gt;#N/A")*$C$375</f>
        <v>1.0824</v>
      </c>
      <c r="V375">
        <f>SUMIF(COMP!$F:$F, "&lt;&gt;#N/A")*$C$375</f>
        <v>1.0824</v>
      </c>
      <c r="W375">
        <f>SUMIF(COMP!$F:$F, "&lt;&gt;#N/A")*$C$375</f>
        <v>1.0824</v>
      </c>
      <c r="X375">
        <f>SUMIF(COMP!$F:$F, "&lt;&gt;#N/A")*$C$375</f>
        <v>1.0824</v>
      </c>
      <c r="Y375">
        <f>SUMIF(COMP!$F:$F, "&lt;&gt;#N/A")*$C$375</f>
        <v>1.0824</v>
      </c>
      <c r="Z375">
        <f>SUMIF(COMP!$F:$F, "&lt;&gt;#N/A")*$C$375</f>
        <v>1.0824</v>
      </c>
      <c r="AA375">
        <f>SUMIF(COMP!$F:$F, "&lt;&gt;#N/A")*$C$375</f>
        <v>1.0824</v>
      </c>
      <c r="AB375">
        <f>SUMIF(COMP!$F:$F, "&lt;&gt;#N/A")*$C$375</f>
        <v>1.0824</v>
      </c>
      <c r="AC375">
        <f>SUMIF(COMP!$F:$F, "&lt;&gt;#N/A")*$C$375</f>
        <v>1.0824</v>
      </c>
      <c r="AD375">
        <f>SUMIF(COMP!$F:$F, "&lt;&gt;#N/A")*$C$375</f>
        <v>1.0824</v>
      </c>
    </row>
    <row r="376" spans="1:30" x14ac:dyDescent="0.3">
      <c r="A376" t="s">
        <v>211</v>
      </c>
      <c r="C376" cm="1">
        <f t="array" ref="C376">INDEX('SCL&amp;CLF'!$B$37:$Y$45,INDEX('ROOM-TYPE'!$B$1:$I$5,4,MATCH(INPUT!$L$4,'ROOM-TYPE'!$B$1:$I$1,0)),MATCH(CALC!B363,'SCL&amp;CLF'!$B$36:$Y$36,0))</f>
        <v>0.01</v>
      </c>
      <c r="P376" t="s">
        <v>41</v>
      </c>
      <c r="Q376" t="s">
        <v>32</v>
      </c>
      <c r="S376">
        <f>SUMIF(COMP!$N:$N, "&lt;&gt;#N/A")*$C$374</f>
        <v>0</v>
      </c>
      <c r="T376">
        <f>SUMIF(COMP!$N:$N, "&lt;&gt;#N/A")*$C$374</f>
        <v>0</v>
      </c>
      <c r="U376">
        <f>SUMIF(COMP!$N:$N, "&lt;&gt;#N/A")*$C$374</f>
        <v>0</v>
      </c>
      <c r="V376">
        <f>SUMIF(COMP!$N:$N, "&lt;&gt;#N/A")*$C$374</f>
        <v>0</v>
      </c>
      <c r="W376">
        <f>SUMIF(COMP!$N:$N, "&lt;&gt;#N/A")*$C$374</f>
        <v>0</v>
      </c>
      <c r="X376">
        <f>SUMIF(COMP!$N:$N, "&lt;&gt;#N/A")*$C$374</f>
        <v>0</v>
      </c>
      <c r="Y376">
        <f>SUMIF(COMP!$N:$N, "&lt;&gt;#N/A")*$C$374</f>
        <v>0</v>
      </c>
      <c r="Z376">
        <f>SUMIF(COMP!$N:$N, "&lt;&gt;#N/A")*$C$374</f>
        <v>0</v>
      </c>
      <c r="AA376">
        <f>SUMIF(COMP!$N:$N, "&lt;&gt;#N/A")*$C$374</f>
        <v>0</v>
      </c>
      <c r="AB376">
        <f>SUMIF(COMP!$N:$N, "&lt;&gt;#N/A")*$C$374</f>
        <v>0</v>
      </c>
      <c r="AC376">
        <f>SUMIF(COMP!$N:$N, "&lt;&gt;#N/A")*$C$374</f>
        <v>0</v>
      </c>
      <c r="AD376">
        <f>SUMIF(COMP!$N:$N, "&lt;&gt;#N/A")*$C$374</f>
        <v>0</v>
      </c>
    </row>
    <row r="377" spans="1:30" x14ac:dyDescent="0.3">
      <c r="C377" cm="1">
        <f t="array" ref="C377">INDEX(WEATHER!$A$2:$G$865, MATCH(1, (WEATHER!$A$2:$A$865=INPUT!$C$7)*(WEATHER!$B$2:$B$865=CALC!C363)*(WEATHER!$C$2:$C$865=CALC!$B$363), 0), 4)</f>
        <v>27.111111111111111</v>
      </c>
      <c r="D377" cm="1">
        <f t="array" ref="D377">INDEX(WEATHER!$A$2:$G$865, MATCH(1, (WEATHER!$A$2:$A$865=INPUT!$C$7)*(WEATHER!$B$2:$B$865=CALC!D363)*(WEATHER!$C$2:$C$865=CALC!$B$363), 0), 4)</f>
        <v>27.111111111111111</v>
      </c>
      <c r="E377" cm="1">
        <f t="array" ref="E377">INDEX(WEATHER!$A$2:$G$865, MATCH(1, (WEATHER!$A$2:$A$865=INPUT!$C$7)*(WEATHER!$B$2:$B$865=CALC!E363)*(WEATHER!$C$2:$C$865=CALC!$B$363), 0), 4)</f>
        <v>27.944444444444443</v>
      </c>
      <c r="F377" cm="1">
        <f t="array" ref="F377">INDEX(WEATHER!$A$2:$G$865, MATCH(1, (WEATHER!$A$2:$A$865=INPUT!$C$7)*(WEATHER!$B$2:$B$865=CALC!F363)*(WEATHER!$C$2:$C$865=CALC!$B$363), 0), 4)</f>
        <v>28.222222222222221</v>
      </c>
      <c r="G377" cm="1">
        <f t="array" ref="G377">INDEX(WEATHER!$A$2:$G$865, MATCH(1, (WEATHER!$A$2:$A$865=INPUT!$C$7)*(WEATHER!$B$2:$B$865=CALC!G363)*(WEATHER!$C$2:$C$865=CALC!$B$363), 0), 4)</f>
        <v>28.555555555555557</v>
      </c>
      <c r="H377" cm="1">
        <f t="array" ref="H377">INDEX(WEATHER!$A$2:$G$865, MATCH(1, (WEATHER!$A$2:$A$865=INPUT!$C$7)*(WEATHER!$B$2:$B$865=CALC!H363)*(WEATHER!$C$2:$C$865=CALC!$B$363), 0), 4)</f>
        <v>28.555555555555557</v>
      </c>
      <c r="I377" cm="1">
        <f t="array" ref="I377">INDEX(WEATHER!$A$2:$G$865, MATCH(1, (WEATHER!$A$2:$A$865=INPUT!$C$7)*(WEATHER!$B$2:$B$865=CALC!I363)*(WEATHER!$C$2:$C$865=CALC!$B$363), 0), 4)</f>
        <v>28.277777777777782</v>
      </c>
      <c r="J377" cm="1">
        <f t="array" ref="J377">INDEX(WEATHER!$A$2:$G$865, MATCH(1, (WEATHER!$A$2:$A$865=INPUT!$C$7)*(WEATHER!$B$2:$B$865=CALC!J363)*(WEATHER!$C$2:$C$865=CALC!$B$363), 0), 4)</f>
        <v>28.000000000000004</v>
      </c>
      <c r="K377" cm="1">
        <f t="array" ref="K377">INDEX(WEATHER!$A$2:$G$865, MATCH(1, (WEATHER!$A$2:$A$865=INPUT!$C$7)*(WEATHER!$B$2:$B$865=CALC!K363)*(WEATHER!$C$2:$C$865=CALC!$B$363), 0), 4)</f>
        <v>28.555555555555557</v>
      </c>
      <c r="L377" cm="1">
        <f t="array" ref="L377">INDEX(WEATHER!$A$2:$G$865, MATCH(1, (WEATHER!$A$2:$A$865=INPUT!$C$7)*(WEATHER!$B$2:$B$865=CALC!L363)*(WEATHER!$C$2:$C$865=CALC!$B$363), 0), 4)</f>
        <v>28.555555555555557</v>
      </c>
      <c r="M377" cm="1">
        <f t="array" ref="M377">INDEX(WEATHER!$A$2:$G$865, MATCH(1, (WEATHER!$A$2:$A$865=INPUT!$C$7)*(WEATHER!$B$2:$B$865=CALC!M363)*(WEATHER!$C$2:$C$865=CALC!$B$363), 0), 4)</f>
        <v>28.555555555555557</v>
      </c>
      <c r="N377" cm="1">
        <f t="array" ref="N377">INDEX(WEATHER!$A$2:$G$865, MATCH(1, (WEATHER!$A$2:$A$865=INPUT!$C$7)*(WEATHER!$B$2:$B$865=CALC!N363)*(WEATHER!$C$2:$C$865=CALC!$B$363), 0), 4)</f>
        <v>27.944444444444443</v>
      </c>
    </row>
    <row r="378" spans="1:30" x14ac:dyDescent="0.3">
      <c r="C378" cm="1">
        <f t="array" ref="C378">INDEX(WEATHER!$A$2:$G$865, MATCH(1, (WEATHER!$A$2:$A$865=INPUT!$C$7)*(WEATHER!$B$2:$B$865=CALC!C363)*(WEATHER!$C$2:$C$865=CALC!$B$363), 0), 6)</f>
        <v>1.9349999999999999E-2</v>
      </c>
      <c r="D378" cm="1">
        <f t="array" ref="D378">INDEX(WEATHER!$A$2:$G$865, MATCH(1, (WEATHER!$A$2:$A$865=INPUT!$C$7)*(WEATHER!$B$2:$B$865=CALC!D363)*(WEATHER!$C$2:$C$865=CALC!$B$363), 0), 6)</f>
        <v>1.9349999999999999E-2</v>
      </c>
      <c r="E378" cm="1">
        <f t="array" ref="E378">INDEX(WEATHER!$A$2:$G$865, MATCH(1, (WEATHER!$A$2:$A$865=INPUT!$C$7)*(WEATHER!$B$2:$B$865=CALC!E363)*(WEATHER!$C$2:$C$865=CALC!$B$363), 0), 6)</f>
        <v>1.993E-2</v>
      </c>
      <c r="F378" cm="1">
        <f t="array" ref="F378">INDEX(WEATHER!$A$2:$G$865, MATCH(1, (WEATHER!$A$2:$A$865=INPUT!$C$7)*(WEATHER!$B$2:$B$865=CALC!F363)*(WEATHER!$C$2:$C$865=CALC!$B$363), 0), 6)</f>
        <v>2.078E-2</v>
      </c>
      <c r="G378" cm="1">
        <f t="array" ref="G378">INDEX(WEATHER!$A$2:$G$865, MATCH(1, (WEATHER!$A$2:$A$865=INPUT!$C$7)*(WEATHER!$B$2:$B$865=CALC!G363)*(WEATHER!$C$2:$C$865=CALC!$B$363), 0), 6)</f>
        <v>2.0660000000000001E-2</v>
      </c>
      <c r="H378" cm="1">
        <f t="array" ref="H378">INDEX(WEATHER!$A$2:$G$865, MATCH(1, (WEATHER!$A$2:$A$865=INPUT!$C$7)*(WEATHER!$B$2:$B$865=CALC!H363)*(WEATHER!$C$2:$C$865=CALC!$B$363), 0), 6)</f>
        <v>2.0660000000000001E-2</v>
      </c>
      <c r="I378" cm="1">
        <f t="array" ref="I378">INDEX(WEATHER!$A$2:$G$865, MATCH(1, (WEATHER!$A$2:$A$865=INPUT!$C$7)*(WEATHER!$B$2:$B$865=CALC!I363)*(WEATHER!$C$2:$C$865=CALC!$B$363), 0), 6)</f>
        <v>1.9820000000000001E-2</v>
      </c>
      <c r="J378" cm="1">
        <f t="array" ref="J378">INDEX(WEATHER!$A$2:$G$865, MATCH(1, (WEATHER!$A$2:$A$865=INPUT!$C$7)*(WEATHER!$B$2:$B$865=CALC!J363)*(WEATHER!$C$2:$C$865=CALC!$B$363), 0), 6)</f>
        <v>1.993E-2</v>
      </c>
      <c r="K378" cm="1">
        <f t="array" ref="K378">INDEX(WEATHER!$A$2:$G$865, MATCH(1, (WEATHER!$A$2:$A$865=INPUT!$C$7)*(WEATHER!$B$2:$B$865=CALC!K363)*(WEATHER!$C$2:$C$865=CALC!$B$363), 0), 6)</f>
        <v>2.0660000000000001E-2</v>
      </c>
      <c r="L378" cm="1">
        <f t="array" ref="L378">INDEX(WEATHER!$A$2:$G$865, MATCH(1, (WEATHER!$A$2:$A$865=INPUT!$C$7)*(WEATHER!$B$2:$B$865=CALC!L363)*(WEATHER!$C$2:$C$865=CALC!$B$363), 0), 6)</f>
        <v>2.0660000000000001E-2</v>
      </c>
      <c r="M378" cm="1">
        <f t="array" ref="M378">INDEX(WEATHER!$A$2:$G$865, MATCH(1, (WEATHER!$A$2:$A$865=INPUT!$C$7)*(WEATHER!$B$2:$B$865=CALC!M363)*(WEATHER!$C$2:$C$865=CALC!$B$363), 0), 6)</f>
        <v>2.0660000000000001E-2</v>
      </c>
      <c r="N378" cm="1">
        <f t="array" ref="N378">INDEX(WEATHER!$A$2:$G$865, MATCH(1, (WEATHER!$A$2:$A$865=INPUT!$C$7)*(WEATHER!$B$2:$B$865=CALC!N363)*(WEATHER!$C$2:$C$865=CALC!$B$363), 0), 6)</f>
        <v>1.993E-2</v>
      </c>
      <c r="P378" s="5">
        <v>3</v>
      </c>
      <c r="Q378" t="s">
        <v>42</v>
      </c>
      <c r="R378" t="s">
        <v>200</v>
      </c>
      <c r="S378">
        <f>1.23 * $M$2 * (C377-$E$1)</f>
        <v>3863.609180933332</v>
      </c>
      <c r="T378">
        <f t="shared" ref="T378" si="380">1.23 * $M$2 * (D377-$E$1)</f>
        <v>3863.609180933332</v>
      </c>
      <c r="U378">
        <f t="shared" ref="U378" si="381">1.23 * $M$2 * (E377-$E$1)</f>
        <v>5008.9478709333298</v>
      </c>
      <c r="V378">
        <f t="shared" ref="V378" si="382">1.23 * $M$2 * (F377-$E$1)</f>
        <v>5390.7274342666642</v>
      </c>
      <c r="W378">
        <f t="shared" ref="W378" si="383">1.23 * $M$2 * (G377-$E$1)</f>
        <v>5848.8629102666682</v>
      </c>
      <c r="X378">
        <f t="shared" ref="X378" si="384">1.23 * $M$2 * (H377-$E$1)</f>
        <v>5848.8629102666682</v>
      </c>
      <c r="Y378">
        <f t="shared" ref="Y378" si="385">1.23 * $M$2 * (I377-$E$1)</f>
        <v>5467.0833469333384</v>
      </c>
      <c r="Z378">
        <f t="shared" ref="Z378" si="386">1.23 * $M$2 * (J377-$E$1)</f>
        <v>5085.303783600004</v>
      </c>
      <c r="AA378">
        <f t="shared" ref="AA378" si="387">1.23 * $M$2 * (K377-$E$1)</f>
        <v>5848.8629102666682</v>
      </c>
      <c r="AB378">
        <f t="shared" ref="AB378" si="388">1.23 * $M$2 * (L377-$E$1)</f>
        <v>5848.8629102666682</v>
      </c>
      <c r="AC378">
        <f t="shared" ref="AC378" si="389">1.23 * $M$2 * (M377-$E$1)</f>
        <v>5848.8629102666682</v>
      </c>
      <c r="AD378">
        <f t="shared" ref="AD378" si="390">1.23 * $M$2 * (N377-$E$1)</f>
        <v>5008.9478709333298</v>
      </c>
    </row>
    <row r="379" spans="1:30" x14ac:dyDescent="0.3">
      <c r="R379" t="s">
        <v>201</v>
      </c>
      <c r="S379">
        <f>3010 * $M$2 * (C378-$F$2)</f>
        <v>30774.971249399994</v>
      </c>
      <c r="T379">
        <f>3010 * $M$2 * (D378-$F$2)</f>
        <v>30774.971249399994</v>
      </c>
      <c r="U379">
        <f t="shared" ref="U379" si="391">3010 * $M$2 * (E378-$F$2)</f>
        <v>32725.734454279998</v>
      </c>
      <c r="V379">
        <f t="shared" ref="V379" si="392">3010 * $M$2 * (F378-$F$2)</f>
        <v>35584.611564879997</v>
      </c>
      <c r="W379">
        <f t="shared" ref="W379" si="393">3010 * $M$2 * (G378-$F$2)</f>
        <v>35181.005384560005</v>
      </c>
      <c r="X379">
        <f t="shared" ref="X379" si="394">3010 * $M$2 * (H378-$F$2)</f>
        <v>35181.005384560005</v>
      </c>
      <c r="Y379">
        <f t="shared" ref="Y379" si="395">3010 * $M$2 * (I378-$F$2)</f>
        <v>32355.76212232</v>
      </c>
      <c r="Z379">
        <f t="shared" ref="Z379" si="396">3010 * $M$2 * (J378-$F$2)</f>
        <v>32725.734454279998</v>
      </c>
      <c r="AA379">
        <f t="shared" ref="AA379" si="397">3010 * $M$2 * (K378-$F$2)</f>
        <v>35181.005384560005</v>
      </c>
      <c r="AB379">
        <f t="shared" ref="AB379" si="398">3010 * $M$2 * (L378-$F$2)</f>
        <v>35181.005384560005</v>
      </c>
      <c r="AC379">
        <f t="shared" ref="AC379" si="399">3010 * $M$2 * (M378-$F$2)</f>
        <v>35181.005384560005</v>
      </c>
      <c r="AD379">
        <f t="shared" ref="AD379" si="400">3010 * $M$2 * (N378-$F$2)</f>
        <v>32725.734454279998</v>
      </c>
    </row>
    <row r="380" spans="1:30" x14ac:dyDescent="0.3">
      <c r="S380">
        <f>SUM(S364:S379)/1000</f>
        <v>118.38814906258817</v>
      </c>
      <c r="T380">
        <f t="shared" ref="T380:AD380" si="401">SUM(T364:T379)/1000</f>
        <v>118.38814906258817</v>
      </c>
      <c r="U380">
        <f t="shared" si="401"/>
        <v>124.07275254093474</v>
      </c>
      <c r="V380">
        <f t="shared" si="401"/>
        <v>128.17624307602361</v>
      </c>
      <c r="W380">
        <f t="shared" si="401"/>
        <v>129.26617300509025</v>
      </c>
      <c r="X380">
        <f t="shared" si="401"/>
        <v>129.26617300509025</v>
      </c>
      <c r="Y380">
        <f t="shared" si="401"/>
        <v>125.19631631836141</v>
      </c>
      <c r="Z380">
        <f t="shared" si="401"/>
        <v>124.32167522583256</v>
      </c>
      <c r="AA380">
        <f t="shared" si="401"/>
        <v>129.26617300509025</v>
      </c>
      <c r="AB380">
        <f t="shared" si="401"/>
        <v>129.26617300509025</v>
      </c>
      <c r="AC380">
        <f t="shared" si="401"/>
        <v>129.26617300509025</v>
      </c>
      <c r="AD380">
        <f t="shared" si="401"/>
        <v>124.07275254093474</v>
      </c>
    </row>
    <row r="381" spans="1:30" s="10" customFormat="1" x14ac:dyDescent="0.3"/>
    <row r="382" spans="1:30" x14ac:dyDescent="0.3">
      <c r="B382">
        <v>21</v>
      </c>
      <c r="C382" t="s">
        <v>179</v>
      </c>
      <c r="D382" t="s">
        <v>180</v>
      </c>
      <c r="E382" t="s">
        <v>182</v>
      </c>
      <c r="F382" t="s">
        <v>183</v>
      </c>
      <c r="G382" t="s">
        <v>94</v>
      </c>
      <c r="H382" t="s">
        <v>186</v>
      </c>
      <c r="I382" t="s">
        <v>187</v>
      </c>
      <c r="J382" t="s">
        <v>188</v>
      </c>
      <c r="K382" t="s">
        <v>184</v>
      </c>
      <c r="L382" t="s">
        <v>189</v>
      </c>
      <c r="M382" t="s">
        <v>185</v>
      </c>
      <c r="N382" t="s">
        <v>190</v>
      </c>
      <c r="S382" t="s">
        <v>179</v>
      </c>
      <c r="T382" t="s">
        <v>180</v>
      </c>
      <c r="U382" t="s">
        <v>182</v>
      </c>
      <c r="V382" t="s">
        <v>183</v>
      </c>
      <c r="W382" t="s">
        <v>94</v>
      </c>
      <c r="X382" t="s">
        <v>186</v>
      </c>
      <c r="Y382" t="s">
        <v>187</v>
      </c>
      <c r="Z382" t="s">
        <v>188</v>
      </c>
      <c r="AA382" t="s">
        <v>184</v>
      </c>
      <c r="AB382" t="s">
        <v>189</v>
      </c>
      <c r="AC382" t="s">
        <v>185</v>
      </c>
      <c r="AD382" t="s">
        <v>190</v>
      </c>
    </row>
    <row r="383" spans="1:30" x14ac:dyDescent="0.3">
      <c r="A383" t="s">
        <v>107</v>
      </c>
      <c r="C383" cm="1">
        <f t="array" ref="C383">INDEX(CLTDRoofGlass!$B$3:$F$26,$B$382,'ROOF-TYPE'!$B$1)+(25.5-$E$1)+(INDEX(WEATHER!$A$2:$G$865, MATCH(1, (WEATHER!$A$2:$A$865=INPUT!$C$7)*(WEATHER!$B$2:$B$865=CALC!C382)*(WEATHER!$C$2:$C$865=CALC!$B$382), 0), 4)-29.4)</f>
        <v>29.355555555555561</v>
      </c>
      <c r="D383" cm="1">
        <f t="array" ref="D383">INDEX(CLTDRoofGlass!$B$3:$F$26,$B$382,'ROOF-TYPE'!$B$1)+(25.5-$E$1)+(INDEX(WEATHER!$A$2:$G$865, MATCH(1, (WEATHER!$A$2:$A$865=INPUT!$C$7)*(WEATHER!$B$2:$B$865=CALC!D382)*(WEATHER!$C$2:$C$865=CALC!$B$382), 0), 4)-29.4)</f>
        <v>29.355555555555561</v>
      </c>
      <c r="E383" cm="1">
        <f t="array" ref="E383">INDEX(CLTDRoofGlass!$B$3:$F$26,$B$382,'ROOF-TYPE'!$B$1)+(25.5-$E$1)+(INDEX(WEATHER!$A$2:$G$865, MATCH(1, (WEATHER!$A$2:$A$865=INPUT!$C$7)*(WEATHER!$B$2:$B$865=CALC!E382)*(WEATHER!$C$2:$C$865=CALC!$B$382), 0), 4)-29.4)</f>
        <v>30.133333333333336</v>
      </c>
      <c r="F383" cm="1">
        <f t="array" ref="F383">INDEX(CLTDRoofGlass!$B$3:$F$26,$B$382,'ROOF-TYPE'!$B$1)+(25.5-$E$1)+(INDEX(WEATHER!$A$2:$G$865, MATCH(1, (WEATHER!$A$2:$A$865=INPUT!$C$7)*(WEATHER!$B$2:$B$865=CALC!F382)*(WEATHER!$C$2:$C$865=CALC!$B$382), 0), 4)-29.4)</f>
        <v>30.355555555555558</v>
      </c>
      <c r="G383" cm="1">
        <f t="array" ref="G383">INDEX(CLTDRoofGlass!$B$3:$F$26,$B$382,'ROOF-TYPE'!$B$1)+(25.5-$E$1)+(INDEX(WEATHER!$A$2:$G$865, MATCH(1, (WEATHER!$A$2:$A$865=INPUT!$C$7)*(WEATHER!$B$2:$B$865=CALC!G382)*(WEATHER!$C$2:$C$865=CALC!$B$382), 0), 4)-29.4)</f>
        <v>30.577777777777783</v>
      </c>
      <c r="H383" cm="1">
        <f t="array" ref="H383">INDEX(CLTDRoofGlass!$B$3:$F$26,$B$382,'ROOF-TYPE'!$B$1)+(25.5-$E$1)+(INDEX(WEATHER!$A$2:$G$865, MATCH(1, (WEATHER!$A$2:$A$865=INPUT!$C$7)*(WEATHER!$B$2:$B$865=CALC!H382)*(WEATHER!$C$2:$C$865=CALC!$B$382), 0), 4)-29.4)</f>
        <v>30.577777777777783</v>
      </c>
      <c r="I383" cm="1">
        <f t="array" ref="I383">INDEX(CLTDRoofGlass!$B$3:$F$26,$B$382,'ROOF-TYPE'!$B$1)+(25.5-$E$1)+(INDEX(WEATHER!$A$2:$G$865, MATCH(1, (WEATHER!$A$2:$A$865=INPUT!$C$7)*(WEATHER!$B$2:$B$865=CALC!I382)*(WEATHER!$C$2:$C$865=CALC!$B$382), 0), 4)-29.4)</f>
        <v>30.300000000000004</v>
      </c>
      <c r="J383" cm="1">
        <f t="array" ref="J383">INDEX(CLTDRoofGlass!$B$3:$F$26,$B$382,'ROOF-TYPE'!$B$1)+(25.5-$E$1)+(INDEX(WEATHER!$A$2:$G$865, MATCH(1, (WEATHER!$A$2:$A$865=INPUT!$C$7)*(WEATHER!$B$2:$B$865=CALC!J382)*(WEATHER!$C$2:$C$865=CALC!$B$382), 0), 4)-29.4)</f>
        <v>30.022222222222226</v>
      </c>
      <c r="K383" cm="1">
        <f t="array" ref="K383">INDEX(CLTDRoofGlass!$B$3:$F$26,$B$382,'ROOF-TYPE'!$B$1)+(25.5-$E$1)+(INDEX(WEATHER!$A$2:$G$865, MATCH(1, (WEATHER!$A$2:$A$865=INPUT!$C$7)*(WEATHER!$B$2:$B$865=CALC!K382)*(WEATHER!$C$2:$C$865=CALC!$B$382), 0), 4)-29.4)</f>
        <v>30.577777777777783</v>
      </c>
      <c r="L383" cm="1">
        <f t="array" ref="L383">INDEX(CLTDRoofGlass!$B$3:$F$26,$B$382,'ROOF-TYPE'!$B$1)+(25.5-$E$1)+(INDEX(WEATHER!$A$2:$G$865, MATCH(1, (WEATHER!$A$2:$A$865=INPUT!$C$7)*(WEATHER!$B$2:$B$865=CALC!L382)*(WEATHER!$C$2:$C$865=CALC!$B$382), 0), 4)-29.4)</f>
        <v>30.577777777777783</v>
      </c>
      <c r="M383" cm="1">
        <f t="array" ref="M383">INDEX(CLTDRoofGlass!$B$3:$F$26,$B$382,'ROOF-TYPE'!$B$1)+(25.5-$E$1)+(INDEX(WEATHER!$A$2:$G$865, MATCH(1, (WEATHER!$A$2:$A$865=INPUT!$C$7)*(WEATHER!$B$2:$B$865=CALC!M382)*(WEATHER!$C$2:$C$865=CALC!$B$382), 0), 4)-29.4)</f>
        <v>30.577777777777783</v>
      </c>
      <c r="N383" cm="1">
        <f t="array" ref="N383">INDEX(CLTDRoofGlass!$B$3:$F$26,$B$382,'ROOF-TYPE'!$B$1)+(25.5-$E$1)+(INDEX(WEATHER!$A$2:$G$865, MATCH(1, (WEATHER!$A$2:$A$865=INPUT!$C$7)*(WEATHER!$B$2:$B$865=CALC!N382)*(WEATHER!$C$2:$C$865=CALC!$B$382), 0), 4)-29.4)</f>
        <v>30.133333333333336</v>
      </c>
      <c r="P383" t="s">
        <v>33</v>
      </c>
      <c r="Q383" t="s">
        <v>25</v>
      </c>
      <c r="S383" s="9">
        <f>(1/(INPUT!$C$11+INPUT!$C$12+INPUT!$C$13+$H$1))*INPUT!$C$4*INPUT!$C$5*C383</f>
        <v>39649.730885842779</v>
      </c>
      <c r="T383" s="9">
        <f>(1/(INPUT!$C$11+INPUT!$C$12+INPUT!$C$13+$H$1))*INPUT!$C$4*INPUT!$C$5*D383</f>
        <v>39649.730885842779</v>
      </c>
      <c r="U383" s="9">
        <f>(1/(INPUT!$C$11+INPUT!$C$12+INPUT!$C$13+$H$1))*INPUT!$C$4*INPUT!$C$5*E383</f>
        <v>40700.253657231493</v>
      </c>
      <c r="V383" s="9">
        <f>(1/(INPUT!$C$11+INPUT!$C$12+INPUT!$C$13+$H$1))*INPUT!$C$4*INPUT!$C$5*F383</f>
        <v>41000.403020485413</v>
      </c>
      <c r="W383" s="9">
        <f>(1/(INPUT!$C$11+INPUT!$C$12+INPUT!$C$13+$H$1))*INPUT!$C$4*INPUT!$C$5*G383</f>
        <v>41300.552383739334</v>
      </c>
      <c r="X383" s="9">
        <f>(1/(INPUT!$C$11+INPUT!$C$12+INPUT!$C$13+$H$1))*INPUT!$C$4*INPUT!$C$5*H383</f>
        <v>41300.552383739334</v>
      </c>
      <c r="Y383" s="9">
        <f>(1/(INPUT!$C$11+INPUT!$C$12+INPUT!$C$13+$H$1))*INPUT!$C$4*INPUT!$C$5*I383</f>
        <v>40925.365679671937</v>
      </c>
      <c r="Z383" s="9">
        <f>(1/(INPUT!$C$11+INPUT!$C$12+INPUT!$C$13+$H$1))*INPUT!$C$4*INPUT!$C$5*J383</f>
        <v>40550.178975604533</v>
      </c>
      <c r="AA383" s="9">
        <f>(1/(INPUT!$C$11+INPUT!$C$12+INPUT!$C$13+$H$1))*INPUT!$C$4*INPUT!$C$5*K383</f>
        <v>41300.552383739334</v>
      </c>
      <c r="AB383" s="9">
        <f>(1/(INPUT!$C$11+INPUT!$C$12+INPUT!$C$13+$H$1))*INPUT!$C$4*INPUT!$C$5*L383</f>
        <v>41300.552383739334</v>
      </c>
      <c r="AC383" s="9">
        <f>(1/(INPUT!$C$11+INPUT!$C$12+INPUT!$C$13+$H$1))*INPUT!$C$4*INPUT!$C$5*M383</f>
        <v>41300.552383739334</v>
      </c>
      <c r="AD383" s="9">
        <f>(1/(INPUT!$C$11+INPUT!$C$12+INPUT!$C$13+$H$1))*INPUT!$C$4*INPUT!$C$5*N383</f>
        <v>40700.253657231493</v>
      </c>
    </row>
    <row r="384" spans="1:30" x14ac:dyDescent="0.3">
      <c r="A384" t="s">
        <v>108</v>
      </c>
      <c r="B384" t="s">
        <v>104</v>
      </c>
      <c r="C384" cm="1">
        <f t="array" ref="C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(WEATHER!$A$2:$A$865=INPUT!$C$7)*(WEATHER!$B$2:$B$865=CALC!C382)*(WEATHER!$C$2:$C$865=CALC!$B$382), 0), 4)-29.4)</f>
        <v>8.3555555555555578</v>
      </c>
      <c r="D384" cm="1">
        <f t="array" ref="D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(WEATHER!$A$2:$A$865=INPUT!$C$7)*(WEATHER!$B$2:$B$865=CALC!D382)*(WEATHER!$C$2:$C$865=CALC!$B$382), 0), 4)-29.4)</f>
        <v>8.3555555555555578</v>
      </c>
      <c r="E384" cm="1">
        <f t="array" ref="E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(WEATHER!$A$2:$A$865=INPUT!$C$7)*(WEATHER!$B$2:$B$865=CALC!E382)*(WEATHER!$C$2:$C$865=CALC!$B$382), 0), 4)-29.4)</f>
        <v>9.1333333333333329</v>
      </c>
      <c r="F384" cm="1">
        <f t="array" ref="F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(WEATHER!$A$2:$A$865=INPUT!$C$7)*(WEATHER!$B$2:$B$865=CALC!F382)*(WEATHER!$C$2:$C$865=CALC!$B$382), 0), 4)-29.4)</f>
        <v>9.3555555555555543</v>
      </c>
      <c r="G384" cm="1">
        <f t="array" ref="G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(WEATHER!$A$2:$A$865=INPUT!$C$7)*(WEATHER!$B$2:$B$865=CALC!G382)*(WEATHER!$C$2:$C$865=CALC!$B$382), 0), 4)-29.4)</f>
        <v>9.5777777777777793</v>
      </c>
      <c r="H384" cm="1">
        <f t="array" ref="H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(WEATHER!$A$2:$A$865=INPUT!$C$7)*(WEATHER!$B$2:$B$865=CALC!H382)*(WEATHER!$C$2:$C$865=CALC!$B$382), 0), 4)-29.4)</f>
        <v>9.5777777777777793</v>
      </c>
      <c r="I384" cm="1">
        <f t="array" ref="I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(WEATHER!$A$2:$A$865=INPUT!$C$7)*(WEATHER!$B$2:$B$865=CALC!I382)*(WEATHER!$C$2:$C$865=CALC!$B$382), 0), 4)-29.4)</f>
        <v>9.3000000000000007</v>
      </c>
      <c r="J384" cm="1">
        <f t="array" ref="J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(WEATHER!$A$2:$A$865=INPUT!$C$7)*(WEATHER!$B$2:$B$865=CALC!J382)*(WEATHER!$C$2:$C$865=CALC!$B$382), 0), 4)-29.4)</f>
        <v>9.0222222222222221</v>
      </c>
      <c r="K384" cm="1">
        <f t="array" ref="K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(WEATHER!$A$2:$A$865=INPUT!$C$7)*(WEATHER!$B$2:$B$865=CALC!K382)*(WEATHER!$C$2:$C$865=CALC!$B$382), 0), 4)-29.4)</f>
        <v>9.5777777777777793</v>
      </c>
      <c r="L384" cm="1">
        <f t="array" ref="L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(WEATHER!$A$2:$A$865=INPUT!$C$7)*(WEATHER!$B$2:$B$865=CALC!L382)*(WEATHER!$C$2:$C$865=CALC!$B$382), 0), 4)-29.4)</f>
        <v>9.5777777777777793</v>
      </c>
      <c r="M384" cm="1">
        <f t="array" ref="M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(WEATHER!$A$2:$A$865=INPUT!$C$7)*(WEATHER!$B$2:$B$865=CALC!M382)*(WEATHER!$C$2:$C$865=CALC!$B$382), 0), 4)-29.4)</f>
        <v>9.5777777777777793</v>
      </c>
      <c r="N384" cm="1">
        <f t="array" ref="N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(WEATHER!$A$2:$A$865=INPUT!$C$7)*(WEATHER!$B$2:$B$865=CALC!N382)*(WEATHER!$C$2:$C$865=CALC!$B$382), 0), 4)-29.4)</f>
        <v>9.1333333333333329</v>
      </c>
      <c r="P384" t="s">
        <v>33</v>
      </c>
      <c r="Q384" t="s">
        <v>26</v>
      </c>
      <c r="R384" t="s">
        <v>104</v>
      </c>
      <c r="S384">
        <f>(1/(2*INPUT!$C$16+INPUT!$C$14))*INDEX(INPUT!$F$11:$G$14,MATCH(CALC!$B$6,INPUT!$F$11:$F$14,0),2)*C384</f>
        <v>2220.2151724137934</v>
      </c>
      <c r="T384">
        <f>(1/(2*INPUT!$C$16+INPUT!$C$14))*INDEX(INPUT!$F$11:$G$14,MATCH(CALC!$B$6,INPUT!$F$11:$F$14,0),2)*D384</f>
        <v>2220.2151724137934</v>
      </c>
      <c r="U384">
        <f>(1/(2*INPUT!$C$16+INPUT!$C$14))*INDEX(INPUT!$F$11:$G$14,MATCH(CALC!$B$6,INPUT!$F$11:$F$14,0),2)*E384</f>
        <v>2426.8841379310343</v>
      </c>
      <c r="V384">
        <f>(1/(2*INPUT!$C$16+INPUT!$C$14))*INDEX(INPUT!$F$11:$G$14,MATCH(CALC!$B$6,INPUT!$F$11:$F$14,0),2)*F384</f>
        <v>2485.932413793103</v>
      </c>
      <c r="W384">
        <f>(1/(2*INPUT!$C$16+INPUT!$C$14))*INDEX(INPUT!$F$11:$G$14,MATCH(CALC!$B$6,INPUT!$F$11:$F$14,0),2)*G384</f>
        <v>2544.9806896551727</v>
      </c>
      <c r="X384">
        <f>(1/(2*INPUT!$C$16+INPUT!$C$14))*INDEX(INPUT!$F$11:$G$14,MATCH(CALC!$B$6,INPUT!$F$11:$F$14,0),2)*H384</f>
        <v>2544.9806896551727</v>
      </c>
      <c r="Y384">
        <f>(1/(2*INPUT!$C$16+INPUT!$C$14))*INDEX(INPUT!$F$11:$G$14,MATCH(CALC!$B$6,INPUT!$F$11:$F$14,0),2)*I384</f>
        <v>2471.1703448275862</v>
      </c>
      <c r="Z384">
        <f>(1/(2*INPUT!$C$16+INPUT!$C$14))*INDEX(INPUT!$F$11:$G$14,MATCH(CALC!$B$6,INPUT!$F$11:$F$14,0),2)*J384</f>
        <v>2397.36</v>
      </c>
      <c r="AA384">
        <f>(1/(2*INPUT!$C$16+INPUT!$C$14))*INDEX(INPUT!$F$11:$G$14,MATCH(CALC!$B$6,INPUT!$F$11:$F$14,0),2)*K384</f>
        <v>2544.9806896551727</v>
      </c>
      <c r="AB384">
        <f>(1/(2*INPUT!$C$16+INPUT!$C$14))*INDEX(INPUT!$F$11:$G$14,MATCH(CALC!$B$6,INPUT!$F$11:$F$14,0),2)*L384</f>
        <v>2544.9806896551727</v>
      </c>
      <c r="AC384">
        <f>(1/(2*INPUT!$C$16+INPUT!$C$14))*INDEX(INPUT!$F$11:$G$14,MATCH(CALC!$B$6,INPUT!$F$11:$F$14,0),2)*M384</f>
        <v>2544.9806896551727</v>
      </c>
      <c r="AD384">
        <f>(1/(2*INPUT!$C$16+INPUT!$C$14))*INDEX(INPUT!$F$11:$G$14,MATCH(CALC!$B$6,INPUT!$F$11:$F$14,0),2)*N384</f>
        <v>2426.8841379310343</v>
      </c>
    </row>
    <row r="385" spans="1:30" x14ac:dyDescent="0.3">
      <c r="B385" t="s">
        <v>73</v>
      </c>
      <c r="C385" cm="1">
        <f t="array" ref="C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(WEATHER!$A$2:$A$865=INPUT!$C$7)*(WEATHER!$B$2:$B$865=CALC!C382)*(WEATHER!$C$2:$C$865=CALC!$B$382), 0), 4)-29.4)</f>
        <v>7.3555555555555578</v>
      </c>
      <c r="D385" cm="1">
        <f t="array" ref="D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(WEATHER!$A$2:$A$865=INPUT!$C$7)*(WEATHER!$B$2:$B$865=CALC!D382)*(WEATHER!$C$2:$C$865=CALC!$B$382), 0), 4)-29.4)</f>
        <v>7.3555555555555578</v>
      </c>
      <c r="E385" cm="1">
        <f t="array" ref="E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(WEATHER!$A$2:$A$865=INPUT!$C$7)*(WEATHER!$B$2:$B$865=CALC!E382)*(WEATHER!$C$2:$C$865=CALC!$B$382), 0), 4)-29.4)</f>
        <v>8.1333333333333329</v>
      </c>
      <c r="F385" cm="1">
        <f t="array" ref="F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(WEATHER!$A$2:$A$865=INPUT!$C$7)*(WEATHER!$B$2:$B$865=CALC!F382)*(WEATHER!$C$2:$C$865=CALC!$B$382), 0), 4)-29.4)</f>
        <v>8.3555555555555543</v>
      </c>
      <c r="G385" cm="1">
        <f t="array" ref="G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(WEATHER!$A$2:$A$865=INPUT!$C$7)*(WEATHER!$B$2:$B$865=CALC!G382)*(WEATHER!$C$2:$C$865=CALC!$B$382), 0), 4)-29.4)</f>
        <v>8.5777777777777793</v>
      </c>
      <c r="H385" cm="1">
        <f t="array" ref="H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(WEATHER!$A$2:$A$865=INPUT!$C$7)*(WEATHER!$B$2:$B$865=CALC!H382)*(WEATHER!$C$2:$C$865=CALC!$B$382), 0), 4)-29.4)</f>
        <v>8.5777777777777793</v>
      </c>
      <c r="I385" cm="1">
        <f t="array" ref="I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(WEATHER!$A$2:$A$865=INPUT!$C$7)*(WEATHER!$B$2:$B$865=CALC!I382)*(WEATHER!$C$2:$C$865=CALC!$B$382), 0), 4)-29.4)</f>
        <v>8.3000000000000007</v>
      </c>
      <c r="J385" cm="1">
        <f t="array" ref="J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(WEATHER!$A$2:$A$865=INPUT!$C$7)*(WEATHER!$B$2:$B$865=CALC!J382)*(WEATHER!$C$2:$C$865=CALC!$B$382), 0), 4)-29.4)</f>
        <v>8.0222222222222221</v>
      </c>
      <c r="K385" cm="1">
        <f t="array" ref="K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(WEATHER!$A$2:$A$865=INPUT!$C$7)*(WEATHER!$B$2:$B$865=CALC!K382)*(WEATHER!$C$2:$C$865=CALC!$B$382), 0), 4)-29.4)</f>
        <v>8.5777777777777793</v>
      </c>
      <c r="L385" cm="1">
        <f t="array" ref="L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(WEATHER!$A$2:$A$865=INPUT!$C$7)*(WEATHER!$B$2:$B$865=CALC!L382)*(WEATHER!$C$2:$C$865=CALC!$B$382), 0), 4)-29.4)</f>
        <v>8.5777777777777793</v>
      </c>
      <c r="M385" cm="1">
        <f t="array" ref="M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(WEATHER!$A$2:$A$865=INPUT!$C$7)*(WEATHER!$B$2:$B$865=CALC!M382)*(WEATHER!$C$2:$C$865=CALC!$B$382), 0), 4)-29.4)</f>
        <v>8.5777777777777793</v>
      </c>
      <c r="N385" cm="1">
        <f t="array" ref="N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(WEATHER!$A$2:$A$865=INPUT!$C$7)*(WEATHER!$B$2:$B$865=CALC!N382)*(WEATHER!$C$2:$C$865=CALC!$B$382), 0), 4)-29.4)</f>
        <v>8.1333333333333329</v>
      </c>
      <c r="R385" t="s">
        <v>73</v>
      </c>
      <c r="S385">
        <f>(1/(2*INPUT!$C$16+INPUT!$C$14))*INDEX(INPUT!$F$11:$G$14,MATCH(CALC!$B$6,INPUT!$F$11:$F$14,0),2)*C385</f>
        <v>1954.4979310344834</v>
      </c>
      <c r="T385">
        <f>(1/(2*INPUT!$C$16+INPUT!$C$14))*INDEX(INPUT!$F$11:$G$14,MATCH(CALC!$B$6,INPUT!$F$11:$F$14,0),2)*D385</f>
        <v>1954.4979310344834</v>
      </c>
      <c r="U385">
        <f>(1/(2*INPUT!$C$16+INPUT!$C$14))*INDEX(INPUT!$F$11:$G$14,MATCH(CALC!$B$6,INPUT!$F$11:$F$14,0),2)*E385</f>
        <v>2161.1668965517238</v>
      </c>
      <c r="V385">
        <f>(1/(2*INPUT!$C$16+INPUT!$C$14))*INDEX(INPUT!$F$11:$G$14,MATCH(CALC!$B$6,INPUT!$F$11:$F$14,0),2)*F385</f>
        <v>2220.2151724137925</v>
      </c>
      <c r="W385">
        <f>(1/(2*INPUT!$C$16+INPUT!$C$14))*INDEX(INPUT!$F$11:$G$14,MATCH(CALC!$B$6,INPUT!$F$11:$F$14,0),2)*G385</f>
        <v>2279.2634482758626</v>
      </c>
      <c r="X385">
        <f>(1/(2*INPUT!$C$16+INPUT!$C$14))*INDEX(INPUT!$F$11:$G$14,MATCH(CALC!$B$6,INPUT!$F$11:$F$14,0),2)*H385</f>
        <v>2279.2634482758626</v>
      </c>
      <c r="Y385">
        <f>(1/(2*INPUT!$C$16+INPUT!$C$14))*INDEX(INPUT!$F$11:$G$14,MATCH(CALC!$B$6,INPUT!$F$11:$F$14,0),2)*I385</f>
        <v>2205.4531034482761</v>
      </c>
      <c r="Z385">
        <f>(1/(2*INPUT!$C$16+INPUT!$C$14))*INDEX(INPUT!$F$11:$G$14,MATCH(CALC!$B$6,INPUT!$F$11:$F$14,0),2)*J385</f>
        <v>2131.6427586206896</v>
      </c>
      <c r="AA385">
        <f>(1/(2*INPUT!$C$16+INPUT!$C$14))*INDEX(INPUT!$F$11:$G$14,MATCH(CALC!$B$6,INPUT!$F$11:$F$14,0),2)*K385</f>
        <v>2279.2634482758626</v>
      </c>
      <c r="AB385">
        <f>(1/(2*INPUT!$C$16+INPUT!$C$14))*INDEX(INPUT!$F$11:$G$14,MATCH(CALC!$B$6,INPUT!$F$11:$F$14,0),2)*L385</f>
        <v>2279.2634482758626</v>
      </c>
      <c r="AC385">
        <f>(1/(2*INPUT!$C$16+INPUT!$C$14))*INDEX(INPUT!$F$11:$G$14,MATCH(CALC!$B$6,INPUT!$F$11:$F$14,0),2)*M385</f>
        <v>2279.2634482758626</v>
      </c>
      <c r="AD385">
        <f>(1/(2*INPUT!$C$16+INPUT!$C$14))*INDEX(INPUT!$F$11:$G$14,MATCH(CALC!$B$6,INPUT!$F$11:$F$14,0),2)*N385</f>
        <v>2161.1668965517238</v>
      </c>
    </row>
    <row r="386" spans="1:30" x14ac:dyDescent="0.3">
      <c r="B386" t="s">
        <v>105</v>
      </c>
      <c r="C386" cm="1">
        <f t="array" ref="C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(WEATHER!$A$2:$A$865=INPUT!$C$7)*(WEATHER!$B$2:$B$865=CALC!C382)*(WEATHER!$C$2:$C$865=CALC!$B$382), 0), 4)-29.4)</f>
        <v>11.355555555555558</v>
      </c>
      <c r="D386" cm="1">
        <f t="array" ref="D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(WEATHER!$A$2:$A$865=INPUT!$C$7)*(WEATHER!$B$2:$B$865=CALC!D382)*(WEATHER!$C$2:$C$865=CALC!$B$382), 0), 4)-29.4)</f>
        <v>11.355555555555558</v>
      </c>
      <c r="E386" cm="1">
        <f t="array" ref="E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(WEATHER!$A$2:$A$865=INPUT!$C$7)*(WEATHER!$B$2:$B$865=CALC!E382)*(WEATHER!$C$2:$C$865=CALC!$B$382), 0), 4)-29.4)</f>
        <v>12.133333333333333</v>
      </c>
      <c r="F386" cm="1">
        <f t="array" ref="F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(WEATHER!$A$2:$A$865=INPUT!$C$7)*(WEATHER!$B$2:$B$865=CALC!F382)*(WEATHER!$C$2:$C$865=CALC!$B$382), 0), 4)-29.4)</f>
        <v>12.355555555555554</v>
      </c>
      <c r="G386" cm="1">
        <f t="array" ref="G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(WEATHER!$A$2:$A$865=INPUT!$C$7)*(WEATHER!$B$2:$B$865=CALC!G382)*(WEATHER!$C$2:$C$865=CALC!$B$382), 0), 4)-29.4)</f>
        <v>12.577777777777779</v>
      </c>
      <c r="H386" cm="1">
        <f t="array" ref="H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(WEATHER!$A$2:$A$865=INPUT!$C$7)*(WEATHER!$B$2:$B$865=CALC!H382)*(WEATHER!$C$2:$C$865=CALC!$B$382), 0), 4)-29.4)</f>
        <v>12.577777777777779</v>
      </c>
      <c r="I386" cm="1">
        <f t="array" ref="I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(WEATHER!$A$2:$A$865=INPUT!$C$7)*(WEATHER!$B$2:$B$865=CALC!I382)*(WEATHER!$C$2:$C$865=CALC!$B$382), 0), 4)-29.4)</f>
        <v>12.3</v>
      </c>
      <c r="J386" cm="1">
        <f t="array" ref="J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(WEATHER!$A$2:$A$865=INPUT!$C$7)*(WEATHER!$B$2:$B$865=CALC!J382)*(WEATHER!$C$2:$C$865=CALC!$B$382), 0), 4)-29.4)</f>
        <v>12.022222222222222</v>
      </c>
      <c r="K386" cm="1">
        <f t="array" ref="K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(WEATHER!$A$2:$A$865=INPUT!$C$7)*(WEATHER!$B$2:$B$865=CALC!K382)*(WEATHER!$C$2:$C$865=CALC!$B$382), 0), 4)-29.4)</f>
        <v>12.577777777777779</v>
      </c>
      <c r="L386" cm="1">
        <f t="array" ref="L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(WEATHER!$A$2:$A$865=INPUT!$C$7)*(WEATHER!$B$2:$B$865=CALC!L382)*(WEATHER!$C$2:$C$865=CALC!$B$382), 0), 4)-29.4)</f>
        <v>12.577777777777779</v>
      </c>
      <c r="M386" cm="1">
        <f t="array" ref="M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(WEATHER!$A$2:$A$865=INPUT!$C$7)*(WEATHER!$B$2:$B$865=CALC!M382)*(WEATHER!$C$2:$C$865=CALC!$B$382), 0), 4)-29.4)</f>
        <v>12.577777777777779</v>
      </c>
      <c r="N386" cm="1">
        <f t="array" ref="N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(WEATHER!$A$2:$A$865=INPUT!$C$7)*(WEATHER!$B$2:$B$865=CALC!N382)*(WEATHER!$C$2:$C$865=CALC!$B$382), 0), 4)-29.4)</f>
        <v>12.133333333333333</v>
      </c>
      <c r="R386" t="s">
        <v>105</v>
      </c>
      <c r="S386">
        <f>(1/(2*INPUT!$C$16+INPUT!$C$14))*INDEX(INPUT!$F$11:$G$14,MATCH(CALC!$B$6,INPUT!$F$11:$F$14,0),2)*C386</f>
        <v>3017.3668965517245</v>
      </c>
      <c r="T386">
        <f>(1/(2*INPUT!$C$16+INPUT!$C$14))*INDEX(INPUT!$F$11:$G$14,MATCH(CALC!$B$6,INPUT!$F$11:$F$14,0),2)*D386</f>
        <v>3017.3668965517245</v>
      </c>
      <c r="U386">
        <f>(1/(2*INPUT!$C$16+INPUT!$C$14))*INDEX(INPUT!$F$11:$G$14,MATCH(CALC!$B$6,INPUT!$F$11:$F$14,0),2)*E386</f>
        <v>3224.0358620689653</v>
      </c>
      <c r="V386">
        <f>(1/(2*INPUT!$C$16+INPUT!$C$14))*INDEX(INPUT!$F$11:$G$14,MATCH(CALC!$B$6,INPUT!$F$11:$F$14,0),2)*F386</f>
        <v>3283.0841379310341</v>
      </c>
      <c r="W386">
        <f>(1/(2*INPUT!$C$16+INPUT!$C$14))*INDEX(INPUT!$F$11:$G$14,MATCH(CALC!$B$6,INPUT!$F$11:$F$14,0),2)*G386</f>
        <v>3342.1324137931038</v>
      </c>
      <c r="X386">
        <f>(1/(2*INPUT!$C$16+INPUT!$C$14))*INDEX(INPUT!$F$11:$G$14,MATCH(CALC!$B$6,INPUT!$F$11:$F$14,0),2)*H386</f>
        <v>3342.1324137931038</v>
      </c>
      <c r="Y386">
        <f>(1/(2*INPUT!$C$16+INPUT!$C$14))*INDEX(INPUT!$F$11:$G$14,MATCH(CALC!$B$6,INPUT!$F$11:$F$14,0),2)*I386</f>
        <v>3268.3220689655172</v>
      </c>
      <c r="Z386">
        <f>(1/(2*INPUT!$C$16+INPUT!$C$14))*INDEX(INPUT!$F$11:$G$14,MATCH(CALC!$B$6,INPUT!$F$11:$F$14,0),2)*J386</f>
        <v>3194.5117241379307</v>
      </c>
      <c r="AA386">
        <f>(1/(2*INPUT!$C$16+INPUT!$C$14))*INDEX(INPUT!$F$11:$G$14,MATCH(CALC!$B$6,INPUT!$F$11:$F$14,0),2)*K386</f>
        <v>3342.1324137931038</v>
      </c>
      <c r="AB386">
        <f>(1/(2*INPUT!$C$16+INPUT!$C$14))*INDEX(INPUT!$F$11:$G$14,MATCH(CALC!$B$6,INPUT!$F$11:$F$14,0),2)*L386</f>
        <v>3342.1324137931038</v>
      </c>
      <c r="AC386">
        <f>(1/(2*INPUT!$C$16+INPUT!$C$14))*INDEX(INPUT!$F$11:$G$14,MATCH(CALC!$B$6,INPUT!$F$11:$F$14,0),2)*M386</f>
        <v>3342.1324137931038</v>
      </c>
      <c r="AD386">
        <f>(1/(2*INPUT!$C$16+INPUT!$C$14))*INDEX(INPUT!$F$11:$G$14,MATCH(CALC!$B$6,INPUT!$F$11:$F$14,0),2)*N386</f>
        <v>3224.0358620689653</v>
      </c>
    </row>
    <row r="387" spans="1:30" x14ac:dyDescent="0.3">
      <c r="B387" t="s">
        <v>106</v>
      </c>
      <c r="C387" cm="1">
        <f t="array" ref="C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(WEATHER!$A$2:$A$865=INPUT!$C$7)*(WEATHER!$B$2:$B$865=CALC!C382)*(WEATHER!$C$2:$C$865=CALC!$B$382), 0), 4)-29.4)</f>
        <v>8.3555555555555578</v>
      </c>
      <c r="D387" cm="1">
        <f t="array" ref="D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(WEATHER!$A$2:$A$865=INPUT!$C$7)*(WEATHER!$B$2:$B$865=CALC!D382)*(WEATHER!$C$2:$C$865=CALC!$B$382), 0), 4)-29.4)</f>
        <v>8.3555555555555578</v>
      </c>
      <c r="E387" cm="1">
        <f t="array" ref="E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(WEATHER!$A$2:$A$865=INPUT!$C$7)*(WEATHER!$B$2:$B$865=CALC!E382)*(WEATHER!$C$2:$C$865=CALC!$B$382), 0), 4)-29.4)</f>
        <v>9.1333333333333329</v>
      </c>
      <c r="F387" cm="1">
        <f t="array" ref="F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(WEATHER!$A$2:$A$865=INPUT!$C$7)*(WEATHER!$B$2:$B$865=CALC!F382)*(WEATHER!$C$2:$C$865=CALC!$B$382), 0), 4)-29.4)</f>
        <v>9.3555555555555543</v>
      </c>
      <c r="G387" cm="1">
        <f t="array" ref="G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(WEATHER!$A$2:$A$865=INPUT!$C$7)*(WEATHER!$B$2:$B$865=CALC!G382)*(WEATHER!$C$2:$C$865=CALC!$B$382), 0), 4)-29.4)</f>
        <v>9.5777777777777793</v>
      </c>
      <c r="H387" cm="1">
        <f t="array" ref="H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(WEATHER!$A$2:$A$865=INPUT!$C$7)*(WEATHER!$B$2:$B$865=CALC!H382)*(WEATHER!$C$2:$C$865=CALC!$B$382), 0), 4)-29.4)</f>
        <v>9.5777777777777793</v>
      </c>
      <c r="I387" cm="1">
        <f t="array" ref="I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(WEATHER!$A$2:$A$865=INPUT!$C$7)*(WEATHER!$B$2:$B$865=CALC!I382)*(WEATHER!$C$2:$C$865=CALC!$B$382), 0), 4)-29.4)</f>
        <v>9.3000000000000007</v>
      </c>
      <c r="J387" cm="1">
        <f t="array" ref="J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(WEATHER!$A$2:$A$865=INPUT!$C$7)*(WEATHER!$B$2:$B$865=CALC!J382)*(WEATHER!$C$2:$C$865=CALC!$B$382), 0), 4)-29.4)</f>
        <v>9.0222222222222221</v>
      </c>
      <c r="K387" cm="1">
        <f t="array" ref="K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(WEATHER!$A$2:$A$865=INPUT!$C$7)*(WEATHER!$B$2:$B$865=CALC!K382)*(WEATHER!$C$2:$C$865=CALC!$B$382), 0), 4)-29.4)</f>
        <v>9.5777777777777793</v>
      </c>
      <c r="L387" cm="1">
        <f t="array" ref="L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(WEATHER!$A$2:$A$865=INPUT!$C$7)*(WEATHER!$B$2:$B$865=CALC!L382)*(WEATHER!$C$2:$C$865=CALC!$B$382), 0), 4)-29.4)</f>
        <v>9.5777777777777793</v>
      </c>
      <c r="M387" cm="1">
        <f t="array" ref="M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(WEATHER!$A$2:$A$865=INPUT!$C$7)*(WEATHER!$B$2:$B$865=CALC!M382)*(WEATHER!$C$2:$C$865=CALC!$B$382), 0), 4)-29.4)</f>
        <v>9.5777777777777793</v>
      </c>
      <c r="N387" cm="1">
        <f t="array" ref="N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(WEATHER!$A$2:$A$865=INPUT!$C$7)*(WEATHER!$B$2:$B$865=CALC!N382)*(WEATHER!$C$2:$C$865=CALC!$B$382), 0), 4)-29.4)</f>
        <v>9.1333333333333329</v>
      </c>
      <c r="R387" t="s">
        <v>106</v>
      </c>
      <c r="S387">
        <f>(1/(2*INPUT!$C$16+INPUT!$C$14))*INDEX(INPUT!$F$11:$G$14,MATCH(CALC!$B$6,INPUT!$F$11:$F$14,0),2)*C387</f>
        <v>2220.2151724137934</v>
      </c>
      <c r="T387">
        <f>(1/(2*INPUT!$C$16+INPUT!$C$14))*INDEX(INPUT!$F$11:$G$14,MATCH(CALC!$B$6,INPUT!$F$11:$F$14,0),2)*D387</f>
        <v>2220.2151724137934</v>
      </c>
      <c r="U387">
        <f>(1/(2*INPUT!$C$16+INPUT!$C$14))*INDEX(INPUT!$F$11:$G$14,MATCH(CALC!$B$6,INPUT!$F$11:$F$14,0),2)*E387</f>
        <v>2426.8841379310343</v>
      </c>
      <c r="V387">
        <f>(1/(2*INPUT!$C$16+INPUT!$C$14))*INDEX(INPUT!$F$11:$G$14,MATCH(CALC!$B$6,INPUT!$F$11:$F$14,0),2)*F387</f>
        <v>2485.932413793103</v>
      </c>
      <c r="W387">
        <f>(1/(2*INPUT!$C$16+INPUT!$C$14))*INDEX(INPUT!$F$11:$G$14,MATCH(CALC!$B$6,INPUT!$F$11:$F$14,0),2)*G387</f>
        <v>2544.9806896551727</v>
      </c>
      <c r="X387">
        <f>(1/(2*INPUT!$C$16+INPUT!$C$14))*INDEX(INPUT!$F$11:$G$14,MATCH(CALC!$B$6,INPUT!$F$11:$F$14,0),2)*H387</f>
        <v>2544.9806896551727</v>
      </c>
      <c r="Y387">
        <f>(1/(2*INPUT!$C$16+INPUT!$C$14))*INDEX(INPUT!$F$11:$G$14,MATCH(CALC!$B$6,INPUT!$F$11:$F$14,0),2)*I387</f>
        <v>2471.1703448275862</v>
      </c>
      <c r="Z387">
        <f>(1/(2*INPUT!$C$16+INPUT!$C$14))*INDEX(INPUT!$F$11:$G$14,MATCH(CALC!$B$6,INPUT!$F$11:$F$14,0),2)*J387</f>
        <v>2397.36</v>
      </c>
      <c r="AA387">
        <f>(1/(2*INPUT!$C$16+INPUT!$C$14))*INDEX(INPUT!$F$11:$G$14,MATCH(CALC!$B$6,INPUT!$F$11:$F$14,0),2)*K387</f>
        <v>2544.9806896551727</v>
      </c>
      <c r="AB387">
        <f>(1/(2*INPUT!$C$16+INPUT!$C$14))*INDEX(INPUT!$F$11:$G$14,MATCH(CALC!$B$6,INPUT!$F$11:$F$14,0),2)*L387</f>
        <v>2544.9806896551727</v>
      </c>
      <c r="AC387">
        <f>(1/(2*INPUT!$C$16+INPUT!$C$14))*INDEX(INPUT!$F$11:$G$14,MATCH(CALC!$B$6,INPUT!$F$11:$F$14,0),2)*M387</f>
        <v>2544.9806896551727</v>
      </c>
      <c r="AD387">
        <f>(1/(2*INPUT!$C$16+INPUT!$C$14))*INDEX(INPUT!$F$11:$G$14,MATCH(CALC!$B$6,INPUT!$F$11:$F$14,0),2)*N387</f>
        <v>2426.8841379310343</v>
      </c>
    </row>
    <row r="388" spans="1:30" x14ac:dyDescent="0.3">
      <c r="A388" t="s">
        <v>109</v>
      </c>
      <c r="C388" cm="1">
        <f t="array" ref="C388">INDEX(CLTDRoofGlass!$G$3:$G$26,$B$382,1)+(25.5-$E$1)+(INDEX(WEATHER!$A$2:$G$865, MATCH(1, (WEATHER!$A$2:$A$865=INPUT!$C$7)*(WEATHER!$B$2:$B$865=CALC!C382)*(WEATHER!$C$2:$C$865=CALC!$B$382), 0), 4)-29.4)</f>
        <v>1.3555555555555578</v>
      </c>
      <c r="D388" cm="1">
        <f t="array" ref="D388">INDEX(CLTDRoofGlass!$G$3:$G$26,$B$382,1)+(25.5-$E$1)+(INDEX(WEATHER!$A$2:$G$865, MATCH(1, (WEATHER!$A$2:$A$865=INPUT!$C$7)*(WEATHER!$B$2:$B$865=CALC!D382)*(WEATHER!$C$2:$C$865=CALC!$B$382), 0), 4)-29.4)</f>
        <v>1.3555555555555578</v>
      </c>
      <c r="E388" cm="1">
        <f t="array" ref="E388">INDEX(CLTDRoofGlass!$G$3:$G$26,$B$382,1)+(25.5-$E$1)+(INDEX(WEATHER!$A$2:$G$865, MATCH(1, (WEATHER!$A$2:$A$865=INPUT!$C$7)*(WEATHER!$B$2:$B$865=CALC!E382)*(WEATHER!$C$2:$C$865=CALC!$B$382), 0), 4)-29.4)</f>
        <v>2.1333333333333329</v>
      </c>
      <c r="F388" cm="1">
        <f t="array" ref="F388">INDEX(CLTDRoofGlass!$G$3:$G$26,$B$382,1)+(25.5-$E$1)+(INDEX(WEATHER!$A$2:$G$865, MATCH(1, (WEATHER!$A$2:$A$865=INPUT!$C$7)*(WEATHER!$B$2:$B$865=CALC!F382)*(WEATHER!$C$2:$C$865=CALC!$B$382), 0), 4)-29.4)</f>
        <v>2.3555555555555543</v>
      </c>
      <c r="G388" cm="1">
        <f t="array" ref="G388">INDEX(CLTDRoofGlass!$G$3:$G$26,$B$382,1)+(25.5-$E$1)+(INDEX(WEATHER!$A$2:$G$865, MATCH(1, (WEATHER!$A$2:$A$865=INPUT!$C$7)*(WEATHER!$B$2:$B$865=CALC!G382)*(WEATHER!$C$2:$C$865=CALC!$B$382), 0), 4)-29.4)</f>
        <v>2.5777777777777793</v>
      </c>
      <c r="H388" cm="1">
        <f t="array" ref="H388">INDEX(CLTDRoofGlass!$G$3:$G$26,$B$382,1)+(25.5-$E$1)+(INDEX(WEATHER!$A$2:$G$865, MATCH(1, (WEATHER!$A$2:$A$865=INPUT!$C$7)*(WEATHER!$B$2:$B$865=CALC!H382)*(WEATHER!$C$2:$C$865=CALC!$B$382), 0), 4)-29.4)</f>
        <v>2.5777777777777793</v>
      </c>
      <c r="I388" cm="1">
        <f t="array" ref="I388">INDEX(CLTDRoofGlass!$G$3:$G$26,$B$382,1)+(25.5-$E$1)+(INDEX(WEATHER!$A$2:$G$865, MATCH(1, (WEATHER!$A$2:$A$865=INPUT!$C$7)*(WEATHER!$B$2:$B$865=CALC!I382)*(WEATHER!$C$2:$C$865=CALC!$B$382), 0), 4)-29.4)</f>
        <v>2.3000000000000007</v>
      </c>
      <c r="J388" cm="1">
        <f t="array" ref="J388">INDEX(CLTDRoofGlass!$G$3:$G$26,$B$382,1)+(25.5-$E$1)+(INDEX(WEATHER!$A$2:$G$865, MATCH(1, (WEATHER!$A$2:$A$865=INPUT!$C$7)*(WEATHER!$B$2:$B$865=CALC!J382)*(WEATHER!$C$2:$C$865=CALC!$B$382), 0), 4)-29.4)</f>
        <v>2.0222222222222221</v>
      </c>
      <c r="K388" cm="1">
        <f t="array" ref="K388">INDEX(CLTDRoofGlass!$G$3:$G$26,$B$382,1)+(25.5-$E$1)+(INDEX(WEATHER!$A$2:$G$865, MATCH(1, (WEATHER!$A$2:$A$865=INPUT!$C$7)*(WEATHER!$B$2:$B$865=CALC!K382)*(WEATHER!$C$2:$C$865=CALC!$B$382), 0), 4)-29.4)</f>
        <v>2.5777777777777793</v>
      </c>
      <c r="L388" cm="1">
        <f t="array" ref="L388">INDEX(CLTDRoofGlass!$G$3:$G$26,$B$382,1)+(25.5-$E$1)+(INDEX(WEATHER!$A$2:$G$865, MATCH(1, (WEATHER!$A$2:$A$865=INPUT!$C$7)*(WEATHER!$B$2:$B$865=CALC!L382)*(WEATHER!$C$2:$C$865=CALC!$B$382), 0), 4)-29.4)</f>
        <v>2.5777777777777793</v>
      </c>
      <c r="M388" cm="1">
        <f t="array" ref="M388">INDEX(CLTDRoofGlass!$G$3:$G$26,$B$382,1)+(25.5-$E$1)+(INDEX(WEATHER!$A$2:$G$865, MATCH(1, (WEATHER!$A$2:$A$865=INPUT!$C$7)*(WEATHER!$B$2:$B$865=CALC!M382)*(WEATHER!$C$2:$C$865=CALC!$B$382), 0), 4)-29.4)</f>
        <v>2.5777777777777793</v>
      </c>
      <c r="N388" cm="1">
        <f t="array" ref="N388">INDEX(CLTDRoofGlass!$G$3:$G$26,$B$382,1)+(25.5-$E$1)+(INDEX(WEATHER!$A$2:$G$865, MATCH(1, (WEATHER!$A$2:$A$865=INPUT!$C$7)*(WEATHER!$B$2:$B$865=CALC!N382)*(WEATHER!$C$2:$C$865=CALC!$B$382), 0), 4)-29.4)</f>
        <v>2.1333333333333329</v>
      </c>
      <c r="P388" t="s">
        <v>34</v>
      </c>
      <c r="Q388" t="s">
        <v>27</v>
      </c>
    </row>
    <row r="389" spans="1:30" x14ac:dyDescent="0.3">
      <c r="A389" t="s">
        <v>75</v>
      </c>
      <c r="B389" t="s">
        <v>104</v>
      </c>
      <c r="C389">
        <f>INDEX('SCL&amp;CLF'!$B$4:$Y$12,MATCH(B389,'SCL&amp;CLF'!$A$4:$A$12,0),MATCH(CALC!B382,'SCL&amp;CLF'!$B$3:$Y$3,0))</f>
        <v>9</v>
      </c>
      <c r="P389" t="s">
        <v>35</v>
      </c>
      <c r="Q389" t="s">
        <v>36</v>
      </c>
      <c r="S389">
        <f>SUMIF('COMP-WINDOW'!JI:JI, "&lt;&gt;#N/A")</f>
        <v>2714.6143733333347</v>
      </c>
      <c r="T389">
        <f>SUMIF('COMP-WINDOW'!JJ:JJ, "&lt;&gt;#N/A")</f>
        <v>2714.6143733333347</v>
      </c>
      <c r="U389">
        <f>SUMIF('COMP-WINDOW'!JK:JK, "&lt;&gt;#N/A")</f>
        <v>3215.09944</v>
      </c>
      <c r="V389">
        <f>SUMIF('COMP-WINDOW'!JL:JL, "&lt;&gt;#N/A")</f>
        <v>3358.0951733333322</v>
      </c>
      <c r="W389">
        <f>SUMIF('COMP-WINDOW'!JM:JM, "&lt;&gt;#N/A")</f>
        <v>3501.0909066666677</v>
      </c>
      <c r="X389">
        <f>SUMIF('COMP-WINDOW'!JN:JN, "&lt;&gt;#N/A")</f>
        <v>3501.0909066666677</v>
      </c>
      <c r="Y389">
        <f>SUMIF('COMP-WINDOW'!JO:JO, "&lt;&gt;#N/A")</f>
        <v>3322.3462400000008</v>
      </c>
      <c r="Z389">
        <f>SUMIF('COMP-WINDOW'!JP:JP, "&lt;&gt;#N/A")</f>
        <v>3143.6015733333334</v>
      </c>
      <c r="AA389">
        <f>SUMIF('COMP-WINDOW'!JQ:JQ, "&lt;&gt;#N/A")</f>
        <v>3501.0909066666677</v>
      </c>
      <c r="AB389">
        <f>SUMIF('COMP-WINDOW'!JR:JR, "&lt;&gt;#N/A")</f>
        <v>3501.0909066666677</v>
      </c>
      <c r="AC389">
        <f>SUMIF('COMP-WINDOW'!JS:JS, "&lt;&gt;#N/A")</f>
        <v>3501.0909066666677</v>
      </c>
      <c r="AD389">
        <f>SUMIF('COMP-WINDOW'!JT:JT, "&lt;&gt;#N/A")</f>
        <v>3215.09944</v>
      </c>
    </row>
    <row r="390" spans="1:30" x14ac:dyDescent="0.3">
      <c r="B390" t="s">
        <v>73</v>
      </c>
      <c r="C390">
        <f>INDEX('SCL&amp;CLF'!$B$4:$Y$12,MATCH(B390,'SCL&amp;CLF'!$A$4:$A$12,0),MATCH(CALC!B382,'SCL&amp;CLF'!$B$3:$Y$3,0))</f>
        <v>6</v>
      </c>
      <c r="P390" t="s">
        <v>35</v>
      </c>
      <c r="Q390" t="s">
        <v>22</v>
      </c>
      <c r="S390">
        <f>SUMIF('COMP-DOOR'!JI:JI, "&lt;&gt;#N/A")</f>
        <v>450.88622222222233</v>
      </c>
      <c r="T390">
        <f>SUMIF('COMP-DOOR'!JJ:JJ, "&lt;&gt;#N/A")</f>
        <v>450.88622222222233</v>
      </c>
      <c r="U390">
        <f>SUMIF('COMP-DOOR'!JK:JK, "&lt;&gt;#N/A")</f>
        <v>489.13733333333334</v>
      </c>
      <c r="V390">
        <f>SUMIF('COMP-DOOR'!JL:JL, "&lt;&gt;#N/A")</f>
        <v>500.06622222222217</v>
      </c>
      <c r="W390">
        <f>SUMIF('COMP-DOOR'!JM:JM, "&lt;&gt;#N/A")</f>
        <v>510.99511111111121</v>
      </c>
      <c r="X390">
        <f>SUMIF('COMP-DOOR'!JN:JN, "&lt;&gt;#N/A")</f>
        <v>510.99511111111121</v>
      </c>
      <c r="Y390">
        <f>SUMIF('COMP-DOOR'!JO:JO, "&lt;&gt;#N/A")</f>
        <v>497.33400000000006</v>
      </c>
      <c r="Z390">
        <f>SUMIF('COMP-DOOR'!JP:JP, "&lt;&gt;#N/A")</f>
        <v>483.67288888888891</v>
      </c>
      <c r="AA390">
        <f>SUMIF('COMP-DOOR'!JQ:JQ, "&lt;&gt;#N/A")</f>
        <v>510.99511111111121</v>
      </c>
      <c r="AB390">
        <f>SUMIF('COMP-DOOR'!JR:JR, "&lt;&gt;#N/A")</f>
        <v>510.99511111111121</v>
      </c>
      <c r="AC390">
        <f>SUMIF('COMP-DOOR'!JS:JS, "&lt;&gt;#N/A")</f>
        <v>510.99511111111121</v>
      </c>
      <c r="AD390">
        <f>SUMIF('COMP-DOOR'!JT:JT, "&lt;&gt;#N/A")</f>
        <v>489.13733333333334</v>
      </c>
    </row>
    <row r="391" spans="1:30" x14ac:dyDescent="0.3">
      <c r="B391" t="s">
        <v>105</v>
      </c>
      <c r="C391">
        <f>INDEX('SCL&amp;CLF'!$B$4:$Y$12,MATCH(B391,'SCL&amp;CLF'!$A$4:$A$12,0),MATCH(CALC!B382,'SCL&amp;CLF'!$B$3:$Y$3,0))</f>
        <v>41</v>
      </c>
    </row>
    <row r="392" spans="1:30" x14ac:dyDescent="0.3">
      <c r="B392" t="s">
        <v>106</v>
      </c>
      <c r="C392">
        <f>INDEX('SCL&amp;CLF'!$B$4:$Y$12,MATCH(B392,'SCL&amp;CLF'!$A$4:$A$12,0),MATCH(CALC!B382,'SCL&amp;CLF'!$B$3:$Y$3,0))</f>
        <v>6</v>
      </c>
      <c r="P392" t="s">
        <v>37</v>
      </c>
      <c r="Q392" t="s">
        <v>39</v>
      </c>
      <c r="S392">
        <f>INPUT!$L$5 * INDEX('ROOM-TYPE'!$B$2:$I$5, 1, MATCH(INPUT!$L$4, 'ROOM-TYPE'!$B$1:$I$1, 0)) * $C$393</f>
        <v>0</v>
      </c>
      <c r="T392">
        <f>INPUT!$L$5 * INDEX('ROOM-TYPE'!$B$2:$I$5, 1, MATCH(INPUT!$L$4, 'ROOM-TYPE'!$B$1:$I$1, 0)) * $C$393</f>
        <v>0</v>
      </c>
      <c r="U392">
        <f>INPUT!$L$5 * INDEX('ROOM-TYPE'!$B$2:$I$5, 1, MATCH(INPUT!$L$4, 'ROOM-TYPE'!$B$1:$I$1, 0)) * $C$393</f>
        <v>0</v>
      </c>
      <c r="V392">
        <f>INPUT!$L$5 * INDEX('ROOM-TYPE'!$B$2:$I$5, 1, MATCH(INPUT!$L$4, 'ROOM-TYPE'!$B$1:$I$1, 0)) * $C$393</f>
        <v>0</v>
      </c>
      <c r="W392">
        <f>INPUT!$L$5 * INDEX('ROOM-TYPE'!$B$2:$I$5, 1, MATCH(INPUT!$L$4, 'ROOM-TYPE'!$B$1:$I$1, 0)) * $C$393</f>
        <v>0</v>
      </c>
      <c r="X392">
        <f>INPUT!$L$5 * INDEX('ROOM-TYPE'!$B$2:$I$5, 1, MATCH(INPUT!$L$4, 'ROOM-TYPE'!$B$1:$I$1, 0)) * $C$393</f>
        <v>0</v>
      </c>
      <c r="Y392">
        <f>INPUT!$L$5 * INDEX('ROOM-TYPE'!$B$2:$I$5, 1, MATCH(INPUT!$L$4, 'ROOM-TYPE'!$B$1:$I$1, 0)) * $C$393</f>
        <v>0</v>
      </c>
      <c r="Z392">
        <f>INPUT!$L$5 * INDEX('ROOM-TYPE'!$B$2:$I$5, 1, MATCH(INPUT!$L$4, 'ROOM-TYPE'!$B$1:$I$1, 0)) * $C$393</f>
        <v>0</v>
      </c>
      <c r="AA392">
        <f>INPUT!$L$5 * INDEX('ROOM-TYPE'!$B$2:$I$5, 1, MATCH(INPUT!$L$4, 'ROOM-TYPE'!$B$1:$I$1, 0)) * $C$393</f>
        <v>0</v>
      </c>
      <c r="AB392">
        <f>INPUT!$L$5 * INDEX('ROOM-TYPE'!$B$2:$I$5, 1, MATCH(INPUT!$L$4, 'ROOM-TYPE'!$B$1:$I$1, 0)) * $C$393</f>
        <v>0</v>
      </c>
      <c r="AC392">
        <f>INPUT!$L$5 * INDEX('ROOM-TYPE'!$B$2:$I$5, 1, MATCH(INPUT!$L$4, 'ROOM-TYPE'!$B$1:$I$1, 0)) * $C$393</f>
        <v>0</v>
      </c>
      <c r="AD392">
        <f>INPUT!$L$5 * INDEX('ROOM-TYPE'!$B$2:$I$5, 1, MATCH(INPUT!$L$4, 'ROOM-TYPE'!$B$1:$I$1, 0)) * $C$393</f>
        <v>0</v>
      </c>
    </row>
    <row r="393" spans="1:30" x14ac:dyDescent="0.3">
      <c r="A393" t="s">
        <v>210</v>
      </c>
      <c r="C393">
        <f>INDEX('SCL&amp;CLF'!$B$17:$Y$25,MATCH(INDEX('ROOM-TYPE'!$B$1:$I$5,4,MATCH(INPUT!$L$4,'ROOM-TYPE'!$B$1:$I$1,0)),'SCL&amp;CLF'!$A$17:$A$25,0),MATCH(CALC!B382,'SCL&amp;CLF'!$B$16:$Y$16,0))</f>
        <v>0</v>
      </c>
      <c r="P393" t="s">
        <v>37</v>
      </c>
      <c r="Q393" t="s">
        <v>38</v>
      </c>
      <c r="S393">
        <f>INPUT!$L$5 * INDEX('ROOM-TYPE'!$B$2:$I$5, 2, MATCH(INPUT!$L$4, 'ROOM-TYPE'!$B$1:$I$1, 0))</f>
        <v>17370</v>
      </c>
      <c r="T393">
        <f>INPUT!$L$5 * INDEX('ROOM-TYPE'!$B$2:$I$5, 2, MATCH(INPUT!$L$4, 'ROOM-TYPE'!$B$1:$I$1, 0))</f>
        <v>17370</v>
      </c>
      <c r="U393">
        <f>INPUT!$L$5 * INDEX('ROOM-TYPE'!$B$2:$I$5, 2, MATCH(INPUT!$L$4, 'ROOM-TYPE'!$B$1:$I$1, 0))</f>
        <v>17370</v>
      </c>
      <c r="V393">
        <f>INPUT!$L$5 * INDEX('ROOM-TYPE'!$B$2:$I$5, 2, MATCH(INPUT!$L$4, 'ROOM-TYPE'!$B$1:$I$1, 0))</f>
        <v>17370</v>
      </c>
      <c r="W393">
        <f>INPUT!$L$5 * INDEX('ROOM-TYPE'!$B$2:$I$5, 2, MATCH(INPUT!$L$4, 'ROOM-TYPE'!$B$1:$I$1, 0))</f>
        <v>17370</v>
      </c>
      <c r="X393">
        <f>INPUT!$L$5 * INDEX('ROOM-TYPE'!$B$2:$I$5, 2, MATCH(INPUT!$L$4, 'ROOM-TYPE'!$B$1:$I$1, 0))</f>
        <v>17370</v>
      </c>
      <c r="Y393">
        <f>INPUT!$L$5 * INDEX('ROOM-TYPE'!$B$2:$I$5, 2, MATCH(INPUT!$L$4, 'ROOM-TYPE'!$B$1:$I$1, 0))</f>
        <v>17370</v>
      </c>
      <c r="Z393">
        <f>INPUT!$L$5 * INDEX('ROOM-TYPE'!$B$2:$I$5, 2, MATCH(INPUT!$L$4, 'ROOM-TYPE'!$B$1:$I$1, 0))</f>
        <v>17370</v>
      </c>
      <c r="AA393">
        <f>INPUT!$L$5 * INDEX('ROOM-TYPE'!$B$2:$I$5, 2, MATCH(INPUT!$L$4, 'ROOM-TYPE'!$B$1:$I$1, 0))</f>
        <v>17370</v>
      </c>
      <c r="AB393">
        <f>INPUT!$L$5 * INDEX('ROOM-TYPE'!$B$2:$I$5, 2, MATCH(INPUT!$L$4, 'ROOM-TYPE'!$B$1:$I$1, 0))</f>
        <v>17370</v>
      </c>
      <c r="AC393">
        <f>INPUT!$L$5 * INDEX('ROOM-TYPE'!$B$2:$I$5, 2, MATCH(INPUT!$L$4, 'ROOM-TYPE'!$B$1:$I$1, 0))</f>
        <v>17370</v>
      </c>
      <c r="AD393">
        <f>INPUT!$L$5 * INDEX('ROOM-TYPE'!$B$2:$I$5, 2, MATCH(INPUT!$L$4, 'ROOM-TYPE'!$B$1:$I$1, 0))</f>
        <v>17370</v>
      </c>
    </row>
    <row r="394" spans="1:30" x14ac:dyDescent="0.3">
      <c r="A394" t="s">
        <v>212</v>
      </c>
      <c r="C394">
        <f>INDEX('SCL&amp;CLF'!$B$29:$Y$33,MATCH(INDEX('ROOM-TYPE'!$B$1:$I$5,5,MATCH(INPUT!$L$4,'ROOM-TYPE'!$B$1:$I$1,0)),'SCL&amp;CLF'!$A$29:$A$33,0),MATCH(CALC!B382,'SCL&amp;CLF'!$B$28:$Y$28,0))</f>
        <v>0.01</v>
      </c>
      <c r="P394" t="s">
        <v>40</v>
      </c>
      <c r="Q394" t="s">
        <v>31</v>
      </c>
      <c r="S394">
        <f>SUMIF(COMP!$F:$F, "&lt;&gt;#N/A")*$C$394</f>
        <v>1.0824</v>
      </c>
      <c r="T394">
        <f>SUMIF(COMP!$F:$F, "&lt;&gt;#N/A")*$C$394</f>
        <v>1.0824</v>
      </c>
      <c r="U394">
        <f>SUMIF(COMP!$F:$F, "&lt;&gt;#N/A")*$C$394</f>
        <v>1.0824</v>
      </c>
      <c r="V394">
        <f>SUMIF(COMP!$F:$F, "&lt;&gt;#N/A")*$C$394</f>
        <v>1.0824</v>
      </c>
      <c r="W394">
        <f>SUMIF(COMP!$F:$F, "&lt;&gt;#N/A")*$C$394</f>
        <v>1.0824</v>
      </c>
      <c r="X394">
        <f>SUMIF(COMP!$F:$F, "&lt;&gt;#N/A")*$C$394</f>
        <v>1.0824</v>
      </c>
      <c r="Y394">
        <f>SUMIF(COMP!$F:$F, "&lt;&gt;#N/A")*$C$394</f>
        <v>1.0824</v>
      </c>
      <c r="Z394">
        <f>SUMIF(COMP!$F:$F, "&lt;&gt;#N/A")*$C$394</f>
        <v>1.0824</v>
      </c>
      <c r="AA394">
        <f>SUMIF(COMP!$F:$F, "&lt;&gt;#N/A")*$C$394</f>
        <v>1.0824</v>
      </c>
      <c r="AB394">
        <f>SUMIF(COMP!$F:$F, "&lt;&gt;#N/A")*$C$394</f>
        <v>1.0824</v>
      </c>
      <c r="AC394">
        <f>SUMIF(COMP!$F:$F, "&lt;&gt;#N/A")*$C$394</f>
        <v>1.0824</v>
      </c>
      <c r="AD394">
        <f>SUMIF(COMP!$F:$F, "&lt;&gt;#N/A")*$C$394</f>
        <v>1.0824</v>
      </c>
    </row>
    <row r="395" spans="1:30" x14ac:dyDescent="0.3">
      <c r="A395" t="s">
        <v>211</v>
      </c>
      <c r="C395" cm="1">
        <f t="array" ref="C395">INDEX('SCL&amp;CLF'!$B$37:$Y$45,INDEX('ROOM-TYPE'!$B$1:$I$5,4,MATCH(INPUT!$L$4,'ROOM-TYPE'!$B$1:$I$1,0)),MATCH(CALC!B382,'SCL&amp;CLF'!$B$36:$Y$36,0))</f>
        <v>0</v>
      </c>
      <c r="P395" t="s">
        <v>41</v>
      </c>
      <c r="Q395" t="s">
        <v>32</v>
      </c>
      <c r="S395">
        <f>SUMIF(COMP!$N:$N, "&lt;&gt;#N/A")*$C$393</f>
        <v>0</v>
      </c>
      <c r="T395">
        <f>SUMIF(COMP!$N:$N, "&lt;&gt;#N/A")*$C$393</f>
        <v>0</v>
      </c>
      <c r="U395">
        <f>SUMIF(COMP!$N:$N, "&lt;&gt;#N/A")*$C$393</f>
        <v>0</v>
      </c>
      <c r="V395">
        <f>SUMIF(COMP!$N:$N, "&lt;&gt;#N/A")*$C$393</f>
        <v>0</v>
      </c>
      <c r="W395">
        <f>SUMIF(COMP!$N:$N, "&lt;&gt;#N/A")*$C$393</f>
        <v>0</v>
      </c>
      <c r="X395">
        <f>SUMIF(COMP!$N:$N, "&lt;&gt;#N/A")*$C$393</f>
        <v>0</v>
      </c>
      <c r="Y395">
        <f>SUMIF(COMP!$N:$N, "&lt;&gt;#N/A")*$C$393</f>
        <v>0</v>
      </c>
      <c r="Z395">
        <f>SUMIF(COMP!$N:$N, "&lt;&gt;#N/A")*$C$393</f>
        <v>0</v>
      </c>
      <c r="AA395">
        <f>SUMIF(COMP!$N:$N, "&lt;&gt;#N/A")*$C$393</f>
        <v>0</v>
      </c>
      <c r="AB395">
        <f>SUMIF(COMP!$N:$N, "&lt;&gt;#N/A")*$C$393</f>
        <v>0</v>
      </c>
      <c r="AC395">
        <f>SUMIF(COMP!$N:$N, "&lt;&gt;#N/A")*$C$393</f>
        <v>0</v>
      </c>
      <c r="AD395">
        <f>SUMIF(COMP!$N:$N, "&lt;&gt;#N/A")*$C$393</f>
        <v>0</v>
      </c>
    </row>
    <row r="396" spans="1:30" x14ac:dyDescent="0.3">
      <c r="C396" cm="1">
        <f t="array" ref="C396">INDEX(WEATHER!$A$2:$G$865, MATCH(1, (WEATHER!$A$2:$A$865=INPUT!$C$7)*(WEATHER!$B$2:$B$865=CALC!C382)*(WEATHER!$C$2:$C$865=CALC!$B$382), 0), 4)</f>
        <v>26.555555555555557</v>
      </c>
      <c r="D396" cm="1">
        <f t="array" ref="D396">INDEX(WEATHER!$A$2:$G$865, MATCH(1, (WEATHER!$A$2:$A$865=INPUT!$C$7)*(WEATHER!$B$2:$B$865=CALC!D382)*(WEATHER!$C$2:$C$865=CALC!$B$382), 0), 4)</f>
        <v>26.555555555555557</v>
      </c>
      <c r="E396" cm="1">
        <f t="array" ref="E396">INDEX(WEATHER!$A$2:$G$865, MATCH(1, (WEATHER!$A$2:$A$865=INPUT!$C$7)*(WEATHER!$B$2:$B$865=CALC!E382)*(WEATHER!$C$2:$C$865=CALC!$B$382), 0), 4)</f>
        <v>27.333333333333332</v>
      </c>
      <c r="F396" cm="1">
        <f t="array" ref="F396">INDEX(WEATHER!$A$2:$G$865, MATCH(1, (WEATHER!$A$2:$A$865=INPUT!$C$7)*(WEATHER!$B$2:$B$865=CALC!F382)*(WEATHER!$C$2:$C$865=CALC!$B$382), 0), 4)</f>
        <v>27.555555555555554</v>
      </c>
      <c r="G396" cm="1">
        <f t="array" ref="G396">INDEX(WEATHER!$A$2:$G$865, MATCH(1, (WEATHER!$A$2:$A$865=INPUT!$C$7)*(WEATHER!$B$2:$B$865=CALC!G382)*(WEATHER!$C$2:$C$865=CALC!$B$382), 0), 4)</f>
        <v>27.777777777777779</v>
      </c>
      <c r="H396" cm="1">
        <f t="array" ref="H396">INDEX(WEATHER!$A$2:$G$865, MATCH(1, (WEATHER!$A$2:$A$865=INPUT!$C$7)*(WEATHER!$B$2:$B$865=CALC!H382)*(WEATHER!$C$2:$C$865=CALC!$B$382), 0), 4)</f>
        <v>27.777777777777779</v>
      </c>
      <c r="I396" cm="1">
        <f t="array" ref="I396">INDEX(WEATHER!$A$2:$G$865, MATCH(1, (WEATHER!$A$2:$A$865=INPUT!$C$7)*(WEATHER!$B$2:$B$865=CALC!I382)*(WEATHER!$C$2:$C$865=CALC!$B$382), 0), 4)</f>
        <v>27.5</v>
      </c>
      <c r="J396" cm="1">
        <f t="array" ref="J396">INDEX(WEATHER!$A$2:$G$865, MATCH(1, (WEATHER!$A$2:$A$865=INPUT!$C$7)*(WEATHER!$B$2:$B$865=CALC!J382)*(WEATHER!$C$2:$C$865=CALC!$B$382), 0), 4)</f>
        <v>27.222222222222221</v>
      </c>
      <c r="K396" cm="1">
        <f t="array" ref="K396">INDEX(WEATHER!$A$2:$G$865, MATCH(1, (WEATHER!$A$2:$A$865=INPUT!$C$7)*(WEATHER!$B$2:$B$865=CALC!K382)*(WEATHER!$C$2:$C$865=CALC!$B$382), 0), 4)</f>
        <v>27.777777777777779</v>
      </c>
      <c r="L396" cm="1">
        <f t="array" ref="L396">INDEX(WEATHER!$A$2:$G$865, MATCH(1, (WEATHER!$A$2:$A$865=INPUT!$C$7)*(WEATHER!$B$2:$B$865=CALC!L382)*(WEATHER!$C$2:$C$865=CALC!$B$382), 0), 4)</f>
        <v>27.777777777777779</v>
      </c>
      <c r="M396" cm="1">
        <f t="array" ref="M396">INDEX(WEATHER!$A$2:$G$865, MATCH(1, (WEATHER!$A$2:$A$865=INPUT!$C$7)*(WEATHER!$B$2:$B$865=CALC!M382)*(WEATHER!$C$2:$C$865=CALC!$B$382), 0), 4)</f>
        <v>27.777777777777779</v>
      </c>
      <c r="N396" cm="1">
        <f t="array" ref="N396">INDEX(WEATHER!$A$2:$G$865, MATCH(1, (WEATHER!$A$2:$A$865=INPUT!$C$7)*(WEATHER!$B$2:$B$865=CALC!N382)*(WEATHER!$C$2:$C$865=CALC!$B$382), 0), 4)</f>
        <v>27.333333333333332</v>
      </c>
    </row>
    <row r="397" spans="1:30" x14ac:dyDescent="0.3">
      <c r="C397" cm="1">
        <f t="array" ref="C397">INDEX(WEATHER!$A$2:$G$865, MATCH(1, (WEATHER!$A$2:$A$865=INPUT!$C$7)*(WEATHER!$B$2:$B$865=CALC!C382)*(WEATHER!$C$2:$C$865=CALC!$B$382), 0), 6)</f>
        <v>1.9349999999999999E-2</v>
      </c>
      <c r="D397" cm="1">
        <f t="array" ref="D397">INDEX(WEATHER!$A$2:$G$865, MATCH(1, (WEATHER!$A$2:$A$865=INPUT!$C$7)*(WEATHER!$B$2:$B$865=CALC!D382)*(WEATHER!$C$2:$C$865=CALC!$B$382), 0), 6)</f>
        <v>1.9349999999999999E-2</v>
      </c>
      <c r="E397" cm="1">
        <f t="array" ref="E397">INDEX(WEATHER!$A$2:$G$865, MATCH(1, (WEATHER!$A$2:$A$865=INPUT!$C$7)*(WEATHER!$B$2:$B$865=CALC!E382)*(WEATHER!$C$2:$C$865=CALC!$B$382), 0), 6)</f>
        <v>1.993E-2</v>
      </c>
      <c r="F397" cm="1">
        <f t="array" ref="F397">INDEX(WEATHER!$A$2:$G$865, MATCH(1, (WEATHER!$A$2:$A$865=INPUT!$C$7)*(WEATHER!$B$2:$B$865=CALC!F382)*(WEATHER!$C$2:$C$865=CALC!$B$382), 0), 6)</f>
        <v>2.078E-2</v>
      </c>
      <c r="G397" cm="1">
        <f t="array" ref="G397">INDEX(WEATHER!$A$2:$G$865, MATCH(1, (WEATHER!$A$2:$A$865=INPUT!$C$7)*(WEATHER!$B$2:$B$865=CALC!G382)*(WEATHER!$C$2:$C$865=CALC!$B$382), 0), 6)</f>
        <v>2.0660000000000001E-2</v>
      </c>
      <c r="H397" cm="1">
        <f t="array" ref="H397">INDEX(WEATHER!$A$2:$G$865, MATCH(1, (WEATHER!$A$2:$A$865=INPUT!$C$7)*(WEATHER!$B$2:$B$865=CALC!H382)*(WEATHER!$C$2:$C$865=CALC!$B$382), 0), 6)</f>
        <v>2.0660000000000001E-2</v>
      </c>
      <c r="I397" cm="1">
        <f t="array" ref="I397">INDEX(WEATHER!$A$2:$G$865, MATCH(1, (WEATHER!$A$2:$A$865=INPUT!$C$7)*(WEATHER!$B$2:$B$865=CALC!I382)*(WEATHER!$C$2:$C$865=CALC!$B$382), 0), 6)</f>
        <v>1.9820000000000001E-2</v>
      </c>
      <c r="J397" cm="1">
        <f t="array" ref="J397">INDEX(WEATHER!$A$2:$G$865, MATCH(1, (WEATHER!$A$2:$A$865=INPUT!$C$7)*(WEATHER!$B$2:$B$865=CALC!J382)*(WEATHER!$C$2:$C$865=CALC!$B$382), 0), 6)</f>
        <v>1.993E-2</v>
      </c>
      <c r="K397" cm="1">
        <f t="array" ref="K397">INDEX(WEATHER!$A$2:$G$865, MATCH(1, (WEATHER!$A$2:$A$865=INPUT!$C$7)*(WEATHER!$B$2:$B$865=CALC!K382)*(WEATHER!$C$2:$C$865=CALC!$B$382), 0), 6)</f>
        <v>2.0660000000000001E-2</v>
      </c>
      <c r="L397" cm="1">
        <f t="array" ref="L397">INDEX(WEATHER!$A$2:$G$865, MATCH(1, (WEATHER!$A$2:$A$865=INPUT!$C$7)*(WEATHER!$B$2:$B$865=CALC!L382)*(WEATHER!$C$2:$C$865=CALC!$B$382), 0), 6)</f>
        <v>2.0660000000000001E-2</v>
      </c>
      <c r="M397" cm="1">
        <f t="array" ref="M397">INDEX(WEATHER!$A$2:$G$865, MATCH(1, (WEATHER!$A$2:$A$865=INPUT!$C$7)*(WEATHER!$B$2:$B$865=CALC!M382)*(WEATHER!$C$2:$C$865=CALC!$B$382), 0), 6)</f>
        <v>2.0660000000000001E-2</v>
      </c>
      <c r="N397" cm="1">
        <f t="array" ref="N397">INDEX(WEATHER!$A$2:$G$865, MATCH(1, (WEATHER!$A$2:$A$865=INPUT!$C$7)*(WEATHER!$B$2:$B$865=CALC!N382)*(WEATHER!$C$2:$C$865=CALC!$B$382), 0), 6)</f>
        <v>1.993E-2</v>
      </c>
      <c r="P397" s="5">
        <v>3</v>
      </c>
      <c r="Q397" t="s">
        <v>42</v>
      </c>
      <c r="R397" t="s">
        <v>200</v>
      </c>
      <c r="S397">
        <f>1.23 * $M$2 * (C396-$E$1)</f>
        <v>3100.0500542666678</v>
      </c>
      <c r="T397">
        <f t="shared" ref="T397" si="402">1.23 * $M$2 * (D396-$E$1)</f>
        <v>3100.0500542666678</v>
      </c>
      <c r="U397">
        <f t="shared" ref="U397" si="403">1.23 * $M$2 * (E396-$E$1)</f>
        <v>4169.0328315999977</v>
      </c>
      <c r="V397">
        <f t="shared" ref="V397" si="404">1.23 * $M$2 * (F396-$E$1)</f>
        <v>4474.4564822666634</v>
      </c>
      <c r="W397">
        <f t="shared" ref="W397" si="405">1.23 * $M$2 * (G396-$E$1)</f>
        <v>4779.8801329333337</v>
      </c>
      <c r="X397">
        <f t="shared" ref="X397" si="406">1.23 * $M$2 * (H396-$E$1)</f>
        <v>4779.8801329333337</v>
      </c>
      <c r="Y397">
        <f t="shared" ref="Y397" si="407">1.23 * $M$2 * (I396-$E$1)</f>
        <v>4398.1005695999993</v>
      </c>
      <c r="Z397">
        <f t="shared" ref="Z397" si="408">1.23 * $M$2 * (J396-$E$1)</f>
        <v>4016.3210062666644</v>
      </c>
      <c r="AA397">
        <f t="shared" ref="AA397" si="409">1.23 * $M$2 * (K396-$E$1)</f>
        <v>4779.8801329333337</v>
      </c>
      <c r="AB397">
        <f t="shared" ref="AB397" si="410">1.23 * $M$2 * (L396-$E$1)</f>
        <v>4779.8801329333337</v>
      </c>
      <c r="AC397">
        <f t="shared" ref="AC397" si="411">1.23 * $M$2 * (M396-$E$1)</f>
        <v>4779.8801329333337</v>
      </c>
      <c r="AD397">
        <f t="shared" ref="AD397" si="412">1.23 * $M$2 * (N396-$E$1)</f>
        <v>4169.0328315999977</v>
      </c>
    </row>
    <row r="398" spans="1:30" x14ac:dyDescent="0.3">
      <c r="R398" t="s">
        <v>201</v>
      </c>
      <c r="S398">
        <f>3010 * $M$2 * (C397-$F$2)</f>
        <v>30774.971249399994</v>
      </c>
      <c r="T398">
        <f>3010 * $M$2 * (D397-$F$2)</f>
        <v>30774.971249399994</v>
      </c>
      <c r="U398">
        <f t="shared" ref="U398" si="413">3010 * $M$2 * (E397-$F$2)</f>
        <v>32725.734454279998</v>
      </c>
      <c r="V398">
        <f t="shared" ref="V398" si="414">3010 * $M$2 * (F397-$F$2)</f>
        <v>35584.611564879997</v>
      </c>
      <c r="W398">
        <f t="shared" ref="W398" si="415">3010 * $M$2 * (G397-$F$2)</f>
        <v>35181.005384560005</v>
      </c>
      <c r="X398">
        <f t="shared" ref="X398" si="416">3010 * $M$2 * (H397-$F$2)</f>
        <v>35181.005384560005</v>
      </c>
      <c r="Y398">
        <f t="shared" ref="Y398" si="417">3010 * $M$2 * (I397-$F$2)</f>
        <v>32355.76212232</v>
      </c>
      <c r="Z398">
        <f t="shared" ref="Z398" si="418">3010 * $M$2 * (J397-$F$2)</f>
        <v>32725.734454279998</v>
      </c>
      <c r="AA398">
        <f t="shared" ref="AA398" si="419">3010 * $M$2 * (K397-$F$2)</f>
        <v>35181.005384560005</v>
      </c>
      <c r="AB398">
        <f t="shared" ref="AB398" si="420">3010 * $M$2 * (L397-$F$2)</f>
        <v>35181.005384560005</v>
      </c>
      <c r="AC398">
        <f t="shared" ref="AC398" si="421">3010 * $M$2 * (M397-$F$2)</f>
        <v>35181.005384560005</v>
      </c>
      <c r="AD398">
        <f t="shared" ref="AD398" si="422">3010 * $M$2 * (N397-$F$2)</f>
        <v>32725.734454279998</v>
      </c>
    </row>
    <row r="399" spans="1:30" x14ac:dyDescent="0.3">
      <c r="S399">
        <f>SUM(S383:S398)/1000</f>
        <v>103.47363035747881</v>
      </c>
      <c r="T399">
        <f t="shared" ref="T399:AD399" si="423">SUM(T383:T398)/1000</f>
        <v>103.47363035747881</v>
      </c>
      <c r="U399">
        <f t="shared" si="423"/>
        <v>108.90931115092758</v>
      </c>
      <c r="V399">
        <f t="shared" si="423"/>
        <v>112.76387900111865</v>
      </c>
      <c r="W399">
        <f t="shared" si="423"/>
        <v>113.35596356038977</v>
      </c>
      <c r="X399">
        <f t="shared" si="423"/>
        <v>113.35596356038977</v>
      </c>
      <c r="Y399">
        <f t="shared" si="423"/>
        <v>109.28610687366088</v>
      </c>
      <c r="Z399">
        <f t="shared" si="423"/>
        <v>108.41146578113204</v>
      </c>
      <c r="AA399">
        <f t="shared" si="423"/>
        <v>113.35596356038977</v>
      </c>
      <c r="AB399">
        <f t="shared" si="423"/>
        <v>113.35596356038977</v>
      </c>
      <c r="AC399">
        <f t="shared" si="423"/>
        <v>113.35596356038977</v>
      </c>
      <c r="AD399">
        <f t="shared" si="423"/>
        <v>108.90931115092758</v>
      </c>
    </row>
    <row r="400" spans="1:30" s="10" customFormat="1" x14ac:dyDescent="0.3"/>
    <row r="401" spans="1:30" x14ac:dyDescent="0.3">
      <c r="B401">
        <v>22</v>
      </c>
      <c r="C401" t="s">
        <v>179</v>
      </c>
      <c r="D401" t="s">
        <v>180</v>
      </c>
      <c r="E401" t="s">
        <v>182</v>
      </c>
      <c r="F401" t="s">
        <v>183</v>
      </c>
      <c r="G401" t="s">
        <v>94</v>
      </c>
      <c r="H401" t="s">
        <v>186</v>
      </c>
      <c r="I401" t="s">
        <v>187</v>
      </c>
      <c r="J401" t="s">
        <v>188</v>
      </c>
      <c r="K401" t="s">
        <v>184</v>
      </c>
      <c r="L401" t="s">
        <v>189</v>
      </c>
      <c r="M401" t="s">
        <v>185</v>
      </c>
      <c r="N401" t="s">
        <v>190</v>
      </c>
      <c r="S401" t="s">
        <v>179</v>
      </c>
      <c r="T401" t="s">
        <v>180</v>
      </c>
      <c r="U401" t="s">
        <v>182</v>
      </c>
      <c r="V401" t="s">
        <v>183</v>
      </c>
      <c r="W401" t="s">
        <v>94</v>
      </c>
      <c r="X401" t="s">
        <v>186</v>
      </c>
      <c r="Y401" t="s">
        <v>187</v>
      </c>
      <c r="Z401" t="s">
        <v>188</v>
      </c>
      <c r="AA401" t="s">
        <v>184</v>
      </c>
      <c r="AB401" t="s">
        <v>189</v>
      </c>
      <c r="AC401" t="s">
        <v>185</v>
      </c>
      <c r="AD401" t="s">
        <v>190</v>
      </c>
    </row>
    <row r="402" spans="1:30" x14ac:dyDescent="0.3">
      <c r="A402" t="s">
        <v>107</v>
      </c>
      <c r="C402" cm="1">
        <f t="array" ref="C402">INDEX(CLTDRoofGlass!$B$3:$F$26,$B$401,'ROOF-TYPE'!$B$1)+(25.5-$E$1)+(INDEX(WEATHER!$A$2:$G$865, MATCH(1, (WEATHER!$A$2:$A$865=INPUT!$C$7)*(WEATHER!$B$2:$B$865=CALC!C401)*(WEATHER!$C$2:$C$865=CALC!$B$401), 0), 4)-29.4)</f>
        <v>22.855555555555558</v>
      </c>
      <c r="D402" cm="1">
        <f t="array" ref="D402">INDEX(CLTDRoofGlass!$B$3:$F$26,$B$401,'ROOF-TYPE'!$B$1)+(25.5-$E$1)+(INDEX(WEATHER!$A$2:$G$865, MATCH(1, (WEATHER!$A$2:$A$865=INPUT!$C$7)*(WEATHER!$B$2:$B$865=CALC!D401)*(WEATHER!$C$2:$C$865=CALC!$B$401), 0), 4)-29.4)</f>
        <v>22.855555555555558</v>
      </c>
      <c r="E402" cm="1">
        <f t="array" ref="E402">INDEX(CLTDRoofGlass!$B$3:$F$26,$B$401,'ROOF-TYPE'!$B$1)+(25.5-$E$1)+(INDEX(WEATHER!$A$2:$G$865, MATCH(1, (WEATHER!$A$2:$A$865=INPUT!$C$7)*(WEATHER!$B$2:$B$865=CALC!E401)*(WEATHER!$C$2:$C$865=CALC!$B$401), 0), 4)-29.4)</f>
        <v>23.577777777777779</v>
      </c>
      <c r="F402" cm="1">
        <f t="array" ref="F402">INDEX(CLTDRoofGlass!$B$3:$F$26,$B$401,'ROOF-TYPE'!$B$1)+(25.5-$E$1)+(INDEX(WEATHER!$A$2:$G$865, MATCH(1, (WEATHER!$A$2:$A$865=INPUT!$C$7)*(WEATHER!$B$2:$B$865=CALC!F401)*(WEATHER!$C$2:$C$865=CALC!$B$401), 0), 4)-29.4)</f>
        <v>23.744444444444444</v>
      </c>
      <c r="G402" cm="1">
        <f t="array" ref="G402">INDEX(CLTDRoofGlass!$B$3:$F$26,$B$401,'ROOF-TYPE'!$B$1)+(25.5-$E$1)+(INDEX(WEATHER!$A$2:$G$865, MATCH(1, (WEATHER!$A$2:$A$865=INPUT!$C$7)*(WEATHER!$B$2:$B$865=CALC!G401)*(WEATHER!$C$2:$C$865=CALC!$B$401), 0), 4)-29.4)</f>
        <v>23.911111111111111</v>
      </c>
      <c r="H402" cm="1">
        <f t="array" ref="H402">INDEX(CLTDRoofGlass!$B$3:$F$26,$B$401,'ROOF-TYPE'!$B$1)+(25.5-$E$1)+(INDEX(WEATHER!$A$2:$G$865, MATCH(1, (WEATHER!$A$2:$A$865=INPUT!$C$7)*(WEATHER!$B$2:$B$865=CALC!H401)*(WEATHER!$C$2:$C$865=CALC!$B$401), 0), 4)-29.4)</f>
        <v>23.911111111111111</v>
      </c>
      <c r="I402" cm="1">
        <f t="array" ref="I402">INDEX(CLTDRoofGlass!$B$3:$F$26,$B$401,'ROOF-TYPE'!$B$1)+(25.5-$E$1)+(INDEX(WEATHER!$A$2:$G$865, MATCH(1, (WEATHER!$A$2:$A$865=INPUT!$C$7)*(WEATHER!$B$2:$B$865=CALC!I401)*(WEATHER!$C$2:$C$865=CALC!$B$401), 0), 4)-29.4)</f>
        <v>23.577777777777779</v>
      </c>
      <c r="J402" cm="1">
        <f t="array" ref="J402">INDEX(CLTDRoofGlass!$B$3:$F$26,$B$401,'ROOF-TYPE'!$B$1)+(25.5-$E$1)+(INDEX(WEATHER!$A$2:$G$865, MATCH(1, (WEATHER!$A$2:$A$865=INPUT!$C$7)*(WEATHER!$B$2:$B$865=CALC!J401)*(WEATHER!$C$2:$C$865=CALC!$B$401), 0), 4)-29.4)</f>
        <v>23.355555555555558</v>
      </c>
      <c r="K402" cm="1">
        <f t="array" ref="K402">INDEX(CLTDRoofGlass!$B$3:$F$26,$B$401,'ROOF-TYPE'!$B$1)+(25.5-$E$1)+(INDEX(WEATHER!$A$2:$G$865, MATCH(1, (WEATHER!$A$2:$A$865=INPUT!$C$7)*(WEATHER!$B$2:$B$865=CALC!K401)*(WEATHER!$C$2:$C$865=CALC!$B$401), 0), 4)-29.4)</f>
        <v>23.911111111111111</v>
      </c>
      <c r="L402" cm="1">
        <f t="array" ref="L402">INDEX(CLTDRoofGlass!$B$3:$F$26,$B$401,'ROOF-TYPE'!$B$1)+(25.5-$E$1)+(INDEX(WEATHER!$A$2:$G$865, MATCH(1, (WEATHER!$A$2:$A$865=INPUT!$C$7)*(WEATHER!$B$2:$B$865=CALC!L401)*(WEATHER!$C$2:$C$865=CALC!$B$401), 0), 4)-29.4)</f>
        <v>23.911111111111111</v>
      </c>
      <c r="M402" cm="1">
        <f t="array" ref="M402">INDEX(CLTDRoofGlass!$B$3:$F$26,$B$401,'ROOF-TYPE'!$B$1)+(25.5-$E$1)+(INDEX(WEATHER!$A$2:$G$865, MATCH(1, (WEATHER!$A$2:$A$865=INPUT!$C$7)*(WEATHER!$B$2:$B$865=CALC!M401)*(WEATHER!$C$2:$C$865=CALC!$B$401), 0), 4)-29.4)</f>
        <v>23.911111111111111</v>
      </c>
      <c r="N402" cm="1">
        <f t="array" ref="N402">INDEX(CLTDRoofGlass!$B$3:$F$26,$B$401,'ROOF-TYPE'!$B$1)+(25.5-$E$1)+(INDEX(WEATHER!$A$2:$G$865, MATCH(1, (WEATHER!$A$2:$A$865=INPUT!$C$7)*(WEATHER!$B$2:$B$865=CALC!N401)*(WEATHER!$C$2:$C$865=CALC!$B$401), 0), 4)-29.4)</f>
        <v>23.577777777777779</v>
      </c>
      <c r="P402" t="s">
        <v>33</v>
      </c>
      <c r="Q402" t="s">
        <v>25</v>
      </c>
      <c r="S402" s="9">
        <f>(1/(INPUT!$C$11+INPUT!$C$12+INPUT!$C$13+$H$1))*INPUT!$C$4*INPUT!$C$5*C402</f>
        <v>30870.362010665627</v>
      </c>
      <c r="T402" s="9">
        <f>(1/(INPUT!$C$11+INPUT!$C$12+INPUT!$C$13+$H$1))*INPUT!$C$4*INPUT!$C$5*D402</f>
        <v>30870.362010665627</v>
      </c>
      <c r="U402" s="9">
        <f>(1/(INPUT!$C$11+INPUT!$C$12+INPUT!$C$13+$H$1))*INPUT!$C$4*INPUT!$C$5*E402</f>
        <v>31845.847441240865</v>
      </c>
      <c r="V402" s="9">
        <f>(1/(INPUT!$C$11+INPUT!$C$12+INPUT!$C$13+$H$1))*INPUT!$C$4*INPUT!$C$5*F402</f>
        <v>32070.959463681302</v>
      </c>
      <c r="W402" s="9">
        <f>(1/(INPUT!$C$11+INPUT!$C$12+INPUT!$C$13+$H$1))*INPUT!$C$4*INPUT!$C$5*G402</f>
        <v>32296.071486121742</v>
      </c>
      <c r="X402" s="9">
        <f>(1/(INPUT!$C$11+INPUT!$C$12+INPUT!$C$13+$H$1))*INPUT!$C$4*INPUT!$C$5*H402</f>
        <v>32296.071486121742</v>
      </c>
      <c r="Y402" s="9">
        <f>(1/(INPUT!$C$11+INPUT!$C$12+INPUT!$C$13+$H$1))*INPUT!$C$4*INPUT!$C$5*I402</f>
        <v>31845.847441240865</v>
      </c>
      <c r="Z402" s="9">
        <f>(1/(INPUT!$C$11+INPUT!$C$12+INPUT!$C$13+$H$1))*INPUT!$C$4*INPUT!$C$5*J402</f>
        <v>31545.698077986948</v>
      </c>
      <c r="AA402" s="9">
        <f>(1/(INPUT!$C$11+INPUT!$C$12+INPUT!$C$13+$H$1))*INPUT!$C$4*INPUT!$C$5*K402</f>
        <v>32296.071486121742</v>
      </c>
      <c r="AB402" s="9">
        <f>(1/(INPUT!$C$11+INPUT!$C$12+INPUT!$C$13+$H$1))*INPUT!$C$4*INPUT!$C$5*L402</f>
        <v>32296.071486121742</v>
      </c>
      <c r="AC402" s="9">
        <f>(1/(INPUT!$C$11+INPUT!$C$12+INPUT!$C$13+$H$1))*INPUT!$C$4*INPUT!$C$5*M402</f>
        <v>32296.071486121742</v>
      </c>
      <c r="AD402" s="9">
        <f>(1/(INPUT!$C$11+INPUT!$C$12+INPUT!$C$13+$H$1))*INPUT!$C$4*INPUT!$C$5*N402</f>
        <v>31845.847441240865</v>
      </c>
    </row>
    <row r="403" spans="1:30" x14ac:dyDescent="0.3">
      <c r="A403" t="s">
        <v>108</v>
      </c>
      <c r="B403" t="s">
        <v>104</v>
      </c>
      <c r="C403" cm="1">
        <f t="array" ref="C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(WEATHER!$A$2:$A$865=INPUT!$C$7)*(WEATHER!$B$2:$B$865=CALC!C401)*(WEATHER!$C$2:$C$865=CALC!$B$401), 0), 4)-29.4)</f>
        <v>5.8555555555555578</v>
      </c>
      <c r="D403" cm="1">
        <f t="array" ref="D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(WEATHER!$A$2:$A$865=INPUT!$C$7)*(WEATHER!$B$2:$B$865=CALC!D401)*(WEATHER!$C$2:$C$865=CALC!$B$401), 0), 4)-29.4)</f>
        <v>5.8555555555555578</v>
      </c>
      <c r="E403" cm="1">
        <f t="array" ref="E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(WEATHER!$A$2:$A$865=INPUT!$C$7)*(WEATHER!$B$2:$B$865=CALC!E401)*(WEATHER!$C$2:$C$865=CALC!$B$401), 0), 4)-29.4)</f>
        <v>6.5777777777777793</v>
      </c>
      <c r="F403" cm="1">
        <f t="array" ref="F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(WEATHER!$A$2:$A$865=INPUT!$C$7)*(WEATHER!$B$2:$B$865=CALC!F401)*(WEATHER!$C$2:$C$865=CALC!$B$401), 0), 4)-29.4)</f>
        <v>6.7444444444444436</v>
      </c>
      <c r="G403" cm="1">
        <f t="array" ref="G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(WEATHER!$A$2:$A$865=INPUT!$C$7)*(WEATHER!$B$2:$B$865=CALC!G401)*(WEATHER!$C$2:$C$865=CALC!$B$401), 0), 4)-29.4)</f>
        <v>6.9111111111111114</v>
      </c>
      <c r="H403" cm="1">
        <f t="array" ref="H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(WEATHER!$A$2:$A$865=INPUT!$C$7)*(WEATHER!$B$2:$B$865=CALC!H401)*(WEATHER!$C$2:$C$865=CALC!$B$401), 0), 4)-29.4)</f>
        <v>6.9111111111111114</v>
      </c>
      <c r="I403" cm="1">
        <f t="array" ref="I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(WEATHER!$A$2:$A$865=INPUT!$C$7)*(WEATHER!$B$2:$B$865=CALC!I401)*(WEATHER!$C$2:$C$865=CALC!$B$401), 0), 4)-29.4)</f>
        <v>6.5777777777777793</v>
      </c>
      <c r="J403" cm="1">
        <f t="array" ref="J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(WEATHER!$A$2:$A$865=INPUT!$C$7)*(WEATHER!$B$2:$B$865=CALC!J401)*(WEATHER!$C$2:$C$865=CALC!$B$401), 0), 4)-29.4)</f>
        <v>6.3555555555555578</v>
      </c>
      <c r="K403" cm="1">
        <f t="array" ref="K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(WEATHER!$A$2:$A$865=INPUT!$C$7)*(WEATHER!$B$2:$B$865=CALC!K401)*(WEATHER!$C$2:$C$865=CALC!$B$401), 0), 4)-29.4)</f>
        <v>6.9111111111111114</v>
      </c>
      <c r="L403" cm="1">
        <f t="array" ref="L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(WEATHER!$A$2:$A$865=INPUT!$C$7)*(WEATHER!$B$2:$B$865=CALC!L401)*(WEATHER!$C$2:$C$865=CALC!$B$401), 0), 4)-29.4)</f>
        <v>6.9111111111111114</v>
      </c>
      <c r="M403" cm="1">
        <f t="array" ref="M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(WEATHER!$A$2:$A$865=INPUT!$C$7)*(WEATHER!$B$2:$B$865=CALC!M401)*(WEATHER!$C$2:$C$865=CALC!$B$401), 0), 4)-29.4)</f>
        <v>6.9111111111111114</v>
      </c>
      <c r="N403" cm="1">
        <f t="array" ref="N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(WEATHER!$A$2:$A$865=INPUT!$C$7)*(WEATHER!$B$2:$B$865=CALC!N401)*(WEATHER!$C$2:$C$865=CALC!$B$401), 0), 4)-29.4)</f>
        <v>6.5777777777777793</v>
      </c>
      <c r="P403" t="s">
        <v>33</v>
      </c>
      <c r="Q403" t="s">
        <v>26</v>
      </c>
      <c r="R403" t="s">
        <v>104</v>
      </c>
      <c r="S403">
        <f>(1/(2*INPUT!$C$16+INPUT!$C$14))*INDEX(INPUT!$F$11:$G$14,MATCH(CALC!$B$6,INPUT!$F$11:$F$14,0),2)*C403</f>
        <v>1555.9220689655178</v>
      </c>
      <c r="T403">
        <f>(1/(2*INPUT!$C$16+INPUT!$C$14))*INDEX(INPUT!$F$11:$G$14,MATCH(CALC!$B$6,INPUT!$F$11:$F$14,0),2)*D403</f>
        <v>1555.9220689655178</v>
      </c>
      <c r="U403">
        <f>(1/(2*INPUT!$C$16+INPUT!$C$14))*INDEX(INPUT!$F$11:$G$14,MATCH(CALC!$B$6,INPUT!$F$11:$F$14,0),2)*E403</f>
        <v>1747.8289655172418</v>
      </c>
      <c r="V403">
        <f>(1/(2*INPUT!$C$16+INPUT!$C$14))*INDEX(INPUT!$F$11:$G$14,MATCH(CALC!$B$6,INPUT!$F$11:$F$14,0),2)*F403</f>
        <v>1792.1151724137928</v>
      </c>
      <c r="W403">
        <f>(1/(2*INPUT!$C$16+INPUT!$C$14))*INDEX(INPUT!$F$11:$G$14,MATCH(CALC!$B$6,INPUT!$F$11:$F$14,0),2)*G403</f>
        <v>1836.401379310345</v>
      </c>
      <c r="X403">
        <f>(1/(2*INPUT!$C$16+INPUT!$C$14))*INDEX(INPUT!$F$11:$G$14,MATCH(CALC!$B$6,INPUT!$F$11:$F$14,0),2)*H403</f>
        <v>1836.401379310345</v>
      </c>
      <c r="Y403">
        <f>(1/(2*INPUT!$C$16+INPUT!$C$14))*INDEX(INPUT!$F$11:$G$14,MATCH(CALC!$B$6,INPUT!$F$11:$F$14,0),2)*I403</f>
        <v>1747.8289655172418</v>
      </c>
      <c r="Z403">
        <f>(1/(2*INPUT!$C$16+INPUT!$C$14))*INDEX(INPUT!$F$11:$G$14,MATCH(CALC!$B$6,INPUT!$F$11:$F$14,0),2)*J403</f>
        <v>1688.7806896551729</v>
      </c>
      <c r="AA403">
        <f>(1/(2*INPUT!$C$16+INPUT!$C$14))*INDEX(INPUT!$F$11:$G$14,MATCH(CALC!$B$6,INPUT!$F$11:$F$14,0),2)*K403</f>
        <v>1836.401379310345</v>
      </c>
      <c r="AB403">
        <f>(1/(2*INPUT!$C$16+INPUT!$C$14))*INDEX(INPUT!$F$11:$G$14,MATCH(CALC!$B$6,INPUT!$F$11:$F$14,0),2)*L403</f>
        <v>1836.401379310345</v>
      </c>
      <c r="AC403">
        <f>(1/(2*INPUT!$C$16+INPUT!$C$14))*INDEX(INPUT!$F$11:$G$14,MATCH(CALC!$B$6,INPUT!$F$11:$F$14,0),2)*M403</f>
        <v>1836.401379310345</v>
      </c>
      <c r="AD403">
        <f>(1/(2*INPUT!$C$16+INPUT!$C$14))*INDEX(INPUT!$F$11:$G$14,MATCH(CALC!$B$6,INPUT!$F$11:$F$14,0),2)*N403</f>
        <v>1747.8289655172418</v>
      </c>
    </row>
    <row r="404" spans="1:30" x14ac:dyDescent="0.3">
      <c r="B404" t="s">
        <v>73</v>
      </c>
      <c r="C404" cm="1">
        <f t="array" ref="C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(WEATHER!$A$2:$A$865=INPUT!$C$7)*(WEATHER!$B$2:$B$865=CALC!C401)*(WEATHER!$C$2:$C$865=CALC!$B$401), 0), 4)-29.4)</f>
        <v>5.8555555555555578</v>
      </c>
      <c r="D404" cm="1">
        <f t="array" ref="D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(WEATHER!$A$2:$A$865=INPUT!$C$7)*(WEATHER!$B$2:$B$865=CALC!D401)*(WEATHER!$C$2:$C$865=CALC!$B$401), 0), 4)-29.4)</f>
        <v>5.8555555555555578</v>
      </c>
      <c r="E404" cm="1">
        <f t="array" ref="E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(WEATHER!$A$2:$A$865=INPUT!$C$7)*(WEATHER!$B$2:$B$865=CALC!E401)*(WEATHER!$C$2:$C$865=CALC!$B$401), 0), 4)-29.4)</f>
        <v>6.5777777777777793</v>
      </c>
      <c r="F404" cm="1">
        <f t="array" ref="F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(WEATHER!$A$2:$A$865=INPUT!$C$7)*(WEATHER!$B$2:$B$865=CALC!F401)*(WEATHER!$C$2:$C$865=CALC!$B$401), 0), 4)-29.4)</f>
        <v>6.7444444444444436</v>
      </c>
      <c r="G404" cm="1">
        <f t="array" ref="G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(WEATHER!$A$2:$A$865=INPUT!$C$7)*(WEATHER!$B$2:$B$865=CALC!G401)*(WEATHER!$C$2:$C$865=CALC!$B$401), 0), 4)-29.4)</f>
        <v>6.9111111111111114</v>
      </c>
      <c r="H404" cm="1">
        <f t="array" ref="H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(WEATHER!$A$2:$A$865=INPUT!$C$7)*(WEATHER!$B$2:$B$865=CALC!H401)*(WEATHER!$C$2:$C$865=CALC!$B$401), 0), 4)-29.4)</f>
        <v>6.9111111111111114</v>
      </c>
      <c r="I404" cm="1">
        <f t="array" ref="I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(WEATHER!$A$2:$A$865=INPUT!$C$7)*(WEATHER!$B$2:$B$865=CALC!I401)*(WEATHER!$C$2:$C$865=CALC!$B$401), 0), 4)-29.4)</f>
        <v>6.5777777777777793</v>
      </c>
      <c r="J404" cm="1">
        <f t="array" ref="J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(WEATHER!$A$2:$A$865=INPUT!$C$7)*(WEATHER!$B$2:$B$865=CALC!J401)*(WEATHER!$C$2:$C$865=CALC!$B$401), 0), 4)-29.4)</f>
        <v>6.3555555555555578</v>
      </c>
      <c r="K404" cm="1">
        <f t="array" ref="K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(WEATHER!$A$2:$A$865=INPUT!$C$7)*(WEATHER!$B$2:$B$865=CALC!K401)*(WEATHER!$C$2:$C$865=CALC!$B$401), 0), 4)-29.4)</f>
        <v>6.9111111111111114</v>
      </c>
      <c r="L404" cm="1">
        <f t="array" ref="L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(WEATHER!$A$2:$A$865=INPUT!$C$7)*(WEATHER!$B$2:$B$865=CALC!L401)*(WEATHER!$C$2:$C$865=CALC!$B$401), 0), 4)-29.4)</f>
        <v>6.9111111111111114</v>
      </c>
      <c r="M404" cm="1">
        <f t="array" ref="M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(WEATHER!$A$2:$A$865=INPUT!$C$7)*(WEATHER!$B$2:$B$865=CALC!M401)*(WEATHER!$C$2:$C$865=CALC!$B$401), 0), 4)-29.4)</f>
        <v>6.9111111111111114</v>
      </c>
      <c r="N404" cm="1">
        <f t="array" ref="N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(WEATHER!$A$2:$A$865=INPUT!$C$7)*(WEATHER!$B$2:$B$865=CALC!N401)*(WEATHER!$C$2:$C$865=CALC!$B$401), 0), 4)-29.4)</f>
        <v>6.5777777777777793</v>
      </c>
      <c r="R404" t="s">
        <v>73</v>
      </c>
      <c r="S404">
        <f>(1/(2*INPUT!$C$16+INPUT!$C$14))*INDEX(INPUT!$F$11:$G$14,MATCH(CALC!$B$6,INPUT!$F$11:$F$14,0),2)*C404</f>
        <v>1555.9220689655178</v>
      </c>
      <c r="T404">
        <f>(1/(2*INPUT!$C$16+INPUT!$C$14))*INDEX(INPUT!$F$11:$G$14,MATCH(CALC!$B$6,INPUT!$F$11:$F$14,0),2)*D404</f>
        <v>1555.9220689655178</v>
      </c>
      <c r="U404">
        <f>(1/(2*INPUT!$C$16+INPUT!$C$14))*INDEX(INPUT!$F$11:$G$14,MATCH(CALC!$B$6,INPUT!$F$11:$F$14,0),2)*E404</f>
        <v>1747.8289655172418</v>
      </c>
      <c r="V404">
        <f>(1/(2*INPUT!$C$16+INPUT!$C$14))*INDEX(INPUT!$F$11:$G$14,MATCH(CALC!$B$6,INPUT!$F$11:$F$14,0),2)*F404</f>
        <v>1792.1151724137928</v>
      </c>
      <c r="W404">
        <f>(1/(2*INPUT!$C$16+INPUT!$C$14))*INDEX(INPUT!$F$11:$G$14,MATCH(CALC!$B$6,INPUT!$F$11:$F$14,0),2)*G404</f>
        <v>1836.401379310345</v>
      </c>
      <c r="X404">
        <f>(1/(2*INPUT!$C$16+INPUT!$C$14))*INDEX(INPUT!$F$11:$G$14,MATCH(CALC!$B$6,INPUT!$F$11:$F$14,0),2)*H404</f>
        <v>1836.401379310345</v>
      </c>
      <c r="Y404">
        <f>(1/(2*INPUT!$C$16+INPUT!$C$14))*INDEX(INPUT!$F$11:$G$14,MATCH(CALC!$B$6,INPUT!$F$11:$F$14,0),2)*I404</f>
        <v>1747.8289655172418</v>
      </c>
      <c r="Z404">
        <f>(1/(2*INPUT!$C$16+INPUT!$C$14))*INDEX(INPUT!$F$11:$G$14,MATCH(CALC!$B$6,INPUT!$F$11:$F$14,0),2)*J404</f>
        <v>1688.7806896551729</v>
      </c>
      <c r="AA404">
        <f>(1/(2*INPUT!$C$16+INPUT!$C$14))*INDEX(INPUT!$F$11:$G$14,MATCH(CALC!$B$6,INPUT!$F$11:$F$14,0),2)*K404</f>
        <v>1836.401379310345</v>
      </c>
      <c r="AB404">
        <f>(1/(2*INPUT!$C$16+INPUT!$C$14))*INDEX(INPUT!$F$11:$G$14,MATCH(CALC!$B$6,INPUT!$F$11:$F$14,0),2)*L404</f>
        <v>1836.401379310345</v>
      </c>
      <c r="AC404">
        <f>(1/(2*INPUT!$C$16+INPUT!$C$14))*INDEX(INPUT!$F$11:$G$14,MATCH(CALC!$B$6,INPUT!$F$11:$F$14,0),2)*M404</f>
        <v>1836.401379310345</v>
      </c>
      <c r="AD404">
        <f>(1/(2*INPUT!$C$16+INPUT!$C$14))*INDEX(INPUT!$F$11:$G$14,MATCH(CALC!$B$6,INPUT!$F$11:$F$14,0),2)*N404</f>
        <v>1747.8289655172418</v>
      </c>
    </row>
    <row r="405" spans="1:30" x14ac:dyDescent="0.3">
      <c r="B405" t="s">
        <v>105</v>
      </c>
      <c r="C405" cm="1">
        <f t="array" ref="C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(WEATHER!$A$2:$A$865=INPUT!$C$7)*(WEATHER!$B$2:$B$865=CALC!C401)*(WEATHER!$C$2:$C$865=CALC!$B$401), 0), 4)-29.4)</f>
        <v>8.8555555555555578</v>
      </c>
      <c r="D405" cm="1">
        <f t="array" ref="D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(WEATHER!$A$2:$A$865=INPUT!$C$7)*(WEATHER!$B$2:$B$865=CALC!D401)*(WEATHER!$C$2:$C$865=CALC!$B$401), 0), 4)-29.4)</f>
        <v>8.8555555555555578</v>
      </c>
      <c r="E405" cm="1">
        <f t="array" ref="E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(WEATHER!$A$2:$A$865=INPUT!$C$7)*(WEATHER!$B$2:$B$865=CALC!E401)*(WEATHER!$C$2:$C$865=CALC!$B$401), 0), 4)-29.4)</f>
        <v>9.5777777777777793</v>
      </c>
      <c r="F405" cm="1">
        <f t="array" ref="F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(WEATHER!$A$2:$A$865=INPUT!$C$7)*(WEATHER!$B$2:$B$865=CALC!F401)*(WEATHER!$C$2:$C$865=CALC!$B$401), 0), 4)-29.4)</f>
        <v>9.7444444444444436</v>
      </c>
      <c r="G405" cm="1">
        <f t="array" ref="G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(WEATHER!$A$2:$A$865=INPUT!$C$7)*(WEATHER!$B$2:$B$865=CALC!G401)*(WEATHER!$C$2:$C$865=CALC!$B$401), 0), 4)-29.4)</f>
        <v>9.9111111111111114</v>
      </c>
      <c r="H405" cm="1">
        <f t="array" ref="H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(WEATHER!$A$2:$A$865=INPUT!$C$7)*(WEATHER!$B$2:$B$865=CALC!H401)*(WEATHER!$C$2:$C$865=CALC!$B$401), 0), 4)-29.4)</f>
        <v>9.9111111111111114</v>
      </c>
      <c r="I405" cm="1">
        <f t="array" ref="I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(WEATHER!$A$2:$A$865=INPUT!$C$7)*(WEATHER!$B$2:$B$865=CALC!I401)*(WEATHER!$C$2:$C$865=CALC!$B$401), 0), 4)-29.4)</f>
        <v>9.5777777777777793</v>
      </c>
      <c r="J405" cm="1">
        <f t="array" ref="J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(WEATHER!$A$2:$A$865=INPUT!$C$7)*(WEATHER!$B$2:$B$865=CALC!J401)*(WEATHER!$C$2:$C$865=CALC!$B$401), 0), 4)-29.4)</f>
        <v>9.3555555555555578</v>
      </c>
      <c r="K405" cm="1">
        <f t="array" ref="K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(WEATHER!$A$2:$A$865=INPUT!$C$7)*(WEATHER!$B$2:$B$865=CALC!K401)*(WEATHER!$C$2:$C$865=CALC!$B$401), 0), 4)-29.4)</f>
        <v>9.9111111111111114</v>
      </c>
      <c r="L405" cm="1">
        <f t="array" ref="L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(WEATHER!$A$2:$A$865=INPUT!$C$7)*(WEATHER!$B$2:$B$865=CALC!L401)*(WEATHER!$C$2:$C$865=CALC!$B$401), 0), 4)-29.4)</f>
        <v>9.9111111111111114</v>
      </c>
      <c r="M405" cm="1">
        <f t="array" ref="M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(WEATHER!$A$2:$A$865=INPUT!$C$7)*(WEATHER!$B$2:$B$865=CALC!M401)*(WEATHER!$C$2:$C$865=CALC!$B$401), 0), 4)-29.4)</f>
        <v>9.9111111111111114</v>
      </c>
      <c r="N405" cm="1">
        <f t="array" ref="N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(WEATHER!$A$2:$A$865=INPUT!$C$7)*(WEATHER!$B$2:$B$865=CALC!N401)*(WEATHER!$C$2:$C$865=CALC!$B$401), 0), 4)-29.4)</f>
        <v>9.5777777777777793</v>
      </c>
      <c r="R405" t="s">
        <v>105</v>
      </c>
      <c r="S405">
        <f>(1/(2*INPUT!$C$16+INPUT!$C$14))*INDEX(INPUT!$F$11:$G$14,MATCH(CALC!$B$6,INPUT!$F$11:$F$14,0),2)*C405</f>
        <v>2353.0737931034487</v>
      </c>
      <c r="T405">
        <f>(1/(2*INPUT!$C$16+INPUT!$C$14))*INDEX(INPUT!$F$11:$G$14,MATCH(CALC!$B$6,INPUT!$F$11:$F$14,0),2)*D405</f>
        <v>2353.0737931034487</v>
      </c>
      <c r="U405">
        <f>(1/(2*INPUT!$C$16+INPUT!$C$14))*INDEX(INPUT!$F$11:$G$14,MATCH(CALC!$B$6,INPUT!$F$11:$F$14,0),2)*E405</f>
        <v>2544.9806896551727</v>
      </c>
      <c r="V405">
        <f>(1/(2*INPUT!$C$16+INPUT!$C$14))*INDEX(INPUT!$F$11:$G$14,MATCH(CALC!$B$6,INPUT!$F$11:$F$14,0),2)*F405</f>
        <v>2589.2668965517237</v>
      </c>
      <c r="W405">
        <f>(1/(2*INPUT!$C$16+INPUT!$C$14))*INDEX(INPUT!$F$11:$G$14,MATCH(CALC!$B$6,INPUT!$F$11:$F$14,0),2)*G405</f>
        <v>2633.553103448276</v>
      </c>
      <c r="X405">
        <f>(1/(2*INPUT!$C$16+INPUT!$C$14))*INDEX(INPUT!$F$11:$G$14,MATCH(CALC!$B$6,INPUT!$F$11:$F$14,0),2)*H405</f>
        <v>2633.553103448276</v>
      </c>
      <c r="Y405">
        <f>(1/(2*INPUT!$C$16+INPUT!$C$14))*INDEX(INPUT!$F$11:$G$14,MATCH(CALC!$B$6,INPUT!$F$11:$F$14,0),2)*I405</f>
        <v>2544.9806896551727</v>
      </c>
      <c r="Z405">
        <f>(1/(2*INPUT!$C$16+INPUT!$C$14))*INDEX(INPUT!$F$11:$G$14,MATCH(CALC!$B$6,INPUT!$F$11:$F$14,0),2)*J405</f>
        <v>2485.9324137931039</v>
      </c>
      <c r="AA405">
        <f>(1/(2*INPUT!$C$16+INPUT!$C$14))*INDEX(INPUT!$F$11:$G$14,MATCH(CALC!$B$6,INPUT!$F$11:$F$14,0),2)*K405</f>
        <v>2633.553103448276</v>
      </c>
      <c r="AB405">
        <f>(1/(2*INPUT!$C$16+INPUT!$C$14))*INDEX(INPUT!$F$11:$G$14,MATCH(CALC!$B$6,INPUT!$F$11:$F$14,0),2)*L405</f>
        <v>2633.553103448276</v>
      </c>
      <c r="AC405">
        <f>(1/(2*INPUT!$C$16+INPUT!$C$14))*INDEX(INPUT!$F$11:$G$14,MATCH(CALC!$B$6,INPUT!$F$11:$F$14,0),2)*M405</f>
        <v>2633.553103448276</v>
      </c>
      <c r="AD405">
        <f>(1/(2*INPUT!$C$16+INPUT!$C$14))*INDEX(INPUT!$F$11:$G$14,MATCH(CALC!$B$6,INPUT!$F$11:$F$14,0),2)*N405</f>
        <v>2544.9806896551727</v>
      </c>
    </row>
    <row r="406" spans="1:30" x14ac:dyDescent="0.3">
      <c r="B406" t="s">
        <v>106</v>
      </c>
      <c r="C406" cm="1">
        <f t="array" ref="C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(WEATHER!$A$2:$A$865=INPUT!$C$7)*(WEATHER!$B$2:$B$865=CALC!C401)*(WEATHER!$C$2:$C$865=CALC!$B$401), 0), 4)-29.4)</f>
        <v>5.8555555555555578</v>
      </c>
      <c r="D406" cm="1">
        <f t="array" ref="D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(WEATHER!$A$2:$A$865=INPUT!$C$7)*(WEATHER!$B$2:$B$865=CALC!D401)*(WEATHER!$C$2:$C$865=CALC!$B$401), 0), 4)-29.4)</f>
        <v>5.8555555555555578</v>
      </c>
      <c r="E406" cm="1">
        <f t="array" ref="E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(WEATHER!$A$2:$A$865=INPUT!$C$7)*(WEATHER!$B$2:$B$865=CALC!E401)*(WEATHER!$C$2:$C$865=CALC!$B$401), 0), 4)-29.4)</f>
        <v>6.5777777777777793</v>
      </c>
      <c r="F406" cm="1">
        <f t="array" ref="F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(WEATHER!$A$2:$A$865=INPUT!$C$7)*(WEATHER!$B$2:$B$865=CALC!F401)*(WEATHER!$C$2:$C$865=CALC!$B$401), 0), 4)-29.4)</f>
        <v>6.7444444444444436</v>
      </c>
      <c r="G406" cm="1">
        <f t="array" ref="G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(WEATHER!$A$2:$A$865=INPUT!$C$7)*(WEATHER!$B$2:$B$865=CALC!G401)*(WEATHER!$C$2:$C$865=CALC!$B$401), 0), 4)-29.4)</f>
        <v>6.9111111111111114</v>
      </c>
      <c r="H406" cm="1">
        <f t="array" ref="H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(WEATHER!$A$2:$A$865=INPUT!$C$7)*(WEATHER!$B$2:$B$865=CALC!H401)*(WEATHER!$C$2:$C$865=CALC!$B$401), 0), 4)-29.4)</f>
        <v>6.9111111111111114</v>
      </c>
      <c r="I406" cm="1">
        <f t="array" ref="I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(WEATHER!$A$2:$A$865=INPUT!$C$7)*(WEATHER!$B$2:$B$865=CALC!I401)*(WEATHER!$C$2:$C$865=CALC!$B$401), 0), 4)-29.4)</f>
        <v>6.5777777777777793</v>
      </c>
      <c r="J406" cm="1">
        <f t="array" ref="J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(WEATHER!$A$2:$A$865=INPUT!$C$7)*(WEATHER!$B$2:$B$865=CALC!J401)*(WEATHER!$C$2:$C$865=CALC!$B$401), 0), 4)-29.4)</f>
        <v>6.3555555555555578</v>
      </c>
      <c r="K406" cm="1">
        <f t="array" ref="K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(WEATHER!$A$2:$A$865=INPUT!$C$7)*(WEATHER!$B$2:$B$865=CALC!K401)*(WEATHER!$C$2:$C$865=CALC!$B$401), 0), 4)-29.4)</f>
        <v>6.9111111111111114</v>
      </c>
      <c r="L406" cm="1">
        <f t="array" ref="L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(WEATHER!$A$2:$A$865=INPUT!$C$7)*(WEATHER!$B$2:$B$865=CALC!L401)*(WEATHER!$C$2:$C$865=CALC!$B$401), 0), 4)-29.4)</f>
        <v>6.9111111111111114</v>
      </c>
      <c r="M406" cm="1">
        <f t="array" ref="M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(WEATHER!$A$2:$A$865=INPUT!$C$7)*(WEATHER!$B$2:$B$865=CALC!M401)*(WEATHER!$C$2:$C$865=CALC!$B$401), 0), 4)-29.4)</f>
        <v>6.9111111111111114</v>
      </c>
      <c r="N406" cm="1">
        <f t="array" ref="N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(WEATHER!$A$2:$A$865=INPUT!$C$7)*(WEATHER!$B$2:$B$865=CALC!N401)*(WEATHER!$C$2:$C$865=CALC!$B$401), 0), 4)-29.4)</f>
        <v>6.5777777777777793</v>
      </c>
      <c r="R406" t="s">
        <v>106</v>
      </c>
      <c r="S406">
        <f>(1/(2*INPUT!$C$16+INPUT!$C$14))*INDEX(INPUT!$F$11:$G$14,MATCH(CALC!$B$6,INPUT!$F$11:$F$14,0),2)*C406</f>
        <v>1555.9220689655178</v>
      </c>
      <c r="T406">
        <f>(1/(2*INPUT!$C$16+INPUT!$C$14))*INDEX(INPUT!$F$11:$G$14,MATCH(CALC!$B$6,INPUT!$F$11:$F$14,0),2)*D406</f>
        <v>1555.9220689655178</v>
      </c>
      <c r="U406">
        <f>(1/(2*INPUT!$C$16+INPUT!$C$14))*INDEX(INPUT!$F$11:$G$14,MATCH(CALC!$B$6,INPUT!$F$11:$F$14,0),2)*E406</f>
        <v>1747.8289655172418</v>
      </c>
      <c r="V406">
        <f>(1/(2*INPUT!$C$16+INPUT!$C$14))*INDEX(INPUT!$F$11:$G$14,MATCH(CALC!$B$6,INPUT!$F$11:$F$14,0),2)*F406</f>
        <v>1792.1151724137928</v>
      </c>
      <c r="W406">
        <f>(1/(2*INPUT!$C$16+INPUT!$C$14))*INDEX(INPUT!$F$11:$G$14,MATCH(CALC!$B$6,INPUT!$F$11:$F$14,0),2)*G406</f>
        <v>1836.401379310345</v>
      </c>
      <c r="X406">
        <f>(1/(2*INPUT!$C$16+INPUT!$C$14))*INDEX(INPUT!$F$11:$G$14,MATCH(CALC!$B$6,INPUT!$F$11:$F$14,0),2)*H406</f>
        <v>1836.401379310345</v>
      </c>
      <c r="Y406">
        <f>(1/(2*INPUT!$C$16+INPUT!$C$14))*INDEX(INPUT!$F$11:$G$14,MATCH(CALC!$B$6,INPUT!$F$11:$F$14,0),2)*I406</f>
        <v>1747.8289655172418</v>
      </c>
      <c r="Z406">
        <f>(1/(2*INPUT!$C$16+INPUT!$C$14))*INDEX(INPUT!$F$11:$G$14,MATCH(CALC!$B$6,INPUT!$F$11:$F$14,0),2)*J406</f>
        <v>1688.7806896551729</v>
      </c>
      <c r="AA406">
        <f>(1/(2*INPUT!$C$16+INPUT!$C$14))*INDEX(INPUT!$F$11:$G$14,MATCH(CALC!$B$6,INPUT!$F$11:$F$14,0),2)*K406</f>
        <v>1836.401379310345</v>
      </c>
      <c r="AB406">
        <f>(1/(2*INPUT!$C$16+INPUT!$C$14))*INDEX(INPUT!$F$11:$G$14,MATCH(CALC!$B$6,INPUT!$F$11:$F$14,0),2)*L406</f>
        <v>1836.401379310345</v>
      </c>
      <c r="AC406">
        <f>(1/(2*INPUT!$C$16+INPUT!$C$14))*INDEX(INPUT!$F$11:$G$14,MATCH(CALC!$B$6,INPUT!$F$11:$F$14,0),2)*M406</f>
        <v>1836.401379310345</v>
      </c>
      <c r="AD406">
        <f>(1/(2*INPUT!$C$16+INPUT!$C$14))*INDEX(INPUT!$F$11:$G$14,MATCH(CALC!$B$6,INPUT!$F$11:$F$14,0),2)*N406</f>
        <v>1747.8289655172418</v>
      </c>
    </row>
    <row r="407" spans="1:30" x14ac:dyDescent="0.3">
      <c r="A407" t="s">
        <v>109</v>
      </c>
      <c r="C407" cm="1">
        <f t="array" ref="C407">INDEX(CLTDRoofGlass!$G$3:$G$26,$B$401,1)+(25.5-$E$1)+(INDEX(WEATHER!$A$2:$G$865, MATCH(1, (WEATHER!$A$2:$A$865=INPUT!$C$7)*(WEATHER!$B$2:$B$865=CALC!C401)*(WEATHER!$C$2:$C$865=CALC!$B$401), 0), 4)-29.4)</f>
        <v>-0.14444444444444215</v>
      </c>
      <c r="D407" cm="1">
        <f t="array" ref="D407">INDEX(CLTDRoofGlass!$G$3:$G$26,$B$401,1)+(25.5-$E$1)+(INDEX(WEATHER!$A$2:$G$865, MATCH(1, (WEATHER!$A$2:$A$865=INPUT!$C$7)*(WEATHER!$B$2:$B$865=CALC!D401)*(WEATHER!$C$2:$C$865=CALC!$B$401), 0), 4)-29.4)</f>
        <v>-0.14444444444444215</v>
      </c>
      <c r="E407" cm="1">
        <f t="array" ref="E407">INDEX(CLTDRoofGlass!$G$3:$G$26,$B$401,1)+(25.5-$E$1)+(INDEX(WEATHER!$A$2:$G$865, MATCH(1, (WEATHER!$A$2:$A$865=INPUT!$C$7)*(WEATHER!$B$2:$B$865=CALC!E401)*(WEATHER!$C$2:$C$865=CALC!$B$401), 0), 4)-29.4)</f>
        <v>0.57777777777777928</v>
      </c>
      <c r="F407" cm="1">
        <f t="array" ref="F407">INDEX(CLTDRoofGlass!$G$3:$G$26,$B$401,1)+(25.5-$E$1)+(INDEX(WEATHER!$A$2:$G$865, MATCH(1, (WEATHER!$A$2:$A$865=INPUT!$C$7)*(WEATHER!$B$2:$B$865=CALC!F401)*(WEATHER!$C$2:$C$865=CALC!$B$401), 0), 4)-29.4)</f>
        <v>0.74444444444444358</v>
      </c>
      <c r="G407" cm="1">
        <f t="array" ref="G407">INDEX(CLTDRoofGlass!$G$3:$G$26,$B$401,1)+(25.5-$E$1)+(INDEX(WEATHER!$A$2:$G$865, MATCH(1, (WEATHER!$A$2:$A$865=INPUT!$C$7)*(WEATHER!$B$2:$B$865=CALC!G401)*(WEATHER!$C$2:$C$865=CALC!$B$401), 0), 4)-29.4)</f>
        <v>0.91111111111111143</v>
      </c>
      <c r="H407" cm="1">
        <f t="array" ref="H407">INDEX(CLTDRoofGlass!$G$3:$G$26,$B$401,1)+(25.5-$E$1)+(INDEX(WEATHER!$A$2:$G$865, MATCH(1, (WEATHER!$A$2:$A$865=INPUT!$C$7)*(WEATHER!$B$2:$B$865=CALC!H401)*(WEATHER!$C$2:$C$865=CALC!$B$401), 0), 4)-29.4)</f>
        <v>0.91111111111111143</v>
      </c>
      <c r="I407" cm="1">
        <f t="array" ref="I407">INDEX(CLTDRoofGlass!$G$3:$G$26,$B$401,1)+(25.5-$E$1)+(INDEX(WEATHER!$A$2:$G$865, MATCH(1, (WEATHER!$A$2:$A$865=INPUT!$C$7)*(WEATHER!$B$2:$B$865=CALC!I401)*(WEATHER!$C$2:$C$865=CALC!$B$401), 0), 4)-29.4)</f>
        <v>0.57777777777777928</v>
      </c>
      <c r="J407" cm="1">
        <f t="array" ref="J407">INDEX(CLTDRoofGlass!$G$3:$G$26,$B$401,1)+(25.5-$E$1)+(INDEX(WEATHER!$A$2:$G$865, MATCH(1, (WEATHER!$A$2:$A$865=INPUT!$C$7)*(WEATHER!$B$2:$B$865=CALC!J401)*(WEATHER!$C$2:$C$865=CALC!$B$401), 0), 4)-29.4)</f>
        <v>0.35555555555555785</v>
      </c>
      <c r="K407" cm="1">
        <f t="array" ref="K407">INDEX(CLTDRoofGlass!$G$3:$G$26,$B$401,1)+(25.5-$E$1)+(INDEX(WEATHER!$A$2:$G$865, MATCH(1, (WEATHER!$A$2:$A$865=INPUT!$C$7)*(WEATHER!$B$2:$B$865=CALC!K401)*(WEATHER!$C$2:$C$865=CALC!$B$401), 0), 4)-29.4)</f>
        <v>0.91111111111111143</v>
      </c>
      <c r="L407" cm="1">
        <f t="array" ref="L407">INDEX(CLTDRoofGlass!$G$3:$G$26,$B$401,1)+(25.5-$E$1)+(INDEX(WEATHER!$A$2:$G$865, MATCH(1, (WEATHER!$A$2:$A$865=INPUT!$C$7)*(WEATHER!$B$2:$B$865=CALC!L401)*(WEATHER!$C$2:$C$865=CALC!$B$401), 0), 4)-29.4)</f>
        <v>0.91111111111111143</v>
      </c>
      <c r="M407" cm="1">
        <f t="array" ref="M407">INDEX(CLTDRoofGlass!$G$3:$G$26,$B$401,1)+(25.5-$E$1)+(INDEX(WEATHER!$A$2:$G$865, MATCH(1, (WEATHER!$A$2:$A$865=INPUT!$C$7)*(WEATHER!$B$2:$B$865=CALC!M401)*(WEATHER!$C$2:$C$865=CALC!$B$401), 0), 4)-29.4)</f>
        <v>0.91111111111111143</v>
      </c>
      <c r="N407" cm="1">
        <f t="array" ref="N407">INDEX(CLTDRoofGlass!$G$3:$G$26,$B$401,1)+(25.5-$E$1)+(INDEX(WEATHER!$A$2:$G$865, MATCH(1, (WEATHER!$A$2:$A$865=INPUT!$C$7)*(WEATHER!$B$2:$B$865=CALC!N401)*(WEATHER!$C$2:$C$865=CALC!$B$401), 0), 4)-29.4)</f>
        <v>0.57777777777777928</v>
      </c>
      <c r="P407" t="s">
        <v>34</v>
      </c>
      <c r="Q407" t="s">
        <v>27</v>
      </c>
    </row>
    <row r="408" spans="1:30" x14ac:dyDescent="0.3">
      <c r="A408" t="s">
        <v>75</v>
      </c>
      <c r="B408" t="s">
        <v>104</v>
      </c>
      <c r="C408">
        <f>INDEX('SCL&amp;CLF'!$B$4:$Y$12,MATCH(B408,'SCL&amp;CLF'!$A$4:$A$12,0),MATCH(CALC!B401,'SCL&amp;CLF'!$B$3:$Y$3,0))</f>
        <v>3</v>
      </c>
      <c r="P408" t="s">
        <v>35</v>
      </c>
      <c r="Q408" t="s">
        <v>36</v>
      </c>
      <c r="S408">
        <f>SUMIF('COMP-WINDOW'!JV:JV, "&lt;&gt;#N/A")</f>
        <v>725.49997333333476</v>
      </c>
      <c r="T408">
        <f>SUMIF('COMP-WINDOW'!JW:JW, "&lt;&gt;#N/A")</f>
        <v>725.49997333333476</v>
      </c>
      <c r="U408">
        <f>SUMIF('COMP-WINDOW'!JX:JX, "&lt;&gt;#N/A")</f>
        <v>1190.2361066666676</v>
      </c>
      <c r="V408">
        <f>SUMIF('COMP-WINDOW'!JY:JY, "&lt;&gt;#N/A")</f>
        <v>1297.4829066666662</v>
      </c>
      <c r="W408">
        <f>SUMIF('COMP-WINDOW'!JZ:JZ, "&lt;&gt;#N/A")</f>
        <v>1404.7297066666667</v>
      </c>
      <c r="X408">
        <f>SUMIF('COMP-WINDOW'!KA:KA, "&lt;&gt;#N/A")</f>
        <v>1404.7297066666667</v>
      </c>
      <c r="Y408">
        <f>SUMIF('COMP-WINDOW'!KB:KB, "&lt;&gt;#N/A")</f>
        <v>1190.2361066666676</v>
      </c>
      <c r="Z408">
        <f>SUMIF('COMP-WINDOW'!KC:KC, "&lt;&gt;#N/A")</f>
        <v>1047.2403733333349</v>
      </c>
      <c r="AA408">
        <f>SUMIF('COMP-WINDOW'!KD:KD, "&lt;&gt;#N/A")</f>
        <v>1404.7297066666667</v>
      </c>
      <c r="AB408">
        <f>SUMIF('COMP-WINDOW'!KE:KE, "&lt;&gt;#N/A")</f>
        <v>1404.7297066666667</v>
      </c>
      <c r="AC408">
        <f>SUMIF('COMP-WINDOW'!KF:KF, "&lt;&gt;#N/A")</f>
        <v>1404.7297066666667</v>
      </c>
      <c r="AD408">
        <f>SUMIF('COMP-WINDOW'!KG:KG, "&lt;&gt;#N/A")</f>
        <v>1190.2361066666676</v>
      </c>
    </row>
    <row r="409" spans="1:30" x14ac:dyDescent="0.3">
      <c r="B409" t="s">
        <v>73</v>
      </c>
      <c r="C409">
        <f>INDEX('SCL&amp;CLF'!$B$4:$Y$12,MATCH(B409,'SCL&amp;CLF'!$A$4:$A$12,0),MATCH(CALC!B401,'SCL&amp;CLF'!$B$3:$Y$3,0))</f>
        <v>3</v>
      </c>
      <c r="P409" t="s">
        <v>35</v>
      </c>
      <c r="Q409" t="s">
        <v>22</v>
      </c>
      <c r="S409">
        <f>SUMIF('COMP-DOOR'!JV:JV, "&lt;&gt;#N/A")</f>
        <v>342.81622222222234</v>
      </c>
      <c r="T409">
        <f>SUMIF('COMP-DOOR'!JW:JW, "&lt;&gt;#N/A")</f>
        <v>342.81622222222234</v>
      </c>
      <c r="U409">
        <f>SUMIF('COMP-DOOR'!JX:JX, "&lt;&gt;#N/A")</f>
        <v>378.33511111111125</v>
      </c>
      <c r="V409">
        <f>SUMIF('COMP-DOOR'!JY:JY, "&lt;&gt;#N/A")</f>
        <v>386.53177777777773</v>
      </c>
      <c r="W409">
        <f>SUMIF('COMP-DOOR'!JZ:JZ, "&lt;&gt;#N/A")</f>
        <v>394.72844444444445</v>
      </c>
      <c r="X409">
        <f>SUMIF('COMP-DOOR'!KA:KA, "&lt;&gt;#N/A")</f>
        <v>394.72844444444445</v>
      </c>
      <c r="Y409">
        <f>SUMIF('COMP-DOOR'!KB:KB, "&lt;&gt;#N/A")</f>
        <v>378.33511111111125</v>
      </c>
      <c r="Z409">
        <f>SUMIF('COMP-DOOR'!KC:KC, "&lt;&gt;#N/A")</f>
        <v>367.40622222222231</v>
      </c>
      <c r="AA409">
        <f>SUMIF('COMP-DOOR'!KD:KD, "&lt;&gt;#N/A")</f>
        <v>394.72844444444445</v>
      </c>
      <c r="AB409">
        <f>SUMIF('COMP-DOOR'!KE:KE, "&lt;&gt;#N/A")</f>
        <v>394.72844444444445</v>
      </c>
      <c r="AC409">
        <f>SUMIF('COMP-DOOR'!KF:KF, "&lt;&gt;#N/A")</f>
        <v>394.72844444444445</v>
      </c>
      <c r="AD409">
        <f>SUMIF('COMP-DOOR'!KG:KG, "&lt;&gt;#N/A")</f>
        <v>378.33511111111125</v>
      </c>
    </row>
    <row r="410" spans="1:30" x14ac:dyDescent="0.3">
      <c r="B410" t="s">
        <v>105</v>
      </c>
      <c r="C410">
        <f>INDEX('SCL&amp;CLF'!$B$4:$Y$12,MATCH(B410,'SCL&amp;CLF'!$A$4:$A$12,0),MATCH(CALC!B401,'SCL&amp;CLF'!$B$3:$Y$3,0))</f>
        <v>19</v>
      </c>
    </row>
    <row r="411" spans="1:30" x14ac:dyDescent="0.3">
      <c r="B411" t="s">
        <v>106</v>
      </c>
      <c r="C411">
        <f>INDEX('SCL&amp;CLF'!$B$4:$Y$12,MATCH(B411,'SCL&amp;CLF'!$A$4:$A$12,0),MATCH(CALC!B401,'SCL&amp;CLF'!$B$3:$Y$3,0))</f>
        <v>3</v>
      </c>
      <c r="P411" t="s">
        <v>37</v>
      </c>
      <c r="Q411" t="s">
        <v>39</v>
      </c>
      <c r="S411">
        <f>INPUT!$L$5 * INDEX('ROOM-TYPE'!$B$2:$I$5, 1, MATCH(INPUT!$L$4, 'ROOM-TYPE'!$B$1:$I$1, 0)) * $C$412</f>
        <v>0</v>
      </c>
      <c r="T411">
        <f>INPUT!$L$5 * INDEX('ROOM-TYPE'!$B$2:$I$5, 1, MATCH(INPUT!$L$4, 'ROOM-TYPE'!$B$1:$I$1, 0)) * $C$412</f>
        <v>0</v>
      </c>
      <c r="U411">
        <f>INPUT!$L$5 * INDEX('ROOM-TYPE'!$B$2:$I$5, 1, MATCH(INPUT!$L$4, 'ROOM-TYPE'!$B$1:$I$1, 0)) * $C$412</f>
        <v>0</v>
      </c>
      <c r="V411">
        <f>INPUT!$L$5 * INDEX('ROOM-TYPE'!$B$2:$I$5, 1, MATCH(INPUT!$L$4, 'ROOM-TYPE'!$B$1:$I$1, 0)) * $C$412</f>
        <v>0</v>
      </c>
      <c r="W411">
        <f>INPUT!$L$5 * INDEX('ROOM-TYPE'!$B$2:$I$5, 1, MATCH(INPUT!$L$4, 'ROOM-TYPE'!$B$1:$I$1, 0)) * $C$412</f>
        <v>0</v>
      </c>
      <c r="X411">
        <f>INPUT!$L$5 * INDEX('ROOM-TYPE'!$B$2:$I$5, 1, MATCH(INPUT!$L$4, 'ROOM-TYPE'!$B$1:$I$1, 0)) * $C$412</f>
        <v>0</v>
      </c>
      <c r="Y411">
        <f>INPUT!$L$5 * INDEX('ROOM-TYPE'!$B$2:$I$5, 1, MATCH(INPUT!$L$4, 'ROOM-TYPE'!$B$1:$I$1, 0)) * $C$412</f>
        <v>0</v>
      </c>
      <c r="Z411">
        <f>INPUT!$L$5 * INDEX('ROOM-TYPE'!$B$2:$I$5, 1, MATCH(INPUT!$L$4, 'ROOM-TYPE'!$B$1:$I$1, 0)) * $C$412</f>
        <v>0</v>
      </c>
      <c r="AA411">
        <f>INPUT!$L$5 * INDEX('ROOM-TYPE'!$B$2:$I$5, 1, MATCH(INPUT!$L$4, 'ROOM-TYPE'!$B$1:$I$1, 0)) * $C$412</f>
        <v>0</v>
      </c>
      <c r="AB411">
        <f>INPUT!$L$5 * INDEX('ROOM-TYPE'!$B$2:$I$5, 1, MATCH(INPUT!$L$4, 'ROOM-TYPE'!$B$1:$I$1, 0)) * $C$412</f>
        <v>0</v>
      </c>
      <c r="AC411">
        <f>INPUT!$L$5 * INDEX('ROOM-TYPE'!$B$2:$I$5, 1, MATCH(INPUT!$L$4, 'ROOM-TYPE'!$B$1:$I$1, 0)) * $C$412</f>
        <v>0</v>
      </c>
      <c r="AD411">
        <f>INPUT!$L$5 * INDEX('ROOM-TYPE'!$B$2:$I$5, 1, MATCH(INPUT!$L$4, 'ROOM-TYPE'!$B$1:$I$1, 0)) * $C$412</f>
        <v>0</v>
      </c>
    </row>
    <row r="412" spans="1:30" x14ac:dyDescent="0.3">
      <c r="A412" t="s">
        <v>210</v>
      </c>
      <c r="C412">
        <f>INDEX('SCL&amp;CLF'!$B$17:$Y$25,MATCH(INDEX('ROOM-TYPE'!$B$1:$I$5,4,MATCH(INPUT!$L$4,'ROOM-TYPE'!$B$1:$I$1,0)),'SCL&amp;CLF'!$A$17:$A$25,0),MATCH(CALC!B401,'SCL&amp;CLF'!$B$16:$Y$16,0))</f>
        <v>0</v>
      </c>
      <c r="P412" t="s">
        <v>37</v>
      </c>
      <c r="Q412" t="s">
        <v>38</v>
      </c>
      <c r="S412">
        <f>INPUT!$L$5 * INDEX('ROOM-TYPE'!$B$2:$I$5, 2, MATCH(INPUT!$L$4, 'ROOM-TYPE'!$B$1:$I$1, 0))</f>
        <v>17370</v>
      </c>
      <c r="T412">
        <f>INPUT!$L$5 * INDEX('ROOM-TYPE'!$B$2:$I$5, 2, MATCH(INPUT!$L$4, 'ROOM-TYPE'!$B$1:$I$1, 0))</f>
        <v>17370</v>
      </c>
      <c r="U412">
        <f>INPUT!$L$5 * INDEX('ROOM-TYPE'!$B$2:$I$5, 2, MATCH(INPUT!$L$4, 'ROOM-TYPE'!$B$1:$I$1, 0))</f>
        <v>17370</v>
      </c>
      <c r="V412">
        <f>INPUT!$L$5 * INDEX('ROOM-TYPE'!$B$2:$I$5, 2, MATCH(INPUT!$L$4, 'ROOM-TYPE'!$B$1:$I$1, 0))</f>
        <v>17370</v>
      </c>
      <c r="W412">
        <f>INPUT!$L$5 * INDEX('ROOM-TYPE'!$B$2:$I$5, 2, MATCH(INPUT!$L$4, 'ROOM-TYPE'!$B$1:$I$1, 0))</f>
        <v>17370</v>
      </c>
      <c r="X412">
        <f>INPUT!$L$5 * INDEX('ROOM-TYPE'!$B$2:$I$5, 2, MATCH(INPUT!$L$4, 'ROOM-TYPE'!$B$1:$I$1, 0))</f>
        <v>17370</v>
      </c>
      <c r="Y412">
        <f>INPUT!$L$5 * INDEX('ROOM-TYPE'!$B$2:$I$5, 2, MATCH(INPUT!$L$4, 'ROOM-TYPE'!$B$1:$I$1, 0))</f>
        <v>17370</v>
      </c>
      <c r="Z412">
        <f>INPUT!$L$5 * INDEX('ROOM-TYPE'!$B$2:$I$5, 2, MATCH(INPUT!$L$4, 'ROOM-TYPE'!$B$1:$I$1, 0))</f>
        <v>17370</v>
      </c>
      <c r="AA412">
        <f>INPUT!$L$5 * INDEX('ROOM-TYPE'!$B$2:$I$5, 2, MATCH(INPUT!$L$4, 'ROOM-TYPE'!$B$1:$I$1, 0))</f>
        <v>17370</v>
      </c>
      <c r="AB412">
        <f>INPUT!$L$5 * INDEX('ROOM-TYPE'!$B$2:$I$5, 2, MATCH(INPUT!$L$4, 'ROOM-TYPE'!$B$1:$I$1, 0))</f>
        <v>17370</v>
      </c>
      <c r="AC412">
        <f>INPUT!$L$5 * INDEX('ROOM-TYPE'!$B$2:$I$5, 2, MATCH(INPUT!$L$4, 'ROOM-TYPE'!$B$1:$I$1, 0))</f>
        <v>17370</v>
      </c>
      <c r="AD412">
        <f>INPUT!$L$5 * INDEX('ROOM-TYPE'!$B$2:$I$5, 2, MATCH(INPUT!$L$4, 'ROOM-TYPE'!$B$1:$I$1, 0))</f>
        <v>17370</v>
      </c>
    </row>
    <row r="413" spans="1:30" x14ac:dyDescent="0.3">
      <c r="A413" t="s">
        <v>212</v>
      </c>
      <c r="C413">
        <f>INDEX('SCL&amp;CLF'!$B$29:$Y$33,MATCH(INDEX('ROOM-TYPE'!$B$1:$I$5,5,MATCH(INPUT!$L$4,'ROOM-TYPE'!$B$1:$I$1,0)),'SCL&amp;CLF'!$A$29:$A$33,0),MATCH(CALC!B401,'SCL&amp;CLF'!$B$28:$Y$28,0))</f>
        <v>0.01</v>
      </c>
      <c r="P413" t="s">
        <v>40</v>
      </c>
      <c r="Q413" t="s">
        <v>31</v>
      </c>
      <c r="S413">
        <f>SUMIF(COMP!$F:$F, "&lt;&gt;#N/A")*$C$413</f>
        <v>1.0824</v>
      </c>
      <c r="T413">
        <f>SUMIF(COMP!$F:$F, "&lt;&gt;#N/A")*$C$413</f>
        <v>1.0824</v>
      </c>
      <c r="U413">
        <f>SUMIF(COMP!$F:$F, "&lt;&gt;#N/A")*$C$413</f>
        <v>1.0824</v>
      </c>
      <c r="V413">
        <f>SUMIF(COMP!$F:$F, "&lt;&gt;#N/A")*$C$413</f>
        <v>1.0824</v>
      </c>
      <c r="W413">
        <f>SUMIF(COMP!$F:$F, "&lt;&gt;#N/A")*$C$413</f>
        <v>1.0824</v>
      </c>
      <c r="X413">
        <f>SUMIF(COMP!$F:$F, "&lt;&gt;#N/A")*$C$413</f>
        <v>1.0824</v>
      </c>
      <c r="Y413">
        <f>SUMIF(COMP!$F:$F, "&lt;&gt;#N/A")*$C$413</f>
        <v>1.0824</v>
      </c>
      <c r="Z413">
        <f>SUMIF(COMP!$F:$F, "&lt;&gt;#N/A")*$C$413</f>
        <v>1.0824</v>
      </c>
      <c r="AA413">
        <f>SUMIF(COMP!$F:$F, "&lt;&gt;#N/A")*$C$413</f>
        <v>1.0824</v>
      </c>
      <c r="AB413">
        <f>SUMIF(COMP!$F:$F, "&lt;&gt;#N/A")*$C$413</f>
        <v>1.0824</v>
      </c>
      <c r="AC413">
        <f>SUMIF(COMP!$F:$F, "&lt;&gt;#N/A")*$C$413</f>
        <v>1.0824</v>
      </c>
      <c r="AD413">
        <f>SUMIF(COMP!$F:$F, "&lt;&gt;#N/A")*$C$413</f>
        <v>1.0824</v>
      </c>
    </row>
    <row r="414" spans="1:30" x14ac:dyDescent="0.3">
      <c r="A414" t="s">
        <v>211</v>
      </c>
      <c r="C414" cm="1">
        <f t="array" ref="C414">INDEX('SCL&amp;CLF'!$B$37:$Y$45,INDEX('ROOM-TYPE'!$B$1:$I$5,4,MATCH(INPUT!$L$4,'ROOM-TYPE'!$B$1:$I$1,0)),MATCH(CALC!B401,'SCL&amp;CLF'!$B$36:$Y$36,0))</f>
        <v>0</v>
      </c>
      <c r="P414" t="s">
        <v>41</v>
      </c>
      <c r="Q414" t="s">
        <v>32</v>
      </c>
      <c r="S414">
        <f>SUMIF(COMP!$N:$N, "&lt;&gt;#N/A")*$C$412</f>
        <v>0</v>
      </c>
      <c r="T414">
        <f>SUMIF(COMP!$N:$N, "&lt;&gt;#N/A")*$C$412</f>
        <v>0</v>
      </c>
      <c r="U414">
        <f>SUMIF(COMP!$N:$N, "&lt;&gt;#N/A")*$C$412</f>
        <v>0</v>
      </c>
      <c r="V414">
        <f>SUMIF(COMP!$N:$N, "&lt;&gt;#N/A")*$C$412</f>
        <v>0</v>
      </c>
      <c r="W414">
        <f>SUMIF(COMP!$N:$N, "&lt;&gt;#N/A")*$C$412</f>
        <v>0</v>
      </c>
      <c r="X414">
        <f>SUMIF(COMP!$N:$N, "&lt;&gt;#N/A")*$C$412</f>
        <v>0</v>
      </c>
      <c r="Y414">
        <f>SUMIF(COMP!$N:$N, "&lt;&gt;#N/A")*$C$412</f>
        <v>0</v>
      </c>
      <c r="Z414">
        <f>SUMIF(COMP!$N:$N, "&lt;&gt;#N/A")*$C$412</f>
        <v>0</v>
      </c>
      <c r="AA414">
        <f>SUMIF(COMP!$N:$N, "&lt;&gt;#N/A")*$C$412</f>
        <v>0</v>
      </c>
      <c r="AB414">
        <f>SUMIF(COMP!$N:$N, "&lt;&gt;#N/A")*$C$412</f>
        <v>0</v>
      </c>
      <c r="AC414">
        <f>SUMIF(COMP!$N:$N, "&lt;&gt;#N/A")*$C$412</f>
        <v>0</v>
      </c>
      <c r="AD414">
        <f>SUMIF(COMP!$N:$N, "&lt;&gt;#N/A")*$C$412</f>
        <v>0</v>
      </c>
    </row>
    <row r="415" spans="1:30" x14ac:dyDescent="0.3">
      <c r="C415" cm="1">
        <f t="array" ref="C415">INDEX(WEATHER!$A$2:$G$865, MATCH(1, (WEATHER!$A$2:$A$865=INPUT!$C$7)*(WEATHER!$B$2:$B$865=CALC!C401)*(WEATHER!$C$2:$C$865=CALC!$B$401), 0), 4)</f>
        <v>26.055555555555557</v>
      </c>
      <c r="D415" cm="1">
        <f t="array" ref="D415">INDEX(WEATHER!$A$2:$G$865, MATCH(1, (WEATHER!$A$2:$A$865=INPUT!$C$7)*(WEATHER!$B$2:$B$865=CALC!D401)*(WEATHER!$C$2:$C$865=CALC!$B$401), 0), 4)</f>
        <v>26.055555555555557</v>
      </c>
      <c r="E415" cm="1">
        <f t="array" ref="E415">INDEX(WEATHER!$A$2:$G$865, MATCH(1, (WEATHER!$A$2:$A$865=INPUT!$C$7)*(WEATHER!$B$2:$B$865=CALC!E401)*(WEATHER!$C$2:$C$865=CALC!$B$401), 0), 4)</f>
        <v>26.777777777777779</v>
      </c>
      <c r="F415" cm="1">
        <f t="array" ref="F415">INDEX(WEATHER!$A$2:$G$865, MATCH(1, (WEATHER!$A$2:$A$865=INPUT!$C$7)*(WEATHER!$B$2:$B$865=CALC!F401)*(WEATHER!$C$2:$C$865=CALC!$B$401), 0), 4)</f>
        <v>26.944444444444443</v>
      </c>
      <c r="G415" cm="1">
        <f t="array" ref="G415">INDEX(WEATHER!$A$2:$G$865, MATCH(1, (WEATHER!$A$2:$A$865=INPUT!$C$7)*(WEATHER!$B$2:$B$865=CALC!G401)*(WEATHER!$C$2:$C$865=CALC!$B$401), 0), 4)</f>
        <v>27.111111111111111</v>
      </c>
      <c r="H415" cm="1">
        <f t="array" ref="H415">INDEX(WEATHER!$A$2:$G$865, MATCH(1, (WEATHER!$A$2:$A$865=INPUT!$C$7)*(WEATHER!$B$2:$B$865=CALC!H401)*(WEATHER!$C$2:$C$865=CALC!$B$401), 0), 4)</f>
        <v>27.111111111111111</v>
      </c>
      <c r="I415" cm="1">
        <f t="array" ref="I415">INDEX(WEATHER!$A$2:$G$865, MATCH(1, (WEATHER!$A$2:$A$865=INPUT!$C$7)*(WEATHER!$B$2:$B$865=CALC!I401)*(WEATHER!$C$2:$C$865=CALC!$B$401), 0), 4)</f>
        <v>26.777777777777779</v>
      </c>
      <c r="J415" cm="1">
        <f t="array" ref="J415">INDEX(WEATHER!$A$2:$G$865, MATCH(1, (WEATHER!$A$2:$A$865=INPUT!$C$7)*(WEATHER!$B$2:$B$865=CALC!J401)*(WEATHER!$C$2:$C$865=CALC!$B$401), 0), 4)</f>
        <v>26.555555555555557</v>
      </c>
      <c r="K415" cm="1">
        <f t="array" ref="K415">INDEX(WEATHER!$A$2:$G$865, MATCH(1, (WEATHER!$A$2:$A$865=INPUT!$C$7)*(WEATHER!$B$2:$B$865=CALC!K401)*(WEATHER!$C$2:$C$865=CALC!$B$401), 0), 4)</f>
        <v>27.111111111111111</v>
      </c>
      <c r="L415" cm="1">
        <f t="array" ref="L415">INDEX(WEATHER!$A$2:$G$865, MATCH(1, (WEATHER!$A$2:$A$865=INPUT!$C$7)*(WEATHER!$B$2:$B$865=CALC!L401)*(WEATHER!$C$2:$C$865=CALC!$B$401), 0), 4)</f>
        <v>27.111111111111111</v>
      </c>
      <c r="M415" cm="1">
        <f t="array" ref="M415">INDEX(WEATHER!$A$2:$G$865, MATCH(1, (WEATHER!$A$2:$A$865=INPUT!$C$7)*(WEATHER!$B$2:$B$865=CALC!M401)*(WEATHER!$C$2:$C$865=CALC!$B$401), 0), 4)</f>
        <v>27.111111111111111</v>
      </c>
      <c r="N415" cm="1">
        <f t="array" ref="N415">INDEX(WEATHER!$A$2:$G$865, MATCH(1, (WEATHER!$A$2:$A$865=INPUT!$C$7)*(WEATHER!$B$2:$B$865=CALC!N401)*(WEATHER!$C$2:$C$865=CALC!$B$401), 0), 4)</f>
        <v>26.777777777777779</v>
      </c>
    </row>
    <row r="416" spans="1:30" x14ac:dyDescent="0.3">
      <c r="C416" cm="1">
        <f t="array" ref="C416">INDEX(WEATHER!$A$2:$G$865, MATCH(1, (WEATHER!$A$2:$A$865=INPUT!$C$7)*(WEATHER!$B$2:$B$865=CALC!C401)*(WEATHER!$C$2:$C$865=CALC!$B$401), 0), 6)</f>
        <v>1.9349999999999999E-2</v>
      </c>
      <c r="D416" cm="1">
        <f t="array" ref="D416">INDEX(WEATHER!$A$2:$G$865, MATCH(1, (WEATHER!$A$2:$A$865=INPUT!$C$7)*(WEATHER!$B$2:$B$865=CALC!D401)*(WEATHER!$C$2:$C$865=CALC!$B$401), 0), 6)</f>
        <v>1.9349999999999999E-2</v>
      </c>
      <c r="E416" cm="1">
        <f t="array" ref="E416">INDEX(WEATHER!$A$2:$G$865, MATCH(1, (WEATHER!$A$2:$A$865=INPUT!$C$7)*(WEATHER!$B$2:$B$865=CALC!E401)*(WEATHER!$C$2:$C$865=CALC!$B$401), 0), 6)</f>
        <v>1.993E-2</v>
      </c>
      <c r="F416" cm="1">
        <f t="array" ref="F416">INDEX(WEATHER!$A$2:$G$865, MATCH(1, (WEATHER!$A$2:$A$865=INPUT!$C$7)*(WEATHER!$B$2:$B$865=CALC!F401)*(WEATHER!$C$2:$C$865=CALC!$B$401), 0), 6)</f>
        <v>2.078E-2</v>
      </c>
      <c r="G416" cm="1">
        <f t="array" ref="G416">INDEX(WEATHER!$A$2:$G$865, MATCH(1, (WEATHER!$A$2:$A$865=INPUT!$C$7)*(WEATHER!$B$2:$B$865=CALC!G401)*(WEATHER!$C$2:$C$865=CALC!$B$401), 0), 6)</f>
        <v>2.0660000000000001E-2</v>
      </c>
      <c r="H416" cm="1">
        <f t="array" ref="H416">INDEX(WEATHER!$A$2:$G$865, MATCH(1, (WEATHER!$A$2:$A$865=INPUT!$C$7)*(WEATHER!$B$2:$B$865=CALC!H401)*(WEATHER!$C$2:$C$865=CALC!$B$401), 0), 6)</f>
        <v>2.0660000000000001E-2</v>
      </c>
      <c r="I416" cm="1">
        <f t="array" ref="I416">INDEX(WEATHER!$A$2:$G$865, MATCH(1, (WEATHER!$A$2:$A$865=INPUT!$C$7)*(WEATHER!$B$2:$B$865=CALC!I401)*(WEATHER!$C$2:$C$865=CALC!$B$401), 0), 6)</f>
        <v>1.9820000000000001E-2</v>
      </c>
      <c r="J416" cm="1">
        <f t="array" ref="J416">INDEX(WEATHER!$A$2:$G$865, MATCH(1, (WEATHER!$A$2:$A$865=INPUT!$C$7)*(WEATHER!$B$2:$B$865=CALC!J401)*(WEATHER!$C$2:$C$865=CALC!$B$401), 0), 6)</f>
        <v>1.993E-2</v>
      </c>
      <c r="K416" cm="1">
        <f t="array" ref="K416">INDEX(WEATHER!$A$2:$G$865, MATCH(1, (WEATHER!$A$2:$A$865=INPUT!$C$7)*(WEATHER!$B$2:$B$865=CALC!K401)*(WEATHER!$C$2:$C$865=CALC!$B$401), 0), 6)</f>
        <v>2.0660000000000001E-2</v>
      </c>
      <c r="L416" cm="1">
        <f t="array" ref="L416">INDEX(WEATHER!$A$2:$G$865, MATCH(1, (WEATHER!$A$2:$A$865=INPUT!$C$7)*(WEATHER!$B$2:$B$865=CALC!L401)*(WEATHER!$C$2:$C$865=CALC!$B$401), 0), 6)</f>
        <v>2.0660000000000001E-2</v>
      </c>
      <c r="M416" cm="1">
        <f t="array" ref="M416">INDEX(WEATHER!$A$2:$G$865, MATCH(1, (WEATHER!$A$2:$A$865=INPUT!$C$7)*(WEATHER!$B$2:$B$865=CALC!M401)*(WEATHER!$C$2:$C$865=CALC!$B$401), 0), 6)</f>
        <v>2.0660000000000001E-2</v>
      </c>
      <c r="N416" cm="1">
        <f t="array" ref="N416">INDEX(WEATHER!$A$2:$G$865, MATCH(1, (WEATHER!$A$2:$A$865=INPUT!$C$7)*(WEATHER!$B$2:$B$865=CALC!N401)*(WEATHER!$C$2:$C$865=CALC!$B$401), 0), 6)</f>
        <v>1.993E-2</v>
      </c>
      <c r="P416" s="5">
        <v>3</v>
      </c>
      <c r="Q416" t="s">
        <v>42</v>
      </c>
      <c r="R416" t="s">
        <v>200</v>
      </c>
      <c r="S416">
        <f>1.23 * $M$2 * (C415-$E$1)</f>
        <v>2412.8468402666681</v>
      </c>
      <c r="T416">
        <f t="shared" ref="T416" si="424">1.23 * $M$2 * (D415-$E$1)</f>
        <v>2412.8468402666681</v>
      </c>
      <c r="U416">
        <f t="shared" ref="U416" si="425">1.23 * $M$2 * (E415-$E$1)</f>
        <v>3405.4737049333335</v>
      </c>
      <c r="V416">
        <f t="shared" ref="V416" si="426">1.23 * $M$2 * (F415-$E$1)</f>
        <v>3634.54144293333</v>
      </c>
      <c r="W416">
        <f t="shared" ref="W416" si="427">1.23 * $M$2 * (G415-$E$1)</f>
        <v>3863.609180933332</v>
      </c>
      <c r="X416">
        <f t="shared" ref="X416" si="428">1.23 * $M$2 * (H415-$E$1)</f>
        <v>3863.609180933332</v>
      </c>
      <c r="Y416">
        <f t="shared" ref="Y416" si="429">1.23 * $M$2 * (I415-$E$1)</f>
        <v>3405.4737049333335</v>
      </c>
      <c r="Z416">
        <f t="shared" ref="Z416" si="430">1.23 * $M$2 * (J415-$E$1)</f>
        <v>3100.0500542666678</v>
      </c>
      <c r="AA416">
        <f t="shared" ref="AA416" si="431">1.23 * $M$2 * (K415-$E$1)</f>
        <v>3863.609180933332</v>
      </c>
      <c r="AB416">
        <f t="shared" ref="AB416" si="432">1.23 * $M$2 * (L415-$E$1)</f>
        <v>3863.609180933332</v>
      </c>
      <c r="AC416">
        <f t="shared" ref="AC416" si="433">1.23 * $M$2 * (M415-$E$1)</f>
        <v>3863.609180933332</v>
      </c>
      <c r="AD416">
        <f t="shared" ref="AD416" si="434">1.23 * $M$2 * (N415-$E$1)</f>
        <v>3405.4737049333335</v>
      </c>
    </row>
    <row r="417" spans="1:30" x14ac:dyDescent="0.3">
      <c r="R417" t="s">
        <v>201</v>
      </c>
      <c r="S417">
        <f>3010 * $M$2 * (C416-$F$2)</f>
        <v>30774.971249399994</v>
      </c>
      <c r="T417">
        <f>3010 * $M$2 * (D416-$F$2)</f>
        <v>30774.971249399994</v>
      </c>
      <c r="U417">
        <f t="shared" ref="U417" si="435">3010 * $M$2 * (E416-$F$2)</f>
        <v>32725.734454279998</v>
      </c>
      <c r="V417">
        <f t="shared" ref="V417" si="436">3010 * $M$2 * (F416-$F$2)</f>
        <v>35584.611564879997</v>
      </c>
      <c r="W417">
        <f t="shared" ref="W417" si="437">3010 * $M$2 * (G416-$F$2)</f>
        <v>35181.005384560005</v>
      </c>
      <c r="X417">
        <f t="shared" ref="X417" si="438">3010 * $M$2 * (H416-$F$2)</f>
        <v>35181.005384560005</v>
      </c>
      <c r="Y417">
        <f t="shared" ref="Y417" si="439">3010 * $M$2 * (I416-$F$2)</f>
        <v>32355.76212232</v>
      </c>
      <c r="Z417">
        <f t="shared" ref="Z417" si="440">3010 * $M$2 * (J416-$F$2)</f>
        <v>32725.734454279998</v>
      </c>
      <c r="AA417">
        <f t="shared" ref="AA417" si="441">3010 * $M$2 * (K416-$F$2)</f>
        <v>35181.005384560005</v>
      </c>
      <c r="AB417">
        <f t="shared" ref="AB417" si="442">3010 * $M$2 * (L416-$F$2)</f>
        <v>35181.005384560005</v>
      </c>
      <c r="AC417">
        <f t="shared" ref="AC417" si="443">3010 * $M$2 * (M416-$F$2)</f>
        <v>35181.005384560005</v>
      </c>
      <c r="AD417">
        <f t="shared" ref="AD417" si="444">3010 * $M$2 * (N416-$F$2)</f>
        <v>32725.734454279998</v>
      </c>
    </row>
    <row r="418" spans="1:30" x14ac:dyDescent="0.3">
      <c r="S418">
        <f>SUM(S402:S417)/1000</f>
        <v>89.518418695887846</v>
      </c>
      <c r="T418">
        <f t="shared" ref="T418:AD418" si="445">SUM(T402:T417)/1000</f>
        <v>89.518418695887846</v>
      </c>
      <c r="U418">
        <f t="shared" si="445"/>
        <v>94.705176804438878</v>
      </c>
      <c r="V418">
        <f t="shared" si="445"/>
        <v>98.310821969732174</v>
      </c>
      <c r="W418">
        <f t="shared" si="445"/>
        <v>98.653983844105497</v>
      </c>
      <c r="X418">
        <f t="shared" si="445"/>
        <v>98.653983844105497</v>
      </c>
      <c r="Y418">
        <f t="shared" si="445"/>
        <v>94.335204472478893</v>
      </c>
      <c r="Z418">
        <f t="shared" si="445"/>
        <v>93.709486064847795</v>
      </c>
      <c r="AA418">
        <f t="shared" si="445"/>
        <v>98.653983844105497</v>
      </c>
      <c r="AB418">
        <f t="shared" si="445"/>
        <v>98.653983844105497</v>
      </c>
      <c r="AC418">
        <f t="shared" si="445"/>
        <v>98.653983844105497</v>
      </c>
      <c r="AD418">
        <f t="shared" si="445"/>
        <v>94.705176804438878</v>
      </c>
    </row>
    <row r="419" spans="1:30" s="10" customFormat="1" x14ac:dyDescent="0.3"/>
    <row r="420" spans="1:30" x14ac:dyDescent="0.3">
      <c r="B420">
        <v>23</v>
      </c>
      <c r="C420" t="s">
        <v>179</v>
      </c>
      <c r="D420" t="s">
        <v>180</v>
      </c>
      <c r="E420" t="s">
        <v>182</v>
      </c>
      <c r="F420" t="s">
        <v>183</v>
      </c>
      <c r="G420" t="s">
        <v>94</v>
      </c>
      <c r="H420" t="s">
        <v>186</v>
      </c>
      <c r="I420" t="s">
        <v>187</v>
      </c>
      <c r="J420" t="s">
        <v>188</v>
      </c>
      <c r="K420" t="s">
        <v>184</v>
      </c>
      <c r="L420" t="s">
        <v>189</v>
      </c>
      <c r="M420" t="s">
        <v>185</v>
      </c>
      <c r="N420" t="s">
        <v>190</v>
      </c>
      <c r="S420" t="s">
        <v>179</v>
      </c>
      <c r="T420" t="s">
        <v>180</v>
      </c>
      <c r="U420" t="s">
        <v>182</v>
      </c>
      <c r="V420" t="s">
        <v>183</v>
      </c>
      <c r="W420" t="s">
        <v>94</v>
      </c>
      <c r="X420" t="s">
        <v>186</v>
      </c>
      <c r="Y420" t="s">
        <v>187</v>
      </c>
      <c r="Z420" t="s">
        <v>188</v>
      </c>
      <c r="AA420" t="s">
        <v>184</v>
      </c>
      <c r="AB420" t="s">
        <v>189</v>
      </c>
      <c r="AC420" t="s">
        <v>185</v>
      </c>
      <c r="AD420" t="s">
        <v>190</v>
      </c>
    </row>
    <row r="421" spans="1:30" x14ac:dyDescent="0.3">
      <c r="A421" t="s">
        <v>107</v>
      </c>
      <c r="C421" cm="1">
        <f t="array" ref="C421">INDEX(CLTDRoofGlass!$B$3:$F$26,$B$420,'ROOF-TYPE'!$B$1)+(25.5-$E$1)+(INDEX(WEATHER!$A$2:$G$865, MATCH(1, (WEATHER!$A$2:$A$865=INPUT!$C$7)*(WEATHER!$B$2:$B$865=CALC!C420)*(WEATHER!$C$2:$C$865=CALC!$B$420), 0), 4)-29.4)</f>
        <v>16.466666666666669</v>
      </c>
      <c r="D421" cm="1">
        <f t="array" ref="D421">INDEX(CLTDRoofGlass!$B$3:$F$26,$B$420,'ROOF-TYPE'!$B$1)+(25.5-$E$1)+(INDEX(WEATHER!$A$2:$G$865, MATCH(1, (WEATHER!$A$2:$A$865=INPUT!$C$7)*(WEATHER!$B$2:$B$865=CALC!D420)*(WEATHER!$C$2:$C$865=CALC!$B$420), 0), 4)-29.4)</f>
        <v>16.466666666666669</v>
      </c>
      <c r="E421" cm="1">
        <f t="array" ref="E421">INDEX(CLTDRoofGlass!$B$3:$F$26,$B$420,'ROOF-TYPE'!$B$1)+(25.5-$E$1)+(INDEX(WEATHER!$A$2:$G$865, MATCH(1, (WEATHER!$A$2:$A$865=INPUT!$C$7)*(WEATHER!$B$2:$B$865=CALC!E420)*(WEATHER!$C$2:$C$865=CALC!$B$420), 0), 4)-29.4)</f>
        <v>17.133333333333336</v>
      </c>
      <c r="F421" cm="1">
        <f t="array" ref="F421">INDEX(CLTDRoofGlass!$B$3:$F$26,$B$420,'ROOF-TYPE'!$B$1)+(25.5-$E$1)+(INDEX(WEATHER!$A$2:$G$865, MATCH(1, (WEATHER!$A$2:$A$865=INPUT!$C$7)*(WEATHER!$B$2:$B$865=CALC!F420)*(WEATHER!$C$2:$C$865=CALC!$B$420), 0), 4)-29.4)</f>
        <v>17.244444444444444</v>
      </c>
      <c r="G421" cm="1">
        <f t="array" ref="G421">INDEX(CLTDRoofGlass!$B$3:$F$26,$B$420,'ROOF-TYPE'!$B$1)+(25.5-$E$1)+(INDEX(WEATHER!$A$2:$G$865, MATCH(1, (WEATHER!$A$2:$A$865=INPUT!$C$7)*(WEATHER!$B$2:$B$865=CALC!G420)*(WEATHER!$C$2:$C$865=CALC!$B$420), 0), 4)-29.4)</f>
        <v>17.411111111111115</v>
      </c>
      <c r="H421" cm="1">
        <f t="array" ref="H421">INDEX(CLTDRoofGlass!$B$3:$F$26,$B$420,'ROOF-TYPE'!$B$1)+(25.5-$E$1)+(INDEX(WEATHER!$A$2:$G$865, MATCH(1, (WEATHER!$A$2:$A$865=INPUT!$C$7)*(WEATHER!$B$2:$B$865=CALC!H420)*(WEATHER!$C$2:$C$865=CALC!$B$420), 0), 4)-29.4)</f>
        <v>17.411111111111115</v>
      </c>
      <c r="I421" cm="1">
        <f t="array" ref="I421">INDEX(CLTDRoofGlass!$B$3:$F$26,$B$420,'ROOF-TYPE'!$B$1)+(25.5-$E$1)+(INDEX(WEATHER!$A$2:$G$865, MATCH(1, (WEATHER!$A$2:$A$865=INPUT!$C$7)*(WEATHER!$B$2:$B$865=CALC!I420)*(WEATHER!$C$2:$C$865=CALC!$B$420), 0), 4)-29.4)</f>
        <v>16.966666666666665</v>
      </c>
      <c r="J421" cm="1">
        <f t="array" ref="J421">INDEX(CLTDRoofGlass!$B$3:$F$26,$B$420,'ROOF-TYPE'!$B$1)+(25.5-$E$1)+(INDEX(WEATHER!$A$2:$G$865, MATCH(1, (WEATHER!$A$2:$A$865=INPUT!$C$7)*(WEATHER!$B$2:$B$865=CALC!J420)*(WEATHER!$C$2:$C$865=CALC!$B$420), 0), 4)-29.4)</f>
        <v>16.855555555555558</v>
      </c>
      <c r="K421" cm="1">
        <f t="array" ref="K421">INDEX(CLTDRoofGlass!$B$3:$F$26,$B$420,'ROOF-TYPE'!$B$1)+(25.5-$E$1)+(INDEX(WEATHER!$A$2:$G$865, MATCH(1, (WEATHER!$A$2:$A$865=INPUT!$C$7)*(WEATHER!$B$2:$B$865=CALC!K420)*(WEATHER!$C$2:$C$865=CALC!$B$420), 0), 4)-29.4)</f>
        <v>17.411111111111115</v>
      </c>
      <c r="L421" cm="1">
        <f t="array" ref="L421">INDEX(CLTDRoofGlass!$B$3:$F$26,$B$420,'ROOF-TYPE'!$B$1)+(25.5-$E$1)+(INDEX(WEATHER!$A$2:$G$865, MATCH(1, (WEATHER!$A$2:$A$865=INPUT!$C$7)*(WEATHER!$B$2:$B$865=CALC!L420)*(WEATHER!$C$2:$C$865=CALC!$B$420), 0), 4)-29.4)</f>
        <v>17.411111111111115</v>
      </c>
      <c r="M421" cm="1">
        <f t="array" ref="M421">INDEX(CLTDRoofGlass!$B$3:$F$26,$B$420,'ROOF-TYPE'!$B$1)+(25.5-$E$1)+(INDEX(WEATHER!$A$2:$G$865, MATCH(1, (WEATHER!$A$2:$A$865=INPUT!$C$7)*(WEATHER!$B$2:$B$865=CALC!M420)*(WEATHER!$C$2:$C$865=CALC!$B$420), 0), 4)-29.4)</f>
        <v>17.411111111111115</v>
      </c>
      <c r="N421" cm="1">
        <f t="array" ref="N421">INDEX(CLTDRoofGlass!$B$3:$F$26,$B$420,'ROOF-TYPE'!$B$1)+(25.5-$E$1)+(INDEX(WEATHER!$A$2:$G$865, MATCH(1, (WEATHER!$A$2:$A$865=INPUT!$C$7)*(WEATHER!$B$2:$B$865=CALC!N420)*(WEATHER!$C$2:$C$865=CALC!$B$420), 0), 4)-29.4)</f>
        <v>17.133333333333336</v>
      </c>
      <c r="P421" t="s">
        <v>33</v>
      </c>
      <c r="Q421" t="s">
        <v>25</v>
      </c>
      <c r="S421" s="9">
        <f>(1/(INPUT!$C$11+INPUT!$C$12+INPUT!$C$13+$H$1))*INPUT!$C$4*INPUT!$C$5*C421</f>
        <v>22241.06781711544</v>
      </c>
      <c r="T421" s="9">
        <f>(1/(INPUT!$C$11+INPUT!$C$12+INPUT!$C$13+$H$1))*INPUT!$C$4*INPUT!$C$5*D421</f>
        <v>22241.06781711544</v>
      </c>
      <c r="U421" s="9">
        <f>(1/(INPUT!$C$11+INPUT!$C$12+INPUT!$C$13+$H$1))*INPUT!$C$4*INPUT!$C$5*E421</f>
        <v>23141.515906877201</v>
      </c>
      <c r="V421" s="9">
        <f>(1/(INPUT!$C$11+INPUT!$C$12+INPUT!$C$13+$H$1))*INPUT!$C$4*INPUT!$C$5*F421</f>
        <v>23291.590588504154</v>
      </c>
      <c r="W421" s="9">
        <f>(1/(INPUT!$C$11+INPUT!$C$12+INPUT!$C$13+$H$1))*INPUT!$C$4*INPUT!$C$5*G421</f>
        <v>23516.702610944601</v>
      </c>
      <c r="X421" s="9">
        <f>(1/(INPUT!$C$11+INPUT!$C$12+INPUT!$C$13+$H$1))*INPUT!$C$4*INPUT!$C$5*H421</f>
        <v>23516.702610944601</v>
      </c>
      <c r="Y421" s="9">
        <f>(1/(INPUT!$C$11+INPUT!$C$12+INPUT!$C$13+$H$1))*INPUT!$C$4*INPUT!$C$5*I421</f>
        <v>22916.403884436753</v>
      </c>
      <c r="Z421" s="9">
        <f>(1/(INPUT!$C$11+INPUT!$C$12+INPUT!$C$13+$H$1))*INPUT!$C$4*INPUT!$C$5*J421</f>
        <v>22766.3292028098</v>
      </c>
      <c r="AA421" s="9">
        <f>(1/(INPUT!$C$11+INPUT!$C$12+INPUT!$C$13+$H$1))*INPUT!$C$4*INPUT!$C$5*K421</f>
        <v>23516.702610944601</v>
      </c>
      <c r="AB421" s="9">
        <f>(1/(INPUT!$C$11+INPUT!$C$12+INPUT!$C$13+$H$1))*INPUT!$C$4*INPUT!$C$5*L421</f>
        <v>23516.702610944601</v>
      </c>
      <c r="AC421" s="9">
        <f>(1/(INPUT!$C$11+INPUT!$C$12+INPUT!$C$13+$H$1))*INPUT!$C$4*INPUT!$C$5*M421</f>
        <v>23516.702610944601</v>
      </c>
      <c r="AD421" s="9">
        <f>(1/(INPUT!$C$11+INPUT!$C$12+INPUT!$C$13+$H$1))*INPUT!$C$4*INPUT!$C$5*N421</f>
        <v>23141.515906877201</v>
      </c>
    </row>
    <row r="422" spans="1:30" x14ac:dyDescent="0.3">
      <c r="A422" t="s">
        <v>108</v>
      </c>
      <c r="B422" t="s">
        <v>104</v>
      </c>
      <c r="C422" cm="1">
        <f t="array" ref="C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(WEATHER!$A$2:$A$865=INPUT!$C$7)*(WEATHER!$B$2:$B$865=CALC!C420)*(WEATHER!$C$2:$C$865=CALC!$B$420), 0), 4)-29.4)</f>
        <v>4.4666666666666686</v>
      </c>
      <c r="D422" cm="1">
        <f t="array" ref="D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(WEATHER!$A$2:$A$865=INPUT!$C$7)*(WEATHER!$B$2:$B$865=CALC!D420)*(WEATHER!$C$2:$C$865=CALC!$B$420), 0), 4)-29.4)</f>
        <v>4.4666666666666686</v>
      </c>
      <c r="E422" cm="1">
        <f t="array" ref="E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(WEATHER!$A$2:$A$865=INPUT!$C$7)*(WEATHER!$B$2:$B$865=CALC!E420)*(WEATHER!$C$2:$C$865=CALC!$B$420), 0), 4)-29.4)</f>
        <v>5.1333333333333364</v>
      </c>
      <c r="F422" cm="1">
        <f t="array" ref="F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(WEATHER!$A$2:$A$865=INPUT!$C$7)*(WEATHER!$B$2:$B$865=CALC!F420)*(WEATHER!$C$2:$C$865=CALC!$B$420), 0), 4)-29.4)</f>
        <v>5.2444444444444436</v>
      </c>
      <c r="G422" cm="1">
        <f t="array" ref="G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(WEATHER!$A$2:$A$865=INPUT!$C$7)*(WEATHER!$B$2:$B$865=CALC!G420)*(WEATHER!$C$2:$C$865=CALC!$B$420), 0), 4)-29.4)</f>
        <v>5.411111111111115</v>
      </c>
      <c r="H422" cm="1">
        <f t="array" ref="H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(WEATHER!$A$2:$A$865=INPUT!$C$7)*(WEATHER!$B$2:$B$865=CALC!H420)*(WEATHER!$C$2:$C$865=CALC!$B$420), 0), 4)-29.4)</f>
        <v>5.411111111111115</v>
      </c>
      <c r="I422" cm="1">
        <f t="array" ref="I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(WEATHER!$A$2:$A$865=INPUT!$C$7)*(WEATHER!$B$2:$B$865=CALC!I420)*(WEATHER!$C$2:$C$865=CALC!$B$420), 0), 4)-29.4)</f>
        <v>4.966666666666665</v>
      </c>
      <c r="J422" cm="1">
        <f t="array" ref="J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(WEATHER!$A$2:$A$865=INPUT!$C$7)*(WEATHER!$B$2:$B$865=CALC!J420)*(WEATHER!$C$2:$C$865=CALC!$B$420), 0), 4)-29.4)</f>
        <v>4.8555555555555578</v>
      </c>
      <c r="K422" cm="1">
        <f t="array" ref="K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(WEATHER!$A$2:$A$865=INPUT!$C$7)*(WEATHER!$B$2:$B$865=CALC!K420)*(WEATHER!$C$2:$C$865=CALC!$B$420), 0), 4)-29.4)</f>
        <v>5.411111111111115</v>
      </c>
      <c r="L422" cm="1">
        <f t="array" ref="L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(WEATHER!$A$2:$A$865=INPUT!$C$7)*(WEATHER!$B$2:$B$865=CALC!L420)*(WEATHER!$C$2:$C$865=CALC!$B$420), 0), 4)-29.4)</f>
        <v>5.411111111111115</v>
      </c>
      <c r="M422" cm="1">
        <f t="array" ref="M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(WEATHER!$A$2:$A$865=INPUT!$C$7)*(WEATHER!$B$2:$B$865=CALC!M420)*(WEATHER!$C$2:$C$865=CALC!$B$420), 0), 4)-29.4)</f>
        <v>5.411111111111115</v>
      </c>
      <c r="N422" cm="1">
        <f t="array" ref="N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(WEATHER!$A$2:$A$865=INPUT!$C$7)*(WEATHER!$B$2:$B$865=CALC!N420)*(WEATHER!$C$2:$C$865=CALC!$B$420), 0), 4)-29.4)</f>
        <v>5.1333333333333364</v>
      </c>
      <c r="P422" t="s">
        <v>33</v>
      </c>
      <c r="Q422" t="s">
        <v>26</v>
      </c>
      <c r="R422" t="s">
        <v>104</v>
      </c>
      <c r="S422">
        <f>(1/(2*INPUT!$C$16+INPUT!$C$14))*INDEX(INPUT!$F$11:$G$14,MATCH(CALC!$B$6,INPUT!$F$11:$F$14,0),2)*C422</f>
        <v>1186.8703448275867</v>
      </c>
      <c r="T422">
        <f>(1/(2*INPUT!$C$16+INPUT!$C$14))*INDEX(INPUT!$F$11:$G$14,MATCH(CALC!$B$6,INPUT!$F$11:$F$14,0),2)*D422</f>
        <v>1186.8703448275867</v>
      </c>
      <c r="U422">
        <f>(1/(2*INPUT!$C$16+INPUT!$C$14))*INDEX(INPUT!$F$11:$G$14,MATCH(CALC!$B$6,INPUT!$F$11:$F$14,0),2)*E422</f>
        <v>1364.0151724137938</v>
      </c>
      <c r="V422">
        <f>(1/(2*INPUT!$C$16+INPUT!$C$14))*INDEX(INPUT!$F$11:$G$14,MATCH(CALC!$B$6,INPUT!$F$11:$F$14,0),2)*F422</f>
        <v>1393.5393103448273</v>
      </c>
      <c r="W422">
        <f>(1/(2*INPUT!$C$16+INPUT!$C$14))*INDEX(INPUT!$F$11:$G$14,MATCH(CALC!$B$6,INPUT!$F$11:$F$14,0),2)*G422</f>
        <v>1437.8255172413803</v>
      </c>
      <c r="X422">
        <f>(1/(2*INPUT!$C$16+INPUT!$C$14))*INDEX(INPUT!$F$11:$G$14,MATCH(CALC!$B$6,INPUT!$F$11:$F$14,0),2)*H422</f>
        <v>1437.8255172413803</v>
      </c>
      <c r="Y422">
        <f>(1/(2*INPUT!$C$16+INPUT!$C$14))*INDEX(INPUT!$F$11:$G$14,MATCH(CALC!$B$6,INPUT!$F$11:$F$14,0),2)*I422</f>
        <v>1319.7289655172408</v>
      </c>
      <c r="Z422">
        <f>(1/(2*INPUT!$C$16+INPUT!$C$14))*INDEX(INPUT!$F$11:$G$14,MATCH(CALC!$B$6,INPUT!$F$11:$F$14,0),2)*J422</f>
        <v>1290.2048275862076</v>
      </c>
      <c r="AA422">
        <f>(1/(2*INPUT!$C$16+INPUT!$C$14))*INDEX(INPUT!$F$11:$G$14,MATCH(CALC!$B$6,INPUT!$F$11:$F$14,0),2)*K422</f>
        <v>1437.8255172413803</v>
      </c>
      <c r="AB422">
        <f>(1/(2*INPUT!$C$16+INPUT!$C$14))*INDEX(INPUT!$F$11:$G$14,MATCH(CALC!$B$6,INPUT!$F$11:$F$14,0),2)*L422</f>
        <v>1437.8255172413803</v>
      </c>
      <c r="AC422">
        <f>(1/(2*INPUT!$C$16+INPUT!$C$14))*INDEX(INPUT!$F$11:$G$14,MATCH(CALC!$B$6,INPUT!$F$11:$F$14,0),2)*M422</f>
        <v>1437.8255172413803</v>
      </c>
      <c r="AD422">
        <f>(1/(2*INPUT!$C$16+INPUT!$C$14))*INDEX(INPUT!$F$11:$G$14,MATCH(CALC!$B$6,INPUT!$F$11:$F$14,0),2)*N422</f>
        <v>1364.0151724137938</v>
      </c>
    </row>
    <row r="423" spans="1:30" x14ac:dyDescent="0.3">
      <c r="B423" t="s">
        <v>73</v>
      </c>
      <c r="C423" cm="1">
        <f t="array" ref="C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(WEATHER!$A$2:$A$865=INPUT!$C$7)*(WEATHER!$B$2:$B$865=CALC!C420)*(WEATHER!$C$2:$C$865=CALC!$B$420), 0), 4)-29.4)</f>
        <v>3.4666666666666686</v>
      </c>
      <c r="D423" cm="1">
        <f t="array" ref="D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(WEATHER!$A$2:$A$865=INPUT!$C$7)*(WEATHER!$B$2:$B$865=CALC!D420)*(WEATHER!$C$2:$C$865=CALC!$B$420), 0), 4)-29.4)</f>
        <v>3.4666666666666686</v>
      </c>
      <c r="E423" cm="1">
        <f t="array" ref="E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(WEATHER!$A$2:$A$865=INPUT!$C$7)*(WEATHER!$B$2:$B$865=CALC!E420)*(WEATHER!$C$2:$C$865=CALC!$B$420), 0), 4)-29.4)</f>
        <v>4.1333333333333364</v>
      </c>
      <c r="F423" cm="1">
        <f t="array" ref="F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(WEATHER!$A$2:$A$865=INPUT!$C$7)*(WEATHER!$B$2:$B$865=CALC!F420)*(WEATHER!$C$2:$C$865=CALC!$B$420), 0), 4)-29.4)</f>
        <v>4.2444444444444436</v>
      </c>
      <c r="G423" cm="1">
        <f t="array" ref="G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(WEATHER!$A$2:$A$865=INPUT!$C$7)*(WEATHER!$B$2:$B$865=CALC!G420)*(WEATHER!$C$2:$C$865=CALC!$B$420), 0), 4)-29.4)</f>
        <v>4.411111111111115</v>
      </c>
      <c r="H423" cm="1">
        <f t="array" ref="H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(WEATHER!$A$2:$A$865=INPUT!$C$7)*(WEATHER!$B$2:$B$865=CALC!H420)*(WEATHER!$C$2:$C$865=CALC!$B$420), 0), 4)-29.4)</f>
        <v>4.411111111111115</v>
      </c>
      <c r="I423" cm="1">
        <f t="array" ref="I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(WEATHER!$A$2:$A$865=INPUT!$C$7)*(WEATHER!$B$2:$B$865=CALC!I420)*(WEATHER!$C$2:$C$865=CALC!$B$420), 0), 4)-29.4)</f>
        <v>3.966666666666665</v>
      </c>
      <c r="J423" cm="1">
        <f t="array" ref="J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(WEATHER!$A$2:$A$865=INPUT!$C$7)*(WEATHER!$B$2:$B$865=CALC!J420)*(WEATHER!$C$2:$C$865=CALC!$B$420), 0), 4)-29.4)</f>
        <v>3.8555555555555578</v>
      </c>
      <c r="K423" cm="1">
        <f t="array" ref="K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(WEATHER!$A$2:$A$865=INPUT!$C$7)*(WEATHER!$B$2:$B$865=CALC!K420)*(WEATHER!$C$2:$C$865=CALC!$B$420), 0), 4)-29.4)</f>
        <v>4.411111111111115</v>
      </c>
      <c r="L423" cm="1">
        <f t="array" ref="L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(WEATHER!$A$2:$A$865=INPUT!$C$7)*(WEATHER!$B$2:$B$865=CALC!L420)*(WEATHER!$C$2:$C$865=CALC!$B$420), 0), 4)-29.4)</f>
        <v>4.411111111111115</v>
      </c>
      <c r="M423" cm="1">
        <f t="array" ref="M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(WEATHER!$A$2:$A$865=INPUT!$C$7)*(WEATHER!$B$2:$B$865=CALC!M420)*(WEATHER!$C$2:$C$865=CALC!$B$420), 0), 4)-29.4)</f>
        <v>4.411111111111115</v>
      </c>
      <c r="N423" cm="1">
        <f t="array" ref="N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(WEATHER!$A$2:$A$865=INPUT!$C$7)*(WEATHER!$B$2:$B$865=CALC!N420)*(WEATHER!$C$2:$C$865=CALC!$B$420), 0), 4)-29.4)</f>
        <v>4.1333333333333364</v>
      </c>
      <c r="R423" t="s">
        <v>73</v>
      </c>
      <c r="S423">
        <f>(1/(2*INPUT!$C$16+INPUT!$C$14))*INDEX(INPUT!$F$11:$G$14,MATCH(CALC!$B$6,INPUT!$F$11:$F$14,0),2)*C423</f>
        <v>921.15310344827628</v>
      </c>
      <c r="T423">
        <f>(1/(2*INPUT!$C$16+INPUT!$C$14))*INDEX(INPUT!$F$11:$G$14,MATCH(CALC!$B$6,INPUT!$F$11:$F$14,0),2)*D423</f>
        <v>921.15310344827628</v>
      </c>
      <c r="U423">
        <f>(1/(2*INPUT!$C$16+INPUT!$C$14))*INDEX(INPUT!$F$11:$G$14,MATCH(CALC!$B$6,INPUT!$F$11:$F$14,0),2)*E423</f>
        <v>1098.2979310344836</v>
      </c>
      <c r="V423">
        <f>(1/(2*INPUT!$C$16+INPUT!$C$14))*INDEX(INPUT!$F$11:$G$14,MATCH(CALC!$B$6,INPUT!$F$11:$F$14,0),2)*F423</f>
        <v>1127.822068965517</v>
      </c>
      <c r="W423">
        <f>(1/(2*INPUT!$C$16+INPUT!$C$14))*INDEX(INPUT!$F$11:$G$14,MATCH(CALC!$B$6,INPUT!$F$11:$F$14,0),2)*G423</f>
        <v>1172.1082758620701</v>
      </c>
      <c r="X423">
        <f>(1/(2*INPUT!$C$16+INPUT!$C$14))*INDEX(INPUT!$F$11:$G$14,MATCH(CALC!$B$6,INPUT!$F$11:$F$14,0),2)*H423</f>
        <v>1172.1082758620701</v>
      </c>
      <c r="Y423">
        <f>(1/(2*INPUT!$C$16+INPUT!$C$14))*INDEX(INPUT!$F$11:$G$14,MATCH(CALC!$B$6,INPUT!$F$11:$F$14,0),2)*I423</f>
        <v>1054.0117241379305</v>
      </c>
      <c r="Z423">
        <f>(1/(2*INPUT!$C$16+INPUT!$C$14))*INDEX(INPUT!$F$11:$G$14,MATCH(CALC!$B$6,INPUT!$F$11:$F$14,0),2)*J423</f>
        <v>1024.487586206897</v>
      </c>
      <c r="AA423">
        <f>(1/(2*INPUT!$C$16+INPUT!$C$14))*INDEX(INPUT!$F$11:$G$14,MATCH(CALC!$B$6,INPUT!$F$11:$F$14,0),2)*K423</f>
        <v>1172.1082758620701</v>
      </c>
      <c r="AB423">
        <f>(1/(2*INPUT!$C$16+INPUT!$C$14))*INDEX(INPUT!$F$11:$G$14,MATCH(CALC!$B$6,INPUT!$F$11:$F$14,0),2)*L423</f>
        <v>1172.1082758620701</v>
      </c>
      <c r="AC423">
        <f>(1/(2*INPUT!$C$16+INPUT!$C$14))*INDEX(INPUT!$F$11:$G$14,MATCH(CALC!$B$6,INPUT!$F$11:$F$14,0),2)*M423</f>
        <v>1172.1082758620701</v>
      </c>
      <c r="AD423">
        <f>(1/(2*INPUT!$C$16+INPUT!$C$14))*INDEX(INPUT!$F$11:$G$14,MATCH(CALC!$B$6,INPUT!$F$11:$F$14,0),2)*N423</f>
        <v>1098.2979310344836</v>
      </c>
    </row>
    <row r="424" spans="1:30" x14ac:dyDescent="0.3">
      <c r="B424" t="s">
        <v>105</v>
      </c>
      <c r="C424" cm="1">
        <f t="array" ref="C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(WEATHER!$A$2:$A$865=INPUT!$C$7)*(WEATHER!$B$2:$B$865=CALC!C420)*(WEATHER!$C$2:$C$865=CALC!$B$420), 0), 4)-29.4)</f>
        <v>7.4666666666666686</v>
      </c>
      <c r="D424" cm="1">
        <f t="array" ref="D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(WEATHER!$A$2:$A$865=INPUT!$C$7)*(WEATHER!$B$2:$B$865=CALC!D420)*(WEATHER!$C$2:$C$865=CALC!$B$420), 0), 4)-29.4)</f>
        <v>7.4666666666666686</v>
      </c>
      <c r="E424" cm="1">
        <f t="array" ref="E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(WEATHER!$A$2:$A$865=INPUT!$C$7)*(WEATHER!$B$2:$B$865=CALC!E420)*(WEATHER!$C$2:$C$865=CALC!$B$420), 0), 4)-29.4)</f>
        <v>8.1333333333333364</v>
      </c>
      <c r="F424" cm="1">
        <f t="array" ref="F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(WEATHER!$A$2:$A$865=INPUT!$C$7)*(WEATHER!$B$2:$B$865=CALC!F420)*(WEATHER!$C$2:$C$865=CALC!$B$420), 0), 4)-29.4)</f>
        <v>8.2444444444444436</v>
      </c>
      <c r="G424" cm="1">
        <f t="array" ref="G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(WEATHER!$A$2:$A$865=INPUT!$C$7)*(WEATHER!$B$2:$B$865=CALC!G420)*(WEATHER!$C$2:$C$865=CALC!$B$420), 0), 4)-29.4)</f>
        <v>8.411111111111115</v>
      </c>
      <c r="H424" cm="1">
        <f t="array" ref="H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(WEATHER!$A$2:$A$865=INPUT!$C$7)*(WEATHER!$B$2:$B$865=CALC!H420)*(WEATHER!$C$2:$C$865=CALC!$B$420), 0), 4)-29.4)</f>
        <v>8.411111111111115</v>
      </c>
      <c r="I424" cm="1">
        <f t="array" ref="I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(WEATHER!$A$2:$A$865=INPUT!$C$7)*(WEATHER!$B$2:$B$865=CALC!I420)*(WEATHER!$C$2:$C$865=CALC!$B$420), 0), 4)-29.4)</f>
        <v>7.966666666666665</v>
      </c>
      <c r="J424" cm="1">
        <f t="array" ref="J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(WEATHER!$A$2:$A$865=INPUT!$C$7)*(WEATHER!$B$2:$B$865=CALC!J420)*(WEATHER!$C$2:$C$865=CALC!$B$420), 0), 4)-29.4)</f>
        <v>7.8555555555555578</v>
      </c>
      <c r="K424" cm="1">
        <f t="array" ref="K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(WEATHER!$A$2:$A$865=INPUT!$C$7)*(WEATHER!$B$2:$B$865=CALC!K420)*(WEATHER!$C$2:$C$865=CALC!$B$420), 0), 4)-29.4)</f>
        <v>8.411111111111115</v>
      </c>
      <c r="L424" cm="1">
        <f t="array" ref="L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(WEATHER!$A$2:$A$865=INPUT!$C$7)*(WEATHER!$B$2:$B$865=CALC!L420)*(WEATHER!$C$2:$C$865=CALC!$B$420), 0), 4)-29.4)</f>
        <v>8.411111111111115</v>
      </c>
      <c r="M424" cm="1">
        <f t="array" ref="M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(WEATHER!$A$2:$A$865=INPUT!$C$7)*(WEATHER!$B$2:$B$865=CALC!M420)*(WEATHER!$C$2:$C$865=CALC!$B$420), 0), 4)-29.4)</f>
        <v>8.411111111111115</v>
      </c>
      <c r="N424" cm="1">
        <f t="array" ref="N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(WEATHER!$A$2:$A$865=INPUT!$C$7)*(WEATHER!$B$2:$B$865=CALC!N420)*(WEATHER!$C$2:$C$865=CALC!$B$420), 0), 4)-29.4)</f>
        <v>8.1333333333333364</v>
      </c>
      <c r="R424" t="s">
        <v>105</v>
      </c>
      <c r="S424">
        <f>(1/(2*INPUT!$C$16+INPUT!$C$14))*INDEX(INPUT!$F$11:$G$14,MATCH(CALC!$B$6,INPUT!$F$11:$F$14,0),2)*C424</f>
        <v>1984.0220689655177</v>
      </c>
      <c r="T424">
        <f>(1/(2*INPUT!$C$16+INPUT!$C$14))*INDEX(INPUT!$F$11:$G$14,MATCH(CALC!$B$6,INPUT!$F$11:$F$14,0),2)*D424</f>
        <v>1984.0220689655177</v>
      </c>
      <c r="U424">
        <f>(1/(2*INPUT!$C$16+INPUT!$C$14))*INDEX(INPUT!$F$11:$G$14,MATCH(CALC!$B$6,INPUT!$F$11:$F$14,0),2)*E424</f>
        <v>2161.1668965517247</v>
      </c>
      <c r="V424">
        <f>(1/(2*INPUT!$C$16+INPUT!$C$14))*INDEX(INPUT!$F$11:$G$14,MATCH(CALC!$B$6,INPUT!$F$11:$F$14,0),2)*F424</f>
        <v>2190.6910344827584</v>
      </c>
      <c r="W424">
        <f>(1/(2*INPUT!$C$16+INPUT!$C$14))*INDEX(INPUT!$F$11:$G$14,MATCH(CALC!$B$6,INPUT!$F$11:$F$14,0),2)*G424</f>
        <v>2234.9772413793112</v>
      </c>
      <c r="X424">
        <f>(1/(2*INPUT!$C$16+INPUT!$C$14))*INDEX(INPUT!$F$11:$G$14,MATCH(CALC!$B$6,INPUT!$F$11:$F$14,0),2)*H424</f>
        <v>2234.9772413793112</v>
      </c>
      <c r="Y424">
        <f>(1/(2*INPUT!$C$16+INPUT!$C$14))*INDEX(INPUT!$F$11:$G$14,MATCH(CALC!$B$6,INPUT!$F$11:$F$14,0),2)*I424</f>
        <v>2116.8806896551719</v>
      </c>
      <c r="Z424">
        <f>(1/(2*INPUT!$C$16+INPUT!$C$14))*INDEX(INPUT!$F$11:$G$14,MATCH(CALC!$B$6,INPUT!$F$11:$F$14,0),2)*J424</f>
        <v>2087.3565517241386</v>
      </c>
      <c r="AA424">
        <f>(1/(2*INPUT!$C$16+INPUT!$C$14))*INDEX(INPUT!$F$11:$G$14,MATCH(CALC!$B$6,INPUT!$F$11:$F$14,0),2)*K424</f>
        <v>2234.9772413793112</v>
      </c>
      <c r="AB424">
        <f>(1/(2*INPUT!$C$16+INPUT!$C$14))*INDEX(INPUT!$F$11:$G$14,MATCH(CALC!$B$6,INPUT!$F$11:$F$14,0),2)*L424</f>
        <v>2234.9772413793112</v>
      </c>
      <c r="AC424">
        <f>(1/(2*INPUT!$C$16+INPUT!$C$14))*INDEX(INPUT!$F$11:$G$14,MATCH(CALC!$B$6,INPUT!$F$11:$F$14,0),2)*M424</f>
        <v>2234.9772413793112</v>
      </c>
      <c r="AD424">
        <f>(1/(2*INPUT!$C$16+INPUT!$C$14))*INDEX(INPUT!$F$11:$G$14,MATCH(CALC!$B$6,INPUT!$F$11:$F$14,0),2)*N424</f>
        <v>2161.1668965517247</v>
      </c>
    </row>
    <row r="425" spans="1:30" x14ac:dyDescent="0.3">
      <c r="B425" t="s">
        <v>106</v>
      </c>
      <c r="C425" cm="1">
        <f t="array" ref="C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(WEATHER!$A$2:$A$865=INPUT!$C$7)*(WEATHER!$B$2:$B$865=CALC!C420)*(WEATHER!$C$2:$C$865=CALC!$B$420), 0), 4)-29.4)</f>
        <v>4.4666666666666686</v>
      </c>
      <c r="D425" cm="1">
        <f t="array" ref="D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(WEATHER!$A$2:$A$865=INPUT!$C$7)*(WEATHER!$B$2:$B$865=CALC!D420)*(WEATHER!$C$2:$C$865=CALC!$B$420), 0), 4)-29.4)</f>
        <v>4.4666666666666686</v>
      </c>
      <c r="E425" cm="1">
        <f t="array" ref="E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(WEATHER!$A$2:$A$865=INPUT!$C$7)*(WEATHER!$B$2:$B$865=CALC!E420)*(WEATHER!$C$2:$C$865=CALC!$B$420), 0), 4)-29.4)</f>
        <v>5.1333333333333364</v>
      </c>
      <c r="F425" cm="1">
        <f t="array" ref="F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(WEATHER!$A$2:$A$865=INPUT!$C$7)*(WEATHER!$B$2:$B$865=CALC!F420)*(WEATHER!$C$2:$C$865=CALC!$B$420), 0), 4)-29.4)</f>
        <v>5.2444444444444436</v>
      </c>
      <c r="G425" cm="1">
        <f t="array" ref="G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(WEATHER!$A$2:$A$865=INPUT!$C$7)*(WEATHER!$B$2:$B$865=CALC!G420)*(WEATHER!$C$2:$C$865=CALC!$B$420), 0), 4)-29.4)</f>
        <v>5.411111111111115</v>
      </c>
      <c r="H425" cm="1">
        <f t="array" ref="H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(WEATHER!$A$2:$A$865=INPUT!$C$7)*(WEATHER!$B$2:$B$865=CALC!H420)*(WEATHER!$C$2:$C$865=CALC!$B$420), 0), 4)-29.4)</f>
        <v>5.411111111111115</v>
      </c>
      <c r="I425" cm="1">
        <f t="array" ref="I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(WEATHER!$A$2:$A$865=INPUT!$C$7)*(WEATHER!$B$2:$B$865=CALC!I420)*(WEATHER!$C$2:$C$865=CALC!$B$420), 0), 4)-29.4)</f>
        <v>4.966666666666665</v>
      </c>
      <c r="J425" cm="1">
        <f t="array" ref="J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(WEATHER!$A$2:$A$865=INPUT!$C$7)*(WEATHER!$B$2:$B$865=CALC!J420)*(WEATHER!$C$2:$C$865=CALC!$B$420), 0), 4)-29.4)</f>
        <v>4.8555555555555578</v>
      </c>
      <c r="K425" cm="1">
        <f t="array" ref="K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(WEATHER!$A$2:$A$865=INPUT!$C$7)*(WEATHER!$B$2:$B$865=CALC!K420)*(WEATHER!$C$2:$C$865=CALC!$B$420), 0), 4)-29.4)</f>
        <v>5.411111111111115</v>
      </c>
      <c r="L425" cm="1">
        <f t="array" ref="L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(WEATHER!$A$2:$A$865=INPUT!$C$7)*(WEATHER!$B$2:$B$865=CALC!L420)*(WEATHER!$C$2:$C$865=CALC!$B$420), 0), 4)-29.4)</f>
        <v>5.411111111111115</v>
      </c>
      <c r="M425" cm="1">
        <f t="array" ref="M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(WEATHER!$A$2:$A$865=INPUT!$C$7)*(WEATHER!$B$2:$B$865=CALC!M420)*(WEATHER!$C$2:$C$865=CALC!$B$420), 0), 4)-29.4)</f>
        <v>5.411111111111115</v>
      </c>
      <c r="N425" cm="1">
        <f t="array" ref="N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(WEATHER!$A$2:$A$865=INPUT!$C$7)*(WEATHER!$B$2:$B$865=CALC!N420)*(WEATHER!$C$2:$C$865=CALC!$B$420), 0), 4)-29.4)</f>
        <v>5.1333333333333364</v>
      </c>
      <c r="R425" t="s">
        <v>106</v>
      </c>
      <c r="S425">
        <f>(1/(2*INPUT!$C$16+INPUT!$C$14))*INDEX(INPUT!$F$11:$G$14,MATCH(CALC!$B$6,INPUT!$F$11:$F$14,0),2)*C425</f>
        <v>1186.8703448275867</v>
      </c>
      <c r="T425">
        <f>(1/(2*INPUT!$C$16+INPUT!$C$14))*INDEX(INPUT!$F$11:$G$14,MATCH(CALC!$B$6,INPUT!$F$11:$F$14,0),2)*D425</f>
        <v>1186.8703448275867</v>
      </c>
      <c r="U425">
        <f>(1/(2*INPUT!$C$16+INPUT!$C$14))*INDEX(INPUT!$F$11:$G$14,MATCH(CALC!$B$6,INPUT!$F$11:$F$14,0),2)*E425</f>
        <v>1364.0151724137938</v>
      </c>
      <c r="V425">
        <f>(1/(2*INPUT!$C$16+INPUT!$C$14))*INDEX(INPUT!$F$11:$G$14,MATCH(CALC!$B$6,INPUT!$F$11:$F$14,0),2)*F425</f>
        <v>1393.5393103448273</v>
      </c>
      <c r="W425">
        <f>(1/(2*INPUT!$C$16+INPUT!$C$14))*INDEX(INPUT!$F$11:$G$14,MATCH(CALC!$B$6,INPUT!$F$11:$F$14,0),2)*G425</f>
        <v>1437.8255172413803</v>
      </c>
      <c r="X425">
        <f>(1/(2*INPUT!$C$16+INPUT!$C$14))*INDEX(INPUT!$F$11:$G$14,MATCH(CALC!$B$6,INPUT!$F$11:$F$14,0),2)*H425</f>
        <v>1437.8255172413803</v>
      </c>
      <c r="Y425">
        <f>(1/(2*INPUT!$C$16+INPUT!$C$14))*INDEX(INPUT!$F$11:$G$14,MATCH(CALC!$B$6,INPUT!$F$11:$F$14,0),2)*I425</f>
        <v>1319.7289655172408</v>
      </c>
      <c r="Z425">
        <f>(1/(2*INPUT!$C$16+INPUT!$C$14))*INDEX(INPUT!$F$11:$G$14,MATCH(CALC!$B$6,INPUT!$F$11:$F$14,0),2)*J425</f>
        <v>1290.2048275862076</v>
      </c>
      <c r="AA425">
        <f>(1/(2*INPUT!$C$16+INPUT!$C$14))*INDEX(INPUT!$F$11:$G$14,MATCH(CALC!$B$6,INPUT!$F$11:$F$14,0),2)*K425</f>
        <v>1437.8255172413803</v>
      </c>
      <c r="AB425">
        <f>(1/(2*INPUT!$C$16+INPUT!$C$14))*INDEX(INPUT!$F$11:$G$14,MATCH(CALC!$B$6,INPUT!$F$11:$F$14,0),2)*L425</f>
        <v>1437.8255172413803</v>
      </c>
      <c r="AC425">
        <f>(1/(2*INPUT!$C$16+INPUT!$C$14))*INDEX(INPUT!$F$11:$G$14,MATCH(CALC!$B$6,INPUT!$F$11:$F$14,0),2)*M425</f>
        <v>1437.8255172413803</v>
      </c>
      <c r="AD425">
        <f>(1/(2*INPUT!$C$16+INPUT!$C$14))*INDEX(INPUT!$F$11:$G$14,MATCH(CALC!$B$6,INPUT!$F$11:$F$14,0),2)*N425</f>
        <v>1364.0151724137938</v>
      </c>
    </row>
    <row r="426" spans="1:30" x14ac:dyDescent="0.3">
      <c r="A426" t="s">
        <v>109</v>
      </c>
      <c r="C426" cm="1">
        <f t="array" ref="C426">INDEX(CLTDRoofGlass!$G$3:$G$26,$B$420,1)+(25.5-$E$1)+(INDEX(WEATHER!$A$2:$G$865, MATCH(1, (WEATHER!$A$2:$A$865=INPUT!$C$7)*(WEATHER!$B$2:$B$865=CALC!C420)*(WEATHER!$C$2:$C$865=CALC!$B$420), 0), 4)-29.4)</f>
        <v>-0.53333333333333144</v>
      </c>
      <c r="D426" cm="1">
        <f t="array" ref="D426">INDEX(CLTDRoofGlass!$G$3:$G$26,$B$420,1)+(25.5-$E$1)+(INDEX(WEATHER!$A$2:$G$865, MATCH(1, (WEATHER!$A$2:$A$865=INPUT!$C$7)*(WEATHER!$B$2:$B$865=CALC!D420)*(WEATHER!$C$2:$C$865=CALC!$B$420), 0), 4)-29.4)</f>
        <v>-0.53333333333333144</v>
      </c>
      <c r="E426" cm="1">
        <f t="array" ref="E426">INDEX(CLTDRoofGlass!$G$3:$G$26,$B$420,1)+(25.5-$E$1)+(INDEX(WEATHER!$A$2:$G$865, MATCH(1, (WEATHER!$A$2:$A$865=INPUT!$C$7)*(WEATHER!$B$2:$B$865=CALC!E420)*(WEATHER!$C$2:$C$865=CALC!$B$420), 0), 4)-29.4)</f>
        <v>0.13333333333333641</v>
      </c>
      <c r="F426" cm="1">
        <f t="array" ref="F426">INDEX(CLTDRoofGlass!$G$3:$G$26,$B$420,1)+(25.5-$E$1)+(INDEX(WEATHER!$A$2:$G$865, MATCH(1, (WEATHER!$A$2:$A$865=INPUT!$C$7)*(WEATHER!$B$2:$B$865=CALC!F420)*(WEATHER!$C$2:$C$865=CALC!$B$420), 0), 4)-29.4)</f>
        <v>0.24444444444444358</v>
      </c>
      <c r="G426" cm="1">
        <f t="array" ref="G426">INDEX(CLTDRoofGlass!$G$3:$G$26,$B$420,1)+(25.5-$E$1)+(INDEX(WEATHER!$A$2:$G$865, MATCH(1, (WEATHER!$A$2:$A$865=INPUT!$C$7)*(WEATHER!$B$2:$B$865=CALC!G420)*(WEATHER!$C$2:$C$865=CALC!$B$420), 0), 4)-29.4)</f>
        <v>0.41111111111111498</v>
      </c>
      <c r="H426" cm="1">
        <f t="array" ref="H426">INDEX(CLTDRoofGlass!$G$3:$G$26,$B$420,1)+(25.5-$E$1)+(INDEX(WEATHER!$A$2:$G$865, MATCH(1, (WEATHER!$A$2:$A$865=INPUT!$C$7)*(WEATHER!$B$2:$B$865=CALC!H420)*(WEATHER!$C$2:$C$865=CALC!$B$420), 0), 4)-29.4)</f>
        <v>0.41111111111111498</v>
      </c>
      <c r="I426" cm="1">
        <f t="array" ref="I426">INDEX(CLTDRoofGlass!$G$3:$G$26,$B$420,1)+(25.5-$E$1)+(INDEX(WEATHER!$A$2:$G$865, MATCH(1, (WEATHER!$A$2:$A$865=INPUT!$C$7)*(WEATHER!$B$2:$B$865=CALC!I420)*(WEATHER!$C$2:$C$865=CALC!$B$420), 0), 4)-29.4)</f>
        <v>-3.3333333333334991E-2</v>
      </c>
      <c r="J426" cm="1">
        <f t="array" ref="J426">INDEX(CLTDRoofGlass!$G$3:$G$26,$B$420,1)+(25.5-$E$1)+(INDEX(WEATHER!$A$2:$G$865, MATCH(1, (WEATHER!$A$2:$A$865=INPUT!$C$7)*(WEATHER!$B$2:$B$865=CALC!J420)*(WEATHER!$C$2:$C$865=CALC!$B$420), 0), 4)-29.4)</f>
        <v>-0.14444444444444215</v>
      </c>
      <c r="K426" cm="1">
        <f t="array" ref="K426">INDEX(CLTDRoofGlass!$G$3:$G$26,$B$420,1)+(25.5-$E$1)+(INDEX(WEATHER!$A$2:$G$865, MATCH(1, (WEATHER!$A$2:$A$865=INPUT!$C$7)*(WEATHER!$B$2:$B$865=CALC!K420)*(WEATHER!$C$2:$C$865=CALC!$B$420), 0), 4)-29.4)</f>
        <v>0.41111111111111498</v>
      </c>
      <c r="L426" cm="1">
        <f t="array" ref="L426">INDEX(CLTDRoofGlass!$G$3:$G$26,$B$420,1)+(25.5-$E$1)+(INDEX(WEATHER!$A$2:$G$865, MATCH(1, (WEATHER!$A$2:$A$865=INPUT!$C$7)*(WEATHER!$B$2:$B$865=CALC!L420)*(WEATHER!$C$2:$C$865=CALC!$B$420), 0), 4)-29.4)</f>
        <v>0.41111111111111498</v>
      </c>
      <c r="M426" cm="1">
        <f t="array" ref="M426">INDEX(CLTDRoofGlass!$G$3:$G$26,$B$420,1)+(25.5-$E$1)+(INDEX(WEATHER!$A$2:$G$865, MATCH(1, (WEATHER!$A$2:$A$865=INPUT!$C$7)*(WEATHER!$B$2:$B$865=CALC!M420)*(WEATHER!$C$2:$C$865=CALC!$B$420), 0), 4)-29.4)</f>
        <v>0.41111111111111498</v>
      </c>
      <c r="N426" cm="1">
        <f t="array" ref="N426">INDEX(CLTDRoofGlass!$G$3:$G$26,$B$420,1)+(25.5-$E$1)+(INDEX(WEATHER!$A$2:$G$865, MATCH(1, (WEATHER!$A$2:$A$865=INPUT!$C$7)*(WEATHER!$B$2:$B$865=CALC!N420)*(WEATHER!$C$2:$C$865=CALC!$B$420), 0), 4)-29.4)</f>
        <v>0.13333333333333641</v>
      </c>
      <c r="P426" t="s">
        <v>34</v>
      </c>
      <c r="Q426" t="s">
        <v>27</v>
      </c>
    </row>
    <row r="427" spans="1:30" x14ac:dyDescent="0.3">
      <c r="A427" t="s">
        <v>75</v>
      </c>
      <c r="B427" t="s">
        <v>104</v>
      </c>
      <c r="C427">
        <f>INDEX('SCL&amp;CLF'!$B$4:$Y$12,MATCH(B427,'SCL&amp;CLF'!$A$4:$A$12,0),MATCH(CALC!B420,'SCL&amp;CLF'!$B$3:$Y$3,0))</f>
        <v>3</v>
      </c>
      <c r="P427" t="s">
        <v>35</v>
      </c>
      <c r="Q427" t="s">
        <v>36</v>
      </c>
      <c r="S427">
        <f>SUMIF('COMP-WINDOW'!KI:KI, "&lt;&gt;#N/A")</f>
        <v>50.35864000000123</v>
      </c>
      <c r="T427">
        <f>SUMIF('COMP-WINDOW'!KJ:KJ, "&lt;&gt;#N/A")</f>
        <v>50.35864000000123</v>
      </c>
      <c r="U427">
        <f>SUMIF('COMP-WINDOW'!KK:KK, "&lt;&gt;#N/A")</f>
        <v>479.345840000002</v>
      </c>
      <c r="V427">
        <f>SUMIF('COMP-WINDOW'!KL:KL, "&lt;&gt;#N/A")</f>
        <v>550.84370666666609</v>
      </c>
      <c r="W427">
        <f>SUMIF('COMP-WINDOW'!KM:KM, "&lt;&gt;#N/A")</f>
        <v>658.09050666666917</v>
      </c>
      <c r="X427">
        <f>SUMIF('COMP-WINDOW'!KN:KN, "&lt;&gt;#N/A")</f>
        <v>658.09050666666917</v>
      </c>
      <c r="Y427">
        <f>SUMIF('COMP-WINDOW'!KO:KO, "&lt;&gt;#N/A")</f>
        <v>372.09903999999898</v>
      </c>
      <c r="Z427">
        <f>SUMIF('COMP-WINDOW'!KP:KP, "&lt;&gt;#N/A")</f>
        <v>300.60117333333483</v>
      </c>
      <c r="AA427">
        <f>SUMIF('COMP-WINDOW'!KQ:KQ, "&lt;&gt;#N/A")</f>
        <v>658.09050666666917</v>
      </c>
      <c r="AB427">
        <f>SUMIF('COMP-WINDOW'!KR:KR, "&lt;&gt;#N/A")</f>
        <v>658.09050666666917</v>
      </c>
      <c r="AC427">
        <f>SUMIF('COMP-WINDOW'!KS:KS, "&lt;&gt;#N/A")</f>
        <v>658.09050666666917</v>
      </c>
      <c r="AD427">
        <f>SUMIF('COMP-WINDOW'!KT:KT, "&lt;&gt;#N/A")</f>
        <v>479.345840000002</v>
      </c>
    </row>
    <row r="428" spans="1:30" x14ac:dyDescent="0.3">
      <c r="B428" t="s">
        <v>73</v>
      </c>
      <c r="C428">
        <f>INDEX('SCL&amp;CLF'!$B$4:$Y$12,MATCH(B428,'SCL&amp;CLF'!$A$4:$A$12,0),MATCH(CALC!B420,'SCL&amp;CLF'!$B$3:$Y$3,0))</f>
        <v>0</v>
      </c>
      <c r="P428" t="s">
        <v>35</v>
      </c>
      <c r="Q428" t="s">
        <v>22</v>
      </c>
      <c r="S428">
        <f>SUMIF('COMP-DOOR'!KI:KI, "&lt;&gt;#N/A")</f>
        <v>259.63066666666674</v>
      </c>
      <c r="T428">
        <f>SUMIF('COMP-DOOR'!KJ:KJ, "&lt;&gt;#N/A")</f>
        <v>259.63066666666674</v>
      </c>
      <c r="U428">
        <f>SUMIF('COMP-DOOR'!KK:KK, "&lt;&gt;#N/A")</f>
        <v>292.41733333333349</v>
      </c>
      <c r="V428">
        <f>SUMIF('COMP-DOOR'!KL:KL, "&lt;&gt;#N/A")</f>
        <v>297.88177777777776</v>
      </c>
      <c r="W428">
        <f>SUMIF('COMP-DOOR'!KM:KM, "&lt;&gt;#N/A")</f>
        <v>306.07844444444464</v>
      </c>
      <c r="X428">
        <f>SUMIF('COMP-DOOR'!KN:KN, "&lt;&gt;#N/A")</f>
        <v>306.07844444444464</v>
      </c>
      <c r="Y428">
        <f>SUMIF('COMP-DOOR'!KO:KO, "&lt;&gt;#N/A")</f>
        <v>284.2206666666666</v>
      </c>
      <c r="Z428">
        <f>SUMIF('COMP-DOOR'!KP:KP, "&lt;&gt;#N/A")</f>
        <v>278.75622222222228</v>
      </c>
      <c r="AA428">
        <f>SUMIF('COMP-DOOR'!KQ:KQ, "&lt;&gt;#N/A")</f>
        <v>306.07844444444464</v>
      </c>
      <c r="AB428">
        <f>SUMIF('COMP-DOOR'!KR:KR, "&lt;&gt;#N/A")</f>
        <v>306.07844444444464</v>
      </c>
      <c r="AC428">
        <f>SUMIF('COMP-DOOR'!KS:KS, "&lt;&gt;#N/A")</f>
        <v>306.07844444444464</v>
      </c>
      <c r="AD428">
        <f>SUMIF('COMP-DOOR'!KT:KT, "&lt;&gt;#N/A")</f>
        <v>292.41733333333349</v>
      </c>
    </row>
    <row r="429" spans="1:30" x14ac:dyDescent="0.3">
      <c r="B429" t="s">
        <v>105</v>
      </c>
      <c r="C429">
        <f>INDEX('SCL&amp;CLF'!$B$4:$Y$12,MATCH(B429,'SCL&amp;CLF'!$A$4:$A$12,0),MATCH(CALC!B420,'SCL&amp;CLF'!$B$3:$Y$3,0))</f>
        <v>9</v>
      </c>
    </row>
    <row r="430" spans="1:30" x14ac:dyDescent="0.3">
      <c r="B430" t="s">
        <v>106</v>
      </c>
      <c r="C430">
        <f>INDEX('SCL&amp;CLF'!$B$4:$Y$12,MATCH(B430,'SCL&amp;CLF'!$A$4:$A$12,0),MATCH(CALC!B420,'SCL&amp;CLF'!$B$3:$Y$3,0))</f>
        <v>0</v>
      </c>
      <c r="P430" t="s">
        <v>37</v>
      </c>
      <c r="Q430" t="s">
        <v>39</v>
      </c>
      <c r="S430">
        <f>INPUT!$L$5 * INDEX('ROOM-TYPE'!$B$2:$I$5, 1, MATCH(INPUT!$L$4, 'ROOM-TYPE'!$B$1:$I$1, 0)) * $C$431</f>
        <v>0</v>
      </c>
      <c r="T430">
        <f>INPUT!$L$5 * INDEX('ROOM-TYPE'!$B$2:$I$5, 1, MATCH(INPUT!$L$4, 'ROOM-TYPE'!$B$1:$I$1, 0)) * $C$431</f>
        <v>0</v>
      </c>
      <c r="U430">
        <f>INPUT!$L$5 * INDEX('ROOM-TYPE'!$B$2:$I$5, 1, MATCH(INPUT!$L$4, 'ROOM-TYPE'!$B$1:$I$1, 0)) * $C$431</f>
        <v>0</v>
      </c>
      <c r="V430">
        <f>INPUT!$L$5 * INDEX('ROOM-TYPE'!$B$2:$I$5, 1, MATCH(INPUT!$L$4, 'ROOM-TYPE'!$B$1:$I$1, 0)) * $C$431</f>
        <v>0</v>
      </c>
      <c r="W430">
        <f>INPUT!$L$5 * INDEX('ROOM-TYPE'!$B$2:$I$5, 1, MATCH(INPUT!$L$4, 'ROOM-TYPE'!$B$1:$I$1, 0)) * $C$431</f>
        <v>0</v>
      </c>
      <c r="X430">
        <f>INPUT!$L$5 * INDEX('ROOM-TYPE'!$B$2:$I$5, 1, MATCH(INPUT!$L$4, 'ROOM-TYPE'!$B$1:$I$1, 0)) * $C$431</f>
        <v>0</v>
      </c>
      <c r="Y430">
        <f>INPUT!$L$5 * INDEX('ROOM-TYPE'!$B$2:$I$5, 1, MATCH(INPUT!$L$4, 'ROOM-TYPE'!$B$1:$I$1, 0)) * $C$431</f>
        <v>0</v>
      </c>
      <c r="Z430">
        <f>INPUT!$L$5 * INDEX('ROOM-TYPE'!$B$2:$I$5, 1, MATCH(INPUT!$L$4, 'ROOM-TYPE'!$B$1:$I$1, 0)) * $C$431</f>
        <v>0</v>
      </c>
      <c r="AA430">
        <f>INPUT!$L$5 * INDEX('ROOM-TYPE'!$B$2:$I$5, 1, MATCH(INPUT!$L$4, 'ROOM-TYPE'!$B$1:$I$1, 0)) * $C$431</f>
        <v>0</v>
      </c>
      <c r="AB430">
        <f>INPUT!$L$5 * INDEX('ROOM-TYPE'!$B$2:$I$5, 1, MATCH(INPUT!$L$4, 'ROOM-TYPE'!$B$1:$I$1, 0)) * $C$431</f>
        <v>0</v>
      </c>
      <c r="AC430">
        <f>INPUT!$L$5 * INDEX('ROOM-TYPE'!$B$2:$I$5, 1, MATCH(INPUT!$L$4, 'ROOM-TYPE'!$B$1:$I$1, 0)) * $C$431</f>
        <v>0</v>
      </c>
      <c r="AD430">
        <f>INPUT!$L$5 * INDEX('ROOM-TYPE'!$B$2:$I$5, 1, MATCH(INPUT!$L$4, 'ROOM-TYPE'!$B$1:$I$1, 0)) * $C$431</f>
        <v>0</v>
      </c>
    </row>
    <row r="431" spans="1:30" x14ac:dyDescent="0.3">
      <c r="A431" t="s">
        <v>210</v>
      </c>
      <c r="C431">
        <f>INDEX('SCL&amp;CLF'!$B$17:$Y$25,MATCH(INDEX('ROOM-TYPE'!$B$1:$I$5,4,MATCH(INPUT!$L$4,'ROOM-TYPE'!$B$1:$I$1,0)),'SCL&amp;CLF'!$A$17:$A$25,0),MATCH(CALC!B420,'SCL&amp;CLF'!$B$16:$Y$16,0))</f>
        <v>0</v>
      </c>
      <c r="P431" t="s">
        <v>37</v>
      </c>
      <c r="Q431" t="s">
        <v>38</v>
      </c>
      <c r="S431">
        <f>INPUT!$L$5 * INDEX('ROOM-TYPE'!$B$2:$I$5, 2, MATCH(INPUT!$L$4, 'ROOM-TYPE'!$B$1:$I$1, 0))</f>
        <v>17370</v>
      </c>
      <c r="T431">
        <f>INPUT!$L$5 * INDEX('ROOM-TYPE'!$B$2:$I$5, 2, MATCH(INPUT!$L$4, 'ROOM-TYPE'!$B$1:$I$1, 0))</f>
        <v>17370</v>
      </c>
      <c r="U431">
        <f>INPUT!$L$5 * INDEX('ROOM-TYPE'!$B$2:$I$5, 2, MATCH(INPUT!$L$4, 'ROOM-TYPE'!$B$1:$I$1, 0))</f>
        <v>17370</v>
      </c>
      <c r="V431">
        <f>INPUT!$L$5 * INDEX('ROOM-TYPE'!$B$2:$I$5, 2, MATCH(INPUT!$L$4, 'ROOM-TYPE'!$B$1:$I$1, 0))</f>
        <v>17370</v>
      </c>
      <c r="W431">
        <f>INPUT!$L$5 * INDEX('ROOM-TYPE'!$B$2:$I$5, 2, MATCH(INPUT!$L$4, 'ROOM-TYPE'!$B$1:$I$1, 0))</f>
        <v>17370</v>
      </c>
      <c r="X431">
        <f>INPUT!$L$5 * INDEX('ROOM-TYPE'!$B$2:$I$5, 2, MATCH(INPUT!$L$4, 'ROOM-TYPE'!$B$1:$I$1, 0))</f>
        <v>17370</v>
      </c>
      <c r="Y431">
        <f>INPUT!$L$5 * INDEX('ROOM-TYPE'!$B$2:$I$5, 2, MATCH(INPUT!$L$4, 'ROOM-TYPE'!$B$1:$I$1, 0))</f>
        <v>17370</v>
      </c>
      <c r="Z431">
        <f>INPUT!$L$5 * INDEX('ROOM-TYPE'!$B$2:$I$5, 2, MATCH(INPUT!$L$4, 'ROOM-TYPE'!$B$1:$I$1, 0))</f>
        <v>17370</v>
      </c>
      <c r="AA431">
        <f>INPUT!$L$5 * INDEX('ROOM-TYPE'!$B$2:$I$5, 2, MATCH(INPUT!$L$4, 'ROOM-TYPE'!$B$1:$I$1, 0))</f>
        <v>17370</v>
      </c>
      <c r="AB431">
        <f>INPUT!$L$5 * INDEX('ROOM-TYPE'!$B$2:$I$5, 2, MATCH(INPUT!$L$4, 'ROOM-TYPE'!$B$1:$I$1, 0))</f>
        <v>17370</v>
      </c>
      <c r="AC431">
        <f>INPUT!$L$5 * INDEX('ROOM-TYPE'!$B$2:$I$5, 2, MATCH(INPUT!$L$4, 'ROOM-TYPE'!$B$1:$I$1, 0))</f>
        <v>17370</v>
      </c>
      <c r="AD431">
        <f>INPUT!$L$5 * INDEX('ROOM-TYPE'!$B$2:$I$5, 2, MATCH(INPUT!$L$4, 'ROOM-TYPE'!$B$1:$I$1, 0))</f>
        <v>17370</v>
      </c>
    </row>
    <row r="432" spans="1:30" x14ac:dyDescent="0.3">
      <c r="A432" t="s">
        <v>212</v>
      </c>
      <c r="C432">
        <f>INDEX('SCL&amp;CLF'!$B$29:$Y$33,MATCH(INDEX('ROOM-TYPE'!$B$1:$I$5,5,MATCH(INPUT!$L$4,'ROOM-TYPE'!$B$1:$I$1,0)),'SCL&amp;CLF'!$A$29:$A$33,0),MATCH(CALC!B420,'SCL&amp;CLF'!$B$28:$Y$28,0))</f>
        <v>0.01</v>
      </c>
      <c r="P432" t="s">
        <v>40</v>
      </c>
      <c r="Q432" t="s">
        <v>31</v>
      </c>
      <c r="S432">
        <f>SUMIF(COMP!$F:$F, "&lt;&gt;#N/A")*$C$432</f>
        <v>1.0824</v>
      </c>
      <c r="T432">
        <f>SUMIF(COMP!$F:$F, "&lt;&gt;#N/A")*$C$432</f>
        <v>1.0824</v>
      </c>
      <c r="U432">
        <f>SUMIF(COMP!$F:$F, "&lt;&gt;#N/A")*$C$432</f>
        <v>1.0824</v>
      </c>
      <c r="V432">
        <f>SUMIF(COMP!$F:$F, "&lt;&gt;#N/A")*$C$432</f>
        <v>1.0824</v>
      </c>
      <c r="W432">
        <f>SUMIF(COMP!$F:$F, "&lt;&gt;#N/A")*$C$432</f>
        <v>1.0824</v>
      </c>
      <c r="X432">
        <f>SUMIF(COMP!$F:$F, "&lt;&gt;#N/A")*$C$432</f>
        <v>1.0824</v>
      </c>
      <c r="Y432">
        <f>SUMIF(COMP!$F:$F, "&lt;&gt;#N/A")*$C$432</f>
        <v>1.0824</v>
      </c>
      <c r="Z432">
        <f>SUMIF(COMP!$F:$F, "&lt;&gt;#N/A")*$C$432</f>
        <v>1.0824</v>
      </c>
      <c r="AA432">
        <f>SUMIF(COMP!$F:$F, "&lt;&gt;#N/A")*$C$432</f>
        <v>1.0824</v>
      </c>
      <c r="AB432">
        <f>SUMIF(COMP!$F:$F, "&lt;&gt;#N/A")*$C$432</f>
        <v>1.0824</v>
      </c>
      <c r="AC432">
        <f>SUMIF(COMP!$F:$F, "&lt;&gt;#N/A")*$C$432</f>
        <v>1.0824</v>
      </c>
      <c r="AD432">
        <f>SUMIF(COMP!$F:$F, "&lt;&gt;#N/A")*$C$432</f>
        <v>1.0824</v>
      </c>
    </row>
    <row r="433" spans="1:30" x14ac:dyDescent="0.3">
      <c r="A433" t="s">
        <v>211</v>
      </c>
      <c r="C433" cm="1">
        <f t="array" ref="C433">INDEX('SCL&amp;CLF'!$B$37:$Y$45,INDEX('ROOM-TYPE'!$B$1:$I$5,4,MATCH(INPUT!$L$4,'ROOM-TYPE'!$B$1:$I$1,0)),MATCH(CALC!B420,'SCL&amp;CLF'!$B$36:$Y$36,0))</f>
        <v>0</v>
      </c>
      <c r="P433" t="s">
        <v>41</v>
      </c>
      <c r="Q433" t="s">
        <v>32</v>
      </c>
      <c r="S433">
        <f>SUMIF(COMP!$N:$N, "&lt;&gt;#N/A")*$C$431</f>
        <v>0</v>
      </c>
      <c r="T433">
        <f>SUMIF(COMP!$N:$N, "&lt;&gt;#N/A")*$C$431</f>
        <v>0</v>
      </c>
      <c r="U433">
        <f>SUMIF(COMP!$N:$N, "&lt;&gt;#N/A")*$C$431</f>
        <v>0</v>
      </c>
      <c r="V433">
        <f>SUMIF(COMP!$N:$N, "&lt;&gt;#N/A")*$C$431</f>
        <v>0</v>
      </c>
      <c r="W433">
        <f>SUMIF(COMP!$N:$N, "&lt;&gt;#N/A")*$C$431</f>
        <v>0</v>
      </c>
      <c r="X433">
        <f>SUMIF(COMP!$N:$N, "&lt;&gt;#N/A")*$C$431</f>
        <v>0</v>
      </c>
      <c r="Y433">
        <f>SUMIF(COMP!$N:$N, "&lt;&gt;#N/A")*$C$431</f>
        <v>0</v>
      </c>
      <c r="Z433">
        <f>SUMIF(COMP!$N:$N, "&lt;&gt;#N/A")*$C$431</f>
        <v>0</v>
      </c>
      <c r="AA433">
        <f>SUMIF(COMP!$N:$N, "&lt;&gt;#N/A")*$C$431</f>
        <v>0</v>
      </c>
      <c r="AB433">
        <f>SUMIF(COMP!$N:$N, "&lt;&gt;#N/A")*$C$431</f>
        <v>0</v>
      </c>
      <c r="AC433">
        <f>SUMIF(COMP!$N:$N, "&lt;&gt;#N/A")*$C$431</f>
        <v>0</v>
      </c>
      <c r="AD433">
        <f>SUMIF(COMP!$N:$N, "&lt;&gt;#N/A")*$C$431</f>
        <v>0</v>
      </c>
    </row>
    <row r="434" spans="1:30" x14ac:dyDescent="0.3">
      <c r="C434" cm="1">
        <f t="array" ref="C434">INDEX(WEATHER!$A$2:$G$865, MATCH(1, (WEATHER!$A$2:$A$865=INPUT!$C$7)*(WEATHER!$B$2:$B$865=CALC!C420)*(WEATHER!$C$2:$C$865=CALC!$B$420), 0), 4)</f>
        <v>25.666666666666668</v>
      </c>
      <c r="D434" cm="1">
        <f t="array" ref="D434">INDEX(WEATHER!$A$2:$G$865, MATCH(1, (WEATHER!$A$2:$A$865=INPUT!$C$7)*(WEATHER!$B$2:$B$865=CALC!D420)*(WEATHER!$C$2:$C$865=CALC!$B$420), 0), 4)</f>
        <v>25.666666666666668</v>
      </c>
      <c r="E434" cm="1">
        <f t="array" ref="E434">INDEX(WEATHER!$A$2:$G$865, MATCH(1, (WEATHER!$A$2:$A$865=INPUT!$C$7)*(WEATHER!$B$2:$B$865=CALC!E420)*(WEATHER!$C$2:$C$865=CALC!$B$420), 0), 4)</f>
        <v>26.333333333333336</v>
      </c>
      <c r="F434" cm="1">
        <f t="array" ref="F434">INDEX(WEATHER!$A$2:$G$865, MATCH(1, (WEATHER!$A$2:$A$865=INPUT!$C$7)*(WEATHER!$B$2:$B$865=CALC!F420)*(WEATHER!$C$2:$C$865=CALC!$B$420), 0), 4)</f>
        <v>26.444444444444443</v>
      </c>
      <c r="G434" cm="1">
        <f t="array" ref="G434">INDEX(WEATHER!$A$2:$G$865, MATCH(1, (WEATHER!$A$2:$A$865=INPUT!$C$7)*(WEATHER!$B$2:$B$865=CALC!G420)*(WEATHER!$C$2:$C$865=CALC!$B$420), 0), 4)</f>
        <v>26.611111111111114</v>
      </c>
      <c r="H434" cm="1">
        <f t="array" ref="H434">INDEX(WEATHER!$A$2:$G$865, MATCH(1, (WEATHER!$A$2:$A$865=INPUT!$C$7)*(WEATHER!$B$2:$B$865=CALC!H420)*(WEATHER!$C$2:$C$865=CALC!$B$420), 0), 4)</f>
        <v>26.611111111111114</v>
      </c>
      <c r="I434" cm="1">
        <f t="array" ref="I434">INDEX(WEATHER!$A$2:$G$865, MATCH(1, (WEATHER!$A$2:$A$865=INPUT!$C$7)*(WEATHER!$B$2:$B$865=CALC!I420)*(WEATHER!$C$2:$C$865=CALC!$B$420), 0), 4)</f>
        <v>26.166666666666664</v>
      </c>
      <c r="J434" cm="1">
        <f t="array" ref="J434">INDEX(WEATHER!$A$2:$G$865, MATCH(1, (WEATHER!$A$2:$A$865=INPUT!$C$7)*(WEATHER!$B$2:$B$865=CALC!J420)*(WEATHER!$C$2:$C$865=CALC!$B$420), 0), 4)</f>
        <v>26.055555555555557</v>
      </c>
      <c r="K434" cm="1">
        <f t="array" ref="K434">INDEX(WEATHER!$A$2:$G$865, MATCH(1, (WEATHER!$A$2:$A$865=INPUT!$C$7)*(WEATHER!$B$2:$B$865=CALC!K420)*(WEATHER!$C$2:$C$865=CALC!$B$420), 0), 4)</f>
        <v>26.611111111111114</v>
      </c>
      <c r="L434" cm="1">
        <f t="array" ref="L434">INDEX(WEATHER!$A$2:$G$865, MATCH(1, (WEATHER!$A$2:$A$865=INPUT!$C$7)*(WEATHER!$B$2:$B$865=CALC!L420)*(WEATHER!$C$2:$C$865=CALC!$B$420), 0), 4)</f>
        <v>26.611111111111114</v>
      </c>
      <c r="M434" cm="1">
        <f t="array" ref="M434">INDEX(WEATHER!$A$2:$G$865, MATCH(1, (WEATHER!$A$2:$A$865=INPUT!$C$7)*(WEATHER!$B$2:$B$865=CALC!M420)*(WEATHER!$C$2:$C$865=CALC!$B$420), 0), 4)</f>
        <v>26.611111111111114</v>
      </c>
      <c r="N434" cm="1">
        <f t="array" ref="N434">INDEX(WEATHER!$A$2:$G$865, MATCH(1, (WEATHER!$A$2:$A$865=INPUT!$C$7)*(WEATHER!$B$2:$B$865=CALC!N420)*(WEATHER!$C$2:$C$865=CALC!$B$420), 0), 4)</f>
        <v>26.333333333333336</v>
      </c>
    </row>
    <row r="435" spans="1:30" x14ac:dyDescent="0.3">
      <c r="C435" cm="1">
        <f t="array" ref="C435">INDEX(WEATHER!$A$2:$G$865, MATCH(1, (WEATHER!$A$2:$A$865=INPUT!$C$7)*(WEATHER!$B$2:$B$865=CALC!C420)*(WEATHER!$C$2:$C$865=CALC!$B$420), 0), 6)</f>
        <v>1.9349999999999999E-2</v>
      </c>
      <c r="D435" cm="1">
        <f t="array" ref="D435">INDEX(WEATHER!$A$2:$G$865, MATCH(1, (WEATHER!$A$2:$A$865=INPUT!$C$7)*(WEATHER!$B$2:$B$865=CALC!D420)*(WEATHER!$C$2:$C$865=CALC!$B$420), 0), 6)</f>
        <v>1.9349999999999999E-2</v>
      </c>
      <c r="E435" cm="1">
        <f t="array" ref="E435">INDEX(WEATHER!$A$2:$G$865, MATCH(1, (WEATHER!$A$2:$A$865=INPUT!$C$7)*(WEATHER!$B$2:$B$865=CALC!E420)*(WEATHER!$C$2:$C$865=CALC!$B$420), 0), 6)</f>
        <v>1.993E-2</v>
      </c>
      <c r="F435" cm="1">
        <f t="array" ref="F435">INDEX(WEATHER!$A$2:$G$865, MATCH(1, (WEATHER!$A$2:$A$865=INPUT!$C$7)*(WEATHER!$B$2:$B$865=CALC!F420)*(WEATHER!$C$2:$C$865=CALC!$B$420), 0), 6)</f>
        <v>2.078E-2</v>
      </c>
      <c r="G435" cm="1">
        <f t="array" ref="G435">INDEX(WEATHER!$A$2:$G$865, MATCH(1, (WEATHER!$A$2:$A$865=INPUT!$C$7)*(WEATHER!$B$2:$B$865=CALC!G420)*(WEATHER!$C$2:$C$865=CALC!$B$420), 0), 6)</f>
        <v>2.0660000000000001E-2</v>
      </c>
      <c r="H435" cm="1">
        <f t="array" ref="H435">INDEX(WEATHER!$A$2:$G$865, MATCH(1, (WEATHER!$A$2:$A$865=INPUT!$C$7)*(WEATHER!$B$2:$B$865=CALC!H420)*(WEATHER!$C$2:$C$865=CALC!$B$420), 0), 6)</f>
        <v>2.0660000000000001E-2</v>
      </c>
      <c r="I435" cm="1">
        <f t="array" ref="I435">INDEX(WEATHER!$A$2:$G$865, MATCH(1, (WEATHER!$A$2:$A$865=INPUT!$C$7)*(WEATHER!$B$2:$B$865=CALC!I420)*(WEATHER!$C$2:$C$865=CALC!$B$420), 0), 6)</f>
        <v>1.9820000000000001E-2</v>
      </c>
      <c r="J435" cm="1">
        <f t="array" ref="J435">INDEX(WEATHER!$A$2:$G$865, MATCH(1, (WEATHER!$A$2:$A$865=INPUT!$C$7)*(WEATHER!$B$2:$B$865=CALC!J420)*(WEATHER!$C$2:$C$865=CALC!$B$420), 0), 6)</f>
        <v>1.993E-2</v>
      </c>
      <c r="K435" cm="1">
        <f t="array" ref="K435">INDEX(WEATHER!$A$2:$G$865, MATCH(1, (WEATHER!$A$2:$A$865=INPUT!$C$7)*(WEATHER!$B$2:$B$865=CALC!K420)*(WEATHER!$C$2:$C$865=CALC!$B$420), 0), 6)</f>
        <v>2.0660000000000001E-2</v>
      </c>
      <c r="L435" cm="1">
        <f t="array" ref="L435">INDEX(WEATHER!$A$2:$G$865, MATCH(1, (WEATHER!$A$2:$A$865=INPUT!$C$7)*(WEATHER!$B$2:$B$865=CALC!L420)*(WEATHER!$C$2:$C$865=CALC!$B$420), 0), 6)</f>
        <v>2.0660000000000001E-2</v>
      </c>
      <c r="M435" cm="1">
        <f t="array" ref="M435">INDEX(WEATHER!$A$2:$G$865, MATCH(1, (WEATHER!$A$2:$A$865=INPUT!$C$7)*(WEATHER!$B$2:$B$865=CALC!M420)*(WEATHER!$C$2:$C$865=CALC!$B$420), 0), 6)</f>
        <v>2.0660000000000001E-2</v>
      </c>
      <c r="N435" cm="1">
        <f t="array" ref="N435">INDEX(WEATHER!$A$2:$G$865, MATCH(1, (WEATHER!$A$2:$A$865=INPUT!$C$7)*(WEATHER!$B$2:$B$865=CALC!N420)*(WEATHER!$C$2:$C$865=CALC!$B$420), 0), 6)</f>
        <v>1.993E-2</v>
      </c>
      <c r="P435" s="5">
        <v>3</v>
      </c>
      <c r="Q435" t="s">
        <v>42</v>
      </c>
      <c r="R435" t="s">
        <v>200</v>
      </c>
      <c r="S435">
        <f>1.23 * $M$2 * (C434-$E$1)</f>
        <v>1878.3554516000006</v>
      </c>
      <c r="T435">
        <f t="shared" ref="T435" si="446">1.23 * $M$2 * (D434-$E$1)</f>
        <v>1878.3554516000006</v>
      </c>
      <c r="U435">
        <f t="shared" ref="U435" si="447">1.23 * $M$2 * (E434-$E$1)</f>
        <v>2794.6264036000025</v>
      </c>
      <c r="V435">
        <f t="shared" ref="V435" si="448">1.23 * $M$2 * (F434-$E$1)</f>
        <v>2947.3382289333304</v>
      </c>
      <c r="W435">
        <f t="shared" ref="W435" si="449">1.23 * $M$2 * (G434-$E$1)</f>
        <v>3176.4059669333369</v>
      </c>
      <c r="X435">
        <f t="shared" ref="X435" si="450">1.23 * $M$2 * (H434-$E$1)</f>
        <v>3176.4059669333369</v>
      </c>
      <c r="Y435">
        <f t="shared" ref="Y435" si="451">1.23 * $M$2 * (I434-$E$1)</f>
        <v>2565.5586655999959</v>
      </c>
      <c r="Z435">
        <f t="shared" ref="Z435" si="452">1.23 * $M$2 * (J434-$E$1)</f>
        <v>2412.8468402666681</v>
      </c>
      <c r="AA435">
        <f t="shared" ref="AA435" si="453">1.23 * $M$2 * (K434-$E$1)</f>
        <v>3176.4059669333369</v>
      </c>
      <c r="AB435">
        <f t="shared" ref="AB435" si="454">1.23 * $M$2 * (L434-$E$1)</f>
        <v>3176.4059669333369</v>
      </c>
      <c r="AC435">
        <f t="shared" ref="AC435" si="455">1.23 * $M$2 * (M434-$E$1)</f>
        <v>3176.4059669333369</v>
      </c>
      <c r="AD435">
        <f t="shared" ref="AD435" si="456">1.23 * $M$2 * (N434-$E$1)</f>
        <v>2794.6264036000025</v>
      </c>
    </row>
    <row r="436" spans="1:30" x14ac:dyDescent="0.3">
      <c r="R436" t="s">
        <v>201</v>
      </c>
      <c r="S436">
        <f>3010 * $M$2 * (C435-$F$2)</f>
        <v>30774.971249399994</v>
      </c>
      <c r="T436">
        <f>3010 * $M$2 * (D435-$F$2)</f>
        <v>30774.971249399994</v>
      </c>
      <c r="U436">
        <f t="shared" ref="U436" si="457">3010 * $M$2 * (E435-$F$2)</f>
        <v>32725.734454279998</v>
      </c>
      <c r="V436">
        <f t="shared" ref="V436" si="458">3010 * $M$2 * (F435-$F$2)</f>
        <v>35584.611564879997</v>
      </c>
      <c r="W436">
        <f t="shared" ref="W436" si="459">3010 * $M$2 * (G435-$F$2)</f>
        <v>35181.005384560005</v>
      </c>
      <c r="X436">
        <f t="shared" ref="X436" si="460">3010 * $M$2 * (H435-$F$2)</f>
        <v>35181.005384560005</v>
      </c>
      <c r="Y436">
        <f t="shared" ref="Y436" si="461">3010 * $M$2 * (I435-$F$2)</f>
        <v>32355.76212232</v>
      </c>
      <c r="Z436">
        <f t="shared" ref="Z436" si="462">3010 * $M$2 * (J435-$F$2)</f>
        <v>32725.734454279998</v>
      </c>
      <c r="AA436">
        <f t="shared" ref="AA436" si="463">3010 * $M$2 * (K435-$F$2)</f>
        <v>35181.005384560005</v>
      </c>
      <c r="AB436">
        <f t="shared" ref="AB436" si="464">3010 * $M$2 * (L435-$F$2)</f>
        <v>35181.005384560005</v>
      </c>
      <c r="AC436">
        <f t="shared" ref="AC436" si="465">3010 * $M$2 * (M435-$F$2)</f>
        <v>35181.005384560005</v>
      </c>
      <c r="AD436">
        <f t="shared" ref="AD436" si="466">3010 * $M$2 * (N435-$F$2)</f>
        <v>32725.734454279998</v>
      </c>
    </row>
    <row r="437" spans="1:30" x14ac:dyDescent="0.3">
      <c r="S437">
        <f>SUM(S421:S436)/1000</f>
        <v>77.854382086851075</v>
      </c>
      <c r="T437">
        <f t="shared" ref="T437:AD437" si="467">SUM(T421:T436)/1000</f>
        <v>77.854382086851075</v>
      </c>
      <c r="U437">
        <f t="shared" si="467"/>
        <v>82.792217510504329</v>
      </c>
      <c r="V437">
        <f t="shared" si="467"/>
        <v>86.148939990899848</v>
      </c>
      <c r="W437">
        <f t="shared" si="467"/>
        <v>86.492101865273199</v>
      </c>
      <c r="X437">
        <f t="shared" si="467"/>
        <v>86.492101865273199</v>
      </c>
      <c r="Y437">
        <f t="shared" si="467"/>
        <v>81.675477123850996</v>
      </c>
      <c r="Z437">
        <f t="shared" si="467"/>
        <v>81.547604086015468</v>
      </c>
      <c r="AA437">
        <f t="shared" si="467"/>
        <v>86.492101865273199</v>
      </c>
      <c r="AB437">
        <f t="shared" si="467"/>
        <v>86.492101865273199</v>
      </c>
      <c r="AC437">
        <f t="shared" si="467"/>
        <v>86.492101865273199</v>
      </c>
      <c r="AD437">
        <f t="shared" si="467"/>
        <v>82.792217510504329</v>
      </c>
    </row>
    <row r="438" spans="1:30" s="10" customFormat="1" x14ac:dyDescent="0.3"/>
    <row r="439" spans="1:30" x14ac:dyDescent="0.3">
      <c r="B439">
        <v>24</v>
      </c>
      <c r="C439" t="s">
        <v>179</v>
      </c>
      <c r="D439" t="s">
        <v>180</v>
      </c>
      <c r="E439" t="s">
        <v>182</v>
      </c>
      <c r="F439" t="s">
        <v>183</v>
      </c>
      <c r="G439" t="s">
        <v>94</v>
      </c>
      <c r="H439" t="s">
        <v>186</v>
      </c>
      <c r="I439" t="s">
        <v>187</v>
      </c>
      <c r="J439" t="s">
        <v>188</v>
      </c>
      <c r="K439" t="s">
        <v>184</v>
      </c>
      <c r="L439" t="s">
        <v>189</v>
      </c>
      <c r="M439" t="s">
        <v>185</v>
      </c>
      <c r="N439" t="s">
        <v>190</v>
      </c>
      <c r="S439" t="s">
        <v>179</v>
      </c>
      <c r="T439" t="s">
        <v>180</v>
      </c>
      <c r="U439" t="s">
        <v>182</v>
      </c>
      <c r="V439" t="s">
        <v>183</v>
      </c>
      <c r="W439" t="s">
        <v>94</v>
      </c>
      <c r="X439" t="s">
        <v>186</v>
      </c>
      <c r="Y439" t="s">
        <v>187</v>
      </c>
      <c r="Z439" t="s">
        <v>188</v>
      </c>
      <c r="AA439" t="s">
        <v>184</v>
      </c>
      <c r="AB439" t="s">
        <v>189</v>
      </c>
      <c r="AC439" t="s">
        <v>185</v>
      </c>
      <c r="AD439" t="s">
        <v>190</v>
      </c>
    </row>
    <row r="440" spans="1:30" x14ac:dyDescent="0.3">
      <c r="A440" t="s">
        <v>107</v>
      </c>
      <c r="C440" cm="1">
        <f t="array" ref="C440">INDEX(CLTDRoofGlass!$B$3:$F$26,$B$439,'ROOF-TYPE'!$B$1)+(25.5-$E$1)+(INDEX(WEATHER!$A$2:$G$865, MATCH(1, (WEATHER!$A$2:$A$865=INPUT!$C$7)*(WEATHER!$B$2:$B$865=CALC!C439)*(WEATHER!$C$2:$C$865=CALC!$B$439), 0), 4)-29.4)</f>
        <v>10.133333333333329</v>
      </c>
      <c r="D440" cm="1">
        <f t="array" ref="D440">INDEX(CLTDRoofGlass!$B$3:$F$26,$B$439,'ROOF-TYPE'!$B$1)+(25.5-$E$1)+(INDEX(WEATHER!$A$2:$G$865, MATCH(1, (WEATHER!$A$2:$A$865=INPUT!$C$7)*(WEATHER!$B$2:$B$865=CALC!D439)*(WEATHER!$C$2:$C$865=CALC!$B$439), 0), 4)-29.4)</f>
        <v>10.133333333333329</v>
      </c>
      <c r="E440" cm="1">
        <f t="array" ref="E440">INDEX(CLTDRoofGlass!$B$3:$F$26,$B$439,'ROOF-TYPE'!$B$1)+(25.5-$E$1)+(INDEX(WEATHER!$A$2:$G$865, MATCH(1, (WEATHER!$A$2:$A$865=INPUT!$C$7)*(WEATHER!$B$2:$B$865=CALC!E439)*(WEATHER!$C$2:$C$865=CALC!$B$439), 0), 4)-29.4)</f>
        <v>10.8</v>
      </c>
      <c r="F440" cm="1">
        <f t="array" ref="F440">INDEX(CLTDRoofGlass!$B$3:$F$26,$B$439,'ROOF-TYPE'!$B$1)+(25.5-$E$1)+(INDEX(WEATHER!$A$2:$G$865, MATCH(1, (WEATHER!$A$2:$A$865=INPUT!$C$7)*(WEATHER!$B$2:$B$865=CALC!F439)*(WEATHER!$C$2:$C$865=CALC!$B$439), 0), 4)-29.4)</f>
        <v>10.911111111111111</v>
      </c>
      <c r="G440" cm="1">
        <f t="array" ref="G440">INDEX(CLTDRoofGlass!$B$3:$F$26,$B$439,'ROOF-TYPE'!$B$1)+(25.5-$E$1)+(INDEX(WEATHER!$A$2:$G$865, MATCH(1, (WEATHER!$A$2:$A$865=INPUT!$C$7)*(WEATHER!$B$2:$B$865=CALC!G439)*(WEATHER!$C$2:$C$865=CALC!$B$439), 0), 4)-29.4)</f>
        <v>11.022222222222222</v>
      </c>
      <c r="H440" cm="1">
        <f t="array" ref="H440">INDEX(CLTDRoofGlass!$B$3:$F$26,$B$439,'ROOF-TYPE'!$B$1)+(25.5-$E$1)+(INDEX(WEATHER!$A$2:$G$865, MATCH(1, (WEATHER!$A$2:$A$865=INPUT!$C$7)*(WEATHER!$B$2:$B$865=CALC!H439)*(WEATHER!$C$2:$C$865=CALC!$B$439), 0), 4)-29.4)</f>
        <v>11.022222222222222</v>
      </c>
      <c r="I440" cm="1">
        <f t="array" ref="I440">INDEX(CLTDRoofGlass!$B$3:$F$26,$B$439,'ROOF-TYPE'!$B$1)+(25.5-$E$1)+(INDEX(WEATHER!$A$2:$G$865, MATCH(1, (WEATHER!$A$2:$A$865=INPUT!$C$7)*(WEATHER!$B$2:$B$865=CALC!I439)*(WEATHER!$C$2:$C$865=CALC!$B$439), 0), 4)-29.4)</f>
        <v>10.522222222222222</v>
      </c>
      <c r="J440" cm="1">
        <f t="array" ref="J440">INDEX(CLTDRoofGlass!$B$3:$F$26,$B$439,'ROOF-TYPE'!$B$1)+(25.5-$E$1)+(INDEX(WEATHER!$A$2:$G$865, MATCH(1, (WEATHER!$A$2:$A$865=INPUT!$C$7)*(WEATHER!$B$2:$B$865=CALC!J439)*(WEATHER!$C$2:$C$865=CALC!$B$439), 0), 4)-29.4)</f>
        <v>10.466666666666669</v>
      </c>
      <c r="K440" cm="1">
        <f t="array" ref="K440">INDEX(CLTDRoofGlass!$B$3:$F$26,$B$439,'ROOF-TYPE'!$B$1)+(25.5-$E$1)+(INDEX(WEATHER!$A$2:$G$865, MATCH(1, (WEATHER!$A$2:$A$865=INPUT!$C$7)*(WEATHER!$B$2:$B$865=CALC!K439)*(WEATHER!$C$2:$C$865=CALC!$B$439), 0), 4)-29.4)</f>
        <v>11.022222222222222</v>
      </c>
      <c r="L440" cm="1">
        <f t="array" ref="L440">INDEX(CLTDRoofGlass!$B$3:$F$26,$B$439,'ROOF-TYPE'!$B$1)+(25.5-$E$1)+(INDEX(WEATHER!$A$2:$G$865, MATCH(1, (WEATHER!$A$2:$A$865=INPUT!$C$7)*(WEATHER!$B$2:$B$865=CALC!L439)*(WEATHER!$C$2:$C$865=CALC!$B$439), 0), 4)-29.4)</f>
        <v>11.022222222222222</v>
      </c>
      <c r="M440" cm="1">
        <f t="array" ref="M440">INDEX(CLTDRoofGlass!$B$3:$F$26,$B$439,'ROOF-TYPE'!$B$1)+(25.5-$E$1)+(INDEX(WEATHER!$A$2:$G$865, MATCH(1, (WEATHER!$A$2:$A$865=INPUT!$C$7)*(WEATHER!$B$2:$B$865=CALC!M439)*(WEATHER!$C$2:$C$865=CALC!$B$439), 0), 4)-29.4)</f>
        <v>11.022222222222222</v>
      </c>
      <c r="N440" cm="1">
        <f t="array" ref="N440">INDEX(CLTDRoofGlass!$B$3:$F$26,$B$439,'ROOF-TYPE'!$B$1)+(25.5-$E$1)+(INDEX(WEATHER!$A$2:$G$865, MATCH(1, (WEATHER!$A$2:$A$865=INPUT!$C$7)*(WEATHER!$B$2:$B$865=CALC!N439)*(WEATHER!$C$2:$C$865=CALC!$B$439), 0), 4)-29.4)</f>
        <v>10.8</v>
      </c>
      <c r="P440" t="s">
        <v>33</v>
      </c>
      <c r="Q440" t="s">
        <v>25</v>
      </c>
      <c r="S440" s="9">
        <f>(1/(INPUT!$C$11+INPUT!$C$12+INPUT!$C$13+$H$1))*INPUT!$C$4*INPUT!$C$5*C440</f>
        <v>13686.810964378727</v>
      </c>
      <c r="T440" s="9">
        <f>(1/(INPUT!$C$11+INPUT!$C$12+INPUT!$C$13+$H$1))*INPUT!$C$4*INPUT!$C$5*D440</f>
        <v>13686.810964378727</v>
      </c>
      <c r="U440" s="9">
        <f>(1/(INPUT!$C$11+INPUT!$C$12+INPUT!$C$13+$H$1))*INPUT!$C$4*INPUT!$C$5*E440</f>
        <v>14587.259054140492</v>
      </c>
      <c r="V440" s="9">
        <f>(1/(INPUT!$C$11+INPUT!$C$12+INPUT!$C$13+$H$1))*INPUT!$C$4*INPUT!$C$5*F440</f>
        <v>14737.33373576745</v>
      </c>
      <c r="W440" s="9">
        <f>(1/(INPUT!$C$11+INPUT!$C$12+INPUT!$C$13+$H$1))*INPUT!$C$4*INPUT!$C$5*G440</f>
        <v>14887.40841739441</v>
      </c>
      <c r="X440" s="9">
        <f>(1/(INPUT!$C$11+INPUT!$C$12+INPUT!$C$13+$H$1))*INPUT!$C$4*INPUT!$C$5*H440</f>
        <v>14887.40841739441</v>
      </c>
      <c r="Y440" s="9">
        <f>(1/(INPUT!$C$11+INPUT!$C$12+INPUT!$C$13+$H$1))*INPUT!$C$4*INPUT!$C$5*I440</f>
        <v>14212.072350073091</v>
      </c>
      <c r="Z440" s="9">
        <f>(1/(INPUT!$C$11+INPUT!$C$12+INPUT!$C$13+$H$1))*INPUT!$C$4*INPUT!$C$5*J440</f>
        <v>14137.035009259613</v>
      </c>
      <c r="AA440" s="9">
        <f>(1/(INPUT!$C$11+INPUT!$C$12+INPUT!$C$13+$H$1))*INPUT!$C$4*INPUT!$C$5*K440</f>
        <v>14887.40841739441</v>
      </c>
      <c r="AB440" s="9">
        <f>(1/(INPUT!$C$11+INPUT!$C$12+INPUT!$C$13+$H$1))*INPUT!$C$4*INPUT!$C$5*L440</f>
        <v>14887.40841739441</v>
      </c>
      <c r="AC440" s="9">
        <f>(1/(INPUT!$C$11+INPUT!$C$12+INPUT!$C$13+$H$1))*INPUT!$C$4*INPUT!$C$5*M440</f>
        <v>14887.40841739441</v>
      </c>
      <c r="AD440" s="9">
        <f>(1/(INPUT!$C$11+INPUT!$C$12+INPUT!$C$13+$H$1))*INPUT!$C$4*INPUT!$C$5*N440</f>
        <v>14587.259054140492</v>
      </c>
    </row>
    <row r="441" spans="1:30" x14ac:dyDescent="0.3">
      <c r="A441" t="s">
        <v>108</v>
      </c>
      <c r="B441" t="s">
        <v>104</v>
      </c>
      <c r="C441" cm="1">
        <f t="array" ref="C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(WEATHER!$A$2:$A$865=INPUT!$C$7)*(WEATHER!$B$2:$B$865=CALC!C439)*(WEATHER!$C$2:$C$865=CALC!$B$439), 0), 4)-29.4)</f>
        <v>2.1333333333333293</v>
      </c>
      <c r="D441" cm="1">
        <f t="array" ref="D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(WEATHER!$A$2:$A$865=INPUT!$C$7)*(WEATHER!$B$2:$B$865=CALC!D439)*(WEATHER!$C$2:$C$865=CALC!$B$439), 0), 4)-29.4)</f>
        <v>2.1333333333333293</v>
      </c>
      <c r="E441" cm="1">
        <f t="array" ref="E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(WEATHER!$A$2:$A$865=INPUT!$C$7)*(WEATHER!$B$2:$B$865=CALC!E439)*(WEATHER!$C$2:$C$865=CALC!$B$439), 0), 4)-29.4)</f>
        <v>2.8000000000000007</v>
      </c>
      <c r="F441" cm="1">
        <f t="array" ref="F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(WEATHER!$A$2:$A$865=INPUT!$C$7)*(WEATHER!$B$2:$B$865=CALC!F439)*(WEATHER!$C$2:$C$865=CALC!$B$439), 0), 4)-29.4)</f>
        <v>2.9111111111111114</v>
      </c>
      <c r="G441" cm="1">
        <f t="array" ref="G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(WEATHER!$A$2:$A$865=INPUT!$C$7)*(WEATHER!$B$2:$B$865=CALC!G439)*(WEATHER!$C$2:$C$865=CALC!$B$439), 0), 4)-29.4)</f>
        <v>3.0222222222222221</v>
      </c>
      <c r="H441" cm="1">
        <f t="array" ref="H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(WEATHER!$A$2:$A$865=INPUT!$C$7)*(WEATHER!$B$2:$B$865=CALC!H439)*(WEATHER!$C$2:$C$865=CALC!$B$439), 0), 4)-29.4)</f>
        <v>3.0222222222222221</v>
      </c>
      <c r="I441" cm="1">
        <f t="array" ref="I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(WEATHER!$A$2:$A$865=INPUT!$C$7)*(WEATHER!$B$2:$B$865=CALC!I439)*(WEATHER!$C$2:$C$865=CALC!$B$439), 0), 4)-29.4)</f>
        <v>2.5222222222222221</v>
      </c>
      <c r="J441" cm="1">
        <f t="array" ref="J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(WEATHER!$A$2:$A$865=INPUT!$C$7)*(WEATHER!$B$2:$B$865=CALC!J439)*(WEATHER!$C$2:$C$865=CALC!$B$439), 0), 4)-29.4)</f>
        <v>2.4666666666666686</v>
      </c>
      <c r="K441" cm="1">
        <f t="array" ref="K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(WEATHER!$A$2:$A$865=INPUT!$C$7)*(WEATHER!$B$2:$B$865=CALC!K439)*(WEATHER!$C$2:$C$865=CALC!$B$439), 0), 4)-29.4)</f>
        <v>3.0222222222222221</v>
      </c>
      <c r="L441" cm="1">
        <f t="array" ref="L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(WEATHER!$A$2:$A$865=INPUT!$C$7)*(WEATHER!$B$2:$B$865=CALC!L439)*(WEATHER!$C$2:$C$865=CALC!$B$439), 0), 4)-29.4)</f>
        <v>3.0222222222222221</v>
      </c>
      <c r="M441" cm="1">
        <f t="array" ref="M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(WEATHER!$A$2:$A$865=INPUT!$C$7)*(WEATHER!$B$2:$B$865=CALC!M439)*(WEATHER!$C$2:$C$865=CALC!$B$439), 0), 4)-29.4)</f>
        <v>3.0222222222222221</v>
      </c>
      <c r="N441" cm="1">
        <f t="array" ref="N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(WEATHER!$A$2:$A$865=INPUT!$C$7)*(WEATHER!$B$2:$B$865=CALC!N439)*(WEATHER!$C$2:$C$865=CALC!$B$439), 0), 4)-29.4)</f>
        <v>2.8000000000000007</v>
      </c>
      <c r="P441" t="s">
        <v>33</v>
      </c>
      <c r="Q441" t="s">
        <v>26</v>
      </c>
      <c r="R441" t="s">
        <v>104</v>
      </c>
      <c r="S441">
        <f>(1/(2*INPUT!$C$16+INPUT!$C$14))*INDEX(INPUT!$F$11:$G$14,MATCH(CALC!$B$6,INPUT!$F$11:$F$14,0),2)*C441</f>
        <v>566.86344827586095</v>
      </c>
      <c r="T441">
        <f>(1/(2*INPUT!$C$16+INPUT!$C$14))*INDEX(INPUT!$F$11:$G$14,MATCH(CALC!$B$6,INPUT!$F$11:$F$14,0),2)*D441</f>
        <v>566.86344827586095</v>
      </c>
      <c r="U441">
        <f>(1/(2*INPUT!$C$16+INPUT!$C$14))*INDEX(INPUT!$F$11:$G$14,MATCH(CALC!$B$6,INPUT!$F$11:$F$14,0),2)*E441</f>
        <v>744.00827586206913</v>
      </c>
      <c r="V441">
        <f>(1/(2*INPUT!$C$16+INPUT!$C$14))*INDEX(INPUT!$F$11:$G$14,MATCH(CALC!$B$6,INPUT!$F$11:$F$14,0),2)*F441</f>
        <v>773.5324137931035</v>
      </c>
      <c r="W441">
        <f>(1/(2*INPUT!$C$16+INPUT!$C$14))*INDEX(INPUT!$F$11:$G$14,MATCH(CALC!$B$6,INPUT!$F$11:$F$14,0),2)*G441</f>
        <v>803.05655172413788</v>
      </c>
      <c r="X441">
        <f>(1/(2*INPUT!$C$16+INPUT!$C$14))*INDEX(INPUT!$F$11:$G$14,MATCH(CALC!$B$6,INPUT!$F$11:$F$14,0),2)*H441</f>
        <v>803.05655172413788</v>
      </c>
      <c r="Y441">
        <f>(1/(2*INPUT!$C$16+INPUT!$C$14))*INDEX(INPUT!$F$11:$G$14,MATCH(CALC!$B$6,INPUT!$F$11:$F$14,0),2)*I441</f>
        <v>670.19793103448274</v>
      </c>
      <c r="Z441">
        <f>(1/(2*INPUT!$C$16+INPUT!$C$14))*INDEX(INPUT!$F$11:$G$14,MATCH(CALC!$B$6,INPUT!$F$11:$F$14,0),2)*J441</f>
        <v>655.435862068966</v>
      </c>
      <c r="AA441">
        <f>(1/(2*INPUT!$C$16+INPUT!$C$14))*INDEX(INPUT!$F$11:$G$14,MATCH(CALC!$B$6,INPUT!$F$11:$F$14,0),2)*K441</f>
        <v>803.05655172413788</v>
      </c>
      <c r="AB441">
        <f>(1/(2*INPUT!$C$16+INPUT!$C$14))*INDEX(INPUT!$F$11:$G$14,MATCH(CALC!$B$6,INPUT!$F$11:$F$14,0),2)*L441</f>
        <v>803.05655172413788</v>
      </c>
      <c r="AC441">
        <f>(1/(2*INPUT!$C$16+INPUT!$C$14))*INDEX(INPUT!$F$11:$G$14,MATCH(CALC!$B$6,INPUT!$F$11:$F$14,0),2)*M441</f>
        <v>803.05655172413788</v>
      </c>
      <c r="AD441">
        <f>(1/(2*INPUT!$C$16+INPUT!$C$14))*INDEX(INPUT!$F$11:$G$14,MATCH(CALC!$B$6,INPUT!$F$11:$F$14,0),2)*N441</f>
        <v>744.00827586206913</v>
      </c>
    </row>
    <row r="442" spans="1:30" x14ac:dyDescent="0.3">
      <c r="B442" t="s">
        <v>73</v>
      </c>
      <c r="C442" cm="1">
        <f t="array" ref="C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(WEATHER!$A$2:$A$865=INPUT!$C$7)*(WEATHER!$B$2:$B$865=CALC!C439)*(WEATHER!$C$2:$C$865=CALC!$B$439), 0), 4)-29.4)</f>
        <v>2.1333333333333293</v>
      </c>
      <c r="D442" cm="1">
        <f t="array" ref="D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(WEATHER!$A$2:$A$865=INPUT!$C$7)*(WEATHER!$B$2:$B$865=CALC!D439)*(WEATHER!$C$2:$C$865=CALC!$B$439), 0), 4)-29.4)</f>
        <v>2.1333333333333293</v>
      </c>
      <c r="E442" cm="1">
        <f t="array" ref="E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(WEATHER!$A$2:$A$865=INPUT!$C$7)*(WEATHER!$B$2:$B$865=CALC!E439)*(WEATHER!$C$2:$C$865=CALC!$B$439), 0), 4)-29.4)</f>
        <v>2.8000000000000007</v>
      </c>
      <c r="F442" cm="1">
        <f t="array" ref="F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(WEATHER!$A$2:$A$865=INPUT!$C$7)*(WEATHER!$B$2:$B$865=CALC!F439)*(WEATHER!$C$2:$C$865=CALC!$B$439), 0), 4)-29.4)</f>
        <v>2.9111111111111114</v>
      </c>
      <c r="G442" cm="1">
        <f t="array" ref="G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(WEATHER!$A$2:$A$865=INPUT!$C$7)*(WEATHER!$B$2:$B$865=CALC!G439)*(WEATHER!$C$2:$C$865=CALC!$B$439), 0), 4)-29.4)</f>
        <v>3.0222222222222221</v>
      </c>
      <c r="H442" cm="1">
        <f t="array" ref="H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(WEATHER!$A$2:$A$865=INPUT!$C$7)*(WEATHER!$B$2:$B$865=CALC!H439)*(WEATHER!$C$2:$C$865=CALC!$B$439), 0), 4)-29.4)</f>
        <v>3.0222222222222221</v>
      </c>
      <c r="I442" cm="1">
        <f t="array" ref="I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(WEATHER!$A$2:$A$865=INPUT!$C$7)*(WEATHER!$B$2:$B$865=CALC!I439)*(WEATHER!$C$2:$C$865=CALC!$B$439), 0), 4)-29.4)</f>
        <v>2.5222222222222221</v>
      </c>
      <c r="J442" cm="1">
        <f t="array" ref="J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(WEATHER!$A$2:$A$865=INPUT!$C$7)*(WEATHER!$B$2:$B$865=CALC!J439)*(WEATHER!$C$2:$C$865=CALC!$B$439), 0), 4)-29.4)</f>
        <v>2.4666666666666686</v>
      </c>
      <c r="K442" cm="1">
        <f t="array" ref="K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(WEATHER!$A$2:$A$865=INPUT!$C$7)*(WEATHER!$B$2:$B$865=CALC!K439)*(WEATHER!$C$2:$C$865=CALC!$B$439), 0), 4)-29.4)</f>
        <v>3.0222222222222221</v>
      </c>
      <c r="L442" cm="1">
        <f t="array" ref="L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(WEATHER!$A$2:$A$865=INPUT!$C$7)*(WEATHER!$B$2:$B$865=CALC!L439)*(WEATHER!$C$2:$C$865=CALC!$B$439), 0), 4)-29.4)</f>
        <v>3.0222222222222221</v>
      </c>
      <c r="M442" cm="1">
        <f t="array" ref="M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(WEATHER!$A$2:$A$865=INPUT!$C$7)*(WEATHER!$B$2:$B$865=CALC!M439)*(WEATHER!$C$2:$C$865=CALC!$B$439), 0), 4)-29.4)</f>
        <v>3.0222222222222221</v>
      </c>
      <c r="N442" cm="1">
        <f t="array" ref="N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(WEATHER!$A$2:$A$865=INPUT!$C$7)*(WEATHER!$B$2:$B$865=CALC!N439)*(WEATHER!$C$2:$C$865=CALC!$B$439), 0), 4)-29.4)</f>
        <v>2.8000000000000007</v>
      </c>
      <c r="R442" t="s">
        <v>73</v>
      </c>
      <c r="S442">
        <f>(1/(2*INPUT!$C$16+INPUT!$C$14))*INDEX(INPUT!$F$11:$G$14,MATCH(CALC!$B$6,INPUT!$F$11:$F$14,0),2)*C442</f>
        <v>566.86344827586095</v>
      </c>
      <c r="T442">
        <f>(1/(2*INPUT!$C$16+INPUT!$C$14))*INDEX(INPUT!$F$11:$G$14,MATCH(CALC!$B$6,INPUT!$F$11:$F$14,0),2)*D442</f>
        <v>566.86344827586095</v>
      </c>
      <c r="U442">
        <f>(1/(2*INPUT!$C$16+INPUT!$C$14))*INDEX(INPUT!$F$11:$G$14,MATCH(CALC!$B$6,INPUT!$F$11:$F$14,0),2)*E442</f>
        <v>744.00827586206913</v>
      </c>
      <c r="V442">
        <f>(1/(2*INPUT!$C$16+INPUT!$C$14))*INDEX(INPUT!$F$11:$G$14,MATCH(CALC!$B$6,INPUT!$F$11:$F$14,0),2)*F442</f>
        <v>773.5324137931035</v>
      </c>
      <c r="W442">
        <f>(1/(2*INPUT!$C$16+INPUT!$C$14))*INDEX(INPUT!$F$11:$G$14,MATCH(CALC!$B$6,INPUT!$F$11:$F$14,0),2)*G442</f>
        <v>803.05655172413788</v>
      </c>
      <c r="X442">
        <f>(1/(2*INPUT!$C$16+INPUT!$C$14))*INDEX(INPUT!$F$11:$G$14,MATCH(CALC!$B$6,INPUT!$F$11:$F$14,0),2)*H442</f>
        <v>803.05655172413788</v>
      </c>
      <c r="Y442">
        <f>(1/(2*INPUT!$C$16+INPUT!$C$14))*INDEX(INPUT!$F$11:$G$14,MATCH(CALC!$B$6,INPUT!$F$11:$F$14,0),2)*I442</f>
        <v>670.19793103448274</v>
      </c>
      <c r="Z442">
        <f>(1/(2*INPUT!$C$16+INPUT!$C$14))*INDEX(INPUT!$F$11:$G$14,MATCH(CALC!$B$6,INPUT!$F$11:$F$14,0),2)*J442</f>
        <v>655.435862068966</v>
      </c>
      <c r="AA442">
        <f>(1/(2*INPUT!$C$16+INPUT!$C$14))*INDEX(INPUT!$F$11:$G$14,MATCH(CALC!$B$6,INPUT!$F$11:$F$14,0),2)*K442</f>
        <v>803.05655172413788</v>
      </c>
      <c r="AB442">
        <f>(1/(2*INPUT!$C$16+INPUT!$C$14))*INDEX(INPUT!$F$11:$G$14,MATCH(CALC!$B$6,INPUT!$F$11:$F$14,0),2)*L442</f>
        <v>803.05655172413788</v>
      </c>
      <c r="AC442">
        <f>(1/(2*INPUT!$C$16+INPUT!$C$14))*INDEX(INPUT!$F$11:$G$14,MATCH(CALC!$B$6,INPUT!$F$11:$F$14,0),2)*M442</f>
        <v>803.05655172413788</v>
      </c>
      <c r="AD442">
        <f>(1/(2*INPUT!$C$16+INPUT!$C$14))*INDEX(INPUT!$F$11:$G$14,MATCH(CALC!$B$6,INPUT!$F$11:$F$14,0),2)*N442</f>
        <v>744.00827586206913</v>
      </c>
    </row>
    <row r="443" spans="1:30" x14ac:dyDescent="0.3">
      <c r="B443" t="s">
        <v>105</v>
      </c>
      <c r="C443" cm="1">
        <f t="array" ref="C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(WEATHER!$A$2:$A$865=INPUT!$C$7)*(WEATHER!$B$2:$B$865=CALC!C439)*(WEATHER!$C$2:$C$865=CALC!$B$439), 0), 4)-29.4)</f>
        <v>5.1333333333333293</v>
      </c>
      <c r="D443" cm="1">
        <f t="array" ref="D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(WEATHER!$A$2:$A$865=INPUT!$C$7)*(WEATHER!$B$2:$B$865=CALC!D439)*(WEATHER!$C$2:$C$865=CALC!$B$439), 0), 4)-29.4)</f>
        <v>5.1333333333333293</v>
      </c>
      <c r="E443" cm="1">
        <f t="array" ref="E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(WEATHER!$A$2:$A$865=INPUT!$C$7)*(WEATHER!$B$2:$B$865=CALC!E439)*(WEATHER!$C$2:$C$865=CALC!$B$439), 0), 4)-29.4)</f>
        <v>5.8000000000000007</v>
      </c>
      <c r="F443" cm="1">
        <f t="array" ref="F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(WEATHER!$A$2:$A$865=INPUT!$C$7)*(WEATHER!$B$2:$B$865=CALC!F439)*(WEATHER!$C$2:$C$865=CALC!$B$439), 0), 4)-29.4)</f>
        <v>5.9111111111111114</v>
      </c>
      <c r="G443" cm="1">
        <f t="array" ref="G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(WEATHER!$A$2:$A$865=INPUT!$C$7)*(WEATHER!$B$2:$B$865=CALC!G439)*(WEATHER!$C$2:$C$865=CALC!$B$439), 0), 4)-29.4)</f>
        <v>6.0222222222222221</v>
      </c>
      <c r="H443" cm="1">
        <f t="array" ref="H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(WEATHER!$A$2:$A$865=INPUT!$C$7)*(WEATHER!$B$2:$B$865=CALC!H439)*(WEATHER!$C$2:$C$865=CALC!$B$439), 0), 4)-29.4)</f>
        <v>6.0222222222222221</v>
      </c>
      <c r="I443" cm="1">
        <f t="array" ref="I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(WEATHER!$A$2:$A$865=INPUT!$C$7)*(WEATHER!$B$2:$B$865=CALC!I439)*(WEATHER!$C$2:$C$865=CALC!$B$439), 0), 4)-29.4)</f>
        <v>5.5222222222222221</v>
      </c>
      <c r="J443" cm="1">
        <f t="array" ref="J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(WEATHER!$A$2:$A$865=INPUT!$C$7)*(WEATHER!$B$2:$B$865=CALC!J439)*(WEATHER!$C$2:$C$865=CALC!$B$439), 0), 4)-29.4)</f>
        <v>5.4666666666666686</v>
      </c>
      <c r="K443" cm="1">
        <f t="array" ref="K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(WEATHER!$A$2:$A$865=INPUT!$C$7)*(WEATHER!$B$2:$B$865=CALC!K439)*(WEATHER!$C$2:$C$865=CALC!$B$439), 0), 4)-29.4)</f>
        <v>6.0222222222222221</v>
      </c>
      <c r="L443" cm="1">
        <f t="array" ref="L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(WEATHER!$A$2:$A$865=INPUT!$C$7)*(WEATHER!$B$2:$B$865=CALC!L439)*(WEATHER!$C$2:$C$865=CALC!$B$439), 0), 4)-29.4)</f>
        <v>6.0222222222222221</v>
      </c>
      <c r="M443" cm="1">
        <f t="array" ref="M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(WEATHER!$A$2:$A$865=INPUT!$C$7)*(WEATHER!$B$2:$B$865=CALC!M439)*(WEATHER!$C$2:$C$865=CALC!$B$439), 0), 4)-29.4)</f>
        <v>6.0222222222222221</v>
      </c>
      <c r="N443" cm="1">
        <f t="array" ref="N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(WEATHER!$A$2:$A$865=INPUT!$C$7)*(WEATHER!$B$2:$B$865=CALC!N439)*(WEATHER!$C$2:$C$865=CALC!$B$439), 0), 4)-29.4)</f>
        <v>5.8000000000000007</v>
      </c>
      <c r="R443" t="s">
        <v>105</v>
      </c>
      <c r="S443">
        <f>(1/(2*INPUT!$C$16+INPUT!$C$14))*INDEX(INPUT!$F$11:$G$14,MATCH(CALC!$B$6,INPUT!$F$11:$F$14,0),2)*C443</f>
        <v>1364.015172413792</v>
      </c>
      <c r="T443">
        <f>(1/(2*INPUT!$C$16+INPUT!$C$14))*INDEX(INPUT!$F$11:$G$14,MATCH(CALC!$B$6,INPUT!$F$11:$F$14,0),2)*D443</f>
        <v>1364.015172413792</v>
      </c>
      <c r="U443">
        <f>(1/(2*INPUT!$C$16+INPUT!$C$14))*INDEX(INPUT!$F$11:$G$14,MATCH(CALC!$B$6,INPUT!$F$11:$F$14,0),2)*E443</f>
        <v>1541.16</v>
      </c>
      <c r="V443">
        <f>(1/(2*INPUT!$C$16+INPUT!$C$14))*INDEX(INPUT!$F$11:$G$14,MATCH(CALC!$B$6,INPUT!$F$11:$F$14,0),2)*F443</f>
        <v>1570.6841379310345</v>
      </c>
      <c r="W443">
        <f>(1/(2*INPUT!$C$16+INPUT!$C$14))*INDEX(INPUT!$F$11:$G$14,MATCH(CALC!$B$6,INPUT!$F$11:$F$14,0),2)*G443</f>
        <v>1600.2082758620688</v>
      </c>
      <c r="X443">
        <f>(1/(2*INPUT!$C$16+INPUT!$C$14))*INDEX(INPUT!$F$11:$G$14,MATCH(CALC!$B$6,INPUT!$F$11:$F$14,0),2)*H443</f>
        <v>1600.2082758620688</v>
      </c>
      <c r="Y443">
        <f>(1/(2*INPUT!$C$16+INPUT!$C$14))*INDEX(INPUT!$F$11:$G$14,MATCH(CALC!$B$6,INPUT!$F$11:$F$14,0),2)*I443</f>
        <v>1467.3496551724138</v>
      </c>
      <c r="Z443">
        <f>(1/(2*INPUT!$C$16+INPUT!$C$14))*INDEX(INPUT!$F$11:$G$14,MATCH(CALC!$B$6,INPUT!$F$11:$F$14,0),2)*J443</f>
        <v>1452.587586206897</v>
      </c>
      <c r="AA443">
        <f>(1/(2*INPUT!$C$16+INPUT!$C$14))*INDEX(INPUT!$F$11:$G$14,MATCH(CALC!$B$6,INPUT!$F$11:$F$14,0),2)*K443</f>
        <v>1600.2082758620688</v>
      </c>
      <c r="AB443">
        <f>(1/(2*INPUT!$C$16+INPUT!$C$14))*INDEX(INPUT!$F$11:$G$14,MATCH(CALC!$B$6,INPUT!$F$11:$F$14,0),2)*L443</f>
        <v>1600.2082758620688</v>
      </c>
      <c r="AC443">
        <f>(1/(2*INPUT!$C$16+INPUT!$C$14))*INDEX(INPUT!$F$11:$G$14,MATCH(CALC!$B$6,INPUT!$F$11:$F$14,0),2)*M443</f>
        <v>1600.2082758620688</v>
      </c>
      <c r="AD443">
        <f>(1/(2*INPUT!$C$16+INPUT!$C$14))*INDEX(INPUT!$F$11:$G$14,MATCH(CALC!$B$6,INPUT!$F$11:$F$14,0),2)*N443</f>
        <v>1541.16</v>
      </c>
    </row>
    <row r="444" spans="1:30" x14ac:dyDescent="0.3">
      <c r="B444" t="s">
        <v>106</v>
      </c>
      <c r="C444" cm="1">
        <f t="array" ref="C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(WEATHER!$A$2:$A$865=INPUT!$C$7)*(WEATHER!$B$2:$B$865=CALC!C439)*(WEATHER!$C$2:$C$865=CALC!$B$439), 0), 4)-29.4)</f>
        <v>2.1333333333333293</v>
      </c>
      <c r="D444" cm="1">
        <f t="array" ref="D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(WEATHER!$A$2:$A$865=INPUT!$C$7)*(WEATHER!$B$2:$B$865=CALC!D439)*(WEATHER!$C$2:$C$865=CALC!$B$439), 0), 4)-29.4)</f>
        <v>2.1333333333333293</v>
      </c>
      <c r="E444" cm="1">
        <f t="array" ref="E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(WEATHER!$A$2:$A$865=INPUT!$C$7)*(WEATHER!$B$2:$B$865=CALC!E439)*(WEATHER!$C$2:$C$865=CALC!$B$439), 0), 4)-29.4)</f>
        <v>2.8000000000000007</v>
      </c>
      <c r="F444" cm="1">
        <f t="array" ref="F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(WEATHER!$A$2:$A$865=INPUT!$C$7)*(WEATHER!$B$2:$B$865=CALC!F439)*(WEATHER!$C$2:$C$865=CALC!$B$439), 0), 4)-29.4)</f>
        <v>2.9111111111111114</v>
      </c>
      <c r="G444" cm="1">
        <f t="array" ref="G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(WEATHER!$A$2:$A$865=INPUT!$C$7)*(WEATHER!$B$2:$B$865=CALC!G439)*(WEATHER!$C$2:$C$865=CALC!$B$439), 0), 4)-29.4)</f>
        <v>3.0222222222222221</v>
      </c>
      <c r="H444" cm="1">
        <f t="array" ref="H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(WEATHER!$A$2:$A$865=INPUT!$C$7)*(WEATHER!$B$2:$B$865=CALC!H439)*(WEATHER!$C$2:$C$865=CALC!$B$439), 0), 4)-29.4)</f>
        <v>3.0222222222222221</v>
      </c>
      <c r="I444" cm="1">
        <f t="array" ref="I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(WEATHER!$A$2:$A$865=INPUT!$C$7)*(WEATHER!$B$2:$B$865=CALC!I439)*(WEATHER!$C$2:$C$865=CALC!$B$439), 0), 4)-29.4)</f>
        <v>2.5222222222222221</v>
      </c>
      <c r="J444" cm="1">
        <f t="array" ref="J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(WEATHER!$A$2:$A$865=INPUT!$C$7)*(WEATHER!$B$2:$B$865=CALC!J439)*(WEATHER!$C$2:$C$865=CALC!$B$439), 0), 4)-29.4)</f>
        <v>2.4666666666666686</v>
      </c>
      <c r="K444" cm="1">
        <f t="array" ref="K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(WEATHER!$A$2:$A$865=INPUT!$C$7)*(WEATHER!$B$2:$B$865=CALC!K439)*(WEATHER!$C$2:$C$865=CALC!$B$439), 0), 4)-29.4)</f>
        <v>3.0222222222222221</v>
      </c>
      <c r="L444" cm="1">
        <f t="array" ref="L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(WEATHER!$A$2:$A$865=INPUT!$C$7)*(WEATHER!$B$2:$B$865=CALC!L439)*(WEATHER!$C$2:$C$865=CALC!$B$439), 0), 4)-29.4)</f>
        <v>3.0222222222222221</v>
      </c>
      <c r="M444" cm="1">
        <f t="array" ref="M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(WEATHER!$A$2:$A$865=INPUT!$C$7)*(WEATHER!$B$2:$B$865=CALC!M439)*(WEATHER!$C$2:$C$865=CALC!$B$439), 0), 4)-29.4)</f>
        <v>3.0222222222222221</v>
      </c>
      <c r="N444" cm="1">
        <f t="array" ref="N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(WEATHER!$A$2:$A$865=INPUT!$C$7)*(WEATHER!$B$2:$B$865=CALC!N439)*(WEATHER!$C$2:$C$865=CALC!$B$439), 0), 4)-29.4)</f>
        <v>2.8000000000000007</v>
      </c>
      <c r="R444" t="s">
        <v>106</v>
      </c>
      <c r="S444">
        <f>(1/(2*INPUT!$C$16+INPUT!$C$14))*INDEX(INPUT!$F$11:$G$14,MATCH(CALC!$B$6,INPUT!$F$11:$F$14,0),2)*C444</f>
        <v>566.86344827586095</v>
      </c>
      <c r="T444">
        <f>(1/(2*INPUT!$C$16+INPUT!$C$14))*INDEX(INPUT!$F$11:$G$14,MATCH(CALC!$B$6,INPUT!$F$11:$F$14,0),2)*D444</f>
        <v>566.86344827586095</v>
      </c>
      <c r="U444">
        <f>(1/(2*INPUT!$C$16+INPUT!$C$14))*INDEX(INPUT!$F$11:$G$14,MATCH(CALC!$B$6,INPUT!$F$11:$F$14,0),2)*E444</f>
        <v>744.00827586206913</v>
      </c>
      <c r="V444">
        <f>(1/(2*INPUT!$C$16+INPUT!$C$14))*INDEX(INPUT!$F$11:$G$14,MATCH(CALC!$B$6,INPUT!$F$11:$F$14,0),2)*F444</f>
        <v>773.5324137931035</v>
      </c>
      <c r="W444">
        <f>(1/(2*INPUT!$C$16+INPUT!$C$14))*INDEX(INPUT!$F$11:$G$14,MATCH(CALC!$B$6,INPUT!$F$11:$F$14,0),2)*G444</f>
        <v>803.05655172413788</v>
      </c>
      <c r="X444">
        <f>(1/(2*INPUT!$C$16+INPUT!$C$14))*INDEX(INPUT!$F$11:$G$14,MATCH(CALC!$B$6,INPUT!$F$11:$F$14,0),2)*H444</f>
        <v>803.05655172413788</v>
      </c>
      <c r="Y444">
        <f>(1/(2*INPUT!$C$16+INPUT!$C$14))*INDEX(INPUT!$F$11:$G$14,MATCH(CALC!$B$6,INPUT!$F$11:$F$14,0),2)*I444</f>
        <v>670.19793103448274</v>
      </c>
      <c r="Z444">
        <f>(1/(2*INPUT!$C$16+INPUT!$C$14))*INDEX(INPUT!$F$11:$G$14,MATCH(CALC!$B$6,INPUT!$F$11:$F$14,0),2)*J444</f>
        <v>655.435862068966</v>
      </c>
      <c r="AA444">
        <f>(1/(2*INPUT!$C$16+INPUT!$C$14))*INDEX(INPUT!$F$11:$G$14,MATCH(CALC!$B$6,INPUT!$F$11:$F$14,0),2)*K444</f>
        <v>803.05655172413788</v>
      </c>
      <c r="AB444">
        <f>(1/(2*INPUT!$C$16+INPUT!$C$14))*INDEX(INPUT!$F$11:$G$14,MATCH(CALC!$B$6,INPUT!$F$11:$F$14,0),2)*L444</f>
        <v>803.05655172413788</v>
      </c>
      <c r="AC444">
        <f>(1/(2*INPUT!$C$16+INPUT!$C$14))*INDEX(INPUT!$F$11:$G$14,MATCH(CALC!$B$6,INPUT!$F$11:$F$14,0),2)*M444</f>
        <v>803.05655172413788</v>
      </c>
      <c r="AD444">
        <f>(1/(2*INPUT!$C$16+INPUT!$C$14))*INDEX(INPUT!$F$11:$G$14,MATCH(CALC!$B$6,INPUT!$F$11:$F$14,0),2)*N444</f>
        <v>744.00827586206913</v>
      </c>
    </row>
    <row r="445" spans="1:30" x14ac:dyDescent="0.3">
      <c r="A445" t="s">
        <v>109</v>
      </c>
      <c r="C445" cm="1">
        <f t="array" ref="C445">INDEX(CLTDRoofGlass!$G$3:$G$26,$B$439,1)+(25.5-$E$1)+(INDEX(WEATHER!$A$2:$G$865, MATCH(1, (WEATHER!$A$2:$A$865=INPUT!$C$7)*(WEATHER!$B$2:$B$865=CALC!C439)*(WEATHER!$C$2:$C$865=CALC!$B$439), 0), 4)-29.4)</f>
        <v>-1.8666666666666707</v>
      </c>
      <c r="D445" cm="1">
        <f t="array" ref="D445">INDEX(CLTDRoofGlass!$G$3:$G$26,$B$439,1)+(25.5-$E$1)+(INDEX(WEATHER!$A$2:$G$865, MATCH(1, (WEATHER!$A$2:$A$865=INPUT!$C$7)*(WEATHER!$B$2:$B$865=CALC!D439)*(WEATHER!$C$2:$C$865=CALC!$B$439), 0), 4)-29.4)</f>
        <v>-1.8666666666666707</v>
      </c>
      <c r="E445" cm="1">
        <f t="array" ref="E445">INDEX(CLTDRoofGlass!$G$3:$G$26,$B$439,1)+(25.5-$E$1)+(INDEX(WEATHER!$A$2:$G$865, MATCH(1, (WEATHER!$A$2:$A$865=INPUT!$C$7)*(WEATHER!$B$2:$B$865=CALC!E439)*(WEATHER!$C$2:$C$865=CALC!$B$439), 0), 4)-29.4)</f>
        <v>-1.1999999999999993</v>
      </c>
      <c r="F445" cm="1">
        <f t="array" ref="F445">INDEX(CLTDRoofGlass!$G$3:$G$26,$B$439,1)+(25.5-$E$1)+(INDEX(WEATHER!$A$2:$G$865, MATCH(1, (WEATHER!$A$2:$A$865=INPUT!$C$7)*(WEATHER!$B$2:$B$865=CALC!F439)*(WEATHER!$C$2:$C$865=CALC!$B$439), 0), 4)-29.4)</f>
        <v>-1.0888888888888886</v>
      </c>
      <c r="G445" cm="1">
        <f t="array" ref="G445">INDEX(CLTDRoofGlass!$G$3:$G$26,$B$439,1)+(25.5-$E$1)+(INDEX(WEATHER!$A$2:$G$865, MATCH(1, (WEATHER!$A$2:$A$865=INPUT!$C$7)*(WEATHER!$B$2:$B$865=CALC!G439)*(WEATHER!$C$2:$C$865=CALC!$B$439), 0), 4)-29.4)</f>
        <v>-0.97777777777777786</v>
      </c>
      <c r="H445" cm="1">
        <f t="array" ref="H445">INDEX(CLTDRoofGlass!$G$3:$G$26,$B$439,1)+(25.5-$E$1)+(INDEX(WEATHER!$A$2:$G$865, MATCH(1, (WEATHER!$A$2:$A$865=INPUT!$C$7)*(WEATHER!$B$2:$B$865=CALC!H439)*(WEATHER!$C$2:$C$865=CALC!$B$439), 0), 4)-29.4)</f>
        <v>-0.97777777777777786</v>
      </c>
      <c r="I445" cm="1">
        <f t="array" ref="I445">INDEX(CLTDRoofGlass!$G$3:$G$26,$B$439,1)+(25.5-$E$1)+(INDEX(WEATHER!$A$2:$G$865, MATCH(1, (WEATHER!$A$2:$A$865=INPUT!$C$7)*(WEATHER!$B$2:$B$865=CALC!I439)*(WEATHER!$C$2:$C$865=CALC!$B$439), 0), 4)-29.4)</f>
        <v>-1.4777777777777779</v>
      </c>
      <c r="J445" cm="1">
        <f t="array" ref="J445">INDEX(CLTDRoofGlass!$G$3:$G$26,$B$439,1)+(25.5-$E$1)+(INDEX(WEATHER!$A$2:$G$865, MATCH(1, (WEATHER!$A$2:$A$865=INPUT!$C$7)*(WEATHER!$B$2:$B$865=CALC!J439)*(WEATHER!$C$2:$C$865=CALC!$B$439), 0), 4)-29.4)</f>
        <v>-1.5333333333333314</v>
      </c>
      <c r="K445" cm="1">
        <f t="array" ref="K445">INDEX(CLTDRoofGlass!$G$3:$G$26,$B$439,1)+(25.5-$E$1)+(INDEX(WEATHER!$A$2:$G$865, MATCH(1, (WEATHER!$A$2:$A$865=INPUT!$C$7)*(WEATHER!$B$2:$B$865=CALC!K439)*(WEATHER!$C$2:$C$865=CALC!$B$439), 0), 4)-29.4)</f>
        <v>-0.97777777777777786</v>
      </c>
      <c r="L445" cm="1">
        <f t="array" ref="L445">INDEX(CLTDRoofGlass!$G$3:$G$26,$B$439,1)+(25.5-$E$1)+(INDEX(WEATHER!$A$2:$G$865, MATCH(1, (WEATHER!$A$2:$A$865=INPUT!$C$7)*(WEATHER!$B$2:$B$865=CALC!L439)*(WEATHER!$C$2:$C$865=CALC!$B$439), 0), 4)-29.4)</f>
        <v>-0.97777777777777786</v>
      </c>
      <c r="M445" cm="1">
        <f t="array" ref="M445">INDEX(CLTDRoofGlass!$G$3:$G$26,$B$439,1)+(25.5-$E$1)+(INDEX(WEATHER!$A$2:$G$865, MATCH(1, (WEATHER!$A$2:$A$865=INPUT!$C$7)*(WEATHER!$B$2:$B$865=CALC!M439)*(WEATHER!$C$2:$C$865=CALC!$B$439), 0), 4)-29.4)</f>
        <v>-0.97777777777777786</v>
      </c>
      <c r="N445" cm="1">
        <f t="array" ref="N445">INDEX(CLTDRoofGlass!$G$3:$G$26,$B$439,1)+(25.5-$E$1)+(INDEX(WEATHER!$A$2:$G$865, MATCH(1, (WEATHER!$A$2:$A$865=INPUT!$C$7)*(WEATHER!$B$2:$B$865=CALC!N439)*(WEATHER!$C$2:$C$865=CALC!$B$439), 0), 4)-29.4)</f>
        <v>-1.1999999999999993</v>
      </c>
      <c r="P445" t="s">
        <v>34</v>
      </c>
      <c r="Q445" t="s">
        <v>27</v>
      </c>
    </row>
    <row r="446" spans="1:30" x14ac:dyDescent="0.3">
      <c r="A446" t="s">
        <v>75</v>
      </c>
      <c r="B446" t="s">
        <v>104</v>
      </c>
      <c r="C446">
        <f>INDEX('SCL&amp;CLF'!$B$4:$Y$12,MATCH(B446,'SCL&amp;CLF'!$A$4:$A$12,0),MATCH(CALC!B439,'SCL&amp;CLF'!$B$3:$Y$3,0))</f>
        <v>0</v>
      </c>
      <c r="P446" t="s">
        <v>35</v>
      </c>
      <c r="Q446" t="s">
        <v>36</v>
      </c>
      <c r="S446">
        <f>SUMIF('COMP-WINDOW'!KV:KV, "&lt;&gt;#N/A")</f>
        <v>-1013.0617600000028</v>
      </c>
      <c r="T446">
        <f>SUMIF('COMP-WINDOW'!KW:KW, "&lt;&gt;#N/A")</f>
        <v>-1013.0617600000028</v>
      </c>
      <c r="U446">
        <f>SUMIF('COMP-WINDOW'!KX:KX, "&lt;&gt;#N/A")</f>
        <v>-584.07455999999956</v>
      </c>
      <c r="V446">
        <f>SUMIF('COMP-WINDOW'!KY:KY, "&lt;&gt;#N/A")</f>
        <v>-512.5766933333332</v>
      </c>
      <c r="W446">
        <f>SUMIF('COMP-WINDOW'!KZ:KZ, "&lt;&gt;#N/A")</f>
        <v>-441.07882666666671</v>
      </c>
      <c r="X446">
        <f>SUMIF('COMP-WINDOW'!LA:LA, "&lt;&gt;#N/A")</f>
        <v>-441.07882666666671</v>
      </c>
      <c r="Y446">
        <f>SUMIF('COMP-WINDOW'!LB:LB, "&lt;&gt;#N/A")</f>
        <v>-762.81922666666685</v>
      </c>
      <c r="Z446">
        <f>SUMIF('COMP-WINDOW'!LC:LC, "&lt;&gt;#N/A")</f>
        <v>-798.56815999999878</v>
      </c>
      <c r="AA446">
        <f>SUMIF('COMP-WINDOW'!LD:LD, "&lt;&gt;#N/A")</f>
        <v>-441.07882666666671</v>
      </c>
      <c r="AB446">
        <f>SUMIF('COMP-WINDOW'!LE:LE, "&lt;&gt;#N/A")</f>
        <v>-441.07882666666671</v>
      </c>
      <c r="AC446">
        <f>SUMIF('COMP-WINDOW'!LF:LF, "&lt;&gt;#N/A")</f>
        <v>-441.07882666666671</v>
      </c>
      <c r="AD446">
        <f>SUMIF('COMP-WINDOW'!LG:LG, "&lt;&gt;#N/A")</f>
        <v>-584.07455999999956</v>
      </c>
    </row>
    <row r="447" spans="1:30" x14ac:dyDescent="0.3">
      <c r="B447" t="s">
        <v>73</v>
      </c>
      <c r="C447">
        <f>INDEX('SCL&amp;CLF'!$B$4:$Y$12,MATCH(B447,'SCL&amp;CLF'!$A$4:$A$12,0),MATCH(CALC!B439,'SCL&amp;CLF'!$B$3:$Y$3,0))</f>
        <v>0</v>
      </c>
      <c r="P447" t="s">
        <v>35</v>
      </c>
      <c r="Q447" t="s">
        <v>22</v>
      </c>
      <c r="S447">
        <f>SUMIF('COMP-DOOR'!KV:KV, "&lt;&gt;#N/A")</f>
        <v>159.75733333333312</v>
      </c>
      <c r="T447">
        <f>SUMIF('COMP-DOOR'!KW:KW, "&lt;&gt;#N/A")</f>
        <v>159.75733333333312</v>
      </c>
      <c r="U447">
        <f>SUMIF('COMP-DOOR'!KX:KX, "&lt;&gt;#N/A")</f>
        <v>192.54400000000004</v>
      </c>
      <c r="V447">
        <f>SUMIF('COMP-DOOR'!KY:KY, "&lt;&gt;#N/A")</f>
        <v>198.00844444444448</v>
      </c>
      <c r="W447">
        <f>SUMIF('COMP-DOOR'!KZ:KZ, "&lt;&gt;#N/A")</f>
        <v>203.47288888888889</v>
      </c>
      <c r="X447">
        <f>SUMIF('COMP-DOOR'!LA:LA, "&lt;&gt;#N/A")</f>
        <v>203.47288888888889</v>
      </c>
      <c r="Y447">
        <f>SUMIF('COMP-DOOR'!LB:LB, "&lt;&gt;#N/A")</f>
        <v>178.88288888888889</v>
      </c>
      <c r="Z447">
        <f>SUMIF('COMP-DOOR'!LC:LC, "&lt;&gt;#N/A")</f>
        <v>176.15066666666675</v>
      </c>
      <c r="AA447">
        <f>SUMIF('COMP-DOOR'!LD:LD, "&lt;&gt;#N/A")</f>
        <v>203.47288888888889</v>
      </c>
      <c r="AB447">
        <f>SUMIF('COMP-DOOR'!LE:LE, "&lt;&gt;#N/A")</f>
        <v>203.47288888888889</v>
      </c>
      <c r="AC447">
        <f>SUMIF('COMP-DOOR'!LF:LF, "&lt;&gt;#N/A")</f>
        <v>203.47288888888889</v>
      </c>
      <c r="AD447">
        <f>SUMIF('COMP-DOOR'!LG:LG, "&lt;&gt;#N/A")</f>
        <v>192.54400000000004</v>
      </c>
    </row>
    <row r="448" spans="1:30" x14ac:dyDescent="0.3">
      <c r="B448" t="s">
        <v>105</v>
      </c>
      <c r="C448">
        <f>INDEX('SCL&amp;CLF'!$B$4:$Y$12,MATCH(B448,'SCL&amp;CLF'!$A$4:$A$12,0),MATCH(CALC!B439,'SCL&amp;CLF'!$B$3:$Y$3,0))</f>
        <v>6</v>
      </c>
    </row>
    <row r="449" spans="1:30" x14ac:dyDescent="0.3">
      <c r="B449" t="s">
        <v>106</v>
      </c>
      <c r="C449">
        <f>INDEX('SCL&amp;CLF'!$B$4:$Y$12,MATCH(B449,'SCL&amp;CLF'!$A$4:$A$12,0),MATCH(CALC!B439,'SCL&amp;CLF'!$B$3:$Y$3,0))</f>
        <v>0</v>
      </c>
      <c r="P449" t="s">
        <v>37</v>
      </c>
      <c r="Q449" t="s">
        <v>39</v>
      </c>
      <c r="S449">
        <f>INPUT!$L$5 * INDEX('ROOM-TYPE'!$B$2:$I$5, 1, MATCH(INPUT!$L$4, 'ROOM-TYPE'!$B$1:$I$1, 0)) * $C$450</f>
        <v>0</v>
      </c>
      <c r="T449">
        <f>INPUT!$L$5 * INDEX('ROOM-TYPE'!$B$2:$I$5, 1, MATCH(INPUT!$L$4, 'ROOM-TYPE'!$B$1:$I$1, 0)) * $C$450</f>
        <v>0</v>
      </c>
      <c r="U449">
        <f>INPUT!$L$5 * INDEX('ROOM-TYPE'!$B$2:$I$5, 1, MATCH(INPUT!$L$4, 'ROOM-TYPE'!$B$1:$I$1, 0)) * $C$450</f>
        <v>0</v>
      </c>
      <c r="V449">
        <f>INPUT!$L$5 * INDEX('ROOM-TYPE'!$B$2:$I$5, 1, MATCH(INPUT!$L$4, 'ROOM-TYPE'!$B$1:$I$1, 0)) * $C$450</f>
        <v>0</v>
      </c>
      <c r="W449">
        <f>INPUT!$L$5 * INDEX('ROOM-TYPE'!$B$2:$I$5, 1, MATCH(INPUT!$L$4, 'ROOM-TYPE'!$B$1:$I$1, 0)) * $C$450</f>
        <v>0</v>
      </c>
      <c r="X449">
        <f>INPUT!$L$5 * INDEX('ROOM-TYPE'!$B$2:$I$5, 1, MATCH(INPUT!$L$4, 'ROOM-TYPE'!$B$1:$I$1, 0)) * $C$450</f>
        <v>0</v>
      </c>
      <c r="Y449">
        <f>INPUT!$L$5 * INDEX('ROOM-TYPE'!$B$2:$I$5, 1, MATCH(INPUT!$L$4, 'ROOM-TYPE'!$B$1:$I$1, 0)) * $C$450</f>
        <v>0</v>
      </c>
      <c r="Z449">
        <f>INPUT!$L$5 * INDEX('ROOM-TYPE'!$B$2:$I$5, 1, MATCH(INPUT!$L$4, 'ROOM-TYPE'!$B$1:$I$1, 0)) * $C$450</f>
        <v>0</v>
      </c>
      <c r="AA449">
        <f>INPUT!$L$5 * INDEX('ROOM-TYPE'!$B$2:$I$5, 1, MATCH(INPUT!$L$4, 'ROOM-TYPE'!$B$1:$I$1, 0)) * $C$450</f>
        <v>0</v>
      </c>
      <c r="AB449">
        <f>INPUT!$L$5 * INDEX('ROOM-TYPE'!$B$2:$I$5, 1, MATCH(INPUT!$L$4, 'ROOM-TYPE'!$B$1:$I$1, 0)) * $C$450</f>
        <v>0</v>
      </c>
      <c r="AC449">
        <f>INPUT!$L$5 * INDEX('ROOM-TYPE'!$B$2:$I$5, 1, MATCH(INPUT!$L$4, 'ROOM-TYPE'!$B$1:$I$1, 0)) * $C$450</f>
        <v>0</v>
      </c>
      <c r="AD449">
        <f>INPUT!$L$5 * INDEX('ROOM-TYPE'!$B$2:$I$5, 1, MATCH(INPUT!$L$4, 'ROOM-TYPE'!$B$1:$I$1, 0)) * $C$450</f>
        <v>0</v>
      </c>
    </row>
    <row r="450" spans="1:30" x14ac:dyDescent="0.3">
      <c r="A450" t="s">
        <v>210</v>
      </c>
      <c r="C450">
        <f>INDEX('SCL&amp;CLF'!$B$17:$Y$25,MATCH(INDEX('ROOM-TYPE'!$B$1:$I$5,4,MATCH(INPUT!$L$4,'ROOM-TYPE'!$B$1:$I$1,0)),'SCL&amp;CLF'!$A$17:$A$25,0),MATCH(CALC!B439,'SCL&amp;CLF'!$B$16:$Y$16,0))</f>
        <v>0</v>
      </c>
      <c r="P450" t="s">
        <v>37</v>
      </c>
      <c r="Q450" t="s">
        <v>38</v>
      </c>
      <c r="S450">
        <f>INPUT!$L$5 * INDEX('ROOM-TYPE'!$B$2:$I$5, 2, MATCH(INPUT!$L$4, 'ROOM-TYPE'!$B$1:$I$1, 0))</f>
        <v>17370</v>
      </c>
      <c r="T450">
        <f>INPUT!$L$5 * INDEX('ROOM-TYPE'!$B$2:$I$5, 2, MATCH(INPUT!$L$4, 'ROOM-TYPE'!$B$1:$I$1, 0))</f>
        <v>17370</v>
      </c>
      <c r="U450">
        <f>INPUT!$L$5 * INDEX('ROOM-TYPE'!$B$2:$I$5, 2, MATCH(INPUT!$L$4, 'ROOM-TYPE'!$B$1:$I$1, 0))</f>
        <v>17370</v>
      </c>
      <c r="V450">
        <f>INPUT!$L$5 * INDEX('ROOM-TYPE'!$B$2:$I$5, 2, MATCH(INPUT!$L$4, 'ROOM-TYPE'!$B$1:$I$1, 0))</f>
        <v>17370</v>
      </c>
      <c r="W450">
        <f>INPUT!$L$5 * INDEX('ROOM-TYPE'!$B$2:$I$5, 2, MATCH(INPUT!$L$4, 'ROOM-TYPE'!$B$1:$I$1, 0))</f>
        <v>17370</v>
      </c>
      <c r="X450">
        <f>INPUT!$L$5 * INDEX('ROOM-TYPE'!$B$2:$I$5, 2, MATCH(INPUT!$L$4, 'ROOM-TYPE'!$B$1:$I$1, 0))</f>
        <v>17370</v>
      </c>
      <c r="Y450">
        <f>INPUT!$L$5 * INDEX('ROOM-TYPE'!$B$2:$I$5, 2, MATCH(INPUT!$L$4, 'ROOM-TYPE'!$B$1:$I$1, 0))</f>
        <v>17370</v>
      </c>
      <c r="Z450">
        <f>INPUT!$L$5 * INDEX('ROOM-TYPE'!$B$2:$I$5, 2, MATCH(INPUT!$L$4, 'ROOM-TYPE'!$B$1:$I$1, 0))</f>
        <v>17370</v>
      </c>
      <c r="AA450">
        <f>INPUT!$L$5 * INDEX('ROOM-TYPE'!$B$2:$I$5, 2, MATCH(INPUT!$L$4, 'ROOM-TYPE'!$B$1:$I$1, 0))</f>
        <v>17370</v>
      </c>
      <c r="AB450">
        <f>INPUT!$L$5 * INDEX('ROOM-TYPE'!$B$2:$I$5, 2, MATCH(INPUT!$L$4, 'ROOM-TYPE'!$B$1:$I$1, 0))</f>
        <v>17370</v>
      </c>
      <c r="AC450">
        <f>INPUT!$L$5 * INDEX('ROOM-TYPE'!$B$2:$I$5, 2, MATCH(INPUT!$L$4, 'ROOM-TYPE'!$B$1:$I$1, 0))</f>
        <v>17370</v>
      </c>
      <c r="AD450">
        <f>INPUT!$L$5 * INDEX('ROOM-TYPE'!$B$2:$I$5, 2, MATCH(INPUT!$L$4, 'ROOM-TYPE'!$B$1:$I$1, 0))</f>
        <v>17370</v>
      </c>
    </row>
    <row r="451" spans="1:30" x14ac:dyDescent="0.3">
      <c r="A451" t="s">
        <v>212</v>
      </c>
      <c r="C451">
        <f>INDEX('SCL&amp;CLF'!$B$29:$Y$33,MATCH(INDEX('ROOM-TYPE'!$B$1:$I$5,5,MATCH(INPUT!$L$4,'ROOM-TYPE'!$B$1:$I$1,0)),'SCL&amp;CLF'!$A$29:$A$33,0),MATCH(CALC!B439,'SCL&amp;CLF'!$B$28:$Y$28,0))</f>
        <v>0.01</v>
      </c>
      <c r="P451" t="s">
        <v>40</v>
      </c>
      <c r="Q451" t="s">
        <v>31</v>
      </c>
      <c r="S451">
        <f>SUMIF(COMP!$F:$F, "&lt;&gt;#N/A")*$C$451</f>
        <v>1.0824</v>
      </c>
      <c r="T451">
        <f>SUMIF(COMP!$F:$F, "&lt;&gt;#N/A")*$C$451</f>
        <v>1.0824</v>
      </c>
      <c r="U451">
        <f>SUMIF(COMP!$F:$F, "&lt;&gt;#N/A")*$C$451</f>
        <v>1.0824</v>
      </c>
      <c r="V451">
        <f>SUMIF(COMP!$F:$F, "&lt;&gt;#N/A")*$C$451</f>
        <v>1.0824</v>
      </c>
      <c r="W451">
        <f>SUMIF(COMP!$F:$F, "&lt;&gt;#N/A")*$C$451</f>
        <v>1.0824</v>
      </c>
      <c r="X451">
        <f>SUMIF(COMP!$F:$F, "&lt;&gt;#N/A")*$C$451</f>
        <v>1.0824</v>
      </c>
      <c r="Y451">
        <f>SUMIF(COMP!$F:$F, "&lt;&gt;#N/A")*$C$451</f>
        <v>1.0824</v>
      </c>
      <c r="Z451">
        <f>SUMIF(COMP!$F:$F, "&lt;&gt;#N/A")*$C$451</f>
        <v>1.0824</v>
      </c>
      <c r="AA451">
        <f>SUMIF(COMP!$F:$F, "&lt;&gt;#N/A")*$C$451</f>
        <v>1.0824</v>
      </c>
      <c r="AB451">
        <f>SUMIF(COMP!$F:$F, "&lt;&gt;#N/A")*$C$451</f>
        <v>1.0824</v>
      </c>
      <c r="AC451">
        <f>SUMIF(COMP!$F:$F, "&lt;&gt;#N/A")*$C$451</f>
        <v>1.0824</v>
      </c>
      <c r="AD451">
        <f>SUMIF(COMP!$F:$F, "&lt;&gt;#N/A")*$C$451</f>
        <v>1.0824</v>
      </c>
    </row>
    <row r="452" spans="1:30" x14ac:dyDescent="0.3">
      <c r="A452" t="s">
        <v>211</v>
      </c>
      <c r="C452" cm="1">
        <f t="array" ref="C452">INDEX('SCL&amp;CLF'!$B$37:$Y$45,INDEX('ROOM-TYPE'!$B$1:$I$5,4,MATCH(INPUT!$L$4,'ROOM-TYPE'!$B$1:$I$1,0)),MATCH(CALC!B439,'SCL&amp;CLF'!$B$36:$Y$36,0))</f>
        <v>0</v>
      </c>
      <c r="P452" t="s">
        <v>41</v>
      </c>
      <c r="Q452" t="s">
        <v>32</v>
      </c>
      <c r="S452">
        <f>SUMIF(COMP!$N:$N, "&lt;&gt;#N/A")*$C$450</f>
        <v>0</v>
      </c>
      <c r="T452">
        <f>SUMIF(COMP!$N:$N, "&lt;&gt;#N/A")*$C$450</f>
        <v>0</v>
      </c>
      <c r="U452">
        <f>SUMIF(COMP!$N:$N, "&lt;&gt;#N/A")*$C$450</f>
        <v>0</v>
      </c>
      <c r="V452">
        <f>SUMIF(COMP!$N:$N, "&lt;&gt;#N/A")*$C$450</f>
        <v>0</v>
      </c>
      <c r="W452">
        <f>SUMIF(COMP!$N:$N, "&lt;&gt;#N/A")*$C$450</f>
        <v>0</v>
      </c>
      <c r="X452">
        <f>SUMIF(COMP!$N:$N, "&lt;&gt;#N/A")*$C$450</f>
        <v>0</v>
      </c>
      <c r="Y452">
        <f>SUMIF(COMP!$N:$N, "&lt;&gt;#N/A")*$C$450</f>
        <v>0</v>
      </c>
      <c r="Z452">
        <f>SUMIF(COMP!$N:$N, "&lt;&gt;#N/A")*$C$450</f>
        <v>0</v>
      </c>
      <c r="AA452">
        <f>SUMIF(COMP!$N:$N, "&lt;&gt;#N/A")*$C$450</f>
        <v>0</v>
      </c>
      <c r="AB452">
        <f>SUMIF(COMP!$N:$N, "&lt;&gt;#N/A")*$C$450</f>
        <v>0</v>
      </c>
      <c r="AC452">
        <f>SUMIF(COMP!$N:$N, "&lt;&gt;#N/A")*$C$450</f>
        <v>0</v>
      </c>
      <c r="AD452">
        <f>SUMIF(COMP!$N:$N, "&lt;&gt;#N/A")*$C$450</f>
        <v>0</v>
      </c>
    </row>
    <row r="453" spans="1:30" x14ac:dyDescent="0.3">
      <c r="C453" cm="1">
        <f t="array" ref="C453">INDEX(WEATHER!$A$2:$G$865, MATCH(1, (WEATHER!$A$2:$A$865=INPUT!$C$7)*(WEATHER!$B$2:$B$865=CALC!C439)*(WEATHER!$C$2:$C$865=CALC!$B$439), 0), 4)</f>
        <v>25.333333333333329</v>
      </c>
      <c r="D453" cm="1">
        <f t="array" ref="D453">INDEX(WEATHER!$A$2:$G$865, MATCH(1, (WEATHER!$A$2:$A$865=INPUT!$C$7)*(WEATHER!$B$2:$B$865=CALC!D439)*(WEATHER!$C$2:$C$865=CALC!$B$439), 0), 4)</f>
        <v>25.333333333333329</v>
      </c>
      <c r="E453" cm="1">
        <f t="array" ref="E453">INDEX(WEATHER!$A$2:$G$865, MATCH(1, (WEATHER!$A$2:$A$865=INPUT!$C$7)*(WEATHER!$B$2:$B$865=CALC!E439)*(WEATHER!$C$2:$C$865=CALC!$B$439), 0), 4)</f>
        <v>26</v>
      </c>
      <c r="F453" cm="1">
        <f t="array" ref="F453">INDEX(WEATHER!$A$2:$G$865, MATCH(1, (WEATHER!$A$2:$A$865=INPUT!$C$7)*(WEATHER!$B$2:$B$865=CALC!F439)*(WEATHER!$C$2:$C$865=CALC!$B$439), 0), 4)</f>
        <v>26.111111111111111</v>
      </c>
      <c r="G453" cm="1">
        <f t="array" ref="G453">INDEX(WEATHER!$A$2:$G$865, MATCH(1, (WEATHER!$A$2:$A$865=INPUT!$C$7)*(WEATHER!$B$2:$B$865=CALC!G439)*(WEATHER!$C$2:$C$865=CALC!$B$439), 0), 4)</f>
        <v>26.222222222222221</v>
      </c>
      <c r="H453" cm="1">
        <f t="array" ref="H453">INDEX(WEATHER!$A$2:$G$865, MATCH(1, (WEATHER!$A$2:$A$865=INPUT!$C$7)*(WEATHER!$B$2:$B$865=CALC!H439)*(WEATHER!$C$2:$C$865=CALC!$B$439), 0), 4)</f>
        <v>26.222222222222221</v>
      </c>
      <c r="I453" cm="1">
        <f t="array" ref="I453">INDEX(WEATHER!$A$2:$G$865, MATCH(1, (WEATHER!$A$2:$A$865=INPUT!$C$7)*(WEATHER!$B$2:$B$865=CALC!I439)*(WEATHER!$C$2:$C$865=CALC!$B$439), 0), 4)</f>
        <v>25.722222222222221</v>
      </c>
      <c r="J453" cm="1">
        <f t="array" ref="J453">INDEX(WEATHER!$A$2:$G$865, MATCH(1, (WEATHER!$A$2:$A$865=INPUT!$C$7)*(WEATHER!$B$2:$B$865=CALC!J439)*(WEATHER!$C$2:$C$865=CALC!$B$439), 0), 4)</f>
        <v>25.666666666666668</v>
      </c>
      <c r="K453" cm="1">
        <f t="array" ref="K453">INDEX(WEATHER!$A$2:$G$865, MATCH(1, (WEATHER!$A$2:$A$865=INPUT!$C$7)*(WEATHER!$B$2:$B$865=CALC!K439)*(WEATHER!$C$2:$C$865=CALC!$B$439), 0), 4)</f>
        <v>26.222222222222221</v>
      </c>
      <c r="L453" cm="1">
        <f t="array" ref="L453">INDEX(WEATHER!$A$2:$G$865, MATCH(1, (WEATHER!$A$2:$A$865=INPUT!$C$7)*(WEATHER!$B$2:$B$865=CALC!L439)*(WEATHER!$C$2:$C$865=CALC!$B$439), 0), 4)</f>
        <v>26.222222222222221</v>
      </c>
      <c r="M453" cm="1">
        <f t="array" ref="M453">INDEX(WEATHER!$A$2:$G$865, MATCH(1, (WEATHER!$A$2:$A$865=INPUT!$C$7)*(WEATHER!$B$2:$B$865=CALC!M439)*(WEATHER!$C$2:$C$865=CALC!$B$439), 0), 4)</f>
        <v>26.222222222222221</v>
      </c>
      <c r="N453" cm="1">
        <f t="array" ref="N453">INDEX(WEATHER!$A$2:$G$865, MATCH(1, (WEATHER!$A$2:$A$865=INPUT!$C$7)*(WEATHER!$B$2:$B$865=CALC!N439)*(WEATHER!$C$2:$C$865=CALC!$B$439), 0), 4)</f>
        <v>26</v>
      </c>
    </row>
    <row r="454" spans="1:30" x14ac:dyDescent="0.3">
      <c r="C454" cm="1">
        <f t="array" ref="C454">INDEX(WEATHER!$A$2:$G$865, MATCH(1, (WEATHER!$A$2:$A$865=INPUT!$C$7)*(WEATHER!$B$2:$B$865=CALC!C439)*(WEATHER!$C$2:$C$865=CALC!$B$439), 0), 6)</f>
        <v>1.9349999999999999E-2</v>
      </c>
      <c r="D454" cm="1">
        <f t="array" ref="D454">INDEX(WEATHER!$A$2:$G$865, MATCH(1, (WEATHER!$A$2:$A$865=INPUT!$C$7)*(WEATHER!$B$2:$B$865=CALC!D439)*(WEATHER!$C$2:$C$865=CALC!$B$439), 0), 6)</f>
        <v>1.9349999999999999E-2</v>
      </c>
      <c r="E454" cm="1">
        <f t="array" ref="E454">INDEX(WEATHER!$A$2:$G$865, MATCH(1, (WEATHER!$A$2:$A$865=INPUT!$C$7)*(WEATHER!$B$2:$B$865=CALC!E439)*(WEATHER!$C$2:$C$865=CALC!$B$439), 0), 6)</f>
        <v>1.993E-2</v>
      </c>
      <c r="F454" cm="1">
        <f t="array" ref="F454">INDEX(WEATHER!$A$2:$G$865, MATCH(1, (WEATHER!$A$2:$A$865=INPUT!$C$7)*(WEATHER!$B$2:$B$865=CALC!F439)*(WEATHER!$C$2:$C$865=CALC!$B$439), 0), 6)</f>
        <v>2.078E-2</v>
      </c>
      <c r="G454" cm="1">
        <f t="array" ref="G454">INDEX(WEATHER!$A$2:$G$865, MATCH(1, (WEATHER!$A$2:$A$865=INPUT!$C$7)*(WEATHER!$B$2:$B$865=CALC!G439)*(WEATHER!$C$2:$C$865=CALC!$B$439), 0), 6)</f>
        <v>2.0660000000000001E-2</v>
      </c>
      <c r="H454" cm="1">
        <f t="array" ref="H454">INDEX(WEATHER!$A$2:$G$865, MATCH(1, (WEATHER!$A$2:$A$865=INPUT!$C$7)*(WEATHER!$B$2:$B$865=CALC!H439)*(WEATHER!$C$2:$C$865=CALC!$B$439), 0), 6)</f>
        <v>2.0660000000000001E-2</v>
      </c>
      <c r="I454" cm="1">
        <f t="array" ref="I454">INDEX(WEATHER!$A$2:$G$865, MATCH(1, (WEATHER!$A$2:$A$865=INPUT!$C$7)*(WEATHER!$B$2:$B$865=CALC!I439)*(WEATHER!$C$2:$C$865=CALC!$B$439), 0), 6)</f>
        <v>1.9820000000000001E-2</v>
      </c>
      <c r="J454" cm="1">
        <f t="array" ref="J454">INDEX(WEATHER!$A$2:$G$865, MATCH(1, (WEATHER!$A$2:$A$865=INPUT!$C$7)*(WEATHER!$B$2:$B$865=CALC!J439)*(WEATHER!$C$2:$C$865=CALC!$B$439), 0), 6)</f>
        <v>1.993E-2</v>
      </c>
      <c r="K454" cm="1">
        <f t="array" ref="K454">INDEX(WEATHER!$A$2:$G$865, MATCH(1, (WEATHER!$A$2:$A$865=INPUT!$C$7)*(WEATHER!$B$2:$B$865=CALC!K439)*(WEATHER!$C$2:$C$865=CALC!$B$439), 0), 6)</f>
        <v>2.0660000000000001E-2</v>
      </c>
      <c r="L454" cm="1">
        <f t="array" ref="L454">INDEX(WEATHER!$A$2:$G$865, MATCH(1, (WEATHER!$A$2:$A$865=INPUT!$C$7)*(WEATHER!$B$2:$B$865=CALC!L439)*(WEATHER!$C$2:$C$865=CALC!$B$439), 0), 6)</f>
        <v>2.0660000000000001E-2</v>
      </c>
      <c r="M454" cm="1">
        <f t="array" ref="M454">INDEX(WEATHER!$A$2:$G$865, MATCH(1, (WEATHER!$A$2:$A$865=INPUT!$C$7)*(WEATHER!$B$2:$B$865=CALC!M439)*(WEATHER!$C$2:$C$865=CALC!$B$439), 0), 6)</f>
        <v>2.0660000000000001E-2</v>
      </c>
      <c r="N454" cm="1">
        <f t="array" ref="N454">INDEX(WEATHER!$A$2:$G$865, MATCH(1, (WEATHER!$A$2:$A$865=INPUT!$C$7)*(WEATHER!$B$2:$B$865=CALC!N439)*(WEATHER!$C$2:$C$865=CALC!$B$439), 0), 6)</f>
        <v>1.993E-2</v>
      </c>
      <c r="P454" s="5">
        <v>3</v>
      </c>
      <c r="Q454" t="s">
        <v>42</v>
      </c>
      <c r="R454" t="s">
        <v>200</v>
      </c>
      <c r="S454">
        <f>1.23 * $M$2 * (C453-$E$1)</f>
        <v>1420.2199755999925</v>
      </c>
      <c r="T454">
        <f t="shared" ref="T454" si="468">1.23 * $M$2 * (D453-$E$1)</f>
        <v>1420.2199755999925</v>
      </c>
      <c r="U454">
        <f t="shared" ref="U454" si="469">1.23 * $M$2 * (E453-$E$1)</f>
        <v>2336.4909275999989</v>
      </c>
      <c r="V454">
        <f t="shared" ref="V454" si="470">1.23 * $M$2 * (F453-$E$1)</f>
        <v>2489.2027529333318</v>
      </c>
      <c r="W454">
        <f t="shared" ref="W454" si="471">1.23 * $M$2 * (G453-$E$1)</f>
        <v>2641.9145782666646</v>
      </c>
      <c r="X454">
        <f t="shared" ref="X454" si="472">1.23 * $M$2 * (H453-$E$1)</f>
        <v>2641.9145782666646</v>
      </c>
      <c r="Y454">
        <f t="shared" ref="Y454" si="473">1.23 * $M$2 * (I453-$E$1)</f>
        <v>1954.7113642666645</v>
      </c>
      <c r="Z454">
        <f t="shared" ref="Z454" si="474">1.23 * $M$2 * (J453-$E$1)</f>
        <v>1878.3554516000006</v>
      </c>
      <c r="AA454">
        <f t="shared" ref="AA454" si="475">1.23 * $M$2 * (K453-$E$1)</f>
        <v>2641.9145782666646</v>
      </c>
      <c r="AB454">
        <f t="shared" ref="AB454" si="476">1.23 * $M$2 * (L453-$E$1)</f>
        <v>2641.9145782666646</v>
      </c>
      <c r="AC454">
        <f t="shared" ref="AC454" si="477">1.23 * $M$2 * (M453-$E$1)</f>
        <v>2641.9145782666646</v>
      </c>
      <c r="AD454">
        <f t="shared" ref="AD454" si="478">1.23 * $M$2 * (N453-$E$1)</f>
        <v>2336.4909275999989</v>
      </c>
    </row>
    <row r="455" spans="1:30" x14ac:dyDescent="0.3">
      <c r="R455" t="s">
        <v>201</v>
      </c>
      <c r="S455">
        <f>3010 * $M$2 * (C454-$F$2)</f>
        <v>30774.971249399994</v>
      </c>
      <c r="T455">
        <f>3010 * $M$2 * (D454-$F$2)</f>
        <v>30774.971249399994</v>
      </c>
      <c r="U455">
        <f t="shared" ref="U455" si="479">3010 * $M$2 * (E454-$F$2)</f>
        <v>32725.734454279998</v>
      </c>
      <c r="V455">
        <f t="shared" ref="V455" si="480">3010 * $M$2 * (F454-$F$2)</f>
        <v>35584.611564879997</v>
      </c>
      <c r="W455">
        <f t="shared" ref="W455" si="481">3010 * $M$2 * (G454-$F$2)</f>
        <v>35181.005384560005</v>
      </c>
      <c r="X455">
        <f t="shared" ref="X455" si="482">3010 * $M$2 * (H454-$F$2)</f>
        <v>35181.005384560005</v>
      </c>
      <c r="Y455">
        <f t="shared" ref="Y455" si="483">3010 * $M$2 * (I454-$F$2)</f>
        <v>32355.76212232</v>
      </c>
      <c r="Z455">
        <f t="shared" ref="Z455" si="484">3010 * $M$2 * (J454-$F$2)</f>
        <v>32725.734454279998</v>
      </c>
      <c r="AA455">
        <f t="shared" ref="AA455" si="485">3010 * $M$2 * (K454-$F$2)</f>
        <v>35181.005384560005</v>
      </c>
      <c r="AB455">
        <f t="shared" ref="AB455" si="486">3010 * $M$2 * (L454-$F$2)</f>
        <v>35181.005384560005</v>
      </c>
      <c r="AC455">
        <f t="shared" ref="AC455" si="487">3010 * $M$2 * (M454-$F$2)</f>
        <v>35181.005384560005</v>
      </c>
      <c r="AD455">
        <f t="shared" ref="AD455" si="488">3010 * $M$2 * (N454-$F$2)</f>
        <v>32725.734454279998</v>
      </c>
    </row>
    <row r="456" spans="1:30" x14ac:dyDescent="0.3">
      <c r="S456">
        <f>SUM(S440:S455)/1000</f>
        <v>65.464385679953409</v>
      </c>
      <c r="T456">
        <f t="shared" ref="T456:AD456" si="489">SUM(T440:T455)/1000</f>
        <v>65.464385679953409</v>
      </c>
      <c r="U456">
        <f t="shared" si="489"/>
        <v>70.402221103606692</v>
      </c>
      <c r="V456">
        <f t="shared" si="489"/>
        <v>73.758943584002239</v>
      </c>
      <c r="W456">
        <f t="shared" si="489"/>
        <v>73.853182773477769</v>
      </c>
      <c r="X456">
        <f t="shared" si="489"/>
        <v>73.853182773477769</v>
      </c>
      <c r="Y456">
        <f t="shared" si="489"/>
        <v>68.787635347157845</v>
      </c>
      <c r="Z456">
        <f t="shared" si="489"/>
        <v>68.908684994220081</v>
      </c>
      <c r="AA456">
        <f t="shared" si="489"/>
        <v>73.853182773477769</v>
      </c>
      <c r="AB456">
        <f t="shared" si="489"/>
        <v>73.853182773477769</v>
      </c>
      <c r="AC456">
        <f t="shared" si="489"/>
        <v>73.853182773477769</v>
      </c>
      <c r="AD456">
        <f t="shared" si="489"/>
        <v>70.402221103606692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4376-B0DD-4E37-838C-5F5AE9F3F75D}">
  <dimension ref="A1:M25"/>
  <sheetViews>
    <sheetView tabSelected="1" zoomScale="70" zoomScaleNormal="70" workbookViewId="0">
      <selection activeCell="O12" sqref="O12"/>
    </sheetView>
  </sheetViews>
  <sheetFormatPr defaultRowHeight="14.4" x14ac:dyDescent="0.3"/>
  <sheetData>
    <row r="1" spans="1:13" x14ac:dyDescent="0.3">
      <c r="B1" t="s">
        <v>179</v>
      </c>
      <c r="C1" t="s">
        <v>180</v>
      </c>
      <c r="D1" t="s">
        <v>182</v>
      </c>
      <c r="E1" t="s">
        <v>183</v>
      </c>
      <c r="F1" t="s">
        <v>94</v>
      </c>
      <c r="G1" t="s">
        <v>186</v>
      </c>
      <c r="H1" t="s">
        <v>187</v>
      </c>
      <c r="I1" t="s">
        <v>188</v>
      </c>
      <c r="J1" t="s">
        <v>184</v>
      </c>
      <c r="K1" t="s">
        <v>189</v>
      </c>
      <c r="L1" t="s">
        <v>185</v>
      </c>
      <c r="M1" t="s">
        <v>190</v>
      </c>
    </row>
    <row r="2" spans="1:13" x14ac:dyDescent="0.3">
      <c r="A2">
        <v>1</v>
      </c>
      <c r="B2">
        <f>CALC!S18</f>
        <v>79.407155422481466</v>
      </c>
      <c r="C2">
        <f>CALC!T18</f>
        <v>79.407155422481466</v>
      </c>
      <c r="D2">
        <f>CALC!U18</f>
        <v>83.973854368133502</v>
      </c>
      <c r="E2">
        <f>CALC!V18</f>
        <v>87.070543818803699</v>
      </c>
      <c r="F2">
        <f>CALC!W18</f>
        <v>87.142562318624059</v>
      </c>
      <c r="G2">
        <f>CALC!X18</f>
        <v>87.142562318624059</v>
      </c>
      <c r="H2">
        <f>CALC!Y18</f>
        <v>82.17700799575239</v>
      </c>
      <c r="I2">
        <f>CALC!Z18</f>
        <v>82.309167987642184</v>
      </c>
      <c r="J2">
        <f>CALC!AA18</f>
        <v>87.142562318624059</v>
      </c>
      <c r="K2">
        <f>CALC!AB18</f>
        <v>87.142562318624059</v>
      </c>
      <c r="L2">
        <f>CALC!AC18</f>
        <v>87.142562318624059</v>
      </c>
      <c r="M2">
        <f>CALC!AD18</f>
        <v>83.973854368133502</v>
      </c>
    </row>
    <row r="3" spans="1:13" x14ac:dyDescent="0.3">
      <c r="A3">
        <v>2</v>
      </c>
      <c r="B3">
        <f>CALC!S38</f>
        <v>76.541785566478467</v>
      </c>
      <c r="C3">
        <f>CALC!T38</f>
        <v>76.541785566478467</v>
      </c>
      <c r="D3">
        <f>CALC!U38</f>
        <v>81.230698305233958</v>
      </c>
      <c r="E3">
        <f>CALC!V38</f>
        <v>84.338498100731755</v>
      </c>
      <c r="F3">
        <f>CALC!W38</f>
        <v>84.183814605309522</v>
      </c>
      <c r="G3">
        <f>CALC!X38</f>
        <v>84.183814605309522</v>
      </c>
      <c r="H3">
        <f>CALC!Y38</f>
        <v>78.869344494091791</v>
      </c>
      <c r="I3">
        <f>CALC!Z38</f>
        <v>79.239316826051805</v>
      </c>
      <c r="J3">
        <f>CALC!AA38</f>
        <v>84.183814605309522</v>
      </c>
      <c r="K3">
        <f>CALC!AB38</f>
        <v>84.183814605309522</v>
      </c>
      <c r="L3">
        <f>CALC!AC38</f>
        <v>84.183814605309522</v>
      </c>
      <c r="M3">
        <f>CALC!AD38</f>
        <v>81.230698305233958</v>
      </c>
    </row>
    <row r="4" spans="1:13" x14ac:dyDescent="0.3">
      <c r="A4">
        <v>3</v>
      </c>
      <c r="B4">
        <f>CALC!S57</f>
        <v>71.926838952844747</v>
      </c>
      <c r="C4">
        <f>CALC!T57</f>
        <v>71.926838952844747</v>
      </c>
      <c r="D4">
        <f>CALC!U57</f>
        <v>76.36682900670246</v>
      </c>
      <c r="E4">
        <f>CALC!V57</f>
        <v>79.225706117302451</v>
      </c>
      <c r="F4">
        <f>CALC!W57</f>
        <v>79.071022621880232</v>
      </c>
      <c r="G4">
        <f>CALC!X57</f>
        <v>79.071022621880232</v>
      </c>
      <c r="H4">
        <f>CALC!Y57</f>
        <v>73.756552510662502</v>
      </c>
      <c r="I4">
        <f>CALC!Z57</f>
        <v>74.126524842622487</v>
      </c>
      <c r="J4">
        <f>CALC!AA57</f>
        <v>79.071022621880232</v>
      </c>
      <c r="K4">
        <f>CALC!AB57</f>
        <v>79.071022621880232</v>
      </c>
      <c r="L4">
        <f>CALC!AC57</f>
        <v>79.071022621880232</v>
      </c>
      <c r="M4">
        <f>CALC!AD57</f>
        <v>76.36682900670246</v>
      </c>
    </row>
    <row r="5" spans="1:13" x14ac:dyDescent="0.3">
      <c r="A5">
        <v>4</v>
      </c>
      <c r="B5">
        <f>CALC!S76</f>
        <v>68.477214546107504</v>
      </c>
      <c r="C5">
        <f>CALC!T76</f>
        <v>68.477214546107504</v>
      </c>
      <c r="D5">
        <f>CALC!U76</f>
        <v>72.917204599965217</v>
      </c>
      <c r="E5">
        <f>CALC!V76</f>
        <v>75.708814013845213</v>
      </c>
      <c r="F5">
        <f>CALC!W76</f>
        <v>75.372475530245225</v>
      </c>
      <c r="G5">
        <f>CALC!X76</f>
        <v>75.372475530245225</v>
      </c>
      <c r="H5">
        <f>CALC!Y76</f>
        <v>70.058005419027495</v>
      </c>
      <c r="I5">
        <f>CALC!Z76</f>
        <v>70.427977750987495</v>
      </c>
      <c r="J5">
        <f>CALC!AA76</f>
        <v>75.372475530245225</v>
      </c>
      <c r="K5">
        <f>CALC!AB76</f>
        <v>75.372475530245225</v>
      </c>
      <c r="L5">
        <f>CALC!AC76</f>
        <v>75.372475530245225</v>
      </c>
      <c r="M5">
        <f>CALC!AD76</f>
        <v>72.917204599965217</v>
      </c>
    </row>
    <row r="6" spans="1:13" x14ac:dyDescent="0.3">
      <c r="A6">
        <v>5</v>
      </c>
      <c r="B6">
        <f>CALC!S95</f>
        <v>45.79146244380847</v>
      </c>
      <c r="C6">
        <f>CALC!T95</f>
        <v>45.79146244380847</v>
      </c>
      <c r="D6">
        <f>CALC!U95</f>
        <v>50.23145249766619</v>
      </c>
      <c r="E6">
        <f>CALC!V95</f>
        <v>52.753991124666179</v>
      </c>
      <c r="F6">
        <f>CALC!W95</f>
        <v>52.686723427946198</v>
      </c>
      <c r="G6">
        <f>CALC!X95</f>
        <v>52.686723427946198</v>
      </c>
      <c r="H6">
        <f>CALC!Y95</f>
        <v>47.372253316728475</v>
      </c>
      <c r="I6">
        <f>CALC!Z95</f>
        <v>47.742225648688482</v>
      </c>
      <c r="J6">
        <f>CALC!AA95</f>
        <v>52.686723427946198</v>
      </c>
      <c r="K6">
        <f>CALC!AB95</f>
        <v>52.686723427946198</v>
      </c>
      <c r="L6">
        <f>CALC!AC95</f>
        <v>52.686723427946198</v>
      </c>
      <c r="M6">
        <f>CALC!AD95</f>
        <v>50.23145249766619</v>
      </c>
    </row>
    <row r="7" spans="1:13" x14ac:dyDescent="0.3">
      <c r="A7">
        <v>6</v>
      </c>
      <c r="B7">
        <f>CALC!S114</f>
        <v>45.204978385698062</v>
      </c>
      <c r="C7">
        <f>CALC!T114</f>
        <v>45.204978385698062</v>
      </c>
      <c r="D7">
        <f>CALC!U114</f>
        <v>49.644968439555768</v>
      </c>
      <c r="E7">
        <f>CALC!V114</f>
        <v>52.503845550155773</v>
      </c>
      <c r="F7">
        <f>CALC!W114</f>
        <v>52.100239369835776</v>
      </c>
      <c r="G7">
        <f>CALC!X114</f>
        <v>52.100239369835776</v>
      </c>
      <c r="H7">
        <f>CALC!Y114</f>
        <v>47.034691943515831</v>
      </c>
      <c r="I7">
        <f>CALC!Z114</f>
        <v>47.155741590578067</v>
      </c>
      <c r="J7">
        <f>CALC!AA114</f>
        <v>52.100239369835776</v>
      </c>
      <c r="K7">
        <f>CALC!AB114</f>
        <v>52.100239369835776</v>
      </c>
      <c r="L7">
        <f>CALC!AC114</f>
        <v>52.100239369835776</v>
      </c>
      <c r="M7">
        <f>CALC!AD114</f>
        <v>49.644968439555768</v>
      </c>
    </row>
    <row r="8" spans="1:13" x14ac:dyDescent="0.3">
      <c r="A8">
        <v>7</v>
      </c>
      <c r="B8">
        <f>CALC!S133</f>
        <v>51.231960659612014</v>
      </c>
      <c r="C8">
        <f>CALC!T133</f>
        <v>51.231960659612014</v>
      </c>
      <c r="D8">
        <f>CALC!U133</f>
        <v>55.920873398367505</v>
      </c>
      <c r="E8">
        <f>CALC!V133</f>
        <v>59.028673193865266</v>
      </c>
      <c r="F8">
        <f>CALC!W133</f>
        <v>58.625067013545284</v>
      </c>
      <c r="G8">
        <f>CALC!X133</f>
        <v>58.625067013545284</v>
      </c>
      <c r="H8">
        <f>CALC!Y133</f>
        <v>53.559519587225353</v>
      </c>
      <c r="I8">
        <f>CALC!Z133</f>
        <v>53.680569234287567</v>
      </c>
      <c r="J8">
        <f>CALC!AA133</f>
        <v>58.625067013545284</v>
      </c>
      <c r="K8">
        <f>CALC!AB133</f>
        <v>58.625067013545284</v>
      </c>
      <c r="L8">
        <f>CALC!AC133</f>
        <v>58.625067013545284</v>
      </c>
      <c r="M8">
        <f>CALC!AD133</f>
        <v>55.920873398367505</v>
      </c>
    </row>
    <row r="9" spans="1:13" x14ac:dyDescent="0.3">
      <c r="A9">
        <v>8</v>
      </c>
      <c r="B9">
        <f>CALC!S152</f>
        <v>60.815261007759723</v>
      </c>
      <c r="C9">
        <f>CALC!T152</f>
        <v>60.815261007759723</v>
      </c>
      <c r="D9">
        <f>CALC!U152</f>
        <v>65.753096431412956</v>
      </c>
      <c r="E9">
        <f>CALC!V152</f>
        <v>69.109818911808517</v>
      </c>
      <c r="F9">
        <f>CALC!W152</f>
        <v>68.955135416386298</v>
      </c>
      <c r="G9">
        <f>CALC!X152</f>
        <v>68.955135416386298</v>
      </c>
      <c r="H9">
        <f>CALC!Y152</f>
        <v>64.138510674964095</v>
      </c>
      <c r="I9">
        <f>CALC!Z152</f>
        <v>64.010637637128582</v>
      </c>
      <c r="J9">
        <f>CALC!AA152</f>
        <v>68.955135416386298</v>
      </c>
      <c r="K9">
        <f>CALC!AB152</f>
        <v>68.955135416386298</v>
      </c>
      <c r="L9">
        <f>CALC!AC152</f>
        <v>68.955135416386298</v>
      </c>
      <c r="M9">
        <f>CALC!AD152</f>
        <v>65.753096431412956</v>
      </c>
    </row>
    <row r="10" spans="1:13" x14ac:dyDescent="0.3">
      <c r="A10">
        <v>9</v>
      </c>
      <c r="B10">
        <f>CALC!S171</f>
        <v>74.399255799266498</v>
      </c>
      <c r="C10">
        <f>CALC!T171</f>
        <v>74.399255799266498</v>
      </c>
      <c r="D10">
        <f>CALC!U171</f>
        <v>79.586013907817545</v>
      </c>
      <c r="E10">
        <f>CALC!V171</f>
        <v>83.191659073110856</v>
      </c>
      <c r="F10">
        <f>CALC!W171</f>
        <v>83.534820947484178</v>
      </c>
      <c r="G10">
        <f>CALC!X171</f>
        <v>83.534820947484178</v>
      </c>
      <c r="H10">
        <f>CALC!Y171</f>
        <v>78.967118890959782</v>
      </c>
      <c r="I10">
        <f>CALC!Z171</f>
        <v>78.590323168226462</v>
      </c>
      <c r="J10">
        <f>CALC!AA171</f>
        <v>83.534820947484178</v>
      </c>
      <c r="K10">
        <f>CALC!AB171</f>
        <v>83.534820947484178</v>
      </c>
      <c r="L10">
        <f>CALC!AC171</f>
        <v>83.534820947484178</v>
      </c>
      <c r="M10">
        <f>CALC!AD171</f>
        <v>79.586013907817545</v>
      </c>
    </row>
    <row r="11" spans="1:13" x14ac:dyDescent="0.3">
      <c r="A11">
        <v>10</v>
      </c>
      <c r="B11">
        <f>CALC!S190</f>
        <v>91.028637264336894</v>
      </c>
      <c r="C11">
        <f>CALC!T190</f>
        <v>91.028637264336894</v>
      </c>
      <c r="D11">
        <f>CALC!U190</f>
        <v>96.464318057785718</v>
      </c>
      <c r="E11">
        <f>CALC!V190</f>
        <v>100.31888590797678</v>
      </c>
      <c r="F11">
        <f>CALC!W190</f>
        <v>101.15989315214564</v>
      </c>
      <c r="G11">
        <f>CALC!X190</f>
        <v>101.15989315214564</v>
      </c>
      <c r="H11">
        <f>CALC!Y190</f>
        <v>96.841113780519009</v>
      </c>
      <c r="I11">
        <f>CALC!Z190</f>
        <v>96.215395372887926</v>
      </c>
      <c r="J11">
        <f>CALC!AA190</f>
        <v>101.15989315214564</v>
      </c>
      <c r="K11">
        <f>CALC!AB190</f>
        <v>101.15989315214564</v>
      </c>
      <c r="L11">
        <f>CALC!AC190</f>
        <v>101.15989315214564</v>
      </c>
      <c r="M11">
        <f>CALC!AD190</f>
        <v>96.464318057785718</v>
      </c>
    </row>
    <row r="12" spans="1:13" x14ac:dyDescent="0.3">
      <c r="A12">
        <v>11</v>
      </c>
      <c r="B12">
        <f>CALC!S209</f>
        <v>108.16799578343044</v>
      </c>
      <c r="C12">
        <f>CALC!T209</f>
        <v>108.16799578343044</v>
      </c>
      <c r="D12">
        <f>CALC!U209</f>
        <v>114.10152194667477</v>
      </c>
      <c r="E12">
        <f>CALC!V209</f>
        <v>118.4539351666614</v>
      </c>
      <c r="F12">
        <f>CALC!W209</f>
        <v>119.54386509572805</v>
      </c>
      <c r="G12">
        <f>CALC!X209</f>
        <v>119.54386509572805</v>
      </c>
      <c r="H12">
        <f>CALC!Y209</f>
        <v>115.72293109389693</v>
      </c>
      <c r="I12">
        <f>CALC!Z209</f>
        <v>114.59936731647031</v>
      </c>
      <c r="J12">
        <f>CALC!AA209</f>
        <v>119.54386509572805</v>
      </c>
      <c r="K12">
        <f>CALC!AB209</f>
        <v>119.54386509572805</v>
      </c>
      <c r="L12">
        <f>CALC!AC209</f>
        <v>119.54386509572805</v>
      </c>
      <c r="M12">
        <f>CALC!AD209</f>
        <v>114.10152194667477</v>
      </c>
    </row>
    <row r="13" spans="1:13" x14ac:dyDescent="0.3">
      <c r="A13">
        <v>12</v>
      </c>
      <c r="B13">
        <f>CALC!S228</f>
        <v>124.70259848001497</v>
      </c>
      <c r="C13">
        <f>CALC!T228</f>
        <v>124.70259848001497</v>
      </c>
      <c r="D13">
        <f>CALC!U228</f>
        <v>131.13397001305484</v>
      </c>
      <c r="E13">
        <f>CALC!V228</f>
        <v>135.98422860283699</v>
      </c>
      <c r="F13">
        <f>CALC!W228</f>
        <v>137.32308121680143</v>
      </c>
      <c r="G13">
        <f>CALC!X228</f>
        <v>137.32308121680143</v>
      </c>
      <c r="H13">
        <f>CALC!Y228</f>
        <v>133.99999258476586</v>
      </c>
      <c r="I13">
        <f>CALC!Z228</f>
        <v>132.37858343754368</v>
      </c>
      <c r="J13">
        <f>CALC!AA228</f>
        <v>137.32308121680143</v>
      </c>
      <c r="K13">
        <f>CALC!AB228</f>
        <v>137.32308121680143</v>
      </c>
      <c r="L13">
        <f>CALC!AC228</f>
        <v>137.32308121680143</v>
      </c>
      <c r="M13">
        <f>CALC!AD228</f>
        <v>131.13397001305484</v>
      </c>
    </row>
    <row r="14" spans="1:13" x14ac:dyDescent="0.3">
      <c r="A14">
        <v>13</v>
      </c>
      <c r="B14">
        <f>CALC!S247</f>
        <v>139.70769563225096</v>
      </c>
      <c r="C14">
        <f>CALC!T247</f>
        <v>139.70769563225096</v>
      </c>
      <c r="D14">
        <f>CALC!U247</f>
        <v>146.3879898501886</v>
      </c>
      <c r="E14">
        <f>CALC!V247</f>
        <v>151.48717112486852</v>
      </c>
      <c r="F14">
        <f>CALC!W247</f>
        <v>153.32386910862849</v>
      </c>
      <c r="G14">
        <f>CALC!X247</f>
        <v>153.32386910862849</v>
      </c>
      <c r="H14">
        <f>CALC!Y247</f>
        <v>150.24970316149071</v>
      </c>
      <c r="I14">
        <f>CALC!Z247</f>
        <v>148.3793713293708</v>
      </c>
      <c r="J14">
        <f>CALC!AA247</f>
        <v>153.32386910862849</v>
      </c>
      <c r="K14">
        <f>CALC!AB247</f>
        <v>153.32386910862849</v>
      </c>
      <c r="L14">
        <f>CALC!AC247</f>
        <v>153.32386910862849</v>
      </c>
      <c r="M14">
        <f>CALC!AD247</f>
        <v>146.3879898501886</v>
      </c>
    </row>
    <row r="15" spans="1:13" x14ac:dyDescent="0.3">
      <c r="A15">
        <v>14</v>
      </c>
      <c r="B15">
        <f>CALC!S266</f>
        <v>151.80456179662005</v>
      </c>
      <c r="C15">
        <f>CALC!T266</f>
        <v>151.80456179662005</v>
      </c>
      <c r="D15">
        <f>CALC!U266</f>
        <v>158.73377869945546</v>
      </c>
      <c r="E15">
        <f>CALC!V266</f>
        <v>164.08188265903314</v>
      </c>
      <c r="F15">
        <f>CALC!W266</f>
        <v>165.9185806427931</v>
      </c>
      <c r="G15">
        <f>CALC!X266</f>
        <v>165.9185806427931</v>
      </c>
      <c r="H15">
        <f>CALC!Y266</f>
        <v>163.09333738055309</v>
      </c>
      <c r="I15">
        <f>CALC!Z266</f>
        <v>160.97408286353539</v>
      </c>
      <c r="J15">
        <f>CALC!AA266</f>
        <v>165.9185806427931</v>
      </c>
      <c r="K15">
        <f>CALC!AB266</f>
        <v>165.9185806427931</v>
      </c>
      <c r="L15">
        <f>CALC!AC266</f>
        <v>165.9185806427931</v>
      </c>
      <c r="M15">
        <f>CALC!AD266</f>
        <v>158.73377869945546</v>
      </c>
    </row>
    <row r="16" spans="1:13" x14ac:dyDescent="0.3">
      <c r="A16">
        <v>15</v>
      </c>
      <c r="B16">
        <f>CALC!S285</f>
        <v>161.70190413503124</v>
      </c>
      <c r="C16">
        <f>CALC!T285</f>
        <v>161.70190413503124</v>
      </c>
      <c r="D16">
        <f>CALC!U285</f>
        <v>168.63112103786668</v>
      </c>
      <c r="E16">
        <f>CALC!V285</f>
        <v>173.97922499744436</v>
      </c>
      <c r="F16">
        <f>CALC!W285</f>
        <v>176.06484566610209</v>
      </c>
      <c r="G16">
        <f>CALC!X285</f>
        <v>176.06484566610209</v>
      </c>
      <c r="H16">
        <f>CALC!Y285</f>
        <v>173.23960240386208</v>
      </c>
      <c r="I16">
        <f>CALC!Z285</f>
        <v>171.12034788684437</v>
      </c>
      <c r="J16">
        <f>CALC!AA285</f>
        <v>176.06484566610209</v>
      </c>
      <c r="K16">
        <f>CALC!AB285</f>
        <v>176.06484566610209</v>
      </c>
      <c r="L16">
        <f>CALC!AC285</f>
        <v>176.06484566610209</v>
      </c>
      <c r="M16">
        <f>CALC!AD285</f>
        <v>168.63112103786668</v>
      </c>
    </row>
    <row r="17" spans="1:13" x14ac:dyDescent="0.3">
      <c r="A17">
        <v>16</v>
      </c>
      <c r="B17">
        <f>CALC!S304</f>
        <v>166.44821218803389</v>
      </c>
      <c r="C17">
        <f>CALC!T304</f>
        <v>166.44821218803389</v>
      </c>
      <c r="D17">
        <f>CALC!U304</f>
        <v>173.3774290908693</v>
      </c>
      <c r="E17">
        <f>CALC!V304</f>
        <v>178.72553305044704</v>
      </c>
      <c r="F17">
        <f>CALC!W304</f>
        <v>180.56223103420697</v>
      </c>
      <c r="G17">
        <f>CALC!X304</f>
        <v>180.56223103420697</v>
      </c>
      <c r="H17">
        <f>CALC!Y304</f>
        <v>177.73698777196699</v>
      </c>
      <c r="I17">
        <f>CALC!Z304</f>
        <v>175.61773325494926</v>
      </c>
      <c r="J17">
        <f>CALC!AA304</f>
        <v>180.56223103420697</v>
      </c>
      <c r="K17">
        <f>CALC!AB304</f>
        <v>180.56223103420697</v>
      </c>
      <c r="L17">
        <f>CALC!AC304</f>
        <v>180.56223103420697</v>
      </c>
      <c r="M17">
        <f>CALC!AD304</f>
        <v>173.3774290908693</v>
      </c>
    </row>
    <row r="18" spans="1:13" x14ac:dyDescent="0.3">
      <c r="A18">
        <v>17</v>
      </c>
      <c r="B18">
        <f>CALC!S323</f>
        <v>164.86664534103596</v>
      </c>
      <c r="C18">
        <f>CALC!T323</f>
        <v>164.86664534103596</v>
      </c>
      <c r="D18">
        <f>CALC!U323</f>
        <v>171.54693955897363</v>
      </c>
      <c r="E18">
        <f>CALC!V323</f>
        <v>176.64612083365361</v>
      </c>
      <c r="F18">
        <f>CALC!W323</f>
        <v>178.48281881741354</v>
      </c>
      <c r="G18">
        <f>CALC!X323</f>
        <v>178.48281881741354</v>
      </c>
      <c r="H18">
        <f>CALC!Y323</f>
        <v>175.40865287027574</v>
      </c>
      <c r="I18">
        <f>CALC!Z323</f>
        <v>173.5383210381558</v>
      </c>
      <c r="J18">
        <f>CALC!AA323</f>
        <v>178.48281881741354</v>
      </c>
      <c r="K18">
        <f>CALC!AB323</f>
        <v>178.48281881741354</v>
      </c>
      <c r="L18">
        <f>CALC!AC323</f>
        <v>178.48281881741354</v>
      </c>
      <c r="M18">
        <f>CALC!AD323</f>
        <v>171.54693955897363</v>
      </c>
    </row>
    <row r="19" spans="1:13" x14ac:dyDescent="0.3">
      <c r="A19">
        <v>18</v>
      </c>
      <c r="B19">
        <f>CALC!S342</f>
        <v>156.66173468516169</v>
      </c>
      <c r="C19">
        <f>CALC!T342</f>
        <v>156.66173468516169</v>
      </c>
      <c r="D19">
        <f>CALC!U342</f>
        <v>163.09310621820163</v>
      </c>
      <c r="E19">
        <f>CALC!V342</f>
        <v>167.94336480798378</v>
      </c>
      <c r="F19">
        <f>CALC!W342</f>
        <v>169.53114010684595</v>
      </c>
      <c r="G19">
        <f>CALC!X342</f>
        <v>169.53114010684595</v>
      </c>
      <c r="H19">
        <f>CALC!Y342</f>
        <v>166.20805147481039</v>
      </c>
      <c r="I19">
        <f>CALC!Z342</f>
        <v>164.58664232758824</v>
      </c>
      <c r="J19">
        <f>CALC!AA342</f>
        <v>169.53114010684595</v>
      </c>
      <c r="K19">
        <f>CALC!AB342</f>
        <v>169.53114010684595</v>
      </c>
      <c r="L19">
        <f>CALC!AC342</f>
        <v>169.53114010684595</v>
      </c>
      <c r="M19">
        <f>CALC!AD342</f>
        <v>163.09310621820163</v>
      </c>
    </row>
    <row r="20" spans="1:13" x14ac:dyDescent="0.3">
      <c r="A20">
        <v>19</v>
      </c>
      <c r="B20">
        <f>CALC!S361</f>
        <v>135.00202599020662</v>
      </c>
      <c r="C20">
        <f>CALC!T361</f>
        <v>135.00202599020662</v>
      </c>
      <c r="D20">
        <f>CALC!U361</f>
        <v>141.18447483834873</v>
      </c>
      <c r="E20">
        <f>CALC!V361</f>
        <v>145.78581074323316</v>
      </c>
      <c r="F20">
        <f>CALC!W361</f>
        <v>146.87574067229977</v>
      </c>
      <c r="G20">
        <f>CALC!X361</f>
        <v>146.87574067229977</v>
      </c>
      <c r="H20">
        <f>CALC!Y361</f>
        <v>143.30372935536647</v>
      </c>
      <c r="I20">
        <f>CALC!Z361</f>
        <v>141.93124289304205</v>
      </c>
      <c r="J20">
        <f>CALC!AA361</f>
        <v>146.87574067229977</v>
      </c>
      <c r="K20">
        <f>CALC!AB361</f>
        <v>146.87574067229977</v>
      </c>
      <c r="L20">
        <f>CALC!AC361</f>
        <v>146.87574067229977</v>
      </c>
      <c r="M20">
        <f>CALC!AD361</f>
        <v>141.18447483834873</v>
      </c>
    </row>
    <row r="21" spans="1:13" x14ac:dyDescent="0.3">
      <c r="A21">
        <v>20</v>
      </c>
      <c r="B21">
        <f>CALC!S380</f>
        <v>118.38814906258817</v>
      </c>
      <c r="C21">
        <f>CALC!T380</f>
        <v>118.38814906258817</v>
      </c>
      <c r="D21">
        <f>CALC!U380</f>
        <v>124.07275254093474</v>
      </c>
      <c r="E21">
        <f>CALC!V380</f>
        <v>128.17624307602361</v>
      </c>
      <c r="F21">
        <f>CALC!W380</f>
        <v>129.26617300509025</v>
      </c>
      <c r="G21">
        <f>CALC!X380</f>
        <v>129.26617300509025</v>
      </c>
      <c r="H21">
        <f>CALC!Y380</f>
        <v>125.19631631836141</v>
      </c>
      <c r="I21">
        <f>CALC!Z380</f>
        <v>124.32167522583256</v>
      </c>
      <c r="J21">
        <f>CALC!AA380</f>
        <v>129.26617300509025</v>
      </c>
      <c r="K21">
        <f>CALC!AB380</f>
        <v>129.26617300509025</v>
      </c>
      <c r="L21">
        <f>CALC!AC380</f>
        <v>129.26617300509025</v>
      </c>
      <c r="M21">
        <f>CALC!AD380</f>
        <v>124.07275254093474</v>
      </c>
    </row>
    <row r="22" spans="1:13" x14ac:dyDescent="0.3">
      <c r="A22">
        <v>21</v>
      </c>
      <c r="B22">
        <f>CALC!S399</f>
        <v>103.47363035747881</v>
      </c>
      <c r="C22">
        <f>CALC!T399</f>
        <v>103.47363035747881</v>
      </c>
      <c r="D22">
        <f>CALC!U399</f>
        <v>108.90931115092758</v>
      </c>
      <c r="E22">
        <f>CALC!V399</f>
        <v>112.76387900111865</v>
      </c>
      <c r="F22">
        <f>CALC!W399</f>
        <v>113.35596356038977</v>
      </c>
      <c r="G22">
        <f>CALC!X399</f>
        <v>113.35596356038977</v>
      </c>
      <c r="H22">
        <f>CALC!Y399</f>
        <v>109.28610687366088</v>
      </c>
      <c r="I22">
        <f>CALC!Z399</f>
        <v>108.41146578113204</v>
      </c>
      <c r="J22">
        <f>CALC!AA399</f>
        <v>113.35596356038977</v>
      </c>
      <c r="K22">
        <f>CALC!AB399</f>
        <v>113.35596356038977</v>
      </c>
      <c r="L22">
        <f>CALC!AC399</f>
        <v>113.35596356038977</v>
      </c>
      <c r="M22">
        <f>CALC!AD399</f>
        <v>108.90931115092758</v>
      </c>
    </row>
    <row r="23" spans="1:13" x14ac:dyDescent="0.3">
      <c r="A23">
        <v>22</v>
      </c>
      <c r="B23">
        <f>CALC!S418</f>
        <v>89.518418695887846</v>
      </c>
      <c r="C23">
        <f>CALC!T418</f>
        <v>89.518418695887846</v>
      </c>
      <c r="D23">
        <f>CALC!U418</f>
        <v>94.705176804438878</v>
      </c>
      <c r="E23">
        <f>CALC!V418</f>
        <v>98.310821969732174</v>
      </c>
      <c r="F23">
        <f>CALC!W418</f>
        <v>98.653983844105497</v>
      </c>
      <c r="G23">
        <f>CALC!X418</f>
        <v>98.653983844105497</v>
      </c>
      <c r="H23">
        <f>CALC!Y418</f>
        <v>94.335204472478893</v>
      </c>
      <c r="I23">
        <f>CALC!Z418</f>
        <v>93.709486064847795</v>
      </c>
      <c r="J23">
        <f>CALC!AA418</f>
        <v>98.653983844105497</v>
      </c>
      <c r="K23">
        <f>CALC!AB418</f>
        <v>98.653983844105497</v>
      </c>
      <c r="L23">
        <f>CALC!AC418</f>
        <v>98.653983844105497</v>
      </c>
      <c r="M23">
        <f>CALC!AD418</f>
        <v>94.705176804438878</v>
      </c>
    </row>
    <row r="24" spans="1:13" x14ac:dyDescent="0.3">
      <c r="A24">
        <v>23</v>
      </c>
      <c r="B24">
        <f>CALC!S437</f>
        <v>77.854382086851075</v>
      </c>
      <c r="C24">
        <f>CALC!T437</f>
        <v>77.854382086851075</v>
      </c>
      <c r="D24">
        <f>CALC!U437</f>
        <v>82.792217510504329</v>
      </c>
      <c r="E24">
        <f>CALC!V437</f>
        <v>86.148939990899848</v>
      </c>
      <c r="F24">
        <f>CALC!W437</f>
        <v>86.492101865273199</v>
      </c>
      <c r="G24">
        <f>CALC!X437</f>
        <v>86.492101865273199</v>
      </c>
      <c r="H24">
        <f>CALC!Y437</f>
        <v>81.675477123850996</v>
      </c>
      <c r="I24">
        <f>CALC!Z437</f>
        <v>81.547604086015468</v>
      </c>
      <c r="J24">
        <f>CALC!AA437</f>
        <v>86.492101865273199</v>
      </c>
      <c r="K24">
        <f>CALC!AB437</f>
        <v>86.492101865273199</v>
      </c>
      <c r="L24">
        <f>CALC!AC437</f>
        <v>86.492101865273199</v>
      </c>
      <c r="M24">
        <f>CALC!AD437</f>
        <v>82.792217510504329</v>
      </c>
    </row>
    <row r="25" spans="1:13" x14ac:dyDescent="0.3">
      <c r="A25">
        <v>24</v>
      </c>
      <c r="B25">
        <f>CALC!S456</f>
        <v>65.464385679953409</v>
      </c>
      <c r="C25">
        <f>CALC!T456</f>
        <v>65.464385679953409</v>
      </c>
      <c r="D25">
        <f>CALC!U456</f>
        <v>70.402221103606692</v>
      </c>
      <c r="E25">
        <f>CALC!V456</f>
        <v>73.758943584002239</v>
      </c>
      <c r="F25">
        <f>CALC!W456</f>
        <v>73.853182773477769</v>
      </c>
      <c r="G25">
        <f>CALC!X456</f>
        <v>73.853182773477769</v>
      </c>
      <c r="H25">
        <f>CALC!Y456</f>
        <v>68.787635347157845</v>
      </c>
      <c r="I25">
        <f>CALC!Z456</f>
        <v>68.908684994220081</v>
      </c>
      <c r="J25">
        <f>CALC!AA456</f>
        <v>73.853182773477769</v>
      </c>
      <c r="K25">
        <f>CALC!AB456</f>
        <v>73.853182773477769</v>
      </c>
      <c r="L25">
        <f>CALC!AC456</f>
        <v>73.853182773477769</v>
      </c>
      <c r="M25">
        <f>CALC!AD456</f>
        <v>70.402221103606692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7813-62DA-408F-AC28-A8C3ACC3B15A}">
  <dimension ref="A1:I7"/>
  <sheetViews>
    <sheetView workbookViewId="0">
      <selection activeCell="I11" sqref="I11"/>
    </sheetView>
  </sheetViews>
  <sheetFormatPr defaultRowHeight="14.4" x14ac:dyDescent="0.3"/>
  <sheetData>
    <row r="1" spans="1:9" x14ac:dyDescent="0.3"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</row>
    <row r="2" spans="1:9" x14ac:dyDescent="0.3">
      <c r="A2" t="s">
        <v>215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75</v>
      </c>
      <c r="I2">
        <v>75</v>
      </c>
    </row>
    <row r="3" spans="1:9" x14ac:dyDescent="0.3">
      <c r="A3" t="s">
        <v>216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55</v>
      </c>
      <c r="I3">
        <v>55</v>
      </c>
    </row>
    <row r="4" spans="1:9" x14ac:dyDescent="0.3">
      <c r="A4" t="s">
        <v>217</v>
      </c>
      <c r="B4">
        <v>10</v>
      </c>
      <c r="C4">
        <v>8</v>
      </c>
      <c r="D4">
        <v>6</v>
      </c>
      <c r="E4">
        <v>4</v>
      </c>
      <c r="F4">
        <v>2</v>
      </c>
      <c r="G4">
        <v>2</v>
      </c>
      <c r="H4">
        <v>6</v>
      </c>
      <c r="I4">
        <v>4</v>
      </c>
    </row>
    <row r="5" spans="1:9" x14ac:dyDescent="0.3">
      <c r="A5" t="s">
        <v>218</v>
      </c>
      <c r="B5">
        <v>10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</row>
    <row r="6" spans="1:9" x14ac:dyDescent="0.3">
      <c r="A6" t="s">
        <v>219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2.5</v>
      </c>
      <c r="H6">
        <v>3.8</v>
      </c>
      <c r="I6">
        <v>2.5</v>
      </c>
    </row>
    <row r="7" spans="1:9" x14ac:dyDescent="0.3">
      <c r="A7" t="s">
        <v>220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0.6</v>
      </c>
      <c r="I7">
        <v>0.3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748A-C886-4DAD-9DC1-E004965B8139}">
  <dimension ref="A1:V18"/>
  <sheetViews>
    <sheetView zoomScale="69" workbookViewId="0">
      <selection activeCell="M27" sqref="M27"/>
    </sheetView>
  </sheetViews>
  <sheetFormatPr defaultRowHeight="14.4" x14ac:dyDescent="0.3"/>
  <cols>
    <col min="3" max="3" width="9.6640625" bestFit="1" customWidth="1"/>
    <col min="16" max="19" width="8.88671875" style="8"/>
  </cols>
  <sheetData>
    <row r="1" spans="1:22" x14ac:dyDescent="0.3"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s="8" t="s">
        <v>192</v>
      </c>
      <c r="Q1" s="8" t="s">
        <v>104</v>
      </c>
      <c r="R1" s="8" t="s">
        <v>196</v>
      </c>
      <c r="S1" s="8" t="s">
        <v>202</v>
      </c>
    </row>
    <row r="2" spans="1:22" x14ac:dyDescent="0.3">
      <c r="A2" t="s">
        <v>33</v>
      </c>
      <c r="B2" t="s">
        <v>25</v>
      </c>
      <c r="D2" s="9" t="e">
        <f>(1/(INPUT!$C$11+INPUT!$C$12+INPUT!$C$13+0.176))*INPUT!$C$4*INPUT!$C$5*INPUT!#REF!</f>
        <v>#REF!</v>
      </c>
      <c r="E2" s="9" t="e">
        <f>(1/(INPUT!$C$11+INPUT!$C$12+INPUT!$C$13+0.176))*INPUT!$C$4*INPUT!$C$5*INPUT!#REF!</f>
        <v>#REF!</v>
      </c>
      <c r="F2" s="9" t="e">
        <f>(1/(INPUT!$C$11+INPUT!$C$12+INPUT!$C$13+0.176))*INPUT!$C$4*INPUT!$C$5*INPUT!#REF!</f>
        <v>#REF!</v>
      </c>
      <c r="G2" s="9" t="e">
        <f>(1/(INPUT!$C$11+INPUT!$C$12+INPUT!$C$13+0.176))*INPUT!$C$4*INPUT!$C$5*INPUT!#REF!</f>
        <v>#REF!</v>
      </c>
      <c r="H2" s="9" t="e">
        <f>(1/(INPUT!$C$11+INPUT!$C$12+INPUT!$C$13+0.176))*INPUT!$C$4*INPUT!$C$5*INPUT!#REF!</f>
        <v>#REF!</v>
      </c>
      <c r="I2" s="9" t="e">
        <f>(1/(INPUT!$C$11+INPUT!$C$12+INPUT!$C$13+0.176))*INPUT!$C$4*INPUT!$C$5*INPUT!#REF!</f>
        <v>#REF!</v>
      </c>
      <c r="J2" s="9" t="e">
        <f>(1/(INPUT!$C$11+INPUT!$C$12+INPUT!$C$13+0.176))*INPUT!$C$4*INPUT!$C$5*INPUT!#REF!</f>
        <v>#REF!</v>
      </c>
      <c r="K2" s="9" t="e">
        <f>(1/(INPUT!$C$11+INPUT!$C$12+INPUT!$C$13+0.176))*INPUT!$C$4*INPUT!$C$5*INPUT!#REF!</f>
        <v>#REF!</v>
      </c>
      <c r="L2" s="9" t="e">
        <f>(1/(INPUT!$C$11+INPUT!$C$12+INPUT!$C$13+0.176))*INPUT!$C$4*INPUT!$C$5*INPUT!#REF!</f>
        <v>#REF!</v>
      </c>
      <c r="M2" s="9" t="e">
        <f>(1/(INPUT!$C$11+INPUT!$C$12+INPUT!$C$13+0.176))*INPUT!$C$4*INPUT!$C$5*INPUT!#REF!</f>
        <v>#REF!</v>
      </c>
      <c r="N2" s="9" t="e">
        <f>(1/(INPUT!$C$11+INPUT!$C$12+INPUT!$C$13+0.176))*INPUT!$C$4*INPUT!$C$5*INPUT!#REF!</f>
        <v>#REF!</v>
      </c>
      <c r="O2" s="9" t="e">
        <f>(1/(INPUT!$C$11+INPUT!$C$12+INPUT!$C$13+0.176))*INPUT!$C$4*INPUT!$C$5*INPUT!#REF!</f>
        <v>#REF!</v>
      </c>
      <c r="P2" s="8">
        <f>INPUT!$C$11+INPUT!$C$12+INPUT!$C$13</f>
        <v>0.20011792452830188</v>
      </c>
      <c r="Q2" s="8">
        <f>1/P2</f>
        <v>4.9970536240424277</v>
      </c>
      <c r="R2" s="8">
        <v>1.0626992559999999</v>
      </c>
      <c r="S2" s="8">
        <f>1/R2</f>
        <v>0.94100000009786411</v>
      </c>
      <c r="T2">
        <f>0.352+0.207+0.026</f>
        <v>0.58499999999999996</v>
      </c>
    </row>
    <row r="3" spans="1:22" x14ac:dyDescent="0.3">
      <c r="A3" t="s">
        <v>33</v>
      </c>
      <c r="B3" t="s">
        <v>26</v>
      </c>
      <c r="C3" t="s">
        <v>104</v>
      </c>
      <c r="D3" t="e">
        <f>(1/(2*#REF!+INPUT!$C$14))*INPUT!#REF!*INPUT!$G$11</f>
        <v>#REF!</v>
      </c>
      <c r="E3" t="e">
        <f>(1/(2*#REF!+INPUT!$C$14))*INPUT!#REF!*INPUT!$G$11</f>
        <v>#REF!</v>
      </c>
      <c r="F3" t="e">
        <f>(1/(2*#REF!+INPUT!$C$14))*INPUT!#REF!*INPUT!$G$11</f>
        <v>#REF!</v>
      </c>
      <c r="G3" t="e">
        <f>(1/(2*#REF!+INPUT!$C$14))*INPUT!#REF!*INPUT!$G$11</f>
        <v>#REF!</v>
      </c>
      <c r="H3" t="e">
        <f>(1/(2*#REF!+INPUT!$C$14))*INPUT!#REF!*INPUT!$G$11</f>
        <v>#REF!</v>
      </c>
      <c r="I3" t="e">
        <f>(1/(2*#REF!+INPUT!$C$14))*INPUT!#REF!*INPUT!$G$11</f>
        <v>#REF!</v>
      </c>
      <c r="J3" t="e">
        <f>(1/(2*#REF!+INPUT!$C$14))*INPUT!#REF!*INPUT!$G$11</f>
        <v>#REF!</v>
      </c>
      <c r="K3" t="e">
        <f>(1/(2*#REF!+INPUT!$C$14))*INPUT!#REF!*INPUT!$G$11</f>
        <v>#REF!</v>
      </c>
      <c r="L3" t="e">
        <f>(1/(2*#REF!+INPUT!$C$14))*INPUT!#REF!*INPUT!$G$11</f>
        <v>#REF!</v>
      </c>
      <c r="M3" t="e">
        <f>(1/(2*#REF!+INPUT!$C$14))*INPUT!#REF!*INPUT!$G$11</f>
        <v>#REF!</v>
      </c>
      <c r="N3" t="e">
        <f>(1/(2*#REF!+INPUT!$C$14))*INPUT!#REF!*INPUT!$G$11</f>
        <v>#REF!</v>
      </c>
      <c r="O3" t="e">
        <f>(1/(2*#REF!+INPUT!$C$14))*INPUT!#REF!*INPUT!$G$11</f>
        <v>#REF!</v>
      </c>
      <c r="P3" s="8" t="e">
        <f>2*#REF!+INPUT!$C$14</f>
        <v>#REF!</v>
      </c>
      <c r="Q3" s="8" t="e">
        <f t="shared" ref="Q3:Q9" si="0">1/P3</f>
        <v>#REF!</v>
      </c>
      <c r="R3" s="8">
        <v>2.6455026460000002</v>
      </c>
      <c r="S3" s="8">
        <f t="shared" ref="S3:S9" si="1">1/R3</f>
        <v>0.37799999992893596</v>
      </c>
      <c r="T3">
        <f>0.059+0.121</f>
        <v>0.18</v>
      </c>
    </row>
    <row r="4" spans="1:22" x14ac:dyDescent="0.3">
      <c r="C4" t="s">
        <v>73</v>
      </c>
      <c r="D4" t="e">
        <f>(1/(2*#REF!+INPUT!$C$14))*INPUT!#REF!*INPUT!$G$12</f>
        <v>#REF!</v>
      </c>
      <c r="E4" t="e">
        <f>(1/(2*#REF!+INPUT!$C$14))*INPUT!#REF!*INPUT!$G$12</f>
        <v>#REF!</v>
      </c>
      <c r="F4" t="e">
        <f>(1/(2*#REF!+INPUT!$C$14))*INPUT!#REF!*INPUT!$G$12</f>
        <v>#REF!</v>
      </c>
      <c r="G4" t="e">
        <f>(1/(2*#REF!+INPUT!$C$14))*INPUT!#REF!*INPUT!$G$12</f>
        <v>#REF!</v>
      </c>
      <c r="H4" t="e">
        <f>(1/(2*#REF!+INPUT!$C$14))*INPUT!#REF!*INPUT!$G$12</f>
        <v>#REF!</v>
      </c>
      <c r="I4" t="e">
        <f>(1/(2*#REF!+INPUT!$C$14))*INPUT!#REF!*INPUT!$G$12</f>
        <v>#REF!</v>
      </c>
      <c r="J4" t="e">
        <f>(1/(2*#REF!+INPUT!$C$14))*INPUT!#REF!*INPUT!$G$12</f>
        <v>#REF!</v>
      </c>
      <c r="K4" t="e">
        <f>(1/(2*#REF!+INPUT!$C$14))*INPUT!#REF!*INPUT!$G$12</f>
        <v>#REF!</v>
      </c>
      <c r="L4" t="e">
        <f>(1/(2*#REF!+INPUT!$C$14))*INPUT!#REF!*INPUT!$G$12</f>
        <v>#REF!</v>
      </c>
      <c r="M4" t="e">
        <f>(1/(2*#REF!+INPUT!$C$14))*INPUT!#REF!*INPUT!$G$12</f>
        <v>#REF!</v>
      </c>
      <c r="N4" t="e">
        <f>(1/(2*#REF!+INPUT!$C$14))*INPUT!#REF!*INPUT!$G$12</f>
        <v>#REF!</v>
      </c>
      <c r="O4" t="e">
        <f>(1/(2*#REF!+INPUT!$C$14))*INPUT!#REF!*INPUT!$G$12</f>
        <v>#REF!</v>
      </c>
      <c r="P4" s="8" t="e">
        <f>2*#REF!+INPUT!$C$14</f>
        <v>#REF!</v>
      </c>
      <c r="Q4" s="8" t="e">
        <f t="shared" si="0"/>
        <v>#REF!</v>
      </c>
      <c r="R4" s="8">
        <v>2.6455026460000002</v>
      </c>
      <c r="S4" s="8">
        <f t="shared" si="1"/>
        <v>0.37799999992893596</v>
      </c>
    </row>
    <row r="5" spans="1:22" x14ac:dyDescent="0.3">
      <c r="C5" t="s">
        <v>105</v>
      </c>
      <c r="D5" t="e">
        <f>(1/(2*#REF!+INPUT!$C$14))*INPUT!#REF!*INPUT!$G$13</f>
        <v>#REF!</v>
      </c>
      <c r="E5" t="e">
        <f>(1/(2*#REF!+INPUT!$C$14))*INPUT!#REF!*INPUT!$G$13</f>
        <v>#REF!</v>
      </c>
      <c r="F5" t="e">
        <f>(1/(2*#REF!+INPUT!$C$14))*INPUT!#REF!*INPUT!$G$13</f>
        <v>#REF!</v>
      </c>
      <c r="G5" t="e">
        <f>(1/(2*#REF!+INPUT!$C$14))*INPUT!#REF!*INPUT!$G$13</f>
        <v>#REF!</v>
      </c>
      <c r="H5" t="e">
        <f>(1/(2*#REF!+INPUT!$C$14))*INPUT!#REF!*INPUT!$G$13</f>
        <v>#REF!</v>
      </c>
      <c r="I5" t="e">
        <f>(1/(2*#REF!+INPUT!$C$14))*INPUT!#REF!*INPUT!$G$13</f>
        <v>#REF!</v>
      </c>
      <c r="J5" t="e">
        <f>(1/(2*#REF!+INPUT!$C$14))*INPUT!#REF!*INPUT!$G$13</f>
        <v>#REF!</v>
      </c>
      <c r="K5" t="e">
        <f>(1/(2*#REF!+INPUT!$C$14))*INPUT!#REF!*INPUT!$G$13</f>
        <v>#REF!</v>
      </c>
      <c r="L5" t="e">
        <f>(1/(2*#REF!+INPUT!$C$14))*INPUT!#REF!*INPUT!$G$13</f>
        <v>#REF!</v>
      </c>
      <c r="M5" t="e">
        <f>(1/(2*#REF!+INPUT!$C$14))*INPUT!#REF!*INPUT!$G$13</f>
        <v>#REF!</v>
      </c>
      <c r="N5" t="e">
        <f>(1/(2*#REF!+INPUT!$C$14))*INPUT!#REF!*INPUT!$G$13</f>
        <v>#REF!</v>
      </c>
      <c r="O5" t="e">
        <f>(1/(2*#REF!+INPUT!$C$14))*INPUT!#REF!*INPUT!$G$13</f>
        <v>#REF!</v>
      </c>
      <c r="P5" s="8" t="e">
        <f>2*#REF!+INPUT!$C$14</f>
        <v>#REF!</v>
      </c>
      <c r="Q5" s="8" t="e">
        <f t="shared" si="0"/>
        <v>#REF!</v>
      </c>
      <c r="R5" s="8">
        <v>2.6455026460000002</v>
      </c>
      <c r="S5" s="8">
        <f t="shared" si="1"/>
        <v>0.37799999992893596</v>
      </c>
    </row>
    <row r="6" spans="1:22" x14ac:dyDescent="0.3">
      <c r="C6" t="s">
        <v>106</v>
      </c>
      <c r="D6" t="e">
        <f>(1/(2*#REF!+INPUT!$C$14))*INPUT!#REF!*INPUT!$G$14</f>
        <v>#REF!</v>
      </c>
      <c r="E6" t="e">
        <f>(1/(2*#REF!+INPUT!$C$14))*INPUT!#REF!*INPUT!$G$14</f>
        <v>#REF!</v>
      </c>
      <c r="F6" t="e">
        <f>(1/(2*#REF!+INPUT!$C$14))*INPUT!#REF!*INPUT!$G$14</f>
        <v>#REF!</v>
      </c>
      <c r="G6" t="e">
        <f>(1/(2*#REF!+INPUT!$C$14))*INPUT!#REF!*INPUT!$G$14</f>
        <v>#REF!</v>
      </c>
      <c r="H6" t="e">
        <f>(1/(2*#REF!+INPUT!$C$14))*INPUT!#REF!*INPUT!$G$14</f>
        <v>#REF!</v>
      </c>
      <c r="I6" t="e">
        <f>(1/(2*#REF!+INPUT!$C$14))*INPUT!#REF!*INPUT!$G$14</f>
        <v>#REF!</v>
      </c>
      <c r="J6" t="e">
        <f>(1/(2*#REF!+INPUT!$C$14))*INPUT!#REF!*INPUT!$G$14</f>
        <v>#REF!</v>
      </c>
      <c r="K6" t="e">
        <f>(1/(2*#REF!+INPUT!$C$14))*INPUT!#REF!*INPUT!$G$14</f>
        <v>#REF!</v>
      </c>
      <c r="L6" t="e">
        <f>(1/(2*#REF!+INPUT!$C$14))*INPUT!#REF!*INPUT!$G$14</f>
        <v>#REF!</v>
      </c>
      <c r="M6" t="e">
        <f>(1/(2*#REF!+INPUT!$C$14))*INPUT!#REF!*INPUT!$G$14</f>
        <v>#REF!</v>
      </c>
      <c r="N6" t="e">
        <f>(1/(2*#REF!+INPUT!$C$14))*INPUT!#REF!*INPUT!$G$14</f>
        <v>#REF!</v>
      </c>
      <c r="O6" t="e">
        <f>(1/(2*#REF!+INPUT!$C$14))*INPUT!#REF!*INPUT!$G$14</f>
        <v>#REF!</v>
      </c>
      <c r="P6" s="8" t="e">
        <f>2*#REF!+INPUT!$C$14</f>
        <v>#REF!</v>
      </c>
      <c r="Q6" s="8" t="e">
        <f t="shared" si="0"/>
        <v>#REF!</v>
      </c>
      <c r="R6" s="8">
        <v>2.6455026460000002</v>
      </c>
      <c r="S6" s="8">
        <f t="shared" si="1"/>
        <v>0.37799999992893596</v>
      </c>
    </row>
    <row r="7" spans="1:22" x14ac:dyDescent="0.3">
      <c r="A7" t="s">
        <v>34</v>
      </c>
      <c r="B7" t="s">
        <v>27</v>
      </c>
      <c r="P7" s="8">
        <f>INPUT!C15</f>
        <v>1.4E-2</v>
      </c>
      <c r="Q7" s="8">
        <f t="shared" si="0"/>
        <v>71.428571428571431</v>
      </c>
      <c r="S7" s="8" t="e">
        <f>1/R7</f>
        <v>#DIV/0!</v>
      </c>
    </row>
    <row r="8" spans="1:22" x14ac:dyDescent="0.3">
      <c r="A8" t="s">
        <v>35</v>
      </c>
      <c r="B8" t="s">
        <v>36</v>
      </c>
      <c r="D8" t="e">
        <f>'COMP-WINDOW'!$E$2*'COMP-WINDOW'!$C$2*'COMP-WINDOW'!$D$2*(INPUT!#REF!)+'COMP-WINDOW'!$E$2*'COMP-WINDOW'!$C$2*'COMP-WINDOW'!$F$2*'COMP-WINDOW'!$H$2</f>
        <v>#REF!</v>
      </c>
      <c r="E8" t="e">
        <f>'COMP-WINDOW'!$E$2*'COMP-WINDOW'!$C$2*'COMP-WINDOW'!$D$2*(INPUT!#REF!)+'COMP-WINDOW'!$E$2*'COMP-WINDOW'!$C$2*'COMP-WINDOW'!$F$2*'COMP-WINDOW'!$H$2</f>
        <v>#REF!</v>
      </c>
      <c r="F8" t="e">
        <f>'COMP-WINDOW'!$E$2*'COMP-WINDOW'!$C$2*'COMP-WINDOW'!$D$2*(INPUT!#REF!)+'COMP-WINDOW'!$E$2*'COMP-WINDOW'!$C$2*'COMP-WINDOW'!$F$2*'COMP-WINDOW'!$H$2</f>
        <v>#REF!</v>
      </c>
      <c r="G8" t="e">
        <f>'COMP-WINDOW'!$E$2*'COMP-WINDOW'!$C$2*'COMP-WINDOW'!$D$2*(INPUT!#REF!)+'COMP-WINDOW'!$E$2*'COMP-WINDOW'!$C$2*'COMP-WINDOW'!$F$2*'COMP-WINDOW'!$H$2</f>
        <v>#REF!</v>
      </c>
      <c r="H8" t="e">
        <f>'COMP-WINDOW'!$E$2*'COMP-WINDOW'!$C$2*'COMP-WINDOW'!$D$2*(INPUT!#REF!)+'COMP-WINDOW'!$E$2*'COMP-WINDOW'!$C$2*'COMP-WINDOW'!$F$2*'COMP-WINDOW'!$H$2</f>
        <v>#REF!</v>
      </c>
      <c r="I8" t="e">
        <f>'COMP-WINDOW'!$E$2*'COMP-WINDOW'!$C$2*'COMP-WINDOW'!$D$2*(INPUT!#REF!)+'COMP-WINDOW'!$E$2*'COMP-WINDOW'!$C$2*'COMP-WINDOW'!$F$2*'COMP-WINDOW'!$H$2</f>
        <v>#REF!</v>
      </c>
      <c r="J8" t="e">
        <f>'COMP-WINDOW'!$E$2*'COMP-WINDOW'!$C$2*'COMP-WINDOW'!$D$2*(INPUT!#REF!)+'COMP-WINDOW'!$E$2*'COMP-WINDOW'!$C$2*'COMP-WINDOW'!$F$2*'COMP-WINDOW'!$H$2</f>
        <v>#REF!</v>
      </c>
      <c r="K8" t="e">
        <f>'COMP-WINDOW'!$E$2*'COMP-WINDOW'!$C$2*'COMP-WINDOW'!$D$2*(INPUT!#REF!)+'COMP-WINDOW'!$E$2*'COMP-WINDOW'!$C$2*'COMP-WINDOW'!$F$2*'COMP-WINDOW'!$H$2</f>
        <v>#REF!</v>
      </c>
      <c r="L8" t="e">
        <f>'COMP-WINDOW'!$E$2*'COMP-WINDOW'!$C$2*'COMP-WINDOW'!$D$2*(INPUT!#REF!)+'COMP-WINDOW'!$E$2*'COMP-WINDOW'!$C$2*'COMP-WINDOW'!$F$2*'COMP-WINDOW'!$H$2</f>
        <v>#REF!</v>
      </c>
      <c r="M8" t="e">
        <f>'COMP-WINDOW'!$E$2*'COMP-WINDOW'!$C$2*'COMP-WINDOW'!$D$2*(INPUT!#REF!)+'COMP-WINDOW'!$E$2*'COMP-WINDOW'!$C$2*'COMP-WINDOW'!$F$2*'COMP-WINDOW'!$H$2</f>
        <v>#REF!</v>
      </c>
      <c r="N8" t="e">
        <f>'COMP-WINDOW'!$E$2*'COMP-WINDOW'!$C$2*'COMP-WINDOW'!$D$2*(INPUT!#REF!)+'COMP-WINDOW'!$E$2*'COMP-WINDOW'!$C$2*'COMP-WINDOW'!$F$2*'COMP-WINDOW'!$H$2</f>
        <v>#REF!</v>
      </c>
      <c r="O8" t="e">
        <f>'COMP-WINDOW'!$E$2*'COMP-WINDOW'!$C$2*'COMP-WINDOW'!$D$2*(INPUT!#REF!)+'COMP-WINDOW'!$E$2*'COMP-WINDOW'!$C$2*'COMP-WINDOW'!$F$2*'COMP-WINDOW'!$H$2</f>
        <v>#REF!</v>
      </c>
      <c r="P8" s="8">
        <f>1/'COMP-WINDOW'!$E$2</f>
        <v>0.16920473773265651</v>
      </c>
      <c r="Q8" s="8">
        <f t="shared" si="0"/>
        <v>5.91</v>
      </c>
      <c r="R8" s="8">
        <v>5.9</v>
      </c>
      <c r="S8" s="8">
        <f t="shared" si="1"/>
        <v>0.16949152542372881</v>
      </c>
    </row>
    <row r="9" spans="1:22" x14ac:dyDescent="0.3">
      <c r="A9" t="s">
        <v>35</v>
      </c>
      <c r="B9" t="s">
        <v>22</v>
      </c>
      <c r="D9" t="e">
        <f>'COMP-DOOR'!$C$2*'COMP-DOOR'!$D$2*'COMP-DOOR'!$F$2*INDEX(INPUT!#REF!,MATCH('COMP-DOOR'!$G$2,INPUT!#REF!,0),MATCH('OLD CALC'!D1,INPUT!#REF!,0))</f>
        <v>#REF!</v>
      </c>
      <c r="E9" t="e">
        <f>'COMP-DOOR'!$C$2*'COMP-DOOR'!$D$2*'COMP-DOOR'!$F$2*INDEX(INPUT!#REF!,MATCH('COMP-DOOR'!$G$2,INPUT!#REF!,0),MATCH('OLD CALC'!E1,INPUT!#REF!,0))</f>
        <v>#REF!</v>
      </c>
      <c r="F9" t="e">
        <f>'COMP-DOOR'!$C$2*'COMP-DOOR'!$D$2*'COMP-DOOR'!$F$2*INDEX(INPUT!#REF!,MATCH('COMP-DOOR'!$G$2,INPUT!#REF!,0),MATCH('OLD CALC'!F1,INPUT!#REF!,0))</f>
        <v>#REF!</v>
      </c>
      <c r="G9" t="e">
        <f>'COMP-DOOR'!$C$2*'COMP-DOOR'!$D$2*'COMP-DOOR'!$F$2*INDEX(INPUT!#REF!,MATCH('COMP-DOOR'!$G$2,INPUT!#REF!,0),MATCH('OLD CALC'!G1,INPUT!#REF!,0))</f>
        <v>#REF!</v>
      </c>
      <c r="H9" t="e">
        <f>'COMP-DOOR'!$C$2*'COMP-DOOR'!$D$2*'COMP-DOOR'!$F$2*INDEX(INPUT!#REF!,MATCH('COMP-DOOR'!$G$2,INPUT!#REF!,0),MATCH('OLD CALC'!H1,INPUT!#REF!,0))</f>
        <v>#REF!</v>
      </c>
      <c r="I9" t="e">
        <f>'COMP-DOOR'!$C$2*'COMP-DOOR'!$D$2*'COMP-DOOR'!$F$2*INDEX(INPUT!#REF!,MATCH('COMP-DOOR'!$G$2,INPUT!#REF!,0),MATCH('OLD CALC'!I1,INPUT!#REF!,0))</f>
        <v>#REF!</v>
      </c>
      <c r="J9" t="e">
        <f>'COMP-DOOR'!$C$2*'COMP-DOOR'!$D$2*'COMP-DOOR'!$F$2*INDEX(INPUT!#REF!,MATCH('COMP-DOOR'!$G$2,INPUT!#REF!,0),MATCH('OLD CALC'!J1,INPUT!#REF!,0))</f>
        <v>#REF!</v>
      </c>
      <c r="K9" t="e">
        <f>'COMP-DOOR'!$C$2*'COMP-DOOR'!$D$2*'COMP-DOOR'!$F$2*INDEX(INPUT!#REF!,MATCH('COMP-DOOR'!$G$2,INPUT!#REF!,0),MATCH('OLD CALC'!K1,INPUT!#REF!,0))</f>
        <v>#REF!</v>
      </c>
      <c r="L9" t="e">
        <f>'COMP-DOOR'!$C$2*'COMP-DOOR'!$D$2*'COMP-DOOR'!$F$2*INDEX(INPUT!#REF!,MATCH('COMP-DOOR'!$G$2,INPUT!#REF!,0),MATCH('OLD CALC'!L1,INPUT!#REF!,0))</f>
        <v>#REF!</v>
      </c>
      <c r="M9" t="e">
        <f>'COMP-DOOR'!$C$2*'COMP-DOOR'!$D$2*'COMP-DOOR'!$F$2*INDEX(INPUT!#REF!,MATCH('COMP-DOOR'!$G$2,INPUT!#REF!,0),MATCH('OLD CALC'!M1,INPUT!#REF!,0))</f>
        <v>#REF!</v>
      </c>
      <c r="N9" t="e">
        <f>'COMP-DOOR'!$C$2*'COMP-DOOR'!$D$2*'COMP-DOOR'!$F$2*INDEX(INPUT!#REF!,MATCH('COMP-DOOR'!$G$2,INPUT!#REF!,0),MATCH('OLD CALC'!N1,INPUT!#REF!,0))</f>
        <v>#REF!</v>
      </c>
      <c r="O9" t="e">
        <f>'COMP-DOOR'!$C$2*'COMP-DOOR'!$D$2*'COMP-DOOR'!$F$2*INDEX(INPUT!#REF!,MATCH('COMP-DOOR'!$G$2,INPUT!#REF!,0),MATCH('OLD CALC'!O1,INPUT!#REF!,0))</f>
        <v>#REF!</v>
      </c>
      <c r="P9" s="8">
        <f>1/'COMP-DOOR'!$F$2</f>
        <v>0.38314176245210729</v>
      </c>
      <c r="Q9" s="8">
        <f t="shared" si="0"/>
        <v>2.61</v>
      </c>
      <c r="S9" s="8" t="e">
        <f t="shared" si="1"/>
        <v>#DIV/0!</v>
      </c>
    </row>
    <row r="11" spans="1:22" x14ac:dyDescent="0.3">
      <c r="A11" t="s">
        <v>37</v>
      </c>
      <c r="B11" t="s">
        <v>39</v>
      </c>
      <c r="D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E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F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G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H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I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J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K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L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M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N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O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T11" t="s">
        <v>197</v>
      </c>
      <c r="U11" t="s">
        <v>198</v>
      </c>
      <c r="V11" t="s">
        <v>199</v>
      </c>
    </row>
    <row r="12" spans="1:22" x14ac:dyDescent="0.3">
      <c r="A12" t="s">
        <v>37</v>
      </c>
      <c r="B12" t="s">
        <v>38</v>
      </c>
      <c r="D12" t="e">
        <f>INPUT!$L$5*INDEX(INPUT!#REF!,2,MATCH(INPUT!$L$4,INPUT!#REF!,0))</f>
        <v>#REF!</v>
      </c>
      <c r="E12" t="e">
        <f>INPUT!$L$5*INDEX(INPUT!#REF!,2,MATCH(INPUT!$L$4,INPUT!#REF!,0))</f>
        <v>#REF!</v>
      </c>
      <c r="F12" t="e">
        <f>INPUT!$L$5*INDEX(INPUT!#REF!,2,MATCH(INPUT!$L$4,INPUT!#REF!,0))</f>
        <v>#REF!</v>
      </c>
      <c r="G12" t="e">
        <f>INPUT!$L$5*INDEX(INPUT!#REF!,2,MATCH(INPUT!$L$4,INPUT!#REF!,0))</f>
        <v>#REF!</v>
      </c>
      <c r="H12" t="e">
        <f>INPUT!$L$5*INDEX(INPUT!#REF!,2,MATCH(INPUT!$L$4,INPUT!#REF!,0))</f>
        <v>#REF!</v>
      </c>
      <c r="I12" t="e">
        <f>INPUT!$L$5*INDEX(INPUT!#REF!,2,MATCH(INPUT!$L$4,INPUT!#REF!,0))</f>
        <v>#REF!</v>
      </c>
      <c r="J12" t="e">
        <f>INPUT!$L$5*INDEX(INPUT!#REF!,2,MATCH(INPUT!$L$4,INPUT!#REF!,0))</f>
        <v>#REF!</v>
      </c>
      <c r="K12" t="e">
        <f>INPUT!$L$5*INDEX(INPUT!#REF!,2,MATCH(INPUT!$L$4,INPUT!#REF!,0))</f>
        <v>#REF!</v>
      </c>
      <c r="L12" t="e">
        <f>INPUT!$L$5*INDEX(INPUT!#REF!,2,MATCH(INPUT!$L$4,INPUT!#REF!,0))</f>
        <v>#REF!</v>
      </c>
      <c r="M12" t="e">
        <f>INPUT!$L$5*INDEX(INPUT!#REF!,2,MATCH(INPUT!$L$4,INPUT!#REF!,0))</f>
        <v>#REF!</v>
      </c>
      <c r="N12" t="e">
        <f>INPUT!$L$5*INDEX(INPUT!#REF!,2,MATCH(INPUT!$L$4,INPUT!#REF!,0))</f>
        <v>#REF!</v>
      </c>
      <c r="O12" t="e">
        <f>INPUT!$L$5*INDEX(INPUT!#REF!,2,MATCH(INPUT!$L$4,INPUT!#REF!,0))</f>
        <v>#REF!</v>
      </c>
      <c r="T12">
        <v>38.28</v>
      </c>
      <c r="U12">
        <f>T12/6</f>
        <v>6.38</v>
      </c>
      <c r="V12">
        <v>6</v>
      </c>
    </row>
    <row r="13" spans="1:22" x14ac:dyDescent="0.3">
      <c r="A13" t="s">
        <v>40</v>
      </c>
      <c r="B13" t="s">
        <v>31</v>
      </c>
      <c r="D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E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F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G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H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I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J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K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L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M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N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O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T13">
        <v>32.32</v>
      </c>
      <c r="U13">
        <f>T13/5</f>
        <v>6.4640000000000004</v>
      </c>
      <c r="V13">
        <v>5</v>
      </c>
    </row>
    <row r="14" spans="1:22" x14ac:dyDescent="0.3">
      <c r="A14" t="s">
        <v>41</v>
      </c>
      <c r="B14" t="s">
        <v>32</v>
      </c>
      <c r="D14">
        <f>COMP!$M$12</f>
        <v>0</v>
      </c>
      <c r="E14">
        <f>COMP!$M$12</f>
        <v>0</v>
      </c>
      <c r="F14">
        <f>COMP!$M$12</f>
        <v>0</v>
      </c>
      <c r="G14">
        <f>COMP!$M$12</f>
        <v>0</v>
      </c>
      <c r="H14">
        <f>COMP!$M$12</f>
        <v>0</v>
      </c>
      <c r="I14">
        <f>COMP!$M$12</f>
        <v>0</v>
      </c>
      <c r="J14">
        <f>COMP!$M$12</f>
        <v>0</v>
      </c>
      <c r="K14">
        <f>COMP!$M$12</f>
        <v>0</v>
      </c>
      <c r="L14">
        <f>COMP!$M$12</f>
        <v>0</v>
      </c>
      <c r="M14">
        <f>COMP!$M$12</f>
        <v>0</v>
      </c>
      <c r="N14">
        <f>COMP!$M$12</f>
        <v>0</v>
      </c>
      <c r="O14">
        <f>COMP!$M$12</f>
        <v>0</v>
      </c>
    </row>
    <row r="16" spans="1:22" x14ac:dyDescent="0.3">
      <c r="A16" s="5">
        <v>3</v>
      </c>
      <c r="B16" t="s">
        <v>42</v>
      </c>
      <c r="C16" t="s">
        <v>200</v>
      </c>
    </row>
    <row r="17" spans="3:15" x14ac:dyDescent="0.3">
      <c r="C17" t="s">
        <v>201</v>
      </c>
    </row>
    <row r="18" spans="3:15" x14ac:dyDescent="0.3">
      <c r="D18" t="e">
        <f>SUM(D2:D17)/1000</f>
        <v>#REF!</v>
      </c>
      <c r="E18" t="e">
        <f t="shared" ref="E18:O18" si="2">SUM(E2:E17)/1000</f>
        <v>#REF!</v>
      </c>
      <c r="F18" t="e">
        <f t="shared" si="2"/>
        <v>#REF!</v>
      </c>
      <c r="G18" t="e">
        <f t="shared" si="2"/>
        <v>#REF!</v>
      </c>
      <c r="H18" t="e">
        <f t="shared" si="2"/>
        <v>#REF!</v>
      </c>
      <c r="I18" t="e">
        <f t="shared" si="2"/>
        <v>#REF!</v>
      </c>
      <c r="J18" t="e">
        <f t="shared" si="2"/>
        <v>#REF!</v>
      </c>
      <c r="K18" t="e">
        <f t="shared" si="2"/>
        <v>#REF!</v>
      </c>
      <c r="L18" t="e">
        <f t="shared" si="2"/>
        <v>#REF!</v>
      </c>
      <c r="M18" t="e">
        <f t="shared" si="2"/>
        <v>#REF!</v>
      </c>
      <c r="N18" t="e">
        <f t="shared" si="2"/>
        <v>#REF!</v>
      </c>
      <c r="O18" t="e">
        <f t="shared" si="2"/>
        <v>#REF!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3D7F-51B0-4132-B00D-2DD132B722B3}">
  <dimension ref="A1:D11"/>
  <sheetViews>
    <sheetView workbookViewId="0">
      <selection activeCell="A9" sqref="A9"/>
    </sheetView>
  </sheetViews>
  <sheetFormatPr defaultRowHeight="14.4" x14ac:dyDescent="0.3"/>
  <sheetData>
    <row r="1" spans="1:4" x14ac:dyDescent="0.3">
      <c r="A1" t="s">
        <v>123</v>
      </c>
      <c r="B1" t="s">
        <v>65</v>
      </c>
      <c r="C1" t="s">
        <v>138</v>
      </c>
      <c r="D1" t="s">
        <v>139</v>
      </c>
    </row>
    <row r="2" spans="1:4" x14ac:dyDescent="0.3">
      <c r="A2" t="s">
        <v>137</v>
      </c>
      <c r="B2">
        <v>10</v>
      </c>
      <c r="C2" t="s">
        <v>140</v>
      </c>
      <c r="D2">
        <v>1.18</v>
      </c>
    </row>
    <row r="3" spans="1:4" x14ac:dyDescent="0.3">
      <c r="A3" t="s">
        <v>141</v>
      </c>
      <c r="B3">
        <v>60</v>
      </c>
      <c r="C3" t="s">
        <v>140</v>
      </c>
      <c r="D3">
        <v>1.18</v>
      </c>
    </row>
    <row r="4" spans="1:4" x14ac:dyDescent="0.3">
      <c r="A4" t="s">
        <v>142</v>
      </c>
      <c r="B4">
        <v>15</v>
      </c>
      <c r="C4" t="s">
        <v>144</v>
      </c>
      <c r="D4">
        <v>1.18</v>
      </c>
    </row>
    <row r="5" spans="1:4" x14ac:dyDescent="0.3">
      <c r="A5" t="s">
        <v>143</v>
      </c>
      <c r="B5">
        <v>10</v>
      </c>
      <c r="C5" t="s">
        <v>144</v>
      </c>
      <c r="D5">
        <v>1.18</v>
      </c>
    </row>
    <row r="6" spans="1:4" x14ac:dyDescent="0.3">
      <c r="A6" t="s">
        <v>145</v>
      </c>
      <c r="B6">
        <v>40</v>
      </c>
      <c r="C6" t="s">
        <v>147</v>
      </c>
      <c r="D6">
        <v>1.1000000000000001</v>
      </c>
    </row>
    <row r="7" spans="1:4" x14ac:dyDescent="0.3">
      <c r="A7" t="s">
        <v>146</v>
      </c>
      <c r="B7">
        <v>20</v>
      </c>
      <c r="C7" t="s">
        <v>148</v>
      </c>
      <c r="D7">
        <v>1.04</v>
      </c>
    </row>
    <row r="8" spans="1:4" x14ac:dyDescent="0.3">
      <c r="A8" t="s">
        <v>149</v>
      </c>
      <c r="B8">
        <v>36</v>
      </c>
      <c r="C8" t="s">
        <v>148</v>
      </c>
      <c r="D8">
        <v>1.04</v>
      </c>
    </row>
    <row r="9" spans="1:4" x14ac:dyDescent="0.3">
      <c r="A9" t="s">
        <v>151</v>
      </c>
      <c r="B9">
        <v>100</v>
      </c>
      <c r="C9" t="s">
        <v>148</v>
      </c>
      <c r="D9">
        <v>1.37</v>
      </c>
    </row>
    <row r="10" spans="1:4" x14ac:dyDescent="0.3">
      <c r="A10" t="s">
        <v>150</v>
      </c>
      <c r="B10">
        <v>35</v>
      </c>
      <c r="C10" t="s">
        <v>148</v>
      </c>
      <c r="D10">
        <v>1.04</v>
      </c>
    </row>
    <row r="11" spans="1:4" x14ac:dyDescent="0.3">
      <c r="A11" t="s">
        <v>152</v>
      </c>
      <c r="B11">
        <v>100</v>
      </c>
      <c r="C11" t="s">
        <v>148</v>
      </c>
      <c r="D11">
        <v>1.37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16E9-7D6E-4951-87C0-1408469E7E9A}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A1" t="s">
        <v>123</v>
      </c>
      <c r="B1" t="s">
        <v>65</v>
      </c>
      <c r="C1" t="s">
        <v>154</v>
      </c>
      <c r="D1" t="s">
        <v>155</v>
      </c>
      <c r="E1" t="s">
        <v>156</v>
      </c>
      <c r="F1" t="s">
        <v>194</v>
      </c>
    </row>
    <row r="2" spans="1:6" x14ac:dyDescent="0.3">
      <c r="A2" t="s">
        <v>157</v>
      </c>
      <c r="B2">
        <v>2000</v>
      </c>
      <c r="C2">
        <v>0.42</v>
      </c>
      <c r="D2">
        <v>0.17</v>
      </c>
      <c r="E2">
        <f>C2*D2</f>
        <v>7.1400000000000005E-2</v>
      </c>
    </row>
    <row r="3" spans="1:6" x14ac:dyDescent="0.3">
      <c r="A3" t="s">
        <v>158</v>
      </c>
      <c r="B3">
        <v>1000</v>
      </c>
      <c r="C3">
        <v>0.42</v>
      </c>
      <c r="D3">
        <v>0.17</v>
      </c>
      <c r="E3">
        <f t="shared" ref="E3:E20" si="0">C3*D3</f>
        <v>7.1400000000000005E-2</v>
      </c>
    </row>
    <row r="4" spans="1:6" x14ac:dyDescent="0.3">
      <c r="A4" t="s">
        <v>159</v>
      </c>
      <c r="B4">
        <v>5000</v>
      </c>
      <c r="C4">
        <v>0.42</v>
      </c>
      <c r="D4">
        <v>0.2</v>
      </c>
      <c r="E4">
        <f t="shared" si="0"/>
        <v>8.4000000000000005E-2</v>
      </c>
    </row>
    <row r="5" spans="1:6" x14ac:dyDescent="0.3">
      <c r="A5" t="s">
        <v>160</v>
      </c>
      <c r="B5">
        <v>1500</v>
      </c>
      <c r="C5">
        <v>0.34</v>
      </c>
      <c r="D5">
        <v>0.46</v>
      </c>
      <c r="E5">
        <f t="shared" si="0"/>
        <v>0.15640000000000001</v>
      </c>
    </row>
    <row r="6" spans="1:6" x14ac:dyDescent="0.3">
      <c r="A6" t="s">
        <v>161</v>
      </c>
      <c r="B6">
        <v>1000</v>
      </c>
      <c r="C6">
        <v>0.34</v>
      </c>
      <c r="D6">
        <v>0.17</v>
      </c>
      <c r="E6">
        <f t="shared" si="0"/>
        <v>5.7800000000000011E-2</v>
      </c>
    </row>
    <row r="7" spans="1:6" x14ac:dyDescent="0.3">
      <c r="A7" t="s">
        <v>162</v>
      </c>
      <c r="B7">
        <v>1000</v>
      </c>
      <c r="C7">
        <v>0.06</v>
      </c>
      <c r="D7">
        <v>0.43</v>
      </c>
      <c r="E7">
        <f t="shared" si="0"/>
        <v>2.58E-2</v>
      </c>
    </row>
    <row r="8" spans="1:6" x14ac:dyDescent="0.3">
      <c r="A8" t="s">
        <v>163</v>
      </c>
      <c r="B8">
        <v>500</v>
      </c>
      <c r="C8">
        <v>0.13</v>
      </c>
      <c r="D8">
        <v>0.3</v>
      </c>
      <c r="E8">
        <f t="shared" si="0"/>
        <v>3.9E-2</v>
      </c>
    </row>
    <row r="9" spans="1:6" x14ac:dyDescent="0.3">
      <c r="A9" t="s">
        <v>164</v>
      </c>
      <c r="B9">
        <v>1000</v>
      </c>
      <c r="C9">
        <v>0.42</v>
      </c>
      <c r="D9">
        <v>0.17</v>
      </c>
      <c r="E9">
        <f t="shared" si="0"/>
        <v>7.1400000000000005E-2</v>
      </c>
    </row>
    <row r="10" spans="1:6" x14ac:dyDescent="0.3">
      <c r="A10" t="s">
        <v>165</v>
      </c>
      <c r="B10">
        <v>1500</v>
      </c>
      <c r="C10">
        <v>0.16</v>
      </c>
      <c r="D10">
        <v>0.45</v>
      </c>
      <c r="E10">
        <f t="shared" si="0"/>
        <v>7.2000000000000008E-2</v>
      </c>
    </row>
    <row r="11" spans="1:6" x14ac:dyDescent="0.3">
      <c r="A11" t="s">
        <v>166</v>
      </c>
      <c r="B11">
        <v>30</v>
      </c>
      <c r="C11">
        <v>0.25</v>
      </c>
      <c r="D11">
        <v>1</v>
      </c>
      <c r="E11">
        <f t="shared" si="0"/>
        <v>0.25</v>
      </c>
    </row>
    <row r="12" spans="1:6" x14ac:dyDescent="0.3">
      <c r="A12" t="s">
        <v>167</v>
      </c>
      <c r="B12">
        <v>90</v>
      </c>
      <c r="C12">
        <v>0.25</v>
      </c>
      <c r="D12">
        <v>1</v>
      </c>
      <c r="E12">
        <f t="shared" si="0"/>
        <v>0.25</v>
      </c>
    </row>
    <row r="13" spans="1:6" x14ac:dyDescent="0.3">
      <c r="A13" t="s">
        <v>168</v>
      </c>
      <c r="B13">
        <v>100</v>
      </c>
      <c r="C13">
        <v>1</v>
      </c>
      <c r="D13">
        <v>1</v>
      </c>
      <c r="E13">
        <f t="shared" si="0"/>
        <v>1</v>
      </c>
    </row>
    <row r="14" spans="1:6" x14ac:dyDescent="0.3">
      <c r="A14" t="s">
        <v>169</v>
      </c>
      <c r="B14">
        <v>150</v>
      </c>
      <c r="C14">
        <v>1</v>
      </c>
      <c r="D14">
        <v>1</v>
      </c>
      <c r="E14">
        <f t="shared" si="0"/>
        <v>1</v>
      </c>
    </row>
    <row r="15" spans="1:6" x14ac:dyDescent="0.3">
      <c r="A15" t="s">
        <v>170</v>
      </c>
      <c r="B15">
        <v>100</v>
      </c>
      <c r="C15">
        <v>1</v>
      </c>
      <c r="D15">
        <v>1</v>
      </c>
      <c r="E15">
        <f t="shared" si="0"/>
        <v>1</v>
      </c>
    </row>
    <row r="16" spans="1:6" x14ac:dyDescent="0.3">
      <c r="A16" t="s">
        <v>171</v>
      </c>
      <c r="B16">
        <v>250</v>
      </c>
      <c r="C16">
        <v>0.25</v>
      </c>
      <c r="D16">
        <v>1</v>
      </c>
      <c r="E16">
        <f t="shared" si="0"/>
        <v>0.25</v>
      </c>
    </row>
    <row r="17" spans="1:5" x14ac:dyDescent="0.3">
      <c r="A17" t="s">
        <v>172</v>
      </c>
      <c r="B17">
        <v>30</v>
      </c>
      <c r="C17">
        <v>0.25</v>
      </c>
      <c r="D17">
        <v>1</v>
      </c>
      <c r="E17">
        <f t="shared" si="0"/>
        <v>0.25</v>
      </c>
    </row>
    <row r="18" spans="1:5" x14ac:dyDescent="0.3">
      <c r="A18" t="s">
        <v>173</v>
      </c>
      <c r="B18">
        <v>30</v>
      </c>
      <c r="C18">
        <v>2.0833333333333332E-2</v>
      </c>
      <c r="D18">
        <v>1</v>
      </c>
      <c r="E18">
        <f t="shared" si="0"/>
        <v>2.0833333333333332E-2</v>
      </c>
    </row>
    <row r="19" spans="1:5" x14ac:dyDescent="0.3">
      <c r="A19" t="s">
        <v>175</v>
      </c>
      <c r="B19">
        <v>400</v>
      </c>
      <c r="C19">
        <v>4.1666666666666664E-2</v>
      </c>
      <c r="D19">
        <v>1</v>
      </c>
      <c r="E19">
        <f t="shared" si="0"/>
        <v>4.1666666666666664E-2</v>
      </c>
    </row>
    <row r="20" spans="1:5" x14ac:dyDescent="0.3">
      <c r="A20" t="s">
        <v>174</v>
      </c>
      <c r="B20">
        <v>100</v>
      </c>
      <c r="C20">
        <v>1</v>
      </c>
      <c r="D20">
        <v>1</v>
      </c>
      <c r="E20">
        <f t="shared" si="0"/>
        <v>1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3D8-18AC-4523-A48A-79A9080E915F}">
  <dimension ref="A1:C23"/>
  <sheetViews>
    <sheetView zoomScale="103" workbookViewId="0">
      <selection activeCell="E4" sqref="E4"/>
    </sheetView>
  </sheetViews>
  <sheetFormatPr defaultRowHeight="14.4" x14ac:dyDescent="0.3"/>
  <sheetData>
    <row r="1" spans="1:3" x14ac:dyDescent="0.3">
      <c r="A1" t="s">
        <v>123</v>
      </c>
      <c r="B1" t="s">
        <v>24</v>
      </c>
      <c r="C1" t="s">
        <v>192</v>
      </c>
    </row>
    <row r="2" spans="1:3" x14ac:dyDescent="0.3">
      <c r="A2" t="s">
        <v>86</v>
      </c>
      <c r="B2" t="s">
        <v>44</v>
      </c>
      <c r="C2">
        <v>3.6999999999999998E-2</v>
      </c>
    </row>
    <row r="3" spans="1:3" x14ac:dyDescent="0.3">
      <c r="A3" t="s">
        <v>86</v>
      </c>
      <c r="B3" t="s">
        <v>45</v>
      </c>
      <c r="C3">
        <v>2.7E-2</v>
      </c>
    </row>
    <row r="4" spans="1:3" x14ac:dyDescent="0.3">
      <c r="A4" t="s">
        <v>86</v>
      </c>
      <c r="B4" t="s">
        <v>46</v>
      </c>
      <c r="C4">
        <v>7.8E-2</v>
      </c>
    </row>
    <row r="5" spans="1:3" x14ac:dyDescent="0.3">
      <c r="A5" t="s">
        <v>86</v>
      </c>
      <c r="B5" t="s">
        <v>47</v>
      </c>
      <c r="C5">
        <v>8.9999999999999993E-3</v>
      </c>
    </row>
    <row r="6" spans="1:3" x14ac:dyDescent="0.3">
      <c r="A6" t="s">
        <v>86</v>
      </c>
      <c r="B6" t="s">
        <v>48</v>
      </c>
      <c r="C6">
        <v>0.16600000000000001</v>
      </c>
    </row>
    <row r="7" spans="1:3" x14ac:dyDescent="0.3">
      <c r="A7" t="s">
        <v>86</v>
      </c>
      <c r="B7" t="s">
        <v>50</v>
      </c>
      <c r="C7">
        <f>0.015/((0.61+0.98)/2)</f>
        <v>1.8867924528301886E-2</v>
      </c>
    </row>
    <row r="8" spans="1:3" x14ac:dyDescent="0.3">
      <c r="A8" t="s">
        <v>84</v>
      </c>
      <c r="B8" t="s">
        <v>53</v>
      </c>
      <c r="C8">
        <f>0.01/0.72</f>
        <v>1.388888888888889E-2</v>
      </c>
    </row>
    <row r="9" spans="1:3" x14ac:dyDescent="0.3">
      <c r="A9" t="s">
        <v>51</v>
      </c>
      <c r="B9" t="s">
        <v>52</v>
      </c>
      <c r="C9">
        <f>0.1/((0.61+0.98)/2)</f>
        <v>0.12578616352201261</v>
      </c>
    </row>
    <row r="10" spans="1:3" x14ac:dyDescent="0.3">
      <c r="A10" t="s">
        <v>51</v>
      </c>
      <c r="B10" t="s">
        <v>56</v>
      </c>
      <c r="C10">
        <f>0.075/0.2</f>
        <v>0.37499999999999994</v>
      </c>
    </row>
    <row r="11" spans="1:3" x14ac:dyDescent="0.3">
      <c r="A11" t="s">
        <v>51</v>
      </c>
      <c r="B11" t="s">
        <v>57</v>
      </c>
      <c r="C11">
        <f>(0.2+0.17)/2</f>
        <v>0.185</v>
      </c>
    </row>
    <row r="12" spans="1:3" x14ac:dyDescent="0.3">
      <c r="A12" t="s">
        <v>51</v>
      </c>
      <c r="B12" t="s">
        <v>48</v>
      </c>
      <c r="C12">
        <f>0.025/((0.12+0.16)/2)</f>
        <v>0.17857142857142858</v>
      </c>
    </row>
    <row r="13" spans="1:3" x14ac:dyDescent="0.3">
      <c r="A13" t="s">
        <v>55</v>
      </c>
      <c r="B13" t="s">
        <v>59</v>
      </c>
      <c r="C13">
        <v>0.3</v>
      </c>
    </row>
    <row r="14" spans="1:3" x14ac:dyDescent="0.3">
      <c r="A14" t="s">
        <v>55</v>
      </c>
      <c r="B14" t="s">
        <v>58</v>
      </c>
      <c r="C14">
        <v>1.4E-2</v>
      </c>
    </row>
    <row r="15" spans="1:3" x14ac:dyDescent="0.3">
      <c r="A15" t="s">
        <v>55</v>
      </c>
      <c r="B15" t="s">
        <v>60</v>
      </c>
      <c r="C15">
        <v>0.06</v>
      </c>
    </row>
    <row r="16" spans="1:3" x14ac:dyDescent="0.3">
      <c r="A16" t="s">
        <v>193</v>
      </c>
      <c r="B16" t="s">
        <v>62</v>
      </c>
      <c r="C16">
        <v>0.16920473773265651</v>
      </c>
    </row>
    <row r="17" spans="1:3" x14ac:dyDescent="0.3">
      <c r="A17" t="s">
        <v>213</v>
      </c>
      <c r="B17" t="s">
        <v>48</v>
      </c>
      <c r="C17">
        <v>0.125</v>
      </c>
    </row>
    <row r="18" spans="1:3" x14ac:dyDescent="0.3">
      <c r="A18" t="s">
        <v>213</v>
      </c>
      <c r="B18" t="s">
        <v>57</v>
      </c>
      <c r="C18">
        <v>7.4999999999999997E-2</v>
      </c>
    </row>
    <row r="19" spans="1:3" x14ac:dyDescent="0.3">
      <c r="A19" t="s">
        <v>213</v>
      </c>
      <c r="B19" t="s">
        <v>85</v>
      </c>
      <c r="C19">
        <v>5.0000000000000001E-3</v>
      </c>
    </row>
    <row r="20" spans="1:3" x14ac:dyDescent="0.3">
      <c r="A20" t="s">
        <v>214</v>
      </c>
      <c r="B20" t="s">
        <v>118</v>
      </c>
    </row>
    <row r="21" spans="1:3" x14ac:dyDescent="0.3">
      <c r="A21" t="s">
        <v>214</v>
      </c>
      <c r="B21" t="s">
        <v>54</v>
      </c>
      <c r="C21">
        <f>(9/1000)/0.16</f>
        <v>5.6249999999999994E-2</v>
      </c>
    </row>
    <row r="22" spans="1:3" x14ac:dyDescent="0.3">
      <c r="A22" t="s">
        <v>214</v>
      </c>
      <c r="B22" t="s">
        <v>87</v>
      </c>
      <c r="C22">
        <f>0.008/0.12</f>
        <v>6.6666666666666666E-2</v>
      </c>
    </row>
    <row r="23" spans="1:3" x14ac:dyDescent="0.3">
      <c r="A23" t="s">
        <v>214</v>
      </c>
      <c r="B23" t="s">
        <v>88</v>
      </c>
      <c r="C23">
        <f>0.012/0.2</f>
        <v>0.06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4F43-02FD-47E4-AE76-DC6AE914B300}">
  <dimension ref="A1:B6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123</v>
      </c>
      <c r="B1" t="s">
        <v>104</v>
      </c>
    </row>
    <row r="2" spans="1:2" x14ac:dyDescent="0.3">
      <c r="A2" t="s">
        <v>124</v>
      </c>
      <c r="B2">
        <v>2.61</v>
      </c>
    </row>
    <row r="3" spans="1:2" x14ac:dyDescent="0.3">
      <c r="A3" t="s">
        <v>195</v>
      </c>
      <c r="B3">
        <v>0.91</v>
      </c>
    </row>
    <row r="4" spans="1:2" x14ac:dyDescent="0.3">
      <c r="A4" t="s">
        <v>125</v>
      </c>
      <c r="B4">
        <v>2.1</v>
      </c>
    </row>
    <row r="5" spans="1:2" x14ac:dyDescent="0.3">
      <c r="A5" t="s">
        <v>126</v>
      </c>
      <c r="B5">
        <v>5.91</v>
      </c>
    </row>
    <row r="6" spans="1:2" x14ac:dyDescent="0.3">
      <c r="A6" t="s">
        <v>127</v>
      </c>
      <c r="B6">
        <v>6.53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3EAF-27D1-4283-B2AE-AB3536DEF024}">
  <dimension ref="A1:Y49"/>
  <sheetViews>
    <sheetView zoomScale="74" workbookViewId="0">
      <selection activeCell="A12" sqref="A12:A19"/>
    </sheetView>
  </sheetViews>
  <sheetFormatPr defaultRowHeight="14.4" x14ac:dyDescent="0.3"/>
  <sheetData>
    <row r="1" spans="1:25" x14ac:dyDescent="0.3">
      <c r="A1" s="6" t="s">
        <v>64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</row>
    <row r="2" spans="1:25" x14ac:dyDescent="0.3">
      <c r="A2" t="s">
        <v>104</v>
      </c>
      <c r="B2">
        <v>7</v>
      </c>
      <c r="C2">
        <v>6</v>
      </c>
      <c r="D2">
        <v>4</v>
      </c>
      <c r="E2">
        <v>3</v>
      </c>
      <c r="F2">
        <v>3</v>
      </c>
      <c r="G2">
        <v>2</v>
      </c>
      <c r="H2">
        <v>1</v>
      </c>
      <c r="I2">
        <v>2</v>
      </c>
      <c r="J2">
        <v>3</v>
      </c>
      <c r="K2">
        <v>3</v>
      </c>
      <c r="L2">
        <v>4</v>
      </c>
      <c r="M2">
        <v>5</v>
      </c>
      <c r="N2">
        <v>7</v>
      </c>
      <c r="O2">
        <v>8</v>
      </c>
      <c r="P2">
        <v>9</v>
      </c>
      <c r="Q2">
        <v>11</v>
      </c>
      <c r="R2">
        <v>12</v>
      </c>
      <c r="S2">
        <v>13</v>
      </c>
      <c r="T2">
        <v>13</v>
      </c>
      <c r="U2">
        <v>13</v>
      </c>
      <c r="V2">
        <v>13</v>
      </c>
      <c r="W2">
        <v>12</v>
      </c>
      <c r="X2">
        <v>10</v>
      </c>
      <c r="Y2">
        <v>8</v>
      </c>
    </row>
    <row r="3" spans="1:25" x14ac:dyDescent="0.3">
      <c r="A3" t="s">
        <v>114</v>
      </c>
      <c r="B3">
        <v>7</v>
      </c>
      <c r="C3">
        <v>6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8</v>
      </c>
      <c r="K3">
        <v>11</v>
      </c>
      <c r="L3">
        <v>14</v>
      </c>
      <c r="M3">
        <v>15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15</v>
      </c>
      <c r="U3">
        <v>14</v>
      </c>
      <c r="V3">
        <v>13</v>
      </c>
      <c r="W3">
        <v>12</v>
      </c>
      <c r="X3">
        <v>10</v>
      </c>
      <c r="Y3">
        <v>8</v>
      </c>
    </row>
    <row r="4" spans="1:25" x14ac:dyDescent="0.3">
      <c r="A4" t="s">
        <v>106</v>
      </c>
      <c r="B4">
        <v>8</v>
      </c>
      <c r="C4">
        <v>6</v>
      </c>
      <c r="D4">
        <v>5</v>
      </c>
      <c r="E4">
        <v>4</v>
      </c>
      <c r="F4">
        <v>3</v>
      </c>
      <c r="G4">
        <v>2</v>
      </c>
      <c r="H4">
        <v>2</v>
      </c>
      <c r="I4">
        <v>4</v>
      </c>
      <c r="J4">
        <v>9</v>
      </c>
      <c r="K4">
        <v>14</v>
      </c>
      <c r="L4">
        <v>18</v>
      </c>
      <c r="M4">
        <v>22</v>
      </c>
      <c r="N4">
        <v>22</v>
      </c>
      <c r="O4">
        <v>22</v>
      </c>
      <c r="P4">
        <v>21</v>
      </c>
      <c r="Q4">
        <v>21</v>
      </c>
      <c r="R4">
        <v>19</v>
      </c>
      <c r="S4">
        <v>19</v>
      </c>
      <c r="T4">
        <v>18</v>
      </c>
      <c r="U4">
        <v>16</v>
      </c>
      <c r="V4">
        <v>14</v>
      </c>
      <c r="W4">
        <v>13</v>
      </c>
      <c r="X4">
        <v>11</v>
      </c>
      <c r="Y4">
        <v>9</v>
      </c>
    </row>
    <row r="5" spans="1:25" x14ac:dyDescent="0.3">
      <c r="A5" t="s">
        <v>115</v>
      </c>
      <c r="B5">
        <v>8</v>
      </c>
      <c r="C5">
        <v>7</v>
      </c>
      <c r="D5">
        <v>5</v>
      </c>
      <c r="E5">
        <v>4</v>
      </c>
      <c r="F5">
        <v>3</v>
      </c>
      <c r="G5">
        <v>2</v>
      </c>
      <c r="H5">
        <v>2</v>
      </c>
      <c r="I5">
        <v>3</v>
      </c>
      <c r="J5">
        <v>6</v>
      </c>
      <c r="K5">
        <v>10</v>
      </c>
      <c r="L5">
        <v>14</v>
      </c>
      <c r="M5">
        <v>18</v>
      </c>
      <c r="N5">
        <v>21</v>
      </c>
      <c r="O5">
        <v>22</v>
      </c>
      <c r="P5">
        <v>22</v>
      </c>
      <c r="Q5">
        <v>21</v>
      </c>
      <c r="R5">
        <v>21</v>
      </c>
      <c r="S5">
        <v>19</v>
      </c>
      <c r="T5">
        <v>18</v>
      </c>
      <c r="U5">
        <v>17</v>
      </c>
      <c r="V5">
        <v>15</v>
      </c>
      <c r="W5">
        <v>13</v>
      </c>
      <c r="X5">
        <v>11</v>
      </c>
      <c r="Y5">
        <v>9</v>
      </c>
    </row>
    <row r="6" spans="1:25" x14ac:dyDescent="0.3">
      <c r="A6" t="s">
        <v>73</v>
      </c>
      <c r="B6">
        <v>8</v>
      </c>
      <c r="C6">
        <v>7</v>
      </c>
      <c r="D6">
        <v>5</v>
      </c>
      <c r="E6">
        <v>4</v>
      </c>
      <c r="F6">
        <v>3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  <c r="M6">
        <v>7</v>
      </c>
      <c r="N6">
        <v>11</v>
      </c>
      <c r="O6">
        <v>14</v>
      </c>
      <c r="P6">
        <v>17</v>
      </c>
      <c r="Q6">
        <v>19</v>
      </c>
      <c r="R6">
        <v>20</v>
      </c>
      <c r="S6">
        <v>20</v>
      </c>
      <c r="T6">
        <v>19</v>
      </c>
      <c r="U6">
        <v>18</v>
      </c>
      <c r="V6">
        <v>16</v>
      </c>
      <c r="W6">
        <v>13</v>
      </c>
      <c r="X6">
        <v>12</v>
      </c>
      <c r="Y6">
        <v>10</v>
      </c>
    </row>
    <row r="7" spans="1:25" x14ac:dyDescent="0.3">
      <c r="A7" t="s">
        <v>116</v>
      </c>
      <c r="B7">
        <v>12</v>
      </c>
      <c r="C7">
        <v>10</v>
      </c>
      <c r="D7">
        <v>8</v>
      </c>
      <c r="E7">
        <v>6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  <c r="M7">
        <v>5</v>
      </c>
      <c r="N7">
        <v>7</v>
      </c>
      <c r="O7">
        <v>9</v>
      </c>
      <c r="P7">
        <v>14</v>
      </c>
      <c r="Q7">
        <v>18</v>
      </c>
      <c r="R7">
        <v>22</v>
      </c>
      <c r="S7">
        <v>26</v>
      </c>
      <c r="T7">
        <v>27</v>
      </c>
      <c r="U7">
        <v>27</v>
      </c>
      <c r="V7">
        <v>24</v>
      </c>
      <c r="W7">
        <v>21</v>
      </c>
      <c r="X7">
        <v>18</v>
      </c>
      <c r="Y7">
        <v>14</v>
      </c>
    </row>
    <row r="8" spans="1:25" x14ac:dyDescent="0.3">
      <c r="A8" t="s">
        <v>105</v>
      </c>
      <c r="B8">
        <v>14</v>
      </c>
      <c r="C8">
        <v>11</v>
      </c>
      <c r="D8">
        <v>9</v>
      </c>
      <c r="E8">
        <v>7</v>
      </c>
      <c r="F8">
        <v>6</v>
      </c>
      <c r="G8">
        <v>4</v>
      </c>
      <c r="H8">
        <v>3</v>
      </c>
      <c r="I8">
        <v>2</v>
      </c>
      <c r="J8">
        <v>2</v>
      </c>
      <c r="K8">
        <v>3</v>
      </c>
      <c r="L8">
        <v>4</v>
      </c>
      <c r="M8">
        <v>5</v>
      </c>
      <c r="N8">
        <v>6</v>
      </c>
      <c r="O8">
        <v>8</v>
      </c>
      <c r="P8">
        <v>11</v>
      </c>
      <c r="Q8">
        <v>16</v>
      </c>
      <c r="R8">
        <v>21</v>
      </c>
      <c r="S8">
        <v>25</v>
      </c>
      <c r="T8">
        <v>29</v>
      </c>
      <c r="U8">
        <v>30</v>
      </c>
      <c r="V8">
        <v>28</v>
      </c>
      <c r="W8">
        <v>24</v>
      </c>
      <c r="X8">
        <v>21</v>
      </c>
      <c r="Y8">
        <v>17</v>
      </c>
    </row>
    <row r="9" spans="1:25" x14ac:dyDescent="0.3">
      <c r="A9" t="s">
        <v>117</v>
      </c>
      <c r="B9">
        <v>12</v>
      </c>
      <c r="C9">
        <v>9</v>
      </c>
      <c r="D9">
        <v>7</v>
      </c>
      <c r="E9">
        <v>6</v>
      </c>
      <c r="F9">
        <v>4</v>
      </c>
      <c r="G9">
        <v>3</v>
      </c>
      <c r="H9">
        <v>2</v>
      </c>
      <c r="I9">
        <v>2</v>
      </c>
      <c r="J9">
        <v>2</v>
      </c>
      <c r="K9">
        <v>2</v>
      </c>
      <c r="L9">
        <v>3</v>
      </c>
      <c r="M9">
        <v>4</v>
      </c>
      <c r="N9">
        <v>6</v>
      </c>
      <c r="O9">
        <v>8</v>
      </c>
      <c r="P9">
        <v>9</v>
      </c>
      <c r="Q9">
        <v>12</v>
      </c>
      <c r="R9">
        <v>15</v>
      </c>
      <c r="S9">
        <v>19</v>
      </c>
      <c r="T9">
        <v>22</v>
      </c>
      <c r="U9">
        <v>23</v>
      </c>
      <c r="V9">
        <v>22</v>
      </c>
      <c r="W9">
        <v>19</v>
      </c>
      <c r="X9">
        <v>17</v>
      </c>
      <c r="Y9">
        <v>14</v>
      </c>
    </row>
    <row r="11" spans="1:25" x14ac:dyDescent="0.3">
      <c r="A11" s="6" t="s">
        <v>66</v>
      </c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6">
        <v>8</v>
      </c>
      <c r="J11" s="6">
        <v>9</v>
      </c>
      <c r="K11" s="6">
        <v>10</v>
      </c>
      <c r="L11" s="6">
        <v>11</v>
      </c>
      <c r="M11" s="6">
        <v>12</v>
      </c>
      <c r="N11" s="6">
        <v>13</v>
      </c>
      <c r="O11" s="6">
        <v>14</v>
      </c>
      <c r="P11" s="6">
        <v>15</v>
      </c>
      <c r="Q11" s="6">
        <v>16</v>
      </c>
      <c r="R11" s="6">
        <v>17</v>
      </c>
      <c r="S11" s="6">
        <v>18</v>
      </c>
      <c r="T11" s="6">
        <v>19</v>
      </c>
      <c r="U11" s="6">
        <v>20</v>
      </c>
      <c r="V11" s="6">
        <v>21</v>
      </c>
      <c r="W11" s="6">
        <v>22</v>
      </c>
      <c r="X11" s="6">
        <v>23</v>
      </c>
      <c r="Y11" s="6">
        <v>24</v>
      </c>
    </row>
    <row r="12" spans="1:25" x14ac:dyDescent="0.3">
      <c r="A12" t="s">
        <v>104</v>
      </c>
      <c r="B12">
        <v>6</v>
      </c>
      <c r="C12">
        <v>4</v>
      </c>
      <c r="D12">
        <v>3</v>
      </c>
      <c r="E12">
        <v>2</v>
      </c>
      <c r="F12">
        <v>1</v>
      </c>
      <c r="G12">
        <v>0</v>
      </c>
      <c r="H12">
        <v>0</v>
      </c>
      <c r="I12">
        <v>1</v>
      </c>
      <c r="J12">
        <v>2</v>
      </c>
      <c r="K12">
        <v>3</v>
      </c>
      <c r="L12">
        <v>4</v>
      </c>
      <c r="M12">
        <v>6</v>
      </c>
      <c r="N12">
        <v>7</v>
      </c>
      <c r="O12">
        <v>9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15</v>
      </c>
      <c r="V12">
        <v>14</v>
      </c>
      <c r="W12">
        <v>12</v>
      </c>
      <c r="X12">
        <v>11</v>
      </c>
      <c r="Y12">
        <v>8</v>
      </c>
    </row>
    <row r="13" spans="1:25" x14ac:dyDescent="0.3">
      <c r="A13" t="s">
        <v>114</v>
      </c>
      <c r="B13">
        <v>6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  <c r="I13">
        <v>2</v>
      </c>
      <c r="J13">
        <v>7</v>
      </c>
      <c r="K13">
        <v>12</v>
      </c>
      <c r="L13">
        <v>16</v>
      </c>
      <c r="M13">
        <v>18</v>
      </c>
      <c r="N13">
        <v>18</v>
      </c>
      <c r="O13">
        <v>18</v>
      </c>
      <c r="P13">
        <v>17</v>
      </c>
      <c r="Q13">
        <v>17</v>
      </c>
      <c r="R13">
        <v>17</v>
      </c>
      <c r="S13">
        <v>16</v>
      </c>
      <c r="T13">
        <v>16</v>
      </c>
      <c r="U13">
        <v>14</v>
      </c>
      <c r="V13">
        <v>13</v>
      </c>
      <c r="W13">
        <v>11</v>
      </c>
      <c r="X13">
        <v>9</v>
      </c>
      <c r="Y13">
        <v>7</v>
      </c>
    </row>
    <row r="14" spans="1:25" x14ac:dyDescent="0.3">
      <c r="A14" t="s">
        <v>106</v>
      </c>
      <c r="B14">
        <v>6</v>
      </c>
      <c r="C14">
        <v>4</v>
      </c>
      <c r="D14">
        <v>3</v>
      </c>
      <c r="E14">
        <v>2</v>
      </c>
      <c r="F14">
        <v>1</v>
      </c>
      <c r="G14">
        <v>1</v>
      </c>
      <c r="H14">
        <v>1</v>
      </c>
      <c r="I14">
        <v>3</v>
      </c>
      <c r="J14">
        <v>8</v>
      </c>
      <c r="K14">
        <v>15</v>
      </c>
      <c r="L14">
        <v>21</v>
      </c>
      <c r="M14">
        <v>25</v>
      </c>
      <c r="N14">
        <v>27</v>
      </c>
      <c r="O14">
        <v>26</v>
      </c>
      <c r="P14">
        <v>24</v>
      </c>
      <c r="Q14">
        <v>22</v>
      </c>
      <c r="R14">
        <v>21</v>
      </c>
      <c r="S14">
        <v>19</v>
      </c>
      <c r="T14">
        <v>18</v>
      </c>
      <c r="U14">
        <v>16</v>
      </c>
      <c r="V14">
        <v>14</v>
      </c>
      <c r="W14">
        <v>12</v>
      </c>
      <c r="X14">
        <v>9</v>
      </c>
      <c r="Y14">
        <v>8</v>
      </c>
    </row>
    <row r="15" spans="1:25" x14ac:dyDescent="0.3">
      <c r="A15" t="s">
        <v>115</v>
      </c>
      <c r="B15">
        <v>6</v>
      </c>
      <c r="C15">
        <v>4</v>
      </c>
      <c r="D15">
        <v>3</v>
      </c>
      <c r="E15">
        <v>2</v>
      </c>
      <c r="F15">
        <v>1</v>
      </c>
      <c r="G15">
        <v>1</v>
      </c>
      <c r="H15">
        <v>0</v>
      </c>
      <c r="I15">
        <v>1</v>
      </c>
      <c r="J15">
        <v>4</v>
      </c>
      <c r="K15">
        <v>9</v>
      </c>
      <c r="L15">
        <v>15</v>
      </c>
      <c r="M15">
        <v>20</v>
      </c>
      <c r="N15">
        <v>24</v>
      </c>
      <c r="O15">
        <v>26</v>
      </c>
      <c r="P15">
        <v>26</v>
      </c>
      <c r="Q15">
        <v>24</v>
      </c>
      <c r="R15">
        <v>23</v>
      </c>
      <c r="S15">
        <v>21</v>
      </c>
      <c r="T15">
        <v>19</v>
      </c>
      <c r="U15">
        <v>17</v>
      </c>
      <c r="V15">
        <v>14</v>
      </c>
      <c r="W15">
        <v>12</v>
      </c>
      <c r="X15">
        <v>10</v>
      </c>
      <c r="Y15">
        <v>8</v>
      </c>
    </row>
    <row r="16" spans="1:25" x14ac:dyDescent="0.3">
      <c r="A16" t="s">
        <v>73</v>
      </c>
      <c r="B16">
        <v>6</v>
      </c>
      <c r="C16">
        <v>4</v>
      </c>
      <c r="D16">
        <v>3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3</v>
      </c>
      <c r="M16">
        <v>7</v>
      </c>
      <c r="N16">
        <v>11</v>
      </c>
      <c r="O16">
        <v>16</v>
      </c>
      <c r="P16">
        <v>19</v>
      </c>
      <c r="Q16">
        <v>23</v>
      </c>
      <c r="R16">
        <v>24</v>
      </c>
      <c r="S16">
        <v>23</v>
      </c>
      <c r="T16">
        <v>22</v>
      </c>
      <c r="U16">
        <v>19</v>
      </c>
      <c r="V16">
        <v>17</v>
      </c>
      <c r="W16">
        <v>13</v>
      </c>
      <c r="X16">
        <v>11</v>
      </c>
      <c r="Y16">
        <v>8</v>
      </c>
    </row>
    <row r="17" spans="1:25" x14ac:dyDescent="0.3">
      <c r="A17" t="s">
        <v>116</v>
      </c>
      <c r="B17">
        <v>10</v>
      </c>
      <c r="C17">
        <v>7</v>
      </c>
      <c r="D17">
        <v>5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4</v>
      </c>
      <c r="N17">
        <v>7</v>
      </c>
      <c r="O17">
        <v>10</v>
      </c>
      <c r="P17">
        <v>15</v>
      </c>
      <c r="Q17">
        <v>20</v>
      </c>
      <c r="R17">
        <v>26</v>
      </c>
      <c r="S17">
        <v>29</v>
      </c>
      <c r="T17">
        <v>32</v>
      </c>
      <c r="U17">
        <v>32</v>
      </c>
      <c r="V17">
        <v>28</v>
      </c>
      <c r="W17">
        <v>23</v>
      </c>
      <c r="X17">
        <v>18</v>
      </c>
      <c r="Y17">
        <v>14</v>
      </c>
    </row>
    <row r="18" spans="1:25" x14ac:dyDescent="0.3">
      <c r="A18" t="s">
        <v>105</v>
      </c>
      <c r="B18">
        <v>12</v>
      </c>
      <c r="C18">
        <v>8</v>
      </c>
      <c r="D18">
        <v>6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1</v>
      </c>
      <c r="L18">
        <v>3</v>
      </c>
      <c r="M18">
        <v>4</v>
      </c>
      <c r="N18">
        <v>6</v>
      </c>
      <c r="O18">
        <v>8</v>
      </c>
      <c r="P18">
        <v>12</v>
      </c>
      <c r="Q18">
        <v>17</v>
      </c>
      <c r="R18">
        <v>22</v>
      </c>
      <c r="S18">
        <v>28</v>
      </c>
      <c r="T18">
        <v>33</v>
      </c>
      <c r="U18">
        <v>36</v>
      </c>
      <c r="V18">
        <v>33</v>
      </c>
      <c r="W18">
        <v>28</v>
      </c>
      <c r="X18">
        <v>22</v>
      </c>
      <c r="Y18">
        <v>17</v>
      </c>
    </row>
    <row r="19" spans="1:25" x14ac:dyDescent="0.3">
      <c r="A19" t="s">
        <v>117</v>
      </c>
      <c r="B19">
        <v>10</v>
      </c>
      <c r="C19">
        <v>7</v>
      </c>
      <c r="D19">
        <v>5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4</v>
      </c>
      <c r="N19">
        <v>6</v>
      </c>
      <c r="O19">
        <v>8</v>
      </c>
      <c r="P19">
        <v>11</v>
      </c>
      <c r="Q19">
        <v>13</v>
      </c>
      <c r="R19">
        <v>17</v>
      </c>
      <c r="S19">
        <v>21</v>
      </c>
      <c r="T19">
        <v>25</v>
      </c>
      <c r="U19">
        <v>27</v>
      </c>
      <c r="V19">
        <v>27</v>
      </c>
      <c r="W19">
        <v>23</v>
      </c>
      <c r="X19">
        <v>18</v>
      </c>
      <c r="Y19">
        <v>14</v>
      </c>
    </row>
    <row r="21" spans="1:25" x14ac:dyDescent="0.3">
      <c r="A21" s="6" t="s">
        <v>113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  <c r="N21" s="6">
        <v>13</v>
      </c>
      <c r="O21" s="6">
        <v>14</v>
      </c>
      <c r="P21" s="6">
        <v>15</v>
      </c>
      <c r="Q21" s="6">
        <v>16</v>
      </c>
      <c r="R21" s="6">
        <v>17</v>
      </c>
      <c r="S21" s="6">
        <v>18</v>
      </c>
      <c r="T21" s="6">
        <v>19</v>
      </c>
      <c r="U21" s="6">
        <v>20</v>
      </c>
      <c r="V21" s="6">
        <v>21</v>
      </c>
      <c r="W21" s="6">
        <v>22</v>
      </c>
      <c r="X21" s="6">
        <v>23</v>
      </c>
      <c r="Y21" s="6">
        <v>24</v>
      </c>
    </row>
    <row r="22" spans="1:25" x14ac:dyDescent="0.3">
      <c r="A22" t="s">
        <v>104</v>
      </c>
      <c r="B22" s="7">
        <v>4</v>
      </c>
      <c r="C22" s="7">
        <v>3</v>
      </c>
      <c r="D22" s="7">
        <v>1</v>
      </c>
      <c r="E22" s="7">
        <v>1</v>
      </c>
      <c r="F22" s="7">
        <v>0</v>
      </c>
      <c r="G22" s="7">
        <v>0</v>
      </c>
      <c r="H22" s="7">
        <v>6</v>
      </c>
      <c r="I22" s="7">
        <v>9</v>
      </c>
      <c r="J22" s="7">
        <v>10</v>
      </c>
      <c r="K22" s="7">
        <v>11</v>
      </c>
      <c r="L22" s="7">
        <v>12</v>
      </c>
      <c r="M22" s="7">
        <v>15</v>
      </c>
      <c r="N22" s="7">
        <v>17</v>
      </c>
      <c r="O22" s="7">
        <v>18</v>
      </c>
      <c r="P22" s="7">
        <v>19</v>
      </c>
      <c r="Q22" s="7">
        <v>19</v>
      </c>
      <c r="R22" s="7">
        <v>19</v>
      </c>
      <c r="S22" s="7">
        <v>19</v>
      </c>
      <c r="T22" s="7">
        <v>18</v>
      </c>
      <c r="U22" s="7">
        <v>13</v>
      </c>
      <c r="V22" s="7">
        <v>10</v>
      </c>
      <c r="W22" s="7">
        <v>8</v>
      </c>
      <c r="X22" s="7">
        <v>7</v>
      </c>
      <c r="Y22" s="7">
        <v>5</v>
      </c>
    </row>
    <row r="23" spans="1:25" x14ac:dyDescent="0.3">
      <c r="A23" t="s">
        <v>114</v>
      </c>
      <c r="B23" s="7">
        <v>4</v>
      </c>
      <c r="C23" s="7">
        <v>3</v>
      </c>
      <c r="D23" s="7">
        <v>1</v>
      </c>
      <c r="E23" s="7">
        <v>1</v>
      </c>
      <c r="F23" s="7">
        <v>0</v>
      </c>
      <c r="G23" s="7">
        <v>0</v>
      </c>
      <c r="H23" s="7">
        <v>8</v>
      </c>
      <c r="I23" s="7">
        <v>16</v>
      </c>
      <c r="J23" s="7">
        <v>22</v>
      </c>
      <c r="K23" s="7">
        <v>26</v>
      </c>
      <c r="L23" s="7">
        <v>26</v>
      </c>
      <c r="M23" s="7">
        <v>23</v>
      </c>
      <c r="N23" s="7">
        <v>19</v>
      </c>
      <c r="O23" s="7">
        <v>19</v>
      </c>
      <c r="P23" s="7">
        <v>19</v>
      </c>
      <c r="Q23" s="7">
        <v>19</v>
      </c>
      <c r="R23" s="7">
        <v>17</v>
      </c>
      <c r="S23" s="7">
        <v>16</v>
      </c>
      <c r="T23" s="7">
        <v>13</v>
      </c>
      <c r="U23" s="7">
        <v>11</v>
      </c>
      <c r="V23" s="7">
        <v>9</v>
      </c>
      <c r="W23" s="7">
        <v>8</v>
      </c>
      <c r="X23" s="7">
        <v>7</v>
      </c>
      <c r="Y23" s="7">
        <v>5</v>
      </c>
    </row>
    <row r="24" spans="1:25" x14ac:dyDescent="0.3">
      <c r="A24" t="s">
        <v>106</v>
      </c>
      <c r="B24" s="7">
        <v>4</v>
      </c>
      <c r="C24" s="7">
        <v>3</v>
      </c>
      <c r="D24" s="7">
        <v>1</v>
      </c>
      <c r="E24" s="7">
        <v>1</v>
      </c>
      <c r="F24" s="7">
        <v>1</v>
      </c>
      <c r="G24" s="7">
        <v>2</v>
      </c>
      <c r="H24" s="7">
        <v>10</v>
      </c>
      <c r="I24" s="7">
        <v>20</v>
      </c>
      <c r="J24" s="7">
        <v>28</v>
      </c>
      <c r="K24" s="7">
        <v>34</v>
      </c>
      <c r="L24" s="7">
        <v>36</v>
      </c>
      <c r="M24" s="7">
        <v>35</v>
      </c>
      <c r="N24" s="7">
        <v>31</v>
      </c>
      <c r="O24" s="7">
        <v>23</v>
      </c>
      <c r="P24" s="7">
        <v>20</v>
      </c>
      <c r="Q24" s="7">
        <v>18</v>
      </c>
      <c r="R24" s="7">
        <v>16</v>
      </c>
      <c r="S24" s="7">
        <v>15</v>
      </c>
      <c r="T24" s="7">
        <v>13</v>
      </c>
      <c r="U24" s="7">
        <v>11</v>
      </c>
      <c r="V24" s="7">
        <v>10</v>
      </c>
      <c r="W24" s="7">
        <v>8</v>
      </c>
      <c r="X24" s="7">
        <v>7</v>
      </c>
      <c r="Y24" s="7">
        <v>5</v>
      </c>
    </row>
    <row r="25" spans="1:25" x14ac:dyDescent="0.3">
      <c r="A25" t="s">
        <v>115</v>
      </c>
      <c r="B25" s="7">
        <v>4</v>
      </c>
      <c r="C25" s="7">
        <v>3</v>
      </c>
      <c r="D25" s="7">
        <v>1</v>
      </c>
      <c r="E25" s="7">
        <v>1</v>
      </c>
      <c r="F25" s="7">
        <v>1</v>
      </c>
      <c r="G25" s="7">
        <v>1</v>
      </c>
      <c r="H25" s="7">
        <v>9</v>
      </c>
      <c r="I25" s="7">
        <v>18</v>
      </c>
      <c r="J25" s="7">
        <v>26</v>
      </c>
      <c r="K25" s="7">
        <v>32</v>
      </c>
      <c r="L25" s="7">
        <v>34</v>
      </c>
      <c r="M25" s="7">
        <v>33</v>
      </c>
      <c r="N25" s="7">
        <v>30</v>
      </c>
      <c r="O25" s="7">
        <v>22</v>
      </c>
      <c r="P25" s="7">
        <v>19</v>
      </c>
      <c r="Q25" s="7">
        <v>17</v>
      </c>
      <c r="R25" s="7">
        <v>15</v>
      </c>
      <c r="S25" s="7">
        <v>14</v>
      </c>
      <c r="T25" s="7">
        <v>12</v>
      </c>
      <c r="U25" s="7">
        <v>10</v>
      </c>
      <c r="V25" s="7">
        <v>9</v>
      </c>
      <c r="W25" s="7">
        <v>8</v>
      </c>
      <c r="X25" s="7">
        <v>6</v>
      </c>
      <c r="Y25" s="7">
        <v>5</v>
      </c>
    </row>
    <row r="26" spans="1:25" x14ac:dyDescent="0.3">
      <c r="A26" t="s">
        <v>73</v>
      </c>
      <c r="B26" s="7">
        <v>4</v>
      </c>
      <c r="C26" s="7">
        <v>3</v>
      </c>
      <c r="D26" s="7">
        <v>1</v>
      </c>
      <c r="E26" s="7">
        <v>1</v>
      </c>
      <c r="F26" s="7">
        <v>1</v>
      </c>
      <c r="G26" s="7">
        <v>1</v>
      </c>
      <c r="H26" s="7">
        <v>7</v>
      </c>
      <c r="I26" s="7">
        <v>13</v>
      </c>
      <c r="J26" s="7">
        <v>18</v>
      </c>
      <c r="K26" s="7">
        <v>21</v>
      </c>
      <c r="L26" s="7">
        <v>23</v>
      </c>
      <c r="M26" s="7">
        <v>23</v>
      </c>
      <c r="N26" s="7">
        <v>21</v>
      </c>
      <c r="O26" s="7">
        <v>19</v>
      </c>
      <c r="P26" s="7">
        <v>18</v>
      </c>
      <c r="Q26" s="7">
        <v>17</v>
      </c>
      <c r="R26" s="7">
        <v>15</v>
      </c>
      <c r="S26" s="7">
        <v>13</v>
      </c>
      <c r="T26" s="7">
        <v>12</v>
      </c>
      <c r="U26" s="7">
        <v>10</v>
      </c>
      <c r="V26" s="7">
        <v>9</v>
      </c>
      <c r="W26" s="7">
        <v>8</v>
      </c>
      <c r="X26" s="7">
        <v>6</v>
      </c>
      <c r="Y26" s="7">
        <v>5</v>
      </c>
    </row>
    <row r="27" spans="1:25" x14ac:dyDescent="0.3">
      <c r="A27" t="s">
        <v>116</v>
      </c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3</v>
      </c>
      <c r="H27" s="7">
        <v>7</v>
      </c>
      <c r="I27" s="7">
        <v>11</v>
      </c>
      <c r="J27" s="7">
        <v>15</v>
      </c>
      <c r="K27" s="7">
        <v>18</v>
      </c>
      <c r="L27" s="7">
        <v>21</v>
      </c>
      <c r="M27" s="7">
        <v>23</v>
      </c>
      <c r="N27" s="7">
        <v>24</v>
      </c>
      <c r="O27" s="7">
        <v>24</v>
      </c>
      <c r="P27" s="7">
        <v>23</v>
      </c>
      <c r="Q27" s="7">
        <v>22</v>
      </c>
      <c r="R27" s="7">
        <v>20</v>
      </c>
      <c r="S27" s="7">
        <v>18</v>
      </c>
      <c r="T27" s="7">
        <v>17</v>
      </c>
      <c r="U27" s="7">
        <v>15</v>
      </c>
      <c r="V27" s="7">
        <v>14</v>
      </c>
      <c r="W27" s="7">
        <v>12</v>
      </c>
      <c r="X27" s="7">
        <v>10</v>
      </c>
      <c r="Y27" s="7">
        <v>9</v>
      </c>
    </row>
    <row r="28" spans="1:25" x14ac:dyDescent="0.3">
      <c r="A28" t="s">
        <v>105</v>
      </c>
      <c r="B28" s="7">
        <v>11</v>
      </c>
      <c r="C28" s="7">
        <v>9</v>
      </c>
      <c r="D28" s="7">
        <v>8</v>
      </c>
      <c r="E28" s="7">
        <v>6</v>
      </c>
      <c r="F28" s="7">
        <v>5</v>
      </c>
      <c r="G28" s="7">
        <v>5</v>
      </c>
      <c r="H28" s="7">
        <v>6</v>
      </c>
      <c r="I28" s="7">
        <v>8</v>
      </c>
      <c r="J28" s="7">
        <v>11</v>
      </c>
      <c r="K28" s="7">
        <v>14</v>
      </c>
      <c r="L28" s="7">
        <v>18</v>
      </c>
      <c r="M28" s="7">
        <v>20</v>
      </c>
      <c r="N28" s="7">
        <v>21</v>
      </c>
      <c r="O28" s="7">
        <v>21</v>
      </c>
      <c r="P28" s="7">
        <v>21</v>
      </c>
      <c r="Q28" s="7">
        <v>20</v>
      </c>
      <c r="R28" s="7">
        <v>19</v>
      </c>
      <c r="S28" s="7">
        <v>17</v>
      </c>
      <c r="T28" s="7">
        <v>16</v>
      </c>
      <c r="U28" s="7">
        <v>14</v>
      </c>
      <c r="V28" s="7">
        <v>13</v>
      </c>
      <c r="W28" s="7">
        <v>11</v>
      </c>
      <c r="X28" s="7">
        <v>10</v>
      </c>
      <c r="Y28" s="7">
        <v>8</v>
      </c>
    </row>
    <row r="29" spans="1:25" x14ac:dyDescent="0.3">
      <c r="A29" t="s">
        <v>117</v>
      </c>
      <c r="B29" s="7">
        <v>9</v>
      </c>
      <c r="C29" s="7">
        <v>7</v>
      </c>
      <c r="D29" s="7">
        <v>6</v>
      </c>
      <c r="E29" s="7">
        <v>5</v>
      </c>
      <c r="F29" s="7">
        <v>5</v>
      </c>
      <c r="G29" s="7">
        <v>4</v>
      </c>
      <c r="H29" s="7">
        <v>5</v>
      </c>
      <c r="I29" s="7">
        <v>7</v>
      </c>
      <c r="J29" s="7">
        <v>10</v>
      </c>
      <c r="K29" s="7">
        <v>13</v>
      </c>
      <c r="L29" s="7">
        <v>16</v>
      </c>
      <c r="M29" s="7">
        <v>18</v>
      </c>
      <c r="N29" s="7">
        <v>19</v>
      </c>
      <c r="O29" s="7">
        <v>20</v>
      </c>
      <c r="P29" s="7">
        <v>20</v>
      </c>
      <c r="Q29" s="7">
        <v>20</v>
      </c>
      <c r="R29" s="7">
        <v>19</v>
      </c>
      <c r="S29" s="7">
        <v>18</v>
      </c>
      <c r="T29" s="7">
        <v>17</v>
      </c>
      <c r="U29" s="7">
        <v>15</v>
      </c>
      <c r="V29" s="7">
        <v>14</v>
      </c>
      <c r="W29" s="7">
        <v>12</v>
      </c>
      <c r="X29" s="7">
        <v>10</v>
      </c>
      <c r="Y29" s="7">
        <v>9</v>
      </c>
    </row>
    <row r="31" spans="1:25" x14ac:dyDescent="0.3">
      <c r="A31" s="6" t="s">
        <v>112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</row>
    <row r="32" spans="1:25" x14ac:dyDescent="0.3">
      <c r="A32" t="s">
        <v>104</v>
      </c>
      <c r="B32" s="7">
        <v>2</v>
      </c>
      <c r="C32" s="7">
        <v>1</v>
      </c>
      <c r="D32" s="7">
        <v>0</v>
      </c>
      <c r="E32" s="7">
        <v>0</v>
      </c>
      <c r="F32" s="7">
        <v>-1</v>
      </c>
      <c r="G32" s="7">
        <v>0</v>
      </c>
      <c r="H32" s="7">
        <v>6</v>
      </c>
      <c r="I32" s="7">
        <v>8</v>
      </c>
      <c r="J32" s="7">
        <v>9</v>
      </c>
      <c r="K32" s="7">
        <v>10</v>
      </c>
      <c r="L32" s="7">
        <v>11</v>
      </c>
      <c r="M32" s="7">
        <v>14</v>
      </c>
      <c r="N32" s="7">
        <v>16</v>
      </c>
      <c r="O32" s="7">
        <v>17</v>
      </c>
      <c r="P32" s="7">
        <v>18</v>
      </c>
      <c r="Q32" s="7">
        <v>18</v>
      </c>
      <c r="R32" s="7">
        <v>18</v>
      </c>
      <c r="S32" s="7">
        <v>18</v>
      </c>
      <c r="T32" s="7">
        <v>17</v>
      </c>
      <c r="U32" s="7">
        <v>12</v>
      </c>
      <c r="V32" s="7">
        <v>9</v>
      </c>
      <c r="W32" s="7">
        <v>7</v>
      </c>
      <c r="X32" s="7">
        <v>6</v>
      </c>
      <c r="Y32" s="7">
        <v>4</v>
      </c>
    </row>
    <row r="33" spans="1:25" x14ac:dyDescent="0.3">
      <c r="A33" t="s">
        <v>114</v>
      </c>
      <c r="B33" s="7">
        <v>2</v>
      </c>
      <c r="C33" s="7">
        <v>1</v>
      </c>
      <c r="D33" s="7">
        <v>0</v>
      </c>
      <c r="E33" s="7">
        <v>0</v>
      </c>
      <c r="F33" s="7">
        <v>-1</v>
      </c>
      <c r="G33" s="7">
        <v>0</v>
      </c>
      <c r="H33" s="7">
        <v>8</v>
      </c>
      <c r="I33" s="7">
        <v>16</v>
      </c>
      <c r="J33" s="7">
        <v>22</v>
      </c>
      <c r="K33" s="7">
        <v>25</v>
      </c>
      <c r="L33" s="7">
        <v>25</v>
      </c>
      <c r="M33" s="7">
        <v>21</v>
      </c>
      <c r="N33" s="7">
        <v>18</v>
      </c>
      <c r="O33" s="7">
        <v>18</v>
      </c>
      <c r="P33" s="7">
        <v>18</v>
      </c>
      <c r="Q33" s="7">
        <v>18</v>
      </c>
      <c r="R33" s="7">
        <v>16</v>
      </c>
      <c r="S33" s="7">
        <v>15</v>
      </c>
      <c r="T33" s="7">
        <v>12</v>
      </c>
      <c r="U33" s="7">
        <v>10</v>
      </c>
      <c r="V33" s="7">
        <v>8</v>
      </c>
      <c r="W33" s="7">
        <v>7</v>
      </c>
      <c r="X33" s="7">
        <v>6</v>
      </c>
      <c r="Y33" s="7">
        <v>4</v>
      </c>
    </row>
    <row r="34" spans="1:25" x14ac:dyDescent="0.3">
      <c r="A34" t="s">
        <v>106</v>
      </c>
      <c r="B34" s="7">
        <v>2</v>
      </c>
      <c r="C34" s="7">
        <v>1</v>
      </c>
      <c r="D34" s="7">
        <v>0</v>
      </c>
      <c r="E34" s="7">
        <v>0</v>
      </c>
      <c r="F34" s="7">
        <v>0</v>
      </c>
      <c r="G34" s="7">
        <v>1</v>
      </c>
      <c r="H34" s="7">
        <v>10</v>
      </c>
      <c r="I34" s="7">
        <v>20</v>
      </c>
      <c r="J34" s="7">
        <v>28</v>
      </c>
      <c r="K34" s="7">
        <v>33</v>
      </c>
      <c r="L34" s="7">
        <v>35</v>
      </c>
      <c r="M34" s="7">
        <v>34</v>
      </c>
      <c r="N34" s="7">
        <v>30</v>
      </c>
      <c r="O34" s="7">
        <v>22</v>
      </c>
      <c r="P34" s="7">
        <v>19</v>
      </c>
      <c r="Q34" s="7">
        <v>17</v>
      </c>
      <c r="R34" s="7">
        <v>15</v>
      </c>
      <c r="S34" s="7">
        <v>14</v>
      </c>
      <c r="T34" s="7">
        <v>12</v>
      </c>
      <c r="U34" s="7">
        <v>10</v>
      </c>
      <c r="V34" s="7">
        <v>9</v>
      </c>
      <c r="W34" s="7">
        <v>7</v>
      </c>
      <c r="X34" s="7">
        <v>6</v>
      </c>
      <c r="Y34" s="7">
        <v>4</v>
      </c>
    </row>
    <row r="35" spans="1:25" x14ac:dyDescent="0.3">
      <c r="A35" t="s">
        <v>115</v>
      </c>
      <c r="B35" s="7">
        <v>2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8</v>
      </c>
      <c r="I35" s="7">
        <v>18</v>
      </c>
      <c r="J35" s="7">
        <v>26</v>
      </c>
      <c r="K35" s="7">
        <v>31</v>
      </c>
      <c r="L35" s="7">
        <v>33</v>
      </c>
      <c r="M35" s="7">
        <v>32</v>
      </c>
      <c r="N35" s="7">
        <v>29</v>
      </c>
      <c r="O35" s="7">
        <v>21</v>
      </c>
      <c r="P35" s="7">
        <v>18</v>
      </c>
      <c r="Q35" s="7">
        <v>16</v>
      </c>
      <c r="R35" s="7">
        <v>14</v>
      </c>
      <c r="S35" s="7">
        <v>13</v>
      </c>
      <c r="T35" s="7">
        <v>11</v>
      </c>
      <c r="U35" s="7">
        <v>9</v>
      </c>
      <c r="V35" s="7">
        <v>8</v>
      </c>
      <c r="W35" s="7">
        <v>6</v>
      </c>
      <c r="X35" s="7">
        <v>5</v>
      </c>
      <c r="Y35" s="7">
        <v>4</v>
      </c>
    </row>
    <row r="36" spans="1:25" x14ac:dyDescent="0.3">
      <c r="A36" t="s">
        <v>73</v>
      </c>
      <c r="B36" s="7">
        <v>2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6</v>
      </c>
      <c r="I36" s="7">
        <v>12</v>
      </c>
      <c r="J36" s="7">
        <v>17</v>
      </c>
      <c r="K36" s="7">
        <v>20</v>
      </c>
      <c r="L36" s="7">
        <v>22</v>
      </c>
      <c r="M36" s="7">
        <v>22</v>
      </c>
      <c r="N36" s="7">
        <v>20</v>
      </c>
      <c r="O36" s="7">
        <v>18</v>
      </c>
      <c r="P36" s="7">
        <v>17</v>
      </c>
      <c r="Q36" s="7">
        <v>16</v>
      </c>
      <c r="R36" s="7">
        <v>14</v>
      </c>
      <c r="S36" s="7">
        <v>12</v>
      </c>
      <c r="T36" s="7">
        <v>11</v>
      </c>
      <c r="U36" s="7">
        <v>9</v>
      </c>
      <c r="V36" s="7">
        <v>8</v>
      </c>
      <c r="W36" s="7">
        <v>6</v>
      </c>
      <c r="X36" s="7">
        <v>5</v>
      </c>
      <c r="Y36" s="7">
        <v>4</v>
      </c>
    </row>
    <row r="37" spans="1:25" x14ac:dyDescent="0.3">
      <c r="A37" t="s">
        <v>116</v>
      </c>
      <c r="B37" s="7">
        <v>6</v>
      </c>
      <c r="C37" s="7">
        <v>5</v>
      </c>
      <c r="D37" s="7">
        <v>4</v>
      </c>
      <c r="E37" s="7">
        <v>3</v>
      </c>
      <c r="F37" s="7">
        <v>2</v>
      </c>
      <c r="G37" s="7">
        <v>2</v>
      </c>
      <c r="H37" s="7">
        <v>6</v>
      </c>
      <c r="I37" s="7">
        <v>10</v>
      </c>
      <c r="J37" s="7">
        <v>14</v>
      </c>
      <c r="K37" s="7">
        <v>17</v>
      </c>
      <c r="L37" s="7">
        <v>20</v>
      </c>
      <c r="M37" s="7">
        <v>22</v>
      </c>
      <c r="N37" s="7">
        <v>23</v>
      </c>
      <c r="O37" s="7">
        <v>23</v>
      </c>
      <c r="P37" s="7">
        <v>22</v>
      </c>
      <c r="Q37" s="7">
        <v>21</v>
      </c>
      <c r="R37" s="7">
        <v>19</v>
      </c>
      <c r="S37" s="7">
        <v>17</v>
      </c>
      <c r="T37" s="7">
        <v>16</v>
      </c>
      <c r="U37" s="7">
        <v>14</v>
      </c>
      <c r="V37" s="7">
        <v>13</v>
      </c>
      <c r="W37" s="7">
        <v>11</v>
      </c>
      <c r="X37" s="7">
        <v>9</v>
      </c>
      <c r="Y37" s="7">
        <v>8</v>
      </c>
    </row>
    <row r="38" spans="1:25" x14ac:dyDescent="0.3">
      <c r="A38" t="s">
        <v>105</v>
      </c>
      <c r="B38" s="7">
        <v>9</v>
      </c>
      <c r="C38" s="7">
        <v>8</v>
      </c>
      <c r="D38" s="7">
        <v>7</v>
      </c>
      <c r="E38" s="7">
        <v>6</v>
      </c>
      <c r="F38" s="7">
        <v>5</v>
      </c>
      <c r="G38" s="7">
        <v>4</v>
      </c>
      <c r="H38" s="7">
        <v>5</v>
      </c>
      <c r="I38" s="7">
        <v>7</v>
      </c>
      <c r="J38" s="7">
        <v>10</v>
      </c>
      <c r="K38" s="7">
        <v>13</v>
      </c>
      <c r="L38" s="7">
        <v>17</v>
      </c>
      <c r="M38" s="7">
        <v>19</v>
      </c>
      <c r="N38" s="7">
        <v>20</v>
      </c>
      <c r="O38" s="7">
        <v>20</v>
      </c>
      <c r="P38" s="7">
        <v>20</v>
      </c>
      <c r="Q38" s="7">
        <v>19</v>
      </c>
      <c r="R38" s="7">
        <v>18</v>
      </c>
      <c r="S38" s="7">
        <v>16</v>
      </c>
      <c r="T38" s="7">
        <v>15</v>
      </c>
      <c r="U38" s="7">
        <v>13</v>
      </c>
      <c r="V38" s="7">
        <v>12</v>
      </c>
      <c r="W38" s="7">
        <v>10</v>
      </c>
      <c r="X38" s="7">
        <v>9</v>
      </c>
      <c r="Y38" s="7">
        <v>7</v>
      </c>
    </row>
    <row r="39" spans="1:25" x14ac:dyDescent="0.3">
      <c r="A39" t="s">
        <v>117</v>
      </c>
      <c r="B39" s="7">
        <v>7</v>
      </c>
      <c r="C39" s="7">
        <v>6</v>
      </c>
      <c r="D39" s="7">
        <v>5</v>
      </c>
      <c r="E39" s="7">
        <v>4</v>
      </c>
      <c r="F39" s="7">
        <v>4</v>
      </c>
      <c r="G39" s="7">
        <v>3</v>
      </c>
      <c r="H39" s="7">
        <v>4</v>
      </c>
      <c r="I39" s="7">
        <v>6</v>
      </c>
      <c r="J39" s="7">
        <v>9</v>
      </c>
      <c r="K39" s="7">
        <v>12</v>
      </c>
      <c r="L39" s="7">
        <v>15</v>
      </c>
      <c r="M39" s="7">
        <v>17</v>
      </c>
      <c r="N39" s="7">
        <v>18</v>
      </c>
      <c r="O39" s="7">
        <v>19</v>
      </c>
      <c r="P39" s="7">
        <v>19</v>
      </c>
      <c r="Q39" s="7">
        <v>19</v>
      </c>
      <c r="R39" s="7">
        <v>18</v>
      </c>
      <c r="S39" s="7">
        <v>17</v>
      </c>
      <c r="T39" s="7">
        <v>16</v>
      </c>
      <c r="U39" s="7">
        <v>14</v>
      </c>
      <c r="V39" s="7">
        <v>13</v>
      </c>
      <c r="W39" s="7">
        <v>11</v>
      </c>
      <c r="X39" s="7">
        <v>9</v>
      </c>
      <c r="Y39" s="7">
        <v>8</v>
      </c>
    </row>
    <row r="41" spans="1:25" x14ac:dyDescent="0.3">
      <c r="A41" s="6" t="s">
        <v>111</v>
      </c>
      <c r="B41" s="6">
        <v>1</v>
      </c>
      <c r="C41" s="6">
        <v>2</v>
      </c>
      <c r="D41" s="6">
        <v>3</v>
      </c>
      <c r="E41" s="6">
        <v>4</v>
      </c>
      <c r="F41" s="6">
        <v>5</v>
      </c>
      <c r="G41" s="6">
        <v>6</v>
      </c>
      <c r="H41" s="6">
        <v>7</v>
      </c>
      <c r="I41" s="6">
        <v>8</v>
      </c>
      <c r="J41" s="6">
        <v>9</v>
      </c>
      <c r="K41" s="6">
        <v>10</v>
      </c>
      <c r="L41" s="6">
        <v>11</v>
      </c>
      <c r="M41" s="6">
        <v>12</v>
      </c>
      <c r="N41" s="6">
        <v>13</v>
      </c>
      <c r="O41" s="6">
        <v>14</v>
      </c>
      <c r="P41" s="6">
        <v>15</v>
      </c>
      <c r="Q41" s="6">
        <v>16</v>
      </c>
      <c r="R41" s="6">
        <v>17</v>
      </c>
      <c r="S41" s="6">
        <v>18</v>
      </c>
      <c r="T41" s="6">
        <v>19</v>
      </c>
      <c r="U41" s="6">
        <v>20</v>
      </c>
      <c r="V41" s="6">
        <v>21</v>
      </c>
      <c r="W41" s="6">
        <v>22</v>
      </c>
      <c r="X41" s="6">
        <v>23</v>
      </c>
      <c r="Y41" s="6">
        <v>24</v>
      </c>
    </row>
    <row r="42" spans="1:25" x14ac:dyDescent="0.3">
      <c r="A42" t="s">
        <v>104</v>
      </c>
      <c r="B42" s="7">
        <v>1</v>
      </c>
      <c r="C42" s="7">
        <v>0</v>
      </c>
      <c r="D42" s="7">
        <v>-1</v>
      </c>
      <c r="E42" s="7">
        <v>-1</v>
      </c>
      <c r="F42" s="7">
        <v>-2</v>
      </c>
      <c r="G42" s="7">
        <v>-1</v>
      </c>
      <c r="H42" s="7">
        <v>4</v>
      </c>
      <c r="I42" s="7">
        <v>6</v>
      </c>
      <c r="J42" s="7">
        <v>6</v>
      </c>
      <c r="K42" s="7">
        <v>7</v>
      </c>
      <c r="L42" s="7">
        <v>9</v>
      </c>
      <c r="M42" s="7">
        <v>12</v>
      </c>
      <c r="N42" s="7">
        <v>14</v>
      </c>
      <c r="O42" s="7">
        <v>15</v>
      </c>
      <c r="P42" s="7">
        <v>16</v>
      </c>
      <c r="Q42" s="7">
        <v>16</v>
      </c>
      <c r="R42" s="7">
        <v>16</v>
      </c>
      <c r="S42" s="7">
        <v>16</v>
      </c>
      <c r="T42" s="7">
        <v>15</v>
      </c>
      <c r="U42" s="7">
        <v>9</v>
      </c>
      <c r="V42" s="7">
        <v>6</v>
      </c>
      <c r="W42" s="7">
        <v>4</v>
      </c>
      <c r="X42" s="7">
        <v>3</v>
      </c>
      <c r="Y42" s="7">
        <v>2</v>
      </c>
    </row>
    <row r="43" spans="1:25" x14ac:dyDescent="0.3">
      <c r="A43" t="s">
        <v>114</v>
      </c>
      <c r="B43" s="7">
        <v>1</v>
      </c>
      <c r="C43" s="7">
        <v>0</v>
      </c>
      <c r="D43" s="7">
        <v>-1</v>
      </c>
      <c r="E43" s="7">
        <v>-1</v>
      </c>
      <c r="F43" s="7">
        <v>-2</v>
      </c>
      <c r="G43" s="7">
        <v>-1</v>
      </c>
      <c r="H43" s="7">
        <v>7</v>
      </c>
      <c r="I43" s="7">
        <v>14</v>
      </c>
      <c r="J43" s="7">
        <v>20</v>
      </c>
      <c r="K43" s="7">
        <v>22</v>
      </c>
      <c r="L43" s="7">
        <v>21</v>
      </c>
      <c r="M43" s="7">
        <v>18</v>
      </c>
      <c r="N43" s="7">
        <v>16</v>
      </c>
      <c r="O43" s="7">
        <v>16</v>
      </c>
      <c r="P43" s="7">
        <v>16</v>
      </c>
      <c r="Q43" s="7">
        <v>16</v>
      </c>
      <c r="R43" s="7">
        <v>14</v>
      </c>
      <c r="S43" s="7">
        <v>13</v>
      </c>
      <c r="T43" s="7">
        <v>10</v>
      </c>
      <c r="U43" s="7">
        <v>8</v>
      </c>
      <c r="V43" s="7">
        <v>6</v>
      </c>
      <c r="W43" s="7">
        <v>4</v>
      </c>
      <c r="X43" s="7">
        <v>3</v>
      </c>
      <c r="Y43" s="7">
        <v>2</v>
      </c>
    </row>
    <row r="44" spans="1:25" x14ac:dyDescent="0.3">
      <c r="A44" t="s">
        <v>106</v>
      </c>
      <c r="B44" s="7">
        <v>1</v>
      </c>
      <c r="C44" s="7">
        <v>0</v>
      </c>
      <c r="D44" s="7">
        <v>-1</v>
      </c>
      <c r="E44" s="7">
        <v>-1</v>
      </c>
      <c r="F44" s="7">
        <v>-1</v>
      </c>
      <c r="G44" s="7">
        <v>0</v>
      </c>
      <c r="H44" s="7">
        <v>8</v>
      </c>
      <c r="I44" s="7">
        <v>18</v>
      </c>
      <c r="J44" s="7">
        <v>26</v>
      </c>
      <c r="K44" s="7">
        <v>31</v>
      </c>
      <c r="L44" s="7">
        <v>32</v>
      </c>
      <c r="M44" s="7">
        <v>31</v>
      </c>
      <c r="N44" s="7">
        <v>27</v>
      </c>
      <c r="O44" s="7">
        <v>20</v>
      </c>
      <c r="P44" s="7">
        <v>17</v>
      </c>
      <c r="Q44" s="7">
        <v>15</v>
      </c>
      <c r="R44" s="7">
        <v>13</v>
      </c>
      <c r="S44" s="7">
        <v>12</v>
      </c>
      <c r="T44" s="7">
        <v>10</v>
      </c>
      <c r="U44" s="7">
        <v>9</v>
      </c>
      <c r="V44" s="7">
        <v>7</v>
      </c>
      <c r="W44" s="7">
        <v>5</v>
      </c>
      <c r="X44" s="7">
        <v>3</v>
      </c>
      <c r="Y44" s="7">
        <v>2</v>
      </c>
    </row>
    <row r="45" spans="1:25" x14ac:dyDescent="0.3">
      <c r="A45" t="s">
        <v>115</v>
      </c>
      <c r="B45" s="7">
        <v>1</v>
      </c>
      <c r="C45" s="7">
        <v>0</v>
      </c>
      <c r="D45" s="7">
        <v>-1</v>
      </c>
      <c r="E45" s="7">
        <v>-1</v>
      </c>
      <c r="F45" s="7">
        <v>-1</v>
      </c>
      <c r="G45" s="7">
        <v>-1</v>
      </c>
      <c r="H45" s="7">
        <v>7</v>
      </c>
      <c r="I45" s="7">
        <v>16</v>
      </c>
      <c r="J45" s="7">
        <v>24</v>
      </c>
      <c r="K45" s="7">
        <v>29</v>
      </c>
      <c r="L45" s="7">
        <v>31</v>
      </c>
      <c r="M45" s="7">
        <v>30</v>
      </c>
      <c r="N45" s="7">
        <v>26</v>
      </c>
      <c r="O45" s="7">
        <v>19</v>
      </c>
      <c r="P45" s="7">
        <v>16</v>
      </c>
      <c r="Q45" s="7">
        <v>14</v>
      </c>
      <c r="R45" s="7">
        <v>12</v>
      </c>
      <c r="S45" s="7">
        <v>11</v>
      </c>
      <c r="T45" s="7">
        <v>9</v>
      </c>
      <c r="U45" s="7">
        <v>8</v>
      </c>
      <c r="V45" s="7">
        <v>6</v>
      </c>
      <c r="W45" s="7">
        <v>4</v>
      </c>
      <c r="X45" s="7">
        <v>3</v>
      </c>
      <c r="Y45" s="7">
        <v>2</v>
      </c>
    </row>
    <row r="46" spans="1:25" x14ac:dyDescent="0.3">
      <c r="A46" t="s">
        <v>73</v>
      </c>
      <c r="B46" s="7">
        <v>1</v>
      </c>
      <c r="C46" s="7">
        <v>0</v>
      </c>
      <c r="D46" s="7">
        <v>-1</v>
      </c>
      <c r="E46" s="7">
        <v>-1</v>
      </c>
      <c r="F46" s="7">
        <v>-1</v>
      </c>
      <c r="G46" s="7">
        <v>-1</v>
      </c>
      <c r="H46" s="7">
        <v>5</v>
      </c>
      <c r="I46" s="7">
        <v>10</v>
      </c>
      <c r="J46" s="7">
        <v>15</v>
      </c>
      <c r="K46" s="7">
        <v>18</v>
      </c>
      <c r="L46" s="7">
        <v>20</v>
      </c>
      <c r="M46" s="7">
        <v>20</v>
      </c>
      <c r="N46" s="7">
        <v>18</v>
      </c>
      <c r="O46" s="7">
        <v>16</v>
      </c>
      <c r="P46" s="7">
        <v>15</v>
      </c>
      <c r="Q46" s="7">
        <v>14</v>
      </c>
      <c r="R46" s="7">
        <v>12</v>
      </c>
      <c r="S46" s="7">
        <v>10</v>
      </c>
      <c r="T46" s="7">
        <v>9</v>
      </c>
      <c r="U46" s="7">
        <v>8</v>
      </c>
      <c r="V46" s="7">
        <v>6</v>
      </c>
      <c r="W46" s="7">
        <v>4</v>
      </c>
      <c r="X46" s="7">
        <v>3</v>
      </c>
      <c r="Y46" s="7">
        <v>2</v>
      </c>
    </row>
    <row r="47" spans="1:25" x14ac:dyDescent="0.3">
      <c r="A47" t="s">
        <v>116</v>
      </c>
      <c r="B47" s="7">
        <v>5</v>
      </c>
      <c r="C47" s="7">
        <v>4</v>
      </c>
      <c r="D47" s="7">
        <v>3</v>
      </c>
      <c r="E47" s="7">
        <v>2</v>
      </c>
      <c r="F47" s="7">
        <v>2</v>
      </c>
      <c r="G47" s="7">
        <v>1</v>
      </c>
      <c r="H47" s="7">
        <v>5</v>
      </c>
      <c r="I47" s="7">
        <v>8</v>
      </c>
      <c r="J47" s="7">
        <v>12</v>
      </c>
      <c r="K47" s="7">
        <v>15</v>
      </c>
      <c r="L47" s="7">
        <v>18</v>
      </c>
      <c r="M47" s="7">
        <v>20</v>
      </c>
      <c r="N47" s="7">
        <v>21</v>
      </c>
      <c r="O47" s="7">
        <v>21</v>
      </c>
      <c r="P47" s="7">
        <v>20</v>
      </c>
      <c r="Q47" s="7">
        <v>19</v>
      </c>
      <c r="R47" s="7">
        <v>17</v>
      </c>
      <c r="S47" s="7">
        <v>15</v>
      </c>
      <c r="T47" s="7">
        <v>14</v>
      </c>
      <c r="U47" s="7">
        <v>13</v>
      </c>
      <c r="V47" s="7">
        <v>11</v>
      </c>
      <c r="W47" s="7">
        <v>9</v>
      </c>
      <c r="X47" s="7">
        <v>7</v>
      </c>
      <c r="Y47" s="7">
        <v>6</v>
      </c>
    </row>
    <row r="48" spans="1:25" x14ac:dyDescent="0.3">
      <c r="A48" t="s">
        <v>105</v>
      </c>
      <c r="B48" s="7">
        <v>8</v>
      </c>
      <c r="C48" s="7">
        <v>7</v>
      </c>
      <c r="D48" s="7">
        <v>6</v>
      </c>
      <c r="E48" s="7">
        <v>5</v>
      </c>
      <c r="F48" s="7">
        <v>4</v>
      </c>
      <c r="G48" s="7">
        <v>3</v>
      </c>
      <c r="H48" s="7">
        <v>4</v>
      </c>
      <c r="I48" s="7">
        <v>6</v>
      </c>
      <c r="J48" s="7">
        <v>9</v>
      </c>
      <c r="K48" s="7">
        <v>12</v>
      </c>
      <c r="L48" s="7">
        <v>16</v>
      </c>
      <c r="M48" s="7">
        <v>18</v>
      </c>
      <c r="N48" s="7">
        <v>19</v>
      </c>
      <c r="O48" s="7">
        <v>19</v>
      </c>
      <c r="P48" s="7">
        <v>19</v>
      </c>
      <c r="Q48" s="7">
        <v>18</v>
      </c>
      <c r="R48" s="7">
        <v>17</v>
      </c>
      <c r="S48" s="7">
        <v>15</v>
      </c>
      <c r="T48" s="7">
        <v>14</v>
      </c>
      <c r="U48" s="7">
        <v>13</v>
      </c>
      <c r="V48" s="7">
        <v>12</v>
      </c>
      <c r="W48" s="7">
        <v>10</v>
      </c>
      <c r="X48" s="7">
        <v>8</v>
      </c>
      <c r="Y48" s="7">
        <v>7</v>
      </c>
    </row>
    <row r="49" spans="1:25" x14ac:dyDescent="0.3">
      <c r="A49" t="s">
        <v>117</v>
      </c>
      <c r="B49" s="7">
        <v>6</v>
      </c>
      <c r="C49" s="7">
        <v>5</v>
      </c>
      <c r="D49" s="7">
        <v>4</v>
      </c>
      <c r="E49" s="7">
        <v>3</v>
      </c>
      <c r="F49" s="7">
        <v>3</v>
      </c>
      <c r="G49" s="7">
        <v>2</v>
      </c>
      <c r="H49" s="7">
        <v>3</v>
      </c>
      <c r="I49" s="7">
        <v>5</v>
      </c>
      <c r="J49" s="7">
        <v>8</v>
      </c>
      <c r="K49" s="7">
        <v>11</v>
      </c>
      <c r="L49" s="7">
        <v>14</v>
      </c>
      <c r="M49" s="7">
        <v>16</v>
      </c>
      <c r="N49" s="7">
        <v>17</v>
      </c>
      <c r="O49" s="7">
        <v>18</v>
      </c>
      <c r="P49" s="7">
        <v>18</v>
      </c>
      <c r="Q49" s="7">
        <v>18</v>
      </c>
      <c r="R49" s="7">
        <v>17</v>
      </c>
      <c r="S49" s="7">
        <v>16</v>
      </c>
      <c r="T49" s="7">
        <v>15</v>
      </c>
      <c r="U49" s="7">
        <v>13</v>
      </c>
      <c r="V49" s="7">
        <v>12</v>
      </c>
      <c r="W49" s="7">
        <v>10</v>
      </c>
      <c r="X49" s="7">
        <v>8</v>
      </c>
      <c r="Y49" s="7">
        <v>7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D51-767F-4D41-8665-05CB5C841E98}">
  <dimension ref="A1:L26"/>
  <sheetViews>
    <sheetView workbookViewId="0">
      <selection activeCell="I3" sqref="I3:I12"/>
    </sheetView>
  </sheetViews>
  <sheetFormatPr defaultRowHeight="14.4" x14ac:dyDescent="0.3"/>
  <sheetData>
    <row r="1" spans="1:12" x14ac:dyDescent="0.3">
      <c r="A1" s="18" t="s">
        <v>43</v>
      </c>
      <c r="B1" s="18"/>
      <c r="C1" s="18"/>
      <c r="D1" s="18"/>
      <c r="E1" s="18"/>
      <c r="F1" s="18"/>
      <c r="I1" s="6"/>
      <c r="J1" s="6"/>
      <c r="K1" s="6"/>
      <c r="L1" s="6"/>
    </row>
    <row r="2" spans="1:12" x14ac:dyDescent="0.3">
      <c r="A2" s="6" t="s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 t="s">
        <v>61</v>
      </c>
      <c r="I2" s="7"/>
    </row>
    <row r="3" spans="1:12" x14ac:dyDescent="0.3">
      <c r="A3" s="7">
        <v>1</v>
      </c>
      <c r="B3" s="7">
        <v>0</v>
      </c>
      <c r="C3">
        <v>1</v>
      </c>
      <c r="D3" s="7">
        <v>7</v>
      </c>
      <c r="E3" s="7">
        <v>9</v>
      </c>
      <c r="F3" s="7">
        <v>12</v>
      </c>
      <c r="G3" s="7">
        <v>1</v>
      </c>
      <c r="I3" s="7"/>
    </row>
    <row r="4" spans="1:12" x14ac:dyDescent="0.3">
      <c r="A4" s="7">
        <v>2</v>
      </c>
      <c r="B4" s="7">
        <v>-1</v>
      </c>
      <c r="C4" s="7">
        <v>0</v>
      </c>
      <c r="D4" s="7">
        <v>4</v>
      </c>
      <c r="E4" s="7">
        <v>6</v>
      </c>
      <c r="F4" s="7">
        <v>12</v>
      </c>
      <c r="G4" s="7">
        <v>0</v>
      </c>
      <c r="I4" s="7"/>
    </row>
    <row r="5" spans="1:12" x14ac:dyDescent="0.3">
      <c r="A5" s="7">
        <v>3</v>
      </c>
      <c r="B5" s="7">
        <v>-2</v>
      </c>
      <c r="C5" s="7">
        <v>-1</v>
      </c>
      <c r="D5" s="7">
        <v>3</v>
      </c>
      <c r="E5" s="7">
        <v>4</v>
      </c>
      <c r="F5" s="7">
        <v>9</v>
      </c>
      <c r="G5" s="7">
        <v>-1</v>
      </c>
      <c r="I5" s="7"/>
    </row>
    <row r="6" spans="1:12" x14ac:dyDescent="0.3">
      <c r="A6" s="7">
        <v>4</v>
      </c>
      <c r="B6" s="7">
        <v>-3</v>
      </c>
      <c r="C6" s="7">
        <v>-2</v>
      </c>
      <c r="D6" s="7">
        <v>1</v>
      </c>
      <c r="E6" s="7">
        <v>2</v>
      </c>
      <c r="F6" s="7">
        <v>7</v>
      </c>
      <c r="G6" s="7">
        <v>-1</v>
      </c>
      <c r="I6" s="7"/>
    </row>
    <row r="7" spans="1:12" x14ac:dyDescent="0.3">
      <c r="A7" s="7">
        <v>5</v>
      </c>
      <c r="B7" s="7">
        <v>-3</v>
      </c>
      <c r="C7" s="7">
        <v>-3</v>
      </c>
      <c r="D7" s="7">
        <v>0</v>
      </c>
      <c r="E7" s="7">
        <v>1</v>
      </c>
      <c r="F7" s="7">
        <v>4</v>
      </c>
      <c r="G7" s="7">
        <v>-1</v>
      </c>
      <c r="I7" s="7"/>
    </row>
    <row r="8" spans="1:12" x14ac:dyDescent="0.3">
      <c r="A8" s="7">
        <v>6</v>
      </c>
      <c r="B8" s="7">
        <v>-3</v>
      </c>
      <c r="C8" s="7">
        <v>-3</v>
      </c>
      <c r="D8" s="7">
        <v>-1</v>
      </c>
      <c r="E8" s="7">
        <v>-1</v>
      </c>
      <c r="F8" s="7">
        <v>2</v>
      </c>
      <c r="G8" s="7">
        <v>-1</v>
      </c>
      <c r="I8" s="7"/>
    </row>
    <row r="9" spans="1:12" x14ac:dyDescent="0.3">
      <c r="A9" s="7">
        <v>7</v>
      </c>
      <c r="B9" s="7">
        <v>0</v>
      </c>
      <c r="C9" s="7">
        <v>-2</v>
      </c>
      <c r="D9" s="7">
        <v>0</v>
      </c>
      <c r="E9" s="7">
        <v>-2</v>
      </c>
      <c r="F9" s="7">
        <v>1</v>
      </c>
      <c r="G9" s="7">
        <v>-1</v>
      </c>
      <c r="I9" s="7"/>
    </row>
    <row r="10" spans="1:12" x14ac:dyDescent="0.3">
      <c r="A10" s="7">
        <v>8</v>
      </c>
      <c r="B10" s="7">
        <v>7</v>
      </c>
      <c r="C10" s="7">
        <v>2</v>
      </c>
      <c r="D10" s="7">
        <v>3</v>
      </c>
      <c r="E10" s="7">
        <v>-2</v>
      </c>
      <c r="F10" s="7">
        <v>1</v>
      </c>
      <c r="G10" s="7">
        <v>0</v>
      </c>
      <c r="I10" s="7"/>
    </row>
    <row r="11" spans="1:12" x14ac:dyDescent="0.3">
      <c r="A11" s="7">
        <v>9</v>
      </c>
      <c r="B11" s="7">
        <v>16</v>
      </c>
      <c r="C11" s="7">
        <v>9</v>
      </c>
      <c r="D11" s="7">
        <v>7</v>
      </c>
      <c r="E11" s="7">
        <v>0</v>
      </c>
      <c r="F11" s="7">
        <v>2</v>
      </c>
      <c r="G11" s="7">
        <v>1</v>
      </c>
      <c r="I11" s="7"/>
    </row>
    <row r="12" spans="1:12" x14ac:dyDescent="0.3">
      <c r="A12" s="7">
        <v>10</v>
      </c>
      <c r="B12" s="7">
        <v>25</v>
      </c>
      <c r="C12" s="7">
        <v>18</v>
      </c>
      <c r="D12" s="7">
        <v>13</v>
      </c>
      <c r="E12" s="7">
        <v>4</v>
      </c>
      <c r="F12" s="7">
        <v>7</v>
      </c>
      <c r="G12" s="7">
        <v>2</v>
      </c>
      <c r="I12" s="7"/>
    </row>
    <row r="13" spans="1:12" x14ac:dyDescent="0.3">
      <c r="A13" s="7">
        <v>11</v>
      </c>
      <c r="B13" s="7">
        <v>33</v>
      </c>
      <c r="C13" s="7">
        <v>27</v>
      </c>
      <c r="D13" s="7">
        <v>19</v>
      </c>
      <c r="E13" s="7">
        <v>9</v>
      </c>
      <c r="F13" s="7">
        <v>12</v>
      </c>
      <c r="G13" s="7">
        <v>4</v>
      </c>
      <c r="I13" s="7"/>
    </row>
    <row r="14" spans="1:12" x14ac:dyDescent="0.3">
      <c r="A14" s="7">
        <v>12</v>
      </c>
      <c r="B14" s="7">
        <v>41</v>
      </c>
      <c r="C14" s="7">
        <v>34</v>
      </c>
      <c r="D14" s="7">
        <v>26</v>
      </c>
      <c r="E14" s="7">
        <v>16</v>
      </c>
      <c r="F14" s="7">
        <v>17</v>
      </c>
      <c r="G14" s="7">
        <v>5</v>
      </c>
      <c r="I14" s="7"/>
    </row>
    <row r="15" spans="1:12" x14ac:dyDescent="0.3">
      <c r="A15" s="7">
        <v>13</v>
      </c>
      <c r="B15" s="7">
        <v>46</v>
      </c>
      <c r="C15" s="7">
        <v>41</v>
      </c>
      <c r="D15" s="7">
        <v>32</v>
      </c>
      <c r="E15" s="7">
        <v>23</v>
      </c>
      <c r="F15" s="7">
        <v>22</v>
      </c>
      <c r="G15" s="7">
        <v>7</v>
      </c>
      <c r="I15" s="7"/>
    </row>
    <row r="16" spans="1:12" x14ac:dyDescent="0.3">
      <c r="A16" s="7">
        <v>14</v>
      </c>
      <c r="B16" s="7">
        <v>49</v>
      </c>
      <c r="C16" s="7">
        <v>46</v>
      </c>
      <c r="D16" s="7">
        <v>37</v>
      </c>
      <c r="E16" s="7">
        <v>30</v>
      </c>
      <c r="F16" s="7">
        <v>27</v>
      </c>
      <c r="G16" s="7">
        <v>7</v>
      </c>
      <c r="I16" s="7"/>
    </row>
    <row r="17" spans="1:9" x14ac:dyDescent="0.3">
      <c r="A17" s="7">
        <v>15</v>
      </c>
      <c r="B17" s="7">
        <v>49</v>
      </c>
      <c r="C17" s="7">
        <v>48</v>
      </c>
      <c r="D17" s="7">
        <v>40</v>
      </c>
      <c r="E17" s="7">
        <v>36</v>
      </c>
      <c r="F17" s="7">
        <v>33</v>
      </c>
      <c r="G17" s="7">
        <v>8</v>
      </c>
      <c r="I17" s="7"/>
    </row>
    <row r="18" spans="1:9" x14ac:dyDescent="0.3">
      <c r="A18" s="7">
        <v>16</v>
      </c>
      <c r="B18" s="7">
        <v>46</v>
      </c>
      <c r="C18" s="7">
        <v>47</v>
      </c>
      <c r="D18" s="7">
        <v>41</v>
      </c>
      <c r="E18" s="7">
        <v>41</v>
      </c>
      <c r="F18" s="7">
        <v>37</v>
      </c>
      <c r="G18" s="7">
        <v>8</v>
      </c>
      <c r="I18" s="7"/>
    </row>
    <row r="19" spans="1:9" x14ac:dyDescent="0.3">
      <c r="A19" s="7">
        <v>17</v>
      </c>
      <c r="B19" s="7">
        <v>41</v>
      </c>
      <c r="C19" s="7">
        <v>44</v>
      </c>
      <c r="D19" s="7">
        <v>41</v>
      </c>
      <c r="E19" s="7">
        <v>43</v>
      </c>
      <c r="F19" s="7">
        <v>38</v>
      </c>
      <c r="G19" s="7">
        <v>7</v>
      </c>
      <c r="I19" s="7"/>
    </row>
    <row r="20" spans="1:9" x14ac:dyDescent="0.3">
      <c r="A20" s="7">
        <v>18</v>
      </c>
      <c r="B20" s="7">
        <v>33</v>
      </c>
      <c r="C20" s="7">
        <v>39</v>
      </c>
      <c r="D20" s="7">
        <v>37</v>
      </c>
      <c r="E20" s="7">
        <v>43</v>
      </c>
      <c r="F20" s="7">
        <v>36</v>
      </c>
      <c r="G20" s="7">
        <v>7</v>
      </c>
      <c r="I20" s="7"/>
    </row>
    <row r="21" spans="1:9" x14ac:dyDescent="0.3">
      <c r="A21" s="7">
        <v>19</v>
      </c>
      <c r="B21" s="7">
        <v>24</v>
      </c>
      <c r="C21" s="7">
        <v>31</v>
      </c>
      <c r="D21" s="7">
        <v>33</v>
      </c>
      <c r="E21" s="7">
        <v>41</v>
      </c>
      <c r="F21" s="7">
        <v>33</v>
      </c>
      <c r="G21" s="7">
        <v>6</v>
      </c>
      <c r="I21" s="7"/>
    </row>
    <row r="22" spans="1:9" x14ac:dyDescent="0.3">
      <c r="A22" s="7">
        <v>20</v>
      </c>
      <c r="B22" s="7">
        <v>14</v>
      </c>
      <c r="C22" s="7">
        <v>22</v>
      </c>
      <c r="D22" s="7">
        <v>27</v>
      </c>
      <c r="E22" s="7">
        <v>37</v>
      </c>
      <c r="F22" s="7">
        <v>29</v>
      </c>
      <c r="G22" s="7">
        <v>4</v>
      </c>
      <c r="I22" s="7"/>
    </row>
    <row r="23" spans="1:9" x14ac:dyDescent="0.3">
      <c r="A23" s="7">
        <v>21</v>
      </c>
      <c r="B23" s="7">
        <v>8</v>
      </c>
      <c r="C23" s="7">
        <v>14</v>
      </c>
      <c r="D23" s="7">
        <v>21</v>
      </c>
      <c r="E23" s="7">
        <v>31</v>
      </c>
      <c r="F23" s="7">
        <v>27</v>
      </c>
      <c r="G23" s="7">
        <v>3</v>
      </c>
      <c r="I23" s="7"/>
    </row>
    <row r="24" spans="1:9" x14ac:dyDescent="0.3">
      <c r="A24" s="7">
        <v>22</v>
      </c>
      <c r="B24" s="7">
        <v>5</v>
      </c>
      <c r="C24" s="7">
        <v>8</v>
      </c>
      <c r="D24" s="7">
        <v>17</v>
      </c>
      <c r="E24" s="7">
        <v>25</v>
      </c>
      <c r="F24" s="7">
        <v>25</v>
      </c>
      <c r="G24" s="7">
        <v>2</v>
      </c>
      <c r="I24" s="7"/>
    </row>
    <row r="25" spans="1:9" x14ac:dyDescent="0.3">
      <c r="A25" s="7">
        <v>23</v>
      </c>
      <c r="B25" s="7">
        <v>3</v>
      </c>
      <c r="C25" s="7">
        <v>5</v>
      </c>
      <c r="D25" s="7">
        <v>13</v>
      </c>
      <c r="E25" s="7">
        <v>19</v>
      </c>
      <c r="F25" s="7">
        <v>23</v>
      </c>
      <c r="G25" s="7">
        <v>2</v>
      </c>
      <c r="I25" s="7"/>
    </row>
    <row r="26" spans="1:9" x14ac:dyDescent="0.3">
      <c r="A26" s="7">
        <v>24</v>
      </c>
      <c r="B26" s="7">
        <v>1</v>
      </c>
      <c r="C26" s="7">
        <v>3</v>
      </c>
      <c r="D26" s="7">
        <v>9</v>
      </c>
      <c r="E26" s="7">
        <v>13</v>
      </c>
      <c r="F26" s="7">
        <v>21</v>
      </c>
      <c r="G26" s="7">
        <v>1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937B-A30B-48BF-8A1C-911164CBA9CB}">
  <dimension ref="A1:Y45"/>
  <sheetViews>
    <sheetView topLeftCell="A9" zoomScale="88" workbookViewId="0">
      <selection activeCell="A29" sqref="A29"/>
    </sheetView>
  </sheetViews>
  <sheetFormatPr defaultRowHeight="14.4" x14ac:dyDescent="0.3"/>
  <sheetData>
    <row r="1" spans="1:25" ht="28.8" x14ac:dyDescent="0.3">
      <c r="A1" t="s">
        <v>67</v>
      </c>
      <c r="C1" s="7" t="s">
        <v>68</v>
      </c>
      <c r="D1" s="7" t="s">
        <v>69</v>
      </c>
    </row>
    <row r="2" spans="1:25" x14ac:dyDescent="0.3">
      <c r="A2" t="s">
        <v>75</v>
      </c>
      <c r="C2" s="7" t="s">
        <v>70</v>
      </c>
      <c r="D2" t="s">
        <v>71</v>
      </c>
    </row>
    <row r="3" spans="1:25" x14ac:dyDescent="0.3">
      <c r="A3" s="6" t="s">
        <v>72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</row>
    <row r="4" spans="1:25" x14ac:dyDescent="0.3">
      <c r="A4" t="s">
        <v>104</v>
      </c>
      <c r="B4" s="7">
        <v>0</v>
      </c>
      <c r="C4" s="7">
        <v>0</v>
      </c>
      <c r="D4" s="7">
        <v>0</v>
      </c>
      <c r="E4" s="7">
        <v>0</v>
      </c>
      <c r="F4" s="7">
        <v>3</v>
      </c>
      <c r="G4" s="7">
        <v>79</v>
      </c>
      <c r="H4" s="7">
        <v>85</v>
      </c>
      <c r="I4" s="7">
        <v>88</v>
      </c>
      <c r="J4" s="7">
        <v>101</v>
      </c>
      <c r="K4" s="7">
        <v>110</v>
      </c>
      <c r="L4" s="7">
        <v>120</v>
      </c>
      <c r="M4" s="7">
        <v>126</v>
      </c>
      <c r="N4" s="7">
        <v>126</v>
      </c>
      <c r="O4" s="7">
        <v>123</v>
      </c>
      <c r="P4" s="7">
        <v>113</v>
      </c>
      <c r="Q4" s="7">
        <v>98</v>
      </c>
      <c r="R4" s="7">
        <v>98</v>
      </c>
      <c r="S4" s="7">
        <v>113</v>
      </c>
      <c r="T4" s="7">
        <v>38</v>
      </c>
      <c r="U4" s="7">
        <v>19</v>
      </c>
      <c r="V4" s="7">
        <v>9</v>
      </c>
      <c r="W4" s="7">
        <v>3</v>
      </c>
      <c r="X4" s="7">
        <v>3</v>
      </c>
      <c r="Y4" s="7">
        <v>0</v>
      </c>
    </row>
    <row r="5" spans="1:25" x14ac:dyDescent="0.3">
      <c r="A5" t="s">
        <v>114</v>
      </c>
      <c r="B5" s="7">
        <v>0</v>
      </c>
      <c r="C5" s="7">
        <v>0</v>
      </c>
      <c r="D5" s="7">
        <v>0</v>
      </c>
      <c r="E5" s="7">
        <v>0</v>
      </c>
      <c r="F5" s="7">
        <v>6</v>
      </c>
      <c r="G5" s="7">
        <v>268</v>
      </c>
      <c r="H5" s="7">
        <v>406</v>
      </c>
      <c r="I5" s="7">
        <v>422</v>
      </c>
      <c r="J5" s="7">
        <v>353</v>
      </c>
      <c r="K5" s="7">
        <v>236</v>
      </c>
      <c r="L5" s="7">
        <v>173</v>
      </c>
      <c r="M5" s="7">
        <v>151</v>
      </c>
      <c r="N5" s="7">
        <v>139</v>
      </c>
      <c r="O5" s="7">
        <v>126</v>
      </c>
      <c r="P5" s="7">
        <v>117</v>
      </c>
      <c r="Q5" s="7">
        <v>101</v>
      </c>
      <c r="R5" s="7">
        <v>82</v>
      </c>
      <c r="S5" s="7">
        <v>57</v>
      </c>
      <c r="T5" s="7">
        <v>22</v>
      </c>
      <c r="U5" s="7">
        <v>9</v>
      </c>
      <c r="V5" s="7">
        <v>6</v>
      </c>
      <c r="W5" s="7">
        <v>3</v>
      </c>
      <c r="X5" s="7">
        <v>0</v>
      </c>
      <c r="Y5" s="7">
        <v>0</v>
      </c>
    </row>
    <row r="6" spans="1:25" x14ac:dyDescent="0.3">
      <c r="A6" t="s">
        <v>106</v>
      </c>
      <c r="B6" s="7">
        <v>0</v>
      </c>
      <c r="C6" s="7">
        <v>0</v>
      </c>
      <c r="D6" s="7">
        <v>0</v>
      </c>
      <c r="E6" s="7">
        <v>0</v>
      </c>
      <c r="F6" s="7">
        <v>6</v>
      </c>
      <c r="G6" s="7">
        <v>293</v>
      </c>
      <c r="H6" s="7">
        <v>495</v>
      </c>
      <c r="I6" s="7">
        <v>583</v>
      </c>
      <c r="J6" s="7">
        <v>576</v>
      </c>
      <c r="K6" s="7">
        <v>485</v>
      </c>
      <c r="L6" s="7">
        <v>334</v>
      </c>
      <c r="M6" s="7">
        <v>211</v>
      </c>
      <c r="N6" s="7">
        <v>167</v>
      </c>
      <c r="O6" s="7">
        <v>142</v>
      </c>
      <c r="P6" s="7">
        <v>123</v>
      </c>
      <c r="Q6" s="7">
        <v>104</v>
      </c>
      <c r="R6" s="7">
        <v>82</v>
      </c>
      <c r="S6" s="7">
        <v>57</v>
      </c>
      <c r="T6" s="7">
        <v>22</v>
      </c>
      <c r="U6" s="7">
        <v>9</v>
      </c>
      <c r="V6" s="7">
        <v>6</v>
      </c>
      <c r="W6" s="7">
        <v>3</v>
      </c>
      <c r="X6" s="7">
        <v>0</v>
      </c>
      <c r="Y6" s="7">
        <v>0</v>
      </c>
    </row>
    <row r="7" spans="1:25" x14ac:dyDescent="0.3">
      <c r="A7" t="s">
        <v>115</v>
      </c>
      <c r="B7" s="7">
        <v>0</v>
      </c>
      <c r="C7" s="7">
        <v>0</v>
      </c>
      <c r="D7" s="7">
        <v>0</v>
      </c>
      <c r="E7" s="7">
        <v>0</v>
      </c>
      <c r="F7" s="7">
        <v>3</v>
      </c>
      <c r="G7" s="7">
        <v>148</v>
      </c>
      <c r="H7" s="7">
        <v>299</v>
      </c>
      <c r="I7" s="7">
        <v>413</v>
      </c>
      <c r="J7" s="7">
        <v>473</v>
      </c>
      <c r="K7" s="7">
        <v>473</v>
      </c>
      <c r="L7" s="7">
        <v>413</v>
      </c>
      <c r="M7" s="7">
        <v>306</v>
      </c>
      <c r="N7" s="7">
        <v>198</v>
      </c>
      <c r="O7" s="7">
        <v>154</v>
      </c>
      <c r="P7" s="7">
        <v>129</v>
      </c>
      <c r="Q7" s="7">
        <v>107</v>
      </c>
      <c r="R7" s="7">
        <v>85</v>
      </c>
      <c r="S7" s="7">
        <v>57</v>
      </c>
      <c r="T7" s="7">
        <v>22</v>
      </c>
      <c r="U7" s="7">
        <v>9</v>
      </c>
      <c r="V7" s="7">
        <v>6</v>
      </c>
      <c r="W7" s="7">
        <v>3</v>
      </c>
      <c r="X7" s="7">
        <v>0</v>
      </c>
      <c r="Y7" s="7">
        <v>0</v>
      </c>
    </row>
    <row r="8" spans="1:25" x14ac:dyDescent="0.3">
      <c r="A8" t="s">
        <v>73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28</v>
      </c>
      <c r="H8" s="7">
        <v>54</v>
      </c>
      <c r="I8" s="7">
        <v>79</v>
      </c>
      <c r="J8" s="7">
        <v>129</v>
      </c>
      <c r="K8" s="7">
        <v>202</v>
      </c>
      <c r="L8" s="7">
        <v>268</v>
      </c>
      <c r="M8" s="7">
        <v>306</v>
      </c>
      <c r="N8" s="7">
        <v>302</v>
      </c>
      <c r="O8" s="7">
        <v>265</v>
      </c>
      <c r="P8" s="7">
        <v>198</v>
      </c>
      <c r="Q8" s="7">
        <v>132</v>
      </c>
      <c r="R8" s="7">
        <v>98</v>
      </c>
      <c r="S8" s="7">
        <v>63</v>
      </c>
      <c r="T8" s="7">
        <v>25</v>
      </c>
      <c r="U8" s="7">
        <v>13</v>
      </c>
      <c r="V8" s="7">
        <v>6</v>
      </c>
      <c r="W8" s="7">
        <v>3</v>
      </c>
      <c r="X8" s="7">
        <v>0</v>
      </c>
      <c r="Y8" s="7">
        <v>0</v>
      </c>
    </row>
    <row r="9" spans="1:25" x14ac:dyDescent="0.3">
      <c r="A9" t="s">
        <v>116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28</v>
      </c>
      <c r="H9" s="7">
        <v>54</v>
      </c>
      <c r="I9" s="7">
        <v>76</v>
      </c>
      <c r="J9" s="7">
        <v>95</v>
      </c>
      <c r="K9" s="7">
        <v>110</v>
      </c>
      <c r="L9" s="7">
        <v>123</v>
      </c>
      <c r="M9" s="7">
        <v>202</v>
      </c>
      <c r="N9" s="7">
        <v>318</v>
      </c>
      <c r="O9" s="7">
        <v>419</v>
      </c>
      <c r="P9" s="7">
        <v>476</v>
      </c>
      <c r="Q9" s="7">
        <v>479</v>
      </c>
      <c r="R9" s="7">
        <v>419</v>
      </c>
      <c r="S9" s="7">
        <v>293</v>
      </c>
      <c r="T9" s="7">
        <v>110</v>
      </c>
      <c r="U9" s="7">
        <v>54</v>
      </c>
      <c r="V9" s="7">
        <v>25</v>
      </c>
      <c r="W9" s="7">
        <v>13</v>
      </c>
      <c r="X9" s="7">
        <v>6</v>
      </c>
      <c r="Y9" s="7">
        <v>3</v>
      </c>
    </row>
    <row r="10" spans="1:25" x14ac:dyDescent="0.3">
      <c r="A10" t="s">
        <v>105</v>
      </c>
      <c r="B10" s="7">
        <v>3</v>
      </c>
      <c r="C10" s="7">
        <v>0</v>
      </c>
      <c r="D10" s="7">
        <v>0</v>
      </c>
      <c r="E10" s="7">
        <v>0</v>
      </c>
      <c r="F10" s="7">
        <v>0</v>
      </c>
      <c r="G10" s="7">
        <v>28</v>
      </c>
      <c r="H10" s="7">
        <v>54</v>
      </c>
      <c r="I10" s="7">
        <v>76</v>
      </c>
      <c r="J10" s="7">
        <v>95</v>
      </c>
      <c r="K10" s="7">
        <v>110</v>
      </c>
      <c r="L10" s="7">
        <v>120</v>
      </c>
      <c r="M10" s="7">
        <v>126</v>
      </c>
      <c r="N10" s="7">
        <v>205</v>
      </c>
      <c r="O10" s="7">
        <v>359</v>
      </c>
      <c r="P10" s="7">
        <v>498</v>
      </c>
      <c r="Q10" s="7">
        <v>589</v>
      </c>
      <c r="R10" s="7">
        <v>605</v>
      </c>
      <c r="S10" s="7">
        <v>491</v>
      </c>
      <c r="T10" s="7">
        <v>180</v>
      </c>
      <c r="U10" s="7">
        <v>85</v>
      </c>
      <c r="V10" s="7">
        <v>41</v>
      </c>
      <c r="W10" s="7">
        <v>19</v>
      </c>
      <c r="X10" s="7">
        <v>9</v>
      </c>
      <c r="Y10" s="7">
        <v>6</v>
      </c>
    </row>
    <row r="11" spans="1:25" x14ac:dyDescent="0.3">
      <c r="A11" t="s">
        <v>117</v>
      </c>
      <c r="B11" s="7">
        <v>3</v>
      </c>
      <c r="C11" s="7">
        <v>0</v>
      </c>
      <c r="D11" s="7">
        <v>0</v>
      </c>
      <c r="E11" s="7">
        <v>0</v>
      </c>
      <c r="F11" s="7">
        <v>0</v>
      </c>
      <c r="G11" s="7">
        <v>28</v>
      </c>
      <c r="H11" s="7">
        <v>54</v>
      </c>
      <c r="I11" s="7">
        <v>76</v>
      </c>
      <c r="J11" s="7">
        <v>95</v>
      </c>
      <c r="K11" s="7">
        <v>110</v>
      </c>
      <c r="L11" s="7">
        <v>120</v>
      </c>
      <c r="M11" s="7">
        <v>126</v>
      </c>
      <c r="N11" s="7">
        <v>126</v>
      </c>
      <c r="O11" s="7">
        <v>158</v>
      </c>
      <c r="P11" s="7">
        <v>265</v>
      </c>
      <c r="Q11" s="7">
        <v>381</v>
      </c>
      <c r="R11" s="7">
        <v>450</v>
      </c>
      <c r="S11" s="7">
        <v>410</v>
      </c>
      <c r="T11" s="7">
        <v>145</v>
      </c>
      <c r="U11" s="7">
        <v>69</v>
      </c>
      <c r="V11" s="7">
        <v>35</v>
      </c>
      <c r="W11" s="7">
        <v>16</v>
      </c>
      <c r="X11" s="7">
        <v>9</v>
      </c>
      <c r="Y11" s="7">
        <v>3</v>
      </c>
    </row>
    <row r="12" spans="1:25" x14ac:dyDescent="0.3">
      <c r="A12" s="7" t="s">
        <v>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76</v>
      </c>
      <c r="H12" s="7">
        <v>217</v>
      </c>
      <c r="I12" s="7">
        <v>378</v>
      </c>
      <c r="J12" s="7">
        <v>532</v>
      </c>
      <c r="K12" s="7">
        <v>665</v>
      </c>
      <c r="L12" s="7">
        <v>759</v>
      </c>
      <c r="M12" s="7">
        <v>810</v>
      </c>
      <c r="N12" s="7">
        <v>816</v>
      </c>
      <c r="O12" s="7">
        <v>772</v>
      </c>
      <c r="P12" s="7">
        <v>684</v>
      </c>
      <c r="Q12" s="7">
        <v>554</v>
      </c>
      <c r="R12" s="7">
        <v>394</v>
      </c>
      <c r="S12" s="7">
        <v>221</v>
      </c>
      <c r="T12" s="7">
        <v>91</v>
      </c>
      <c r="U12" s="7">
        <v>44</v>
      </c>
      <c r="V12" s="7">
        <v>22</v>
      </c>
      <c r="W12" s="7">
        <v>9</v>
      </c>
      <c r="X12" s="7">
        <v>6</v>
      </c>
      <c r="Y12" s="7">
        <v>3</v>
      </c>
    </row>
    <row r="14" spans="1:25" ht="28.8" x14ac:dyDescent="0.3">
      <c r="A14" s="7" t="s">
        <v>67</v>
      </c>
    </row>
    <row r="15" spans="1:25" x14ac:dyDescent="0.3">
      <c r="A15" s="7" t="s">
        <v>76</v>
      </c>
      <c r="B15" t="s">
        <v>77</v>
      </c>
    </row>
    <row r="16" spans="1:25" ht="28.8" x14ac:dyDescent="0.3">
      <c r="A16" s="6" t="s">
        <v>78</v>
      </c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>
        <v>24</v>
      </c>
    </row>
    <row r="17" spans="1:25" x14ac:dyDescent="0.3">
      <c r="A17" s="7">
        <v>2</v>
      </c>
      <c r="B17" s="7">
        <v>0.75</v>
      </c>
      <c r="C17" s="7">
        <v>0.88</v>
      </c>
      <c r="D17" s="7">
        <v>0.18</v>
      </c>
      <c r="E17" s="7">
        <v>0.08</v>
      </c>
      <c r="F17" s="7">
        <v>0.04</v>
      </c>
      <c r="G17" s="7">
        <v>0.02</v>
      </c>
      <c r="H17" s="7">
        <v>0.01</v>
      </c>
      <c r="I17" s="7">
        <v>0.01</v>
      </c>
      <c r="J17" s="7">
        <v>0.01</v>
      </c>
      <c r="K17" s="7">
        <v>0.01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x14ac:dyDescent="0.3">
      <c r="A18" s="7">
        <v>4</v>
      </c>
      <c r="B18" s="7">
        <v>0.75</v>
      </c>
      <c r="C18" s="7">
        <v>0.88</v>
      </c>
      <c r="D18" s="7">
        <v>0.93</v>
      </c>
      <c r="E18" s="7">
        <v>0.95</v>
      </c>
      <c r="F18" s="7">
        <v>0.22</v>
      </c>
      <c r="G18" s="7">
        <v>0.1</v>
      </c>
      <c r="H18" s="7">
        <v>0.05</v>
      </c>
      <c r="I18" s="7">
        <v>0.03</v>
      </c>
      <c r="J18" s="7">
        <v>0.02</v>
      </c>
      <c r="K18" s="7">
        <v>0.02</v>
      </c>
      <c r="L18" s="7">
        <v>0.01</v>
      </c>
      <c r="M18" s="7">
        <v>0.01</v>
      </c>
      <c r="N18" s="7">
        <v>0.01</v>
      </c>
      <c r="O18" s="7">
        <v>0.01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x14ac:dyDescent="0.3">
      <c r="A19" s="7">
        <v>6</v>
      </c>
      <c r="B19" s="7">
        <v>0.75</v>
      </c>
      <c r="C19" s="7">
        <v>0.88</v>
      </c>
      <c r="D19" s="7">
        <v>0.93</v>
      </c>
      <c r="E19" s="7">
        <v>0.95</v>
      </c>
      <c r="F19" s="7">
        <v>0.97</v>
      </c>
      <c r="G19" s="7">
        <v>0.97</v>
      </c>
      <c r="H19" s="7">
        <v>0.23</v>
      </c>
      <c r="I19" s="7">
        <v>0.11</v>
      </c>
      <c r="J19" s="7">
        <v>0.06</v>
      </c>
      <c r="K19" s="7">
        <v>0.04</v>
      </c>
      <c r="L19" s="7">
        <v>0.03</v>
      </c>
      <c r="M19" s="7">
        <v>0.02</v>
      </c>
      <c r="N19" s="7">
        <v>0.02</v>
      </c>
      <c r="O19" s="7">
        <v>0.01</v>
      </c>
      <c r="P19" s="7">
        <v>0.01</v>
      </c>
      <c r="Q19" s="7">
        <v>0.01</v>
      </c>
      <c r="R19" s="7">
        <v>0.01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3">
      <c r="A20" s="7">
        <v>8</v>
      </c>
      <c r="B20" s="7">
        <v>0.75</v>
      </c>
      <c r="C20" s="7">
        <v>0.88</v>
      </c>
      <c r="D20" s="7">
        <v>0.93</v>
      </c>
      <c r="E20" s="7">
        <v>0.95</v>
      </c>
      <c r="F20" s="7">
        <v>0.97</v>
      </c>
      <c r="G20" s="7">
        <v>0.97</v>
      </c>
      <c r="H20" s="7">
        <v>0.98</v>
      </c>
      <c r="I20" s="7">
        <v>0.98</v>
      </c>
      <c r="J20" s="7">
        <v>0.24</v>
      </c>
      <c r="K20" s="7">
        <v>0.11</v>
      </c>
      <c r="L20" s="7">
        <v>0.06</v>
      </c>
      <c r="M20" s="7">
        <v>0.04</v>
      </c>
      <c r="N20" s="7">
        <v>0.03</v>
      </c>
      <c r="O20" s="7">
        <v>0.02</v>
      </c>
      <c r="P20" s="7">
        <v>0.02</v>
      </c>
      <c r="Q20" s="7">
        <v>0.01</v>
      </c>
      <c r="R20" s="7">
        <v>0.01</v>
      </c>
      <c r="S20" s="7">
        <v>0.01</v>
      </c>
      <c r="T20" s="7">
        <v>0.01</v>
      </c>
      <c r="U20" s="7">
        <v>0.01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3">
      <c r="A21" s="7">
        <v>10</v>
      </c>
      <c r="B21" s="7">
        <v>0.75</v>
      </c>
      <c r="C21" s="7">
        <v>0.88</v>
      </c>
      <c r="D21" s="7">
        <v>0.93</v>
      </c>
      <c r="E21" s="7">
        <v>0.95</v>
      </c>
      <c r="F21" s="7">
        <v>0.97</v>
      </c>
      <c r="G21" s="7">
        <v>0.97</v>
      </c>
      <c r="H21" s="7">
        <v>0.98</v>
      </c>
      <c r="I21" s="7">
        <v>0.98</v>
      </c>
      <c r="J21" s="7">
        <v>0.99</v>
      </c>
      <c r="K21" s="7">
        <v>0.99</v>
      </c>
      <c r="L21" s="7">
        <v>0.24</v>
      </c>
      <c r="M21" s="7">
        <v>0.12</v>
      </c>
      <c r="N21" s="7">
        <v>7.0000000000000007E-2</v>
      </c>
      <c r="O21" s="7">
        <v>0.04</v>
      </c>
      <c r="P21" s="7">
        <v>0.03</v>
      </c>
      <c r="Q21" s="7">
        <v>0.02</v>
      </c>
      <c r="R21" s="7">
        <v>0.02</v>
      </c>
      <c r="S21" s="7">
        <v>0.01</v>
      </c>
      <c r="T21" s="7">
        <v>0.01</v>
      </c>
      <c r="U21" s="7">
        <v>0.01</v>
      </c>
      <c r="V21" s="7">
        <v>0.01</v>
      </c>
      <c r="W21" s="7">
        <v>0.01</v>
      </c>
      <c r="X21" s="7">
        <v>0</v>
      </c>
      <c r="Y21" s="7">
        <v>0</v>
      </c>
    </row>
    <row r="22" spans="1:25" x14ac:dyDescent="0.3">
      <c r="A22" s="7">
        <v>12</v>
      </c>
      <c r="B22" s="7">
        <v>0.75</v>
      </c>
      <c r="C22" s="7">
        <v>0.88</v>
      </c>
      <c r="D22" s="7">
        <v>0.93</v>
      </c>
      <c r="E22" s="7">
        <v>0.96</v>
      </c>
      <c r="F22" s="7">
        <v>0.97</v>
      </c>
      <c r="G22" s="7">
        <v>0.98</v>
      </c>
      <c r="H22" s="7">
        <v>0.98</v>
      </c>
      <c r="I22" s="7">
        <v>0.98</v>
      </c>
      <c r="J22" s="7">
        <v>0.99</v>
      </c>
      <c r="K22" s="7">
        <v>0.99</v>
      </c>
      <c r="L22" s="7">
        <v>0.99</v>
      </c>
      <c r="M22" s="7">
        <v>0.99</v>
      </c>
      <c r="N22" s="7">
        <v>0.25</v>
      </c>
      <c r="O22" s="7">
        <v>0.12</v>
      </c>
      <c r="P22" s="7">
        <v>7.0000000000000007E-2</v>
      </c>
      <c r="Q22" s="7">
        <v>0.04</v>
      </c>
      <c r="R22" s="7">
        <v>0.03</v>
      </c>
      <c r="S22" s="7">
        <v>0.02</v>
      </c>
      <c r="T22" s="7">
        <v>0.02</v>
      </c>
      <c r="U22" s="7">
        <v>0.02</v>
      </c>
      <c r="V22" s="7">
        <v>0.01</v>
      </c>
      <c r="W22" s="7">
        <v>0.01</v>
      </c>
      <c r="X22" s="7">
        <v>0.01</v>
      </c>
      <c r="Y22" s="7">
        <v>0.01</v>
      </c>
    </row>
    <row r="23" spans="1:25" x14ac:dyDescent="0.3">
      <c r="A23" s="7">
        <v>14</v>
      </c>
      <c r="B23" s="7">
        <v>0.76</v>
      </c>
      <c r="C23" s="7">
        <v>0.88</v>
      </c>
      <c r="D23" s="7">
        <v>0.93</v>
      </c>
      <c r="E23" s="7">
        <v>0.96</v>
      </c>
      <c r="F23" s="7">
        <v>0.97</v>
      </c>
      <c r="G23" s="7">
        <v>0.98</v>
      </c>
      <c r="H23" s="7">
        <v>0.98</v>
      </c>
      <c r="I23" s="7">
        <v>0.99</v>
      </c>
      <c r="J23" s="7">
        <v>0.99</v>
      </c>
      <c r="K23" s="7">
        <v>0.99</v>
      </c>
      <c r="L23" s="7">
        <v>0.99</v>
      </c>
      <c r="M23" s="7">
        <v>0.99</v>
      </c>
      <c r="N23" s="7">
        <v>1</v>
      </c>
      <c r="O23" s="7">
        <v>1</v>
      </c>
      <c r="P23" s="7">
        <v>0.25</v>
      </c>
      <c r="Q23" s="7">
        <v>0.12</v>
      </c>
      <c r="R23" s="7">
        <v>7.0000000000000007E-2</v>
      </c>
      <c r="S23" s="7">
        <v>0.05</v>
      </c>
      <c r="T23" s="7">
        <v>0.03</v>
      </c>
      <c r="U23" s="7">
        <v>0.03</v>
      </c>
      <c r="V23" s="7">
        <v>0.02</v>
      </c>
      <c r="W23" s="7">
        <v>0.02</v>
      </c>
      <c r="X23" s="7">
        <v>0.01</v>
      </c>
      <c r="Y23" s="7">
        <v>0.01</v>
      </c>
    </row>
    <row r="24" spans="1:25" x14ac:dyDescent="0.3">
      <c r="A24" s="7">
        <v>16</v>
      </c>
      <c r="B24" s="7">
        <v>0.76</v>
      </c>
      <c r="C24" s="7">
        <v>0.89</v>
      </c>
      <c r="D24" s="7">
        <v>0.94</v>
      </c>
      <c r="E24" s="7">
        <v>0.96</v>
      </c>
      <c r="F24" s="7">
        <v>0.97</v>
      </c>
      <c r="G24" s="7">
        <v>0.98</v>
      </c>
      <c r="H24" s="7">
        <v>0.98</v>
      </c>
      <c r="I24" s="7">
        <v>0.99</v>
      </c>
      <c r="J24" s="7">
        <v>0.99</v>
      </c>
      <c r="K24" s="7">
        <v>0.99</v>
      </c>
      <c r="L24" s="7">
        <v>0.99</v>
      </c>
      <c r="M24" s="7">
        <v>0.99</v>
      </c>
      <c r="N24" s="7">
        <v>1</v>
      </c>
      <c r="O24" s="7">
        <v>1</v>
      </c>
      <c r="P24" s="7">
        <v>1</v>
      </c>
      <c r="Q24" s="7">
        <v>1</v>
      </c>
      <c r="R24" s="7">
        <v>0.25</v>
      </c>
      <c r="S24" s="7">
        <v>0.12</v>
      </c>
      <c r="T24" s="7">
        <v>7.0000000000000007E-2</v>
      </c>
      <c r="U24" s="7">
        <v>0.05</v>
      </c>
      <c r="V24" s="7">
        <v>0.03</v>
      </c>
      <c r="W24" s="7">
        <v>0.03</v>
      </c>
      <c r="X24" s="7">
        <v>0.02</v>
      </c>
      <c r="Y24" s="7">
        <v>0.02</v>
      </c>
    </row>
    <row r="25" spans="1:25" x14ac:dyDescent="0.3">
      <c r="A25" s="7">
        <v>18</v>
      </c>
      <c r="B25" s="7">
        <v>0.77</v>
      </c>
      <c r="C25" s="7">
        <v>0.89</v>
      </c>
      <c r="D25" s="7">
        <v>0.94</v>
      </c>
      <c r="E25" s="7">
        <v>0.96</v>
      </c>
      <c r="F25" s="7">
        <v>0.97</v>
      </c>
      <c r="G25" s="7">
        <v>0.98</v>
      </c>
      <c r="H25" s="7">
        <v>0.98</v>
      </c>
      <c r="I25" s="7">
        <v>0.99</v>
      </c>
      <c r="J25" s="7">
        <v>0.99</v>
      </c>
      <c r="K25" s="7">
        <v>0.99</v>
      </c>
      <c r="L25" s="7">
        <v>0.99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0.25</v>
      </c>
      <c r="U25" s="7">
        <v>0.12</v>
      </c>
      <c r="V25" s="7">
        <v>7.0000000000000007E-2</v>
      </c>
      <c r="W25" s="7">
        <v>0.05</v>
      </c>
      <c r="X25" s="7">
        <v>0.03</v>
      </c>
      <c r="Y25" s="7">
        <v>0.03</v>
      </c>
    </row>
    <row r="27" spans="1:25" x14ac:dyDescent="0.3">
      <c r="A27" t="s">
        <v>76</v>
      </c>
      <c r="B27" t="s">
        <v>80</v>
      </c>
    </row>
    <row r="28" spans="1:25" ht="28.8" x14ac:dyDescent="0.3">
      <c r="A28" s="6" t="s">
        <v>79</v>
      </c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  <c r="Y28" s="6">
        <v>24</v>
      </c>
    </row>
    <row r="29" spans="1:25" x14ac:dyDescent="0.3">
      <c r="A29" s="7">
        <v>8</v>
      </c>
      <c r="B29" s="7">
        <v>0.85</v>
      </c>
      <c r="C29" s="7">
        <v>0.92</v>
      </c>
      <c r="D29" s="7">
        <v>0.95</v>
      </c>
      <c r="E29" s="7">
        <v>0.96</v>
      </c>
      <c r="F29" s="7">
        <v>0.97</v>
      </c>
      <c r="G29" s="7">
        <v>0.97</v>
      </c>
      <c r="H29" s="7">
        <v>0.97</v>
      </c>
      <c r="I29" s="7">
        <v>0.98</v>
      </c>
      <c r="J29" s="7">
        <v>0.13</v>
      </c>
      <c r="K29" s="7">
        <v>0.06</v>
      </c>
      <c r="L29" s="7">
        <v>0.04</v>
      </c>
      <c r="M29" s="7">
        <v>0.03</v>
      </c>
      <c r="N29" s="7">
        <v>0.02</v>
      </c>
      <c r="O29" s="7">
        <v>0.02</v>
      </c>
      <c r="P29" s="7">
        <v>0.02</v>
      </c>
      <c r="Q29" s="7">
        <v>0.01</v>
      </c>
      <c r="R29" s="7">
        <v>0.01</v>
      </c>
      <c r="S29" s="7">
        <v>0.01</v>
      </c>
      <c r="T29" s="7">
        <v>0.01</v>
      </c>
      <c r="U29" s="7">
        <v>0.01</v>
      </c>
      <c r="V29" s="7">
        <v>0.01</v>
      </c>
      <c r="W29" s="7">
        <v>0.01</v>
      </c>
      <c r="X29" s="7">
        <v>0.01</v>
      </c>
      <c r="Y29" s="7">
        <v>0.01</v>
      </c>
    </row>
    <row r="30" spans="1:25" x14ac:dyDescent="0.3">
      <c r="A30" s="7">
        <v>10</v>
      </c>
      <c r="B30" s="7">
        <v>0.85</v>
      </c>
      <c r="C30" s="7">
        <v>0.93</v>
      </c>
      <c r="D30" s="7">
        <v>0.95</v>
      </c>
      <c r="E30" s="7">
        <v>0.97</v>
      </c>
      <c r="F30" s="7">
        <v>0.97</v>
      </c>
      <c r="G30" s="7">
        <v>0.97</v>
      </c>
      <c r="H30" s="7">
        <v>0.98</v>
      </c>
      <c r="I30" s="7">
        <v>0.98</v>
      </c>
      <c r="J30" s="7">
        <v>0.98</v>
      </c>
      <c r="K30" s="7">
        <v>0.98</v>
      </c>
      <c r="L30" s="7">
        <v>0.14000000000000001</v>
      </c>
      <c r="M30" s="7">
        <v>7.0000000000000007E-2</v>
      </c>
      <c r="N30" s="7">
        <v>0.04</v>
      </c>
      <c r="O30" s="7">
        <v>0.03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0.01</v>
      </c>
      <c r="W30" s="7">
        <v>0.01</v>
      </c>
      <c r="X30" s="7">
        <v>0.01</v>
      </c>
      <c r="Y30" s="7">
        <v>0.01</v>
      </c>
    </row>
    <row r="31" spans="1:25" x14ac:dyDescent="0.3">
      <c r="A31" s="7">
        <v>12</v>
      </c>
      <c r="B31" s="7">
        <v>0.86</v>
      </c>
      <c r="C31" s="7">
        <v>0.93</v>
      </c>
      <c r="D31" s="7">
        <v>0.96</v>
      </c>
      <c r="E31" s="7">
        <v>0.97</v>
      </c>
      <c r="F31" s="7">
        <v>0.97</v>
      </c>
      <c r="G31" s="7">
        <v>0.98</v>
      </c>
      <c r="H31" s="7">
        <v>0.98</v>
      </c>
      <c r="I31" s="7">
        <v>0.98</v>
      </c>
      <c r="J31" s="7">
        <v>0.98</v>
      </c>
      <c r="K31" s="7">
        <v>0.98</v>
      </c>
      <c r="L31" s="7">
        <v>0.98</v>
      </c>
      <c r="M31" s="7">
        <v>0.98</v>
      </c>
      <c r="N31" s="7">
        <v>0.14000000000000001</v>
      </c>
      <c r="O31" s="7">
        <v>7.0000000000000007E-2</v>
      </c>
      <c r="P31" s="7">
        <v>0.04</v>
      </c>
      <c r="Q31" s="7">
        <v>0.03</v>
      </c>
      <c r="R31" s="7">
        <v>0.03</v>
      </c>
      <c r="S31" s="7">
        <v>0.02</v>
      </c>
      <c r="T31" s="7">
        <v>0.02</v>
      </c>
      <c r="U31" s="7">
        <v>0.02</v>
      </c>
      <c r="V31" s="7">
        <v>0.02</v>
      </c>
      <c r="W31" s="7">
        <v>0.02</v>
      </c>
      <c r="X31" s="7">
        <v>0.02</v>
      </c>
      <c r="Y31" s="7">
        <v>0.02</v>
      </c>
    </row>
    <row r="32" spans="1:25" x14ac:dyDescent="0.3">
      <c r="A32" s="7">
        <v>14</v>
      </c>
      <c r="B32" s="7">
        <v>0.86</v>
      </c>
      <c r="C32" s="7">
        <v>0.93</v>
      </c>
      <c r="D32" s="7">
        <v>0.96</v>
      </c>
      <c r="E32" s="7">
        <v>0.97</v>
      </c>
      <c r="F32" s="7">
        <v>0.98</v>
      </c>
      <c r="G32" s="7">
        <v>0.98</v>
      </c>
      <c r="H32" s="7">
        <v>0.98</v>
      </c>
      <c r="I32" s="7">
        <v>0.98</v>
      </c>
      <c r="J32" s="7">
        <v>0.98</v>
      </c>
      <c r="K32" s="7">
        <v>0.98</v>
      </c>
      <c r="L32" s="7">
        <v>0.99</v>
      </c>
      <c r="M32" s="7">
        <v>0.99</v>
      </c>
      <c r="N32" s="7">
        <v>0.99</v>
      </c>
      <c r="O32" s="7">
        <v>0.99</v>
      </c>
      <c r="P32" s="7">
        <v>0.15</v>
      </c>
      <c r="Q32" s="7">
        <v>7.0000000000000007E-2</v>
      </c>
      <c r="R32" s="7">
        <v>0.05</v>
      </c>
      <c r="S32" s="7">
        <v>0.03</v>
      </c>
      <c r="T32" s="7">
        <v>0.03</v>
      </c>
      <c r="U32" s="7">
        <v>0.03</v>
      </c>
      <c r="V32" s="7">
        <v>0.02</v>
      </c>
      <c r="W32" s="7">
        <v>0.02</v>
      </c>
      <c r="X32" s="7">
        <v>0.02</v>
      </c>
      <c r="Y32" s="7">
        <v>0.02</v>
      </c>
    </row>
    <row r="33" spans="1:25" x14ac:dyDescent="0.3">
      <c r="A33" s="7">
        <v>16</v>
      </c>
      <c r="B33" s="7">
        <v>0.87</v>
      </c>
      <c r="C33" s="7">
        <v>0.94</v>
      </c>
      <c r="D33" s="7">
        <v>0.96</v>
      </c>
      <c r="E33" s="7">
        <v>0.97</v>
      </c>
      <c r="F33" s="7">
        <v>0.98</v>
      </c>
      <c r="G33" s="7">
        <v>0.98</v>
      </c>
      <c r="H33" s="7">
        <v>0.98</v>
      </c>
      <c r="I33" s="7">
        <v>0.99</v>
      </c>
      <c r="J33" s="7">
        <v>0.99</v>
      </c>
      <c r="K33" s="7">
        <v>0.99</v>
      </c>
      <c r="L33" s="7">
        <v>0.99</v>
      </c>
      <c r="M33" s="7">
        <v>0.99</v>
      </c>
      <c r="N33" s="7">
        <v>0.99</v>
      </c>
      <c r="O33" s="7">
        <v>0.99</v>
      </c>
      <c r="P33" s="7">
        <v>0.99</v>
      </c>
      <c r="Q33" s="7">
        <v>0.99</v>
      </c>
      <c r="R33" s="7">
        <v>0.15</v>
      </c>
      <c r="S33" s="7">
        <v>0.08</v>
      </c>
      <c r="T33" s="7">
        <v>0.05</v>
      </c>
      <c r="U33" s="7">
        <v>0.04</v>
      </c>
      <c r="V33" s="7">
        <v>0.03</v>
      </c>
      <c r="W33" s="7">
        <v>0.03</v>
      </c>
      <c r="X33" s="7">
        <v>0.03</v>
      </c>
      <c r="Y33" s="7">
        <v>0.02</v>
      </c>
    </row>
    <row r="35" spans="1:25" x14ac:dyDescent="0.3">
      <c r="A35" t="s">
        <v>76</v>
      </c>
      <c r="B35" t="s">
        <v>81</v>
      </c>
    </row>
    <row r="36" spans="1:25" ht="43.2" x14ac:dyDescent="0.3">
      <c r="A36" s="6" t="s">
        <v>82</v>
      </c>
      <c r="B36" s="6">
        <v>1</v>
      </c>
      <c r="C36" s="6">
        <v>2</v>
      </c>
      <c r="D36" s="6">
        <v>3</v>
      </c>
      <c r="E36" s="6">
        <v>4</v>
      </c>
      <c r="F36" s="6">
        <v>5</v>
      </c>
      <c r="G36" s="6">
        <v>6</v>
      </c>
      <c r="H36" s="6">
        <v>7</v>
      </c>
      <c r="I36" s="6">
        <v>8</v>
      </c>
      <c r="J36" s="6">
        <v>9</v>
      </c>
      <c r="K36" s="6">
        <v>10</v>
      </c>
      <c r="L36" s="6">
        <v>11</v>
      </c>
      <c r="M36" s="6">
        <v>12</v>
      </c>
      <c r="N36" s="6">
        <v>13</v>
      </c>
      <c r="O36" s="6">
        <v>14</v>
      </c>
      <c r="P36" s="6">
        <v>15</v>
      </c>
      <c r="Q36" s="6">
        <v>16</v>
      </c>
      <c r="R36" s="6">
        <v>17</v>
      </c>
      <c r="S36" s="6">
        <v>18</v>
      </c>
      <c r="T36" s="6">
        <v>19</v>
      </c>
      <c r="U36" s="6">
        <v>20</v>
      </c>
      <c r="V36" s="6">
        <v>21</v>
      </c>
      <c r="W36" s="6">
        <v>22</v>
      </c>
      <c r="X36" s="6">
        <v>23</v>
      </c>
      <c r="Y36" s="6">
        <v>24</v>
      </c>
    </row>
    <row r="37" spans="1:25" x14ac:dyDescent="0.3">
      <c r="A37" s="7">
        <v>2</v>
      </c>
      <c r="B37" s="7">
        <v>0.64</v>
      </c>
      <c r="C37" s="7">
        <v>0.83</v>
      </c>
      <c r="D37" s="7">
        <v>0.26</v>
      </c>
      <c r="E37" s="7">
        <v>0.11</v>
      </c>
      <c r="F37" s="7">
        <v>0.06</v>
      </c>
      <c r="G37" s="7">
        <v>0.03</v>
      </c>
      <c r="H37" s="7">
        <v>0.01</v>
      </c>
      <c r="I37" s="7">
        <v>0.01</v>
      </c>
      <c r="J37" s="7">
        <v>0.01</v>
      </c>
      <c r="K37" s="7">
        <v>0.01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r="38" spans="1:25" x14ac:dyDescent="0.3">
      <c r="A38" s="7">
        <v>4</v>
      </c>
      <c r="B38" s="7">
        <v>0.64</v>
      </c>
      <c r="C38" s="7">
        <v>0.83</v>
      </c>
      <c r="D38" s="7">
        <v>0.9</v>
      </c>
      <c r="E38" s="7">
        <v>0.93</v>
      </c>
      <c r="F38" s="7">
        <v>0.31</v>
      </c>
      <c r="G38" s="7">
        <v>0.14000000000000001</v>
      </c>
      <c r="H38" s="7">
        <v>7.0000000000000007E-2</v>
      </c>
      <c r="I38" s="7">
        <v>0.04</v>
      </c>
      <c r="J38" s="7">
        <v>0.03</v>
      </c>
      <c r="K38" s="7">
        <v>0.03</v>
      </c>
      <c r="L38" s="7">
        <v>0.01</v>
      </c>
      <c r="M38" s="7">
        <v>0.01</v>
      </c>
      <c r="N38" s="7">
        <v>0.01</v>
      </c>
      <c r="O38" s="7">
        <v>0.01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r="39" spans="1:25" x14ac:dyDescent="0.3">
      <c r="A39" s="7">
        <v>6</v>
      </c>
      <c r="B39" s="7">
        <v>0.64</v>
      </c>
      <c r="C39" s="7">
        <v>0.83</v>
      </c>
      <c r="D39" s="7">
        <v>0.9</v>
      </c>
      <c r="E39" s="7">
        <v>0.93</v>
      </c>
      <c r="F39" s="7">
        <v>0.96</v>
      </c>
      <c r="G39" s="7">
        <v>0.96</v>
      </c>
      <c r="H39" s="7">
        <v>0.33</v>
      </c>
      <c r="I39" s="7">
        <v>0.16</v>
      </c>
      <c r="J39" s="7">
        <v>0.09</v>
      </c>
      <c r="K39" s="7">
        <v>0.06</v>
      </c>
      <c r="L39" s="7">
        <v>0.04</v>
      </c>
      <c r="M39" s="7">
        <v>0.03</v>
      </c>
      <c r="N39" s="7">
        <v>0.03</v>
      </c>
      <c r="O39" s="7">
        <v>0.01</v>
      </c>
      <c r="P39" s="7">
        <v>0.01</v>
      </c>
      <c r="Q39" s="7">
        <v>0.01</v>
      </c>
      <c r="R39" s="7">
        <v>0.01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r="40" spans="1:25" x14ac:dyDescent="0.3">
      <c r="A40" s="7">
        <v>8</v>
      </c>
      <c r="B40" s="7">
        <v>0.64</v>
      </c>
      <c r="C40" s="7">
        <v>0.83</v>
      </c>
      <c r="D40" s="7">
        <v>0.9</v>
      </c>
      <c r="E40" s="7">
        <v>0.93</v>
      </c>
      <c r="F40" s="7">
        <v>0.96</v>
      </c>
      <c r="G40" s="7">
        <v>0.96</v>
      </c>
      <c r="H40" s="7">
        <v>0.97</v>
      </c>
      <c r="I40" s="7">
        <v>0.97</v>
      </c>
      <c r="J40" s="7">
        <v>0.34</v>
      </c>
      <c r="K40" s="7">
        <v>0.16</v>
      </c>
      <c r="L40" s="7">
        <v>0.09</v>
      </c>
      <c r="M40" s="7">
        <v>0.06</v>
      </c>
      <c r="N40" s="7">
        <v>0.04</v>
      </c>
      <c r="O40" s="7">
        <v>0.03</v>
      </c>
      <c r="P40" s="7">
        <v>0.03</v>
      </c>
      <c r="Q40" s="7">
        <v>0.01</v>
      </c>
      <c r="R40" s="7">
        <v>0.01</v>
      </c>
      <c r="S40" s="7">
        <v>0.01</v>
      </c>
      <c r="T40" s="7">
        <v>0.01</v>
      </c>
      <c r="U40" s="7">
        <v>0.01</v>
      </c>
      <c r="V40" s="7">
        <v>0</v>
      </c>
      <c r="W40" s="7">
        <v>0</v>
      </c>
      <c r="X40" s="7">
        <v>0</v>
      </c>
      <c r="Y40" s="7">
        <v>0</v>
      </c>
    </row>
    <row r="41" spans="1:25" x14ac:dyDescent="0.3">
      <c r="A41" s="7">
        <v>10</v>
      </c>
      <c r="B41" s="7">
        <v>0.64</v>
      </c>
      <c r="C41" s="7">
        <v>0.83</v>
      </c>
      <c r="D41" s="7">
        <v>0.9</v>
      </c>
      <c r="E41" s="7">
        <v>0.93</v>
      </c>
      <c r="F41" s="7">
        <v>0.96</v>
      </c>
      <c r="G41" s="7">
        <v>0.96</v>
      </c>
      <c r="H41" s="7">
        <v>0.97</v>
      </c>
      <c r="I41" s="7">
        <v>0.97</v>
      </c>
      <c r="J41" s="7">
        <v>0.99</v>
      </c>
      <c r="K41" s="7">
        <v>0.99</v>
      </c>
      <c r="L41" s="7">
        <v>0.34</v>
      </c>
      <c r="M41" s="7">
        <v>0.17</v>
      </c>
      <c r="N41" s="7">
        <v>0.1</v>
      </c>
      <c r="O41" s="7">
        <v>0.06</v>
      </c>
      <c r="P41" s="7">
        <v>0.04</v>
      </c>
      <c r="Q41" s="7">
        <v>0.03</v>
      </c>
      <c r="R41" s="7">
        <v>0.03</v>
      </c>
      <c r="S41" s="7">
        <v>0.01</v>
      </c>
      <c r="T41" s="7">
        <v>0.01</v>
      </c>
      <c r="U41" s="7">
        <v>0.01</v>
      </c>
      <c r="V41" s="7">
        <v>0.01</v>
      </c>
      <c r="W41" s="7">
        <v>0.01</v>
      </c>
      <c r="X41" s="7">
        <v>0.01</v>
      </c>
      <c r="Y41" s="7">
        <v>0</v>
      </c>
    </row>
    <row r="42" spans="1:25" x14ac:dyDescent="0.3">
      <c r="A42" s="7">
        <v>12</v>
      </c>
      <c r="B42" s="7">
        <v>0.64</v>
      </c>
      <c r="C42" s="7">
        <v>0.83</v>
      </c>
      <c r="D42" s="7">
        <v>0.9</v>
      </c>
      <c r="E42" s="7">
        <v>0.94</v>
      </c>
      <c r="F42" s="7">
        <v>0.96</v>
      </c>
      <c r="G42" s="7">
        <v>0.97</v>
      </c>
      <c r="H42" s="7">
        <v>0.97</v>
      </c>
      <c r="I42" s="7">
        <v>0.97</v>
      </c>
      <c r="J42" s="7">
        <v>0.99</v>
      </c>
      <c r="K42" s="7">
        <v>0.99</v>
      </c>
      <c r="L42" s="7">
        <v>0.99</v>
      </c>
      <c r="M42" s="7">
        <v>0.99</v>
      </c>
      <c r="N42" s="7">
        <v>0.36</v>
      </c>
      <c r="O42" s="7">
        <v>0.17</v>
      </c>
      <c r="P42" s="7">
        <v>0.1</v>
      </c>
      <c r="Q42" s="7">
        <v>0.06</v>
      </c>
      <c r="R42" s="7">
        <v>0.04</v>
      </c>
      <c r="S42" s="7">
        <v>0.03</v>
      </c>
      <c r="T42" s="7">
        <v>0.03</v>
      </c>
      <c r="U42" s="7">
        <v>0.03</v>
      </c>
      <c r="V42" s="7">
        <v>0.01</v>
      </c>
      <c r="W42" s="7">
        <v>0.01</v>
      </c>
      <c r="X42" s="7">
        <v>0.01</v>
      </c>
      <c r="Y42" s="7">
        <v>0.01</v>
      </c>
    </row>
    <row r="43" spans="1:25" x14ac:dyDescent="0.3">
      <c r="A43" s="7">
        <v>14</v>
      </c>
      <c r="B43" s="7">
        <v>0.66</v>
      </c>
      <c r="C43" s="7">
        <v>0.83</v>
      </c>
      <c r="D43" s="7">
        <v>0.9</v>
      </c>
      <c r="E43" s="7">
        <v>0.94</v>
      </c>
      <c r="F43" s="7">
        <v>0.96</v>
      </c>
      <c r="G43" s="7">
        <v>0.97</v>
      </c>
      <c r="H43" s="7">
        <v>0.97</v>
      </c>
      <c r="I43" s="7">
        <v>0.99</v>
      </c>
      <c r="J43" s="7">
        <v>0.99</v>
      </c>
      <c r="K43" s="7">
        <v>0.99</v>
      </c>
      <c r="L43" s="7">
        <v>0.99</v>
      </c>
      <c r="M43" s="7">
        <v>0.99</v>
      </c>
      <c r="N43" s="7">
        <v>1</v>
      </c>
      <c r="O43" s="7">
        <v>1</v>
      </c>
      <c r="P43" s="7">
        <v>0.36</v>
      </c>
      <c r="Q43" s="7">
        <v>0.17</v>
      </c>
      <c r="R43" s="7">
        <v>0.1</v>
      </c>
      <c r="S43" s="7">
        <v>7.0000000000000007E-2</v>
      </c>
      <c r="T43" s="7">
        <v>0.04</v>
      </c>
      <c r="U43" s="7">
        <v>0.04</v>
      </c>
      <c r="V43" s="7">
        <v>0.03</v>
      </c>
      <c r="W43" s="7">
        <v>0.03</v>
      </c>
      <c r="X43" s="7">
        <v>0.03</v>
      </c>
      <c r="Y43" s="7">
        <v>0.01</v>
      </c>
    </row>
    <row r="44" spans="1:25" x14ac:dyDescent="0.3">
      <c r="A44" s="7">
        <v>16</v>
      </c>
      <c r="B44" s="7">
        <v>0.66</v>
      </c>
      <c r="C44" s="7">
        <v>0.84</v>
      </c>
      <c r="D44" s="7">
        <v>0.91</v>
      </c>
      <c r="E44" s="7">
        <v>0.94</v>
      </c>
      <c r="F44" s="7">
        <v>0.96</v>
      </c>
      <c r="G44" s="7">
        <v>0.97</v>
      </c>
      <c r="H44" s="7">
        <v>0.97</v>
      </c>
      <c r="I44" s="7">
        <v>0.99</v>
      </c>
      <c r="J44" s="7">
        <v>0.99</v>
      </c>
      <c r="K44" s="7">
        <v>0.99</v>
      </c>
      <c r="L44" s="7">
        <v>0.99</v>
      </c>
      <c r="M44" s="7">
        <v>0.99</v>
      </c>
      <c r="N44" s="7">
        <v>1</v>
      </c>
      <c r="O44" s="7">
        <v>1</v>
      </c>
      <c r="P44" s="7">
        <v>1</v>
      </c>
      <c r="Q44" s="7">
        <v>1</v>
      </c>
      <c r="R44" s="7">
        <v>0.36</v>
      </c>
      <c r="S44" s="7">
        <v>0.17</v>
      </c>
      <c r="T44" s="7">
        <v>0.1</v>
      </c>
      <c r="U44" s="7">
        <v>7.0000000000000007E-2</v>
      </c>
      <c r="V44" s="7">
        <v>0.04</v>
      </c>
      <c r="W44" s="7">
        <v>0.04</v>
      </c>
      <c r="X44" s="7">
        <v>0.04</v>
      </c>
      <c r="Y44" s="7">
        <v>0.03</v>
      </c>
    </row>
    <row r="45" spans="1:25" x14ac:dyDescent="0.3">
      <c r="A45" s="7">
        <v>18</v>
      </c>
      <c r="B45" s="7">
        <v>0.67</v>
      </c>
      <c r="C45" s="7">
        <v>0.84</v>
      </c>
      <c r="D45" s="7">
        <v>0.91</v>
      </c>
      <c r="E45" s="7">
        <v>0.94</v>
      </c>
      <c r="F45" s="7">
        <v>0.96</v>
      </c>
      <c r="G45" s="7">
        <v>0.97</v>
      </c>
      <c r="H45" s="7">
        <v>0.97</v>
      </c>
      <c r="I45" s="7">
        <v>0.99</v>
      </c>
      <c r="J45" s="7">
        <v>0.99</v>
      </c>
      <c r="K45" s="7">
        <v>0.99</v>
      </c>
      <c r="L45" s="7">
        <v>0.99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0.36</v>
      </c>
      <c r="U45" s="7">
        <v>0.17</v>
      </c>
      <c r="V45" s="7">
        <v>0.1</v>
      </c>
      <c r="W45" s="7">
        <v>0.08</v>
      </c>
      <c r="X45" s="7">
        <v>7.0000000000000007E-2</v>
      </c>
      <c r="Y45" s="7">
        <v>0.04</v>
      </c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B70E-5881-4E8D-9E84-EA5D0EBD4BA7}">
  <dimension ref="A1:E6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>
        <v>110</v>
      </c>
      <c r="B1">
        <f>INDEX('ROOF-TYPE'!$A$3:$E$6,MATCH(INPUT!$B$12,'ROOF-TYPE'!$A$3:$A$6,0),MATCH(INPUT!$B$13,'ROOF-TYPE'!$A$3:$E$3,0))</f>
        <v>4</v>
      </c>
    </row>
    <row r="3" spans="1:5" x14ac:dyDescent="0.3">
      <c r="B3" t="s">
        <v>118</v>
      </c>
      <c r="C3" t="s">
        <v>54</v>
      </c>
      <c r="D3" t="s">
        <v>87</v>
      </c>
      <c r="E3" t="s">
        <v>88</v>
      </c>
    </row>
    <row r="4" spans="1:5" x14ac:dyDescent="0.3">
      <c r="A4" t="s">
        <v>48</v>
      </c>
      <c r="B4">
        <v>1</v>
      </c>
      <c r="C4">
        <v>4</v>
      </c>
      <c r="D4">
        <v>4</v>
      </c>
      <c r="E4">
        <v>4</v>
      </c>
    </row>
    <row r="5" spans="1:5" x14ac:dyDescent="0.3">
      <c r="A5" t="s">
        <v>57</v>
      </c>
      <c r="B5">
        <v>2</v>
      </c>
      <c r="C5">
        <v>3</v>
      </c>
      <c r="D5">
        <v>3</v>
      </c>
      <c r="E5">
        <v>3</v>
      </c>
    </row>
    <row r="6" spans="1:5" x14ac:dyDescent="0.3">
      <c r="A6" t="s">
        <v>85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64D2-41C5-4232-A9D9-73228C070101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110</v>
      </c>
      <c r="B1">
        <f>INDEX('WALL-TYPE'!$B$3:$B$6,MATCH(INPUT!$B$14,'WALL-TYPE'!$A$3:$A$6,0),1)</f>
        <v>3</v>
      </c>
    </row>
    <row r="3" spans="1:2" x14ac:dyDescent="0.3">
      <c r="A3" t="s">
        <v>52</v>
      </c>
      <c r="B3">
        <v>3</v>
      </c>
    </row>
    <row r="4" spans="1:2" x14ac:dyDescent="0.3">
      <c r="A4" t="s">
        <v>56</v>
      </c>
      <c r="B4">
        <v>3</v>
      </c>
    </row>
    <row r="5" spans="1:2" x14ac:dyDescent="0.3">
      <c r="A5" t="s">
        <v>57</v>
      </c>
      <c r="B5">
        <v>4</v>
      </c>
    </row>
    <row r="6" spans="1:2" x14ac:dyDescent="0.3">
      <c r="A6" t="s">
        <v>48</v>
      </c>
      <c r="B6">
        <v>1</v>
      </c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6FE4-059E-4393-8791-72FF2F45D065}">
  <dimension ref="A2:L11"/>
  <sheetViews>
    <sheetView workbookViewId="0">
      <selection activeCell="O5" sqref="O5"/>
    </sheetView>
  </sheetViews>
  <sheetFormatPr defaultRowHeight="14.4" x14ac:dyDescent="0.3"/>
  <cols>
    <col min="3" max="3" width="12.109375" bestFit="1" customWidth="1"/>
    <col min="6" max="6" width="12.109375" bestFit="1" customWidth="1"/>
    <col min="9" max="9" width="12.109375" bestFit="1" customWidth="1"/>
    <col min="12" max="12" width="12.109375" bestFit="1" customWidth="1"/>
  </cols>
  <sheetData>
    <row r="2" spans="1:12" x14ac:dyDescent="0.3">
      <c r="A2" s="19" t="s">
        <v>11</v>
      </c>
      <c r="B2" s="19"/>
      <c r="C2" s="19"/>
      <c r="D2" s="19" t="s">
        <v>16</v>
      </c>
      <c r="E2" s="19"/>
      <c r="F2" s="19"/>
      <c r="G2" s="19" t="s">
        <v>17</v>
      </c>
      <c r="H2" s="19"/>
      <c r="I2" s="19"/>
      <c r="J2" s="19" t="s">
        <v>136</v>
      </c>
      <c r="K2" s="19"/>
      <c r="L2" s="19"/>
    </row>
    <row r="3" spans="1:12" x14ac:dyDescent="0.3">
      <c r="A3" t="s">
        <v>8</v>
      </c>
      <c r="B3" t="s">
        <v>9</v>
      </c>
      <c r="C3" t="s">
        <v>10</v>
      </c>
      <c r="D3" t="s">
        <v>8</v>
      </c>
      <c r="E3" t="s">
        <v>9</v>
      </c>
      <c r="F3" t="s">
        <v>10</v>
      </c>
      <c r="G3" t="s">
        <v>8</v>
      </c>
      <c r="H3" t="s">
        <v>9</v>
      </c>
      <c r="I3" t="s">
        <v>10</v>
      </c>
      <c r="J3" t="s">
        <v>8</v>
      </c>
      <c r="K3" t="s">
        <v>9</v>
      </c>
      <c r="L3" t="s">
        <v>10</v>
      </c>
    </row>
    <row r="4" spans="1:12" x14ac:dyDescent="0.3">
      <c r="A4" t="s">
        <v>1</v>
      </c>
      <c r="B4" t="s">
        <v>2</v>
      </c>
      <c r="C4" s="2">
        <v>0</v>
      </c>
      <c r="D4" t="s">
        <v>1</v>
      </c>
      <c r="E4" t="s">
        <v>3</v>
      </c>
      <c r="F4" s="2">
        <v>0</v>
      </c>
      <c r="G4" t="s">
        <v>1</v>
      </c>
      <c r="H4" t="s">
        <v>2</v>
      </c>
      <c r="I4" s="2">
        <v>0</v>
      </c>
      <c r="J4" t="s">
        <v>1</v>
      </c>
      <c r="K4" t="s">
        <v>3</v>
      </c>
      <c r="L4" s="2">
        <v>0</v>
      </c>
    </row>
    <row r="5" spans="1:12" x14ac:dyDescent="0.3">
      <c r="A5" t="s">
        <v>2</v>
      </c>
      <c r="B5" t="s">
        <v>3</v>
      </c>
      <c r="C5" s="2">
        <v>10</v>
      </c>
      <c r="D5" t="s">
        <v>3</v>
      </c>
      <c r="E5" t="s">
        <v>4</v>
      </c>
      <c r="F5" s="2">
        <v>10</v>
      </c>
      <c r="G5" t="s">
        <v>2</v>
      </c>
      <c r="H5" t="s">
        <v>6</v>
      </c>
      <c r="I5" s="2">
        <v>100</v>
      </c>
      <c r="J5" t="s">
        <v>3</v>
      </c>
      <c r="K5" t="s">
        <v>4</v>
      </c>
      <c r="L5" s="2">
        <v>10</v>
      </c>
    </row>
    <row r="6" spans="1:12" x14ac:dyDescent="0.3">
      <c r="A6" t="s">
        <v>3</v>
      </c>
      <c r="B6" t="s">
        <v>4</v>
      </c>
      <c r="C6" s="2">
        <v>50</v>
      </c>
      <c r="D6" t="s">
        <v>4</v>
      </c>
      <c r="E6" t="s">
        <v>12</v>
      </c>
      <c r="F6" s="2">
        <v>100</v>
      </c>
      <c r="G6" t="s">
        <v>6</v>
      </c>
      <c r="H6" t="s">
        <v>1</v>
      </c>
      <c r="I6" s="2">
        <v>0</v>
      </c>
      <c r="J6" t="s">
        <v>4</v>
      </c>
      <c r="K6" t="s">
        <v>12</v>
      </c>
      <c r="L6" s="2">
        <v>100</v>
      </c>
    </row>
    <row r="7" spans="1:12" x14ac:dyDescent="0.3">
      <c r="A7" t="s">
        <v>4</v>
      </c>
      <c r="B7" t="s">
        <v>5</v>
      </c>
      <c r="C7" s="2">
        <v>100</v>
      </c>
      <c r="D7" t="s">
        <v>12</v>
      </c>
      <c r="E7" t="s">
        <v>13</v>
      </c>
      <c r="F7" s="2">
        <v>0</v>
      </c>
      <c r="I7" s="2"/>
      <c r="J7" t="s">
        <v>12</v>
      </c>
      <c r="K7" t="s">
        <v>13</v>
      </c>
      <c r="L7" s="2">
        <v>0</v>
      </c>
    </row>
    <row r="8" spans="1:12" x14ac:dyDescent="0.3">
      <c r="A8" t="s">
        <v>5</v>
      </c>
      <c r="B8" t="s">
        <v>6</v>
      </c>
      <c r="C8" s="2">
        <v>50</v>
      </c>
      <c r="D8" t="s">
        <v>13</v>
      </c>
      <c r="E8" t="s">
        <v>14</v>
      </c>
      <c r="F8" s="2">
        <v>100</v>
      </c>
      <c r="I8" s="2"/>
      <c r="J8" t="s">
        <v>13</v>
      </c>
      <c r="K8" t="s">
        <v>14</v>
      </c>
      <c r="L8" s="2">
        <v>100</v>
      </c>
    </row>
    <row r="9" spans="1:12" x14ac:dyDescent="0.3">
      <c r="A9" t="s">
        <v>6</v>
      </c>
      <c r="B9" t="s">
        <v>7</v>
      </c>
      <c r="C9" s="2">
        <v>10</v>
      </c>
      <c r="D9" t="s">
        <v>14</v>
      </c>
      <c r="E9" t="s">
        <v>6</v>
      </c>
      <c r="F9" s="2">
        <v>0</v>
      </c>
      <c r="I9" s="2"/>
      <c r="J9" t="s">
        <v>14</v>
      </c>
      <c r="K9" t="s">
        <v>6</v>
      </c>
      <c r="L9" s="2">
        <v>0</v>
      </c>
    </row>
    <row r="10" spans="1:12" x14ac:dyDescent="0.3">
      <c r="A10" t="s">
        <v>7</v>
      </c>
      <c r="B10" t="s">
        <v>1</v>
      </c>
      <c r="C10" s="2">
        <v>0</v>
      </c>
      <c r="D10" t="s">
        <v>6</v>
      </c>
      <c r="E10" t="s">
        <v>15</v>
      </c>
      <c r="F10" s="2">
        <v>100</v>
      </c>
      <c r="I10" s="2"/>
      <c r="J10" t="s">
        <v>6</v>
      </c>
      <c r="K10" t="s">
        <v>15</v>
      </c>
      <c r="L10" s="2">
        <v>100</v>
      </c>
    </row>
    <row r="11" spans="1:12" x14ac:dyDescent="0.3">
      <c r="D11" t="s">
        <v>15</v>
      </c>
      <c r="E11" t="s">
        <v>1</v>
      </c>
      <c r="F11" s="1">
        <v>0</v>
      </c>
      <c r="J11" t="s">
        <v>15</v>
      </c>
      <c r="K11" t="s">
        <v>1</v>
      </c>
      <c r="L11" s="1">
        <v>0</v>
      </c>
    </row>
  </sheetData>
  <mergeCells count="4">
    <mergeCell ref="A2:C2"/>
    <mergeCell ref="D2:F2"/>
    <mergeCell ref="G2:I2"/>
    <mergeCell ref="J2:L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WEATHER</vt:lpstr>
      <vt:lpstr>INPUT</vt:lpstr>
      <vt:lpstr>COMP</vt:lpstr>
      <vt:lpstr>COMP-WINDOW</vt:lpstr>
      <vt:lpstr>COMP-DOOR</vt:lpstr>
      <vt:lpstr>CALC</vt:lpstr>
      <vt:lpstr>RESULT</vt:lpstr>
      <vt:lpstr>ROOM-TYPE</vt:lpstr>
      <vt:lpstr>OLD CALC</vt:lpstr>
      <vt:lpstr>LIGHT</vt:lpstr>
      <vt:lpstr>EQUIPMENT</vt:lpstr>
      <vt:lpstr>MATERIAL</vt:lpstr>
      <vt:lpstr>DOOR</vt:lpstr>
      <vt:lpstr>CLTDWall</vt:lpstr>
      <vt:lpstr>CLTDRoofGlass</vt:lpstr>
      <vt:lpstr>SCL&amp;CLF</vt:lpstr>
      <vt:lpstr>ROOF-TYPE</vt:lpstr>
      <vt:lpstr>WALL-TYPE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Hamdani</dc:creator>
  <cp:lastModifiedBy>Rizal Hamdani</cp:lastModifiedBy>
  <dcterms:created xsi:type="dcterms:W3CDTF">2025-02-25T06:03:21Z</dcterms:created>
  <dcterms:modified xsi:type="dcterms:W3CDTF">2025-05-20T19:12:58Z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2025-03-20T10:34:26Z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df8cd643-423f-4ad9-aeaf-6698324d830d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