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MT_10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2" l="1"/>
  <c r="F3" i="2"/>
  <c r="F2" i="2"/>
  <c r="E4" i="2"/>
  <c r="E3" i="2"/>
  <c r="E2" i="2"/>
  <c r="D4" i="2"/>
  <c r="D3" i="2"/>
  <c r="D2" i="2"/>
  <c r="C4" i="2"/>
  <c r="C3" i="2"/>
  <c r="C2" i="2"/>
  <c r="B4" i="2"/>
  <c r="B3" i="2"/>
  <c r="B2" i="2"/>
  <c r="P56" i="1" l="1"/>
  <c r="N56" i="1"/>
  <c r="J47" i="1"/>
  <c r="J48" i="1"/>
  <c r="J49" i="1"/>
  <c r="J50" i="1"/>
  <c r="J51" i="1"/>
  <c r="J52" i="1"/>
  <c r="J53" i="1"/>
  <c r="J54" i="1"/>
  <c r="J55" i="1"/>
  <c r="J46" i="1"/>
  <c r="P45" i="1"/>
  <c r="N45" i="1"/>
  <c r="J36" i="1"/>
  <c r="J37" i="1"/>
  <c r="J38" i="1"/>
  <c r="J39" i="1"/>
  <c r="J40" i="1"/>
  <c r="J41" i="1"/>
  <c r="J42" i="1"/>
  <c r="J43" i="1"/>
  <c r="J44" i="1"/>
  <c r="J35" i="1"/>
  <c r="P34" i="1"/>
  <c r="N34" i="1"/>
  <c r="J25" i="1"/>
  <c r="J26" i="1"/>
  <c r="J27" i="1"/>
  <c r="J28" i="1"/>
  <c r="J29" i="1"/>
  <c r="J30" i="1"/>
  <c r="J31" i="1"/>
  <c r="J32" i="1"/>
  <c r="J33" i="1"/>
  <c r="J24" i="1"/>
  <c r="P23" i="1"/>
  <c r="N23" i="1"/>
  <c r="J14" i="1"/>
  <c r="J15" i="1"/>
  <c r="J16" i="1"/>
  <c r="J17" i="1"/>
  <c r="J18" i="1"/>
  <c r="J19" i="1"/>
  <c r="J20" i="1"/>
  <c r="J21" i="1"/>
  <c r="J22" i="1"/>
  <c r="J13" i="1"/>
  <c r="P12" i="1"/>
  <c r="N12" i="1"/>
  <c r="J3" i="1"/>
  <c r="J4" i="1"/>
  <c r="J5" i="1"/>
  <c r="J6" i="1"/>
  <c r="J7" i="1"/>
  <c r="J8" i="1"/>
  <c r="J9" i="1"/>
  <c r="J10" i="1"/>
  <c r="J11" i="1"/>
  <c r="J2" i="1"/>
  <c r="M56" i="1" l="1"/>
  <c r="M45" i="1"/>
  <c r="M34" i="1"/>
  <c r="M23" i="1"/>
  <c r="M12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6" i="1"/>
  <c r="M47" i="1"/>
  <c r="M48" i="1"/>
  <c r="M49" i="1"/>
  <c r="M50" i="1"/>
  <c r="M51" i="1"/>
  <c r="M52" i="1"/>
  <c r="M53" i="1"/>
  <c r="M54" i="1"/>
  <c r="M55" i="1"/>
  <c r="M2" i="1"/>
  <c r="H47" i="1" l="1"/>
  <c r="H48" i="1"/>
  <c r="H49" i="1"/>
  <c r="H50" i="1"/>
  <c r="H51" i="1"/>
  <c r="H52" i="1"/>
  <c r="H53" i="1"/>
  <c r="H54" i="1"/>
  <c r="H55" i="1"/>
  <c r="H46" i="1"/>
  <c r="H36" i="1"/>
  <c r="H37" i="1"/>
  <c r="H38" i="1"/>
  <c r="H39" i="1"/>
  <c r="H40" i="1"/>
  <c r="H41" i="1"/>
  <c r="H42" i="1"/>
  <c r="H43" i="1"/>
  <c r="H44" i="1"/>
  <c r="H35" i="1"/>
  <c r="H25" i="1"/>
  <c r="H26" i="1"/>
  <c r="H27" i="1"/>
  <c r="H28" i="1"/>
  <c r="H29" i="1"/>
  <c r="H30" i="1"/>
  <c r="H31" i="1"/>
  <c r="H32" i="1"/>
  <c r="H33" i="1"/>
  <c r="H24" i="1"/>
  <c r="H14" i="1"/>
  <c r="H15" i="1"/>
  <c r="H16" i="1"/>
  <c r="H17" i="1"/>
  <c r="H18" i="1"/>
  <c r="H19" i="1"/>
  <c r="H20" i="1"/>
  <c r="H21" i="1"/>
  <c r="H22" i="1"/>
  <c r="H13" i="1"/>
  <c r="H3" i="1"/>
  <c r="H4" i="1"/>
  <c r="H5" i="1"/>
  <c r="H6" i="1"/>
  <c r="H7" i="1"/>
  <c r="H8" i="1"/>
  <c r="H9" i="1"/>
  <c r="H10" i="1"/>
  <c r="H11" i="1"/>
  <c r="H2" i="1"/>
  <c r="Q56" i="1" l="1"/>
  <c r="O56" i="1"/>
  <c r="L56" i="1"/>
  <c r="H56" i="1"/>
  <c r="C56" i="1"/>
  <c r="Q55" i="1"/>
  <c r="I55" i="1"/>
  <c r="Q54" i="1"/>
  <c r="I54" i="1"/>
  <c r="Q53" i="1"/>
  <c r="I53" i="1"/>
  <c r="Q52" i="1"/>
  <c r="I52" i="1"/>
  <c r="Q51" i="1"/>
  <c r="I51" i="1"/>
  <c r="Q50" i="1"/>
  <c r="I50" i="1"/>
  <c r="Q49" i="1"/>
  <c r="I49" i="1"/>
  <c r="Q48" i="1"/>
  <c r="I48" i="1"/>
  <c r="Q47" i="1"/>
  <c r="I47" i="1"/>
  <c r="Q46" i="1"/>
  <c r="I46" i="1"/>
  <c r="I56" i="1" s="1"/>
  <c r="Q45" i="1" l="1"/>
  <c r="O45" i="1"/>
  <c r="L45" i="1"/>
  <c r="H45" i="1"/>
  <c r="C45" i="1"/>
  <c r="Q44" i="1"/>
  <c r="I44" i="1"/>
  <c r="Q43" i="1"/>
  <c r="I43" i="1"/>
  <c r="Q42" i="1"/>
  <c r="I42" i="1"/>
  <c r="Q41" i="1"/>
  <c r="I41" i="1"/>
  <c r="Q40" i="1"/>
  <c r="I40" i="1"/>
  <c r="Q39" i="1"/>
  <c r="I39" i="1"/>
  <c r="Q38" i="1"/>
  <c r="I38" i="1"/>
  <c r="Q37" i="1"/>
  <c r="I37" i="1"/>
  <c r="Q36" i="1"/>
  <c r="I36" i="1"/>
  <c r="Q35" i="1"/>
  <c r="I35" i="1"/>
  <c r="I45" i="1" s="1"/>
  <c r="Q34" i="1" l="1"/>
  <c r="O34" i="1"/>
  <c r="L34" i="1"/>
  <c r="H34" i="1"/>
  <c r="C34" i="1"/>
  <c r="Q33" i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I34" i="1" s="1"/>
  <c r="Q23" i="1" l="1"/>
  <c r="O23" i="1"/>
  <c r="L23" i="1"/>
  <c r="C23" i="1"/>
  <c r="Q22" i="1"/>
  <c r="I22" i="1"/>
  <c r="Q21" i="1"/>
  <c r="I21" i="1"/>
  <c r="Q20" i="1"/>
  <c r="I20" i="1"/>
  <c r="Q19" i="1"/>
  <c r="I19" i="1"/>
  <c r="Q18" i="1"/>
  <c r="I18" i="1"/>
  <c r="Q17" i="1"/>
  <c r="I17" i="1"/>
  <c r="Q16" i="1"/>
  <c r="I16" i="1"/>
  <c r="Q15" i="1"/>
  <c r="I15" i="1"/>
  <c r="Q14" i="1"/>
  <c r="I14" i="1"/>
  <c r="Q13" i="1"/>
  <c r="I13" i="1"/>
  <c r="I23" i="1" s="1"/>
  <c r="H23" i="1"/>
  <c r="O12" i="1" l="1"/>
  <c r="L12" i="1"/>
  <c r="C12" i="1"/>
  <c r="Q11" i="1"/>
  <c r="I11" i="1"/>
  <c r="Q10" i="1"/>
  <c r="I10" i="1"/>
  <c r="Q9" i="1"/>
  <c r="I9" i="1"/>
  <c r="Q8" i="1"/>
  <c r="I8" i="1"/>
  <c r="Q7" i="1"/>
  <c r="I7" i="1"/>
  <c r="Q6" i="1"/>
  <c r="I6" i="1"/>
  <c r="Q5" i="1"/>
  <c r="I5" i="1"/>
  <c r="Q4" i="1"/>
  <c r="I4" i="1"/>
  <c r="Q3" i="1"/>
  <c r="I3" i="1"/>
  <c r="Q2" i="1"/>
  <c r="Q12" i="1" s="1"/>
  <c r="I2" i="1"/>
  <c r="H12" i="1" l="1"/>
  <c r="I12" i="1"/>
</calcChain>
</file>

<file path=xl/sharedStrings.xml><?xml version="1.0" encoding="utf-8"?>
<sst xmlns="http://schemas.openxmlformats.org/spreadsheetml/2006/main" count="80" uniqueCount="27">
  <si>
    <t>thread_id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</si>
  <si>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</si>
  <si>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</si>
  <si>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</si>
  <si>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</si>
  <si>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</si>
  <si>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>Wait Time</t>
  </si>
  <si>
    <t>Response Time</t>
  </si>
  <si>
    <t>Turnaround Time</t>
  </si>
  <si>
    <t>Throughput</t>
  </si>
  <si>
    <t>CPU Usage</t>
  </si>
  <si>
    <t>Context Switch</t>
  </si>
  <si>
    <t>SCHED_Type</t>
  </si>
  <si>
    <t>BATCH</t>
  </si>
  <si>
    <t>BATCH_avg</t>
  </si>
  <si>
    <t>DEADLINE</t>
  </si>
  <si>
    <t>DEADLINE_avg</t>
  </si>
  <si>
    <t>FIFO</t>
  </si>
  <si>
    <t>FIFO_avg</t>
  </si>
  <si>
    <t>OTHER</t>
  </si>
  <si>
    <t>OTHER_avg</t>
  </si>
  <si>
    <t>RR</t>
  </si>
  <si>
    <t>RR_avg</t>
  </si>
  <si>
    <t>Fairness(QWT)</t>
  </si>
  <si>
    <t>Fairness(RT)</t>
  </si>
  <si>
    <t>Fairness(ET)</t>
  </si>
  <si>
    <t>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</si>
</sst>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pane ySplit="1" topLeftCell="A29" activePane="bottomLeft" state="frozen"/>
      <selection pane="bottomLeft" activeCell="N56" sqref="N56:P56"/>
    </sheetView>
  </sheetViews>
  <sheetFormatPr defaultRowHeight="14.25" x14ac:dyDescent="0.2"/>
  <cols>
    <col min="14" max="14" width="14.125" customWidth="1"/>
    <col min="15" max="15" width="14.75" customWidth="1"/>
    <col min="16" max="16" width="11.5" customWidth="1"/>
  </cols>
  <sheetData>
    <row r="1" spans="1:17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</v>
      </c>
      <c r="K1" t="s">
        <v>8</v>
      </c>
      <c r="L1" t="s">
        <v>9</v>
      </c>
      <c r="M1" t="s">
        <v>10</v>
      </c>
      <c r="N1" t="s">
        <v>23</v>
      </c>
      <c r="O1" t="s">
        <v>24</v>
      </c>
      <c r="P1" t="s">
        <v>25</v>
      </c>
      <c r="Q1" t="s">
        <v>11</v>
      </c>
    </row>
    <row r="2" spans="1:17" x14ac:dyDescent="0.2">
      <c r="A2" t="s">
        <v>13</v>
      </c>
      <c r="B2">
        <v>0</v>
      </c>
      <c r="C2">
        <v>1718550887</v>
      </c>
      <c r="D2">
        <v>1718553826</v>
      </c>
      <c r="E2">
        <v>29.39</v>
      </c>
      <c r="F2">
        <v>28.23</v>
      </c>
      <c r="G2">
        <v>0</v>
      </c>
      <c r="H2">
        <f>(C2-$C$12)/100</f>
        <v>0.04</v>
      </c>
      <c r="I2">
        <f>E2</f>
        <v>29.39</v>
      </c>
      <c r="J2">
        <f>(D2-$C$12)/100</f>
        <v>29.43</v>
      </c>
      <c r="M2">
        <f>((F2+G2)/E2)*100</f>
        <v>96.053079278666203</v>
      </c>
      <c r="Q2">
        <f>G2</f>
        <v>0</v>
      </c>
    </row>
    <row r="3" spans="1:17" x14ac:dyDescent="0.2">
      <c r="A3" t="s">
        <v>13</v>
      </c>
      <c r="B3">
        <v>1</v>
      </c>
      <c r="C3">
        <v>1718550885</v>
      </c>
      <c r="D3">
        <v>1718553827</v>
      </c>
      <c r="E3">
        <v>29.42</v>
      </c>
      <c r="F3">
        <v>28.25</v>
      </c>
      <c r="G3">
        <v>0</v>
      </c>
      <c r="H3">
        <f t="shared" ref="H3:H11" si="0">(C3-$C$12)/100</f>
        <v>0.02</v>
      </c>
      <c r="I3">
        <f t="shared" ref="I3:I11" si="1">E3</f>
        <v>29.42</v>
      </c>
      <c r="J3">
        <f t="shared" ref="J3:J11" si="2">(D3-$C$12)/100</f>
        <v>29.44</v>
      </c>
      <c r="M3">
        <f t="shared" ref="M3:M55" si="3">((F3+G3)/E3)*100</f>
        <v>96.023113528212093</v>
      </c>
      <c r="Q3">
        <f t="shared" ref="Q3:Q11" si="4">G3</f>
        <v>0</v>
      </c>
    </row>
    <row r="4" spans="1:17" x14ac:dyDescent="0.2">
      <c r="A4" t="s">
        <v>13</v>
      </c>
      <c r="B4">
        <v>2</v>
      </c>
      <c r="C4">
        <v>1718550885</v>
      </c>
      <c r="D4">
        <v>1718553817</v>
      </c>
      <c r="E4">
        <v>29.32</v>
      </c>
      <c r="F4">
        <v>28.17</v>
      </c>
      <c r="G4">
        <v>0</v>
      </c>
      <c r="H4">
        <f t="shared" si="0"/>
        <v>0.02</v>
      </c>
      <c r="I4">
        <f t="shared" si="1"/>
        <v>29.32</v>
      </c>
      <c r="J4">
        <f t="shared" si="2"/>
        <v>29.34</v>
      </c>
      <c r="M4">
        <f t="shared" si="3"/>
        <v>96.077762619372436</v>
      </c>
      <c r="Q4">
        <f t="shared" si="4"/>
        <v>0</v>
      </c>
    </row>
    <row r="5" spans="1:17" x14ac:dyDescent="0.2">
      <c r="A5" t="s">
        <v>13</v>
      </c>
      <c r="B5">
        <v>3</v>
      </c>
      <c r="C5">
        <v>1718550884</v>
      </c>
      <c r="D5">
        <v>1718553822</v>
      </c>
      <c r="E5">
        <v>29.38</v>
      </c>
      <c r="F5">
        <v>28.22</v>
      </c>
      <c r="G5">
        <v>0</v>
      </c>
      <c r="H5">
        <f t="shared" si="0"/>
        <v>0.01</v>
      </c>
      <c r="I5">
        <f t="shared" si="1"/>
        <v>29.38</v>
      </c>
      <c r="J5">
        <f t="shared" si="2"/>
        <v>29.39</v>
      </c>
      <c r="M5">
        <f t="shared" si="3"/>
        <v>96.051735874744722</v>
      </c>
      <c r="Q5">
        <f t="shared" si="4"/>
        <v>0</v>
      </c>
    </row>
    <row r="6" spans="1:17" x14ac:dyDescent="0.2">
      <c r="A6" t="s">
        <v>13</v>
      </c>
      <c r="B6">
        <v>4</v>
      </c>
      <c r="C6">
        <v>1718550884</v>
      </c>
      <c r="D6">
        <v>1718553825</v>
      </c>
      <c r="E6">
        <v>29.41</v>
      </c>
      <c r="F6">
        <v>28.25</v>
      </c>
      <c r="G6">
        <v>0</v>
      </c>
      <c r="H6">
        <f t="shared" si="0"/>
        <v>0.01</v>
      </c>
      <c r="I6">
        <f t="shared" si="1"/>
        <v>29.41</v>
      </c>
      <c r="J6">
        <f t="shared" si="2"/>
        <v>29.42</v>
      </c>
      <c r="M6">
        <f t="shared" si="3"/>
        <v>96.055763345800756</v>
      </c>
      <c r="Q6">
        <f t="shared" si="4"/>
        <v>0</v>
      </c>
    </row>
    <row r="7" spans="1:17" x14ac:dyDescent="0.2">
      <c r="A7" t="s">
        <v>13</v>
      </c>
      <c r="B7">
        <v>5</v>
      </c>
      <c r="C7">
        <v>1718550884</v>
      </c>
      <c r="D7">
        <v>1718553824</v>
      </c>
      <c r="E7">
        <v>29.4</v>
      </c>
      <c r="F7">
        <v>28.23</v>
      </c>
      <c r="G7">
        <v>0</v>
      </c>
      <c r="H7">
        <f t="shared" si="0"/>
        <v>0.01</v>
      </c>
      <c r="I7">
        <f t="shared" si="1"/>
        <v>29.4</v>
      </c>
      <c r="J7">
        <f t="shared" si="2"/>
        <v>29.41</v>
      </c>
      <c r="M7">
        <f t="shared" si="3"/>
        <v>96.020408163265316</v>
      </c>
      <c r="Q7">
        <f t="shared" si="4"/>
        <v>0</v>
      </c>
    </row>
    <row r="8" spans="1:17" x14ac:dyDescent="0.2">
      <c r="A8" t="s">
        <v>13</v>
      </c>
      <c r="B8">
        <v>6</v>
      </c>
      <c r="C8">
        <v>1718550883</v>
      </c>
      <c r="D8">
        <v>1718553830</v>
      </c>
      <c r="E8">
        <v>29.47</v>
      </c>
      <c r="F8">
        <v>28.3</v>
      </c>
      <c r="G8">
        <v>0</v>
      </c>
      <c r="H8">
        <f t="shared" si="0"/>
        <v>0</v>
      </c>
      <c r="I8">
        <f t="shared" si="1"/>
        <v>29.47</v>
      </c>
      <c r="J8">
        <f t="shared" si="2"/>
        <v>29.47</v>
      </c>
      <c r="M8">
        <f t="shared" si="3"/>
        <v>96.029860875466582</v>
      </c>
      <c r="Q8">
        <f t="shared" si="4"/>
        <v>0</v>
      </c>
    </row>
    <row r="9" spans="1:17" x14ac:dyDescent="0.2">
      <c r="A9" t="s">
        <v>13</v>
      </c>
      <c r="B9">
        <v>7</v>
      </c>
      <c r="C9">
        <v>1718550883</v>
      </c>
      <c r="D9">
        <v>1718553813</v>
      </c>
      <c r="E9">
        <v>29.3</v>
      </c>
      <c r="F9">
        <v>28.15</v>
      </c>
      <c r="G9">
        <v>0</v>
      </c>
      <c r="H9">
        <f t="shared" si="0"/>
        <v>0</v>
      </c>
      <c r="I9">
        <f t="shared" si="1"/>
        <v>29.3</v>
      </c>
      <c r="J9">
        <f t="shared" si="2"/>
        <v>29.3</v>
      </c>
      <c r="M9">
        <f t="shared" si="3"/>
        <v>96.075085324232077</v>
      </c>
      <c r="Q9">
        <f t="shared" si="4"/>
        <v>0</v>
      </c>
    </row>
    <row r="10" spans="1:17" x14ac:dyDescent="0.2">
      <c r="A10" t="s">
        <v>13</v>
      </c>
      <c r="B10">
        <v>8</v>
      </c>
      <c r="C10">
        <v>1718550884</v>
      </c>
      <c r="D10">
        <v>1718553806</v>
      </c>
      <c r="E10">
        <v>29.22</v>
      </c>
      <c r="F10">
        <v>28.08</v>
      </c>
      <c r="G10">
        <v>0</v>
      </c>
      <c r="H10">
        <f t="shared" si="0"/>
        <v>0.01</v>
      </c>
      <c r="I10">
        <f t="shared" si="1"/>
        <v>29.22</v>
      </c>
      <c r="J10">
        <f t="shared" si="2"/>
        <v>29.23</v>
      </c>
      <c r="M10">
        <f t="shared" si="3"/>
        <v>96.098562628336765</v>
      </c>
      <c r="Q10">
        <f t="shared" si="4"/>
        <v>0</v>
      </c>
    </row>
    <row r="11" spans="1:17" x14ac:dyDescent="0.2">
      <c r="A11" t="s">
        <v>13</v>
      </c>
      <c r="B11">
        <v>9</v>
      </c>
      <c r="C11">
        <v>1718550884</v>
      </c>
      <c r="D11">
        <v>1718553807</v>
      </c>
      <c r="E11">
        <v>29.23</v>
      </c>
      <c r="F11">
        <v>28.08</v>
      </c>
      <c r="G11">
        <v>0</v>
      </c>
      <c r="H11">
        <f t="shared" si="0"/>
        <v>0.01</v>
      </c>
      <c r="I11">
        <f t="shared" si="1"/>
        <v>29.23</v>
      </c>
      <c r="J11">
        <f t="shared" si="2"/>
        <v>29.24</v>
      </c>
      <c r="M11">
        <f t="shared" si="3"/>
        <v>96.065685939103645</v>
      </c>
      <c r="Q11">
        <f t="shared" si="4"/>
        <v>0</v>
      </c>
    </row>
    <row r="12" spans="1:17" x14ac:dyDescent="0.2">
      <c r="A12" t="s">
        <v>14</v>
      </c>
      <c r="C12">
        <f>MIN(C2:C11)</f>
        <v>1718550883</v>
      </c>
      <c r="H12">
        <f>AVERAGE(H2:H11)</f>
        <v>1.2999999999999998E-2</v>
      </c>
      <c r="I12">
        <f>AVERAGE(I2:I11)</f>
        <v>29.354000000000003</v>
      </c>
      <c r="K12">
        <v>29.47</v>
      </c>
      <c r="L12">
        <f>100/K12</f>
        <v>3.3932813030200206</v>
      </c>
      <c r="M12">
        <f>AVERAGE(M2:M11)</f>
        <v>96.055105757720057</v>
      </c>
      <c r="N12">
        <f>_xlfn.STDEV.P(H2:H11)</f>
        <v>1.0999999999999999E-2</v>
      </c>
      <c r="O12">
        <f>_xlfn.STDEV.P(E2:E11)</f>
        <v>7.9018985060553604E-2</v>
      </c>
      <c r="P12">
        <f>_xlfn.STDEV.P(J2:J11)</f>
        <v>8.0752708932889869E-2</v>
      </c>
      <c r="Q12">
        <f>AVERAGE(Q2:Q11)</f>
        <v>0</v>
      </c>
    </row>
    <row r="13" spans="1:17" x14ac:dyDescent="0.2">
      <c r="A13" t="s">
        <v>15</v>
      </c>
      <c r="B13">
        <v>0</v>
      </c>
      <c r="C13">
        <v>1718543104</v>
      </c>
      <c r="D13">
        <v>1718546150</v>
      </c>
      <c r="E13">
        <v>30.46</v>
      </c>
      <c r="F13">
        <v>29.13</v>
      </c>
      <c r="G13">
        <v>0</v>
      </c>
      <c r="H13">
        <f>(C13-$C$23)/100</f>
        <v>0.94</v>
      </c>
      <c r="I13">
        <f>F13</f>
        <v>29.13</v>
      </c>
      <c r="J13">
        <f>(D13-$C$23)/100</f>
        <v>31.4</v>
      </c>
      <c r="M13">
        <f t="shared" si="3"/>
        <v>95.633617859487856</v>
      </c>
      <c r="Q13">
        <f>G13</f>
        <v>0</v>
      </c>
    </row>
    <row r="14" spans="1:17" x14ac:dyDescent="0.2">
      <c r="A14" t="s">
        <v>15</v>
      </c>
      <c r="B14">
        <v>1</v>
      </c>
      <c r="C14">
        <v>1718543094</v>
      </c>
      <c r="D14">
        <v>1718546141</v>
      </c>
      <c r="E14">
        <v>30.47</v>
      </c>
      <c r="F14">
        <v>29.14</v>
      </c>
      <c r="G14">
        <v>0</v>
      </c>
      <c r="H14">
        <f t="shared" ref="H14:H22" si="5">(C14-$C$23)/100</f>
        <v>0.84</v>
      </c>
      <c r="I14">
        <f t="shared" ref="I14:I22" si="6">F14</f>
        <v>29.14</v>
      </c>
      <c r="J14">
        <f t="shared" ref="J14:J22" si="7">(D14-$C$23)/100</f>
        <v>31.31</v>
      </c>
      <c r="M14">
        <f t="shared" si="3"/>
        <v>95.635050869707911</v>
      </c>
      <c r="Q14">
        <f t="shared" ref="Q14:Q22" si="8">G14</f>
        <v>0</v>
      </c>
    </row>
    <row r="15" spans="1:17" x14ac:dyDescent="0.2">
      <c r="A15" t="s">
        <v>15</v>
      </c>
      <c r="B15">
        <v>2</v>
      </c>
      <c r="C15">
        <v>1718543073</v>
      </c>
      <c r="D15">
        <v>1718546118</v>
      </c>
      <c r="E15">
        <v>30.45</v>
      </c>
      <c r="F15">
        <v>29.12</v>
      </c>
      <c r="G15">
        <v>0</v>
      </c>
      <c r="H15">
        <f t="shared" si="5"/>
        <v>0.63</v>
      </c>
      <c r="I15">
        <f t="shared" si="6"/>
        <v>29.12</v>
      </c>
      <c r="J15">
        <f t="shared" si="7"/>
        <v>31.08</v>
      </c>
      <c r="M15">
        <f t="shared" si="3"/>
        <v>95.632183908045988</v>
      </c>
      <c r="Q15">
        <f t="shared" si="8"/>
        <v>0</v>
      </c>
    </row>
    <row r="16" spans="1:17" x14ac:dyDescent="0.2">
      <c r="A16" t="s">
        <v>15</v>
      </c>
      <c r="B16">
        <v>3</v>
      </c>
      <c r="C16">
        <v>1718543010</v>
      </c>
      <c r="D16">
        <v>1718546054</v>
      </c>
      <c r="E16">
        <v>30.44</v>
      </c>
      <c r="F16">
        <v>29.11</v>
      </c>
      <c r="G16">
        <v>0.01</v>
      </c>
      <c r="H16">
        <f t="shared" si="5"/>
        <v>0</v>
      </c>
      <c r="I16">
        <f t="shared" si="6"/>
        <v>29.11</v>
      </c>
      <c r="J16">
        <f t="shared" si="7"/>
        <v>30.44</v>
      </c>
      <c r="M16">
        <f t="shared" si="3"/>
        <v>95.663600525624176</v>
      </c>
      <c r="Q16">
        <f t="shared" si="8"/>
        <v>0.01</v>
      </c>
    </row>
    <row r="17" spans="1:17" x14ac:dyDescent="0.2">
      <c r="A17" t="s">
        <v>15</v>
      </c>
      <c r="B17">
        <v>4</v>
      </c>
      <c r="C17">
        <v>1718543021</v>
      </c>
      <c r="D17">
        <v>1718546068</v>
      </c>
      <c r="E17">
        <v>30.47</v>
      </c>
      <c r="F17">
        <v>29.15</v>
      </c>
      <c r="G17">
        <v>0</v>
      </c>
      <c r="H17">
        <f t="shared" si="5"/>
        <v>0.11</v>
      </c>
      <c r="I17">
        <f t="shared" si="6"/>
        <v>29.15</v>
      </c>
      <c r="J17">
        <f t="shared" si="7"/>
        <v>30.58</v>
      </c>
      <c r="M17">
        <f t="shared" si="3"/>
        <v>95.667870036101078</v>
      </c>
      <c r="Q17">
        <f t="shared" si="8"/>
        <v>0</v>
      </c>
    </row>
    <row r="18" spans="1:17" x14ac:dyDescent="0.2">
      <c r="A18" t="s">
        <v>15</v>
      </c>
      <c r="B18">
        <v>5</v>
      </c>
      <c r="C18">
        <v>1718543031</v>
      </c>
      <c r="D18">
        <v>1718546192</v>
      </c>
      <c r="E18">
        <v>31.61</v>
      </c>
      <c r="F18">
        <v>30.25</v>
      </c>
      <c r="G18">
        <v>0</v>
      </c>
      <c r="H18">
        <f t="shared" si="5"/>
        <v>0.21</v>
      </c>
      <c r="I18">
        <f t="shared" si="6"/>
        <v>30.25</v>
      </c>
      <c r="J18">
        <f t="shared" si="7"/>
        <v>31.82</v>
      </c>
      <c r="M18">
        <f t="shared" si="3"/>
        <v>95.697564062005696</v>
      </c>
      <c r="Q18">
        <f t="shared" si="8"/>
        <v>0</v>
      </c>
    </row>
    <row r="19" spans="1:17" x14ac:dyDescent="0.2">
      <c r="A19" t="s">
        <v>15</v>
      </c>
      <c r="B19">
        <v>6</v>
      </c>
      <c r="C19">
        <v>1718543042</v>
      </c>
      <c r="D19">
        <v>1718546084</v>
      </c>
      <c r="E19">
        <v>30.42</v>
      </c>
      <c r="F19">
        <v>29.11</v>
      </c>
      <c r="G19">
        <v>0</v>
      </c>
      <c r="H19">
        <f t="shared" si="5"/>
        <v>0.32</v>
      </c>
      <c r="I19">
        <f t="shared" si="6"/>
        <v>29.11</v>
      </c>
      <c r="J19">
        <f t="shared" si="7"/>
        <v>30.74</v>
      </c>
      <c r="M19">
        <f t="shared" si="3"/>
        <v>95.693622616699543</v>
      </c>
      <c r="Q19">
        <f t="shared" si="8"/>
        <v>0</v>
      </c>
    </row>
    <row r="20" spans="1:17" x14ac:dyDescent="0.2">
      <c r="A20" t="s">
        <v>15</v>
      </c>
      <c r="B20">
        <v>7</v>
      </c>
      <c r="C20">
        <v>1718543052</v>
      </c>
      <c r="D20">
        <v>1718546096</v>
      </c>
      <c r="E20">
        <v>30.44</v>
      </c>
      <c r="F20">
        <v>29.12</v>
      </c>
      <c r="G20">
        <v>0</v>
      </c>
      <c r="H20">
        <f t="shared" si="5"/>
        <v>0.42</v>
      </c>
      <c r="I20">
        <f t="shared" si="6"/>
        <v>29.12</v>
      </c>
      <c r="J20">
        <f t="shared" si="7"/>
        <v>30.86</v>
      </c>
      <c r="M20">
        <f t="shared" si="3"/>
        <v>95.663600525624176</v>
      </c>
      <c r="Q20">
        <f t="shared" si="8"/>
        <v>0</v>
      </c>
    </row>
    <row r="21" spans="1:17" x14ac:dyDescent="0.2">
      <c r="A21" t="s">
        <v>15</v>
      </c>
      <c r="B21">
        <v>8</v>
      </c>
      <c r="C21">
        <v>1718543062</v>
      </c>
      <c r="D21">
        <v>1718546112</v>
      </c>
      <c r="E21">
        <v>30.5</v>
      </c>
      <c r="F21">
        <v>29.16</v>
      </c>
      <c r="G21">
        <v>0</v>
      </c>
      <c r="H21">
        <f t="shared" si="5"/>
        <v>0.52</v>
      </c>
      <c r="I21">
        <f t="shared" si="6"/>
        <v>29.16</v>
      </c>
      <c r="J21">
        <f t="shared" si="7"/>
        <v>31.02</v>
      </c>
      <c r="M21">
        <f t="shared" si="3"/>
        <v>95.606557377049185</v>
      </c>
      <c r="Q21">
        <f t="shared" si="8"/>
        <v>0</v>
      </c>
    </row>
    <row r="22" spans="1:17" x14ac:dyDescent="0.2">
      <c r="A22" t="s">
        <v>15</v>
      </c>
      <c r="B22">
        <v>9</v>
      </c>
      <c r="C22">
        <v>1718543083</v>
      </c>
      <c r="D22">
        <v>1718546126</v>
      </c>
      <c r="E22">
        <v>30.43</v>
      </c>
      <c r="F22">
        <v>29.1</v>
      </c>
      <c r="G22">
        <v>0</v>
      </c>
      <c r="H22">
        <f t="shared" si="5"/>
        <v>0.73</v>
      </c>
      <c r="I22">
        <f t="shared" si="6"/>
        <v>29.1</v>
      </c>
      <c r="J22">
        <f t="shared" si="7"/>
        <v>31.16</v>
      </c>
      <c r="M22">
        <f t="shared" si="3"/>
        <v>95.629313177785093</v>
      </c>
      <c r="Q22">
        <f t="shared" si="8"/>
        <v>0</v>
      </c>
    </row>
    <row r="23" spans="1:17" x14ac:dyDescent="0.2">
      <c r="A23" t="s">
        <v>16</v>
      </c>
      <c r="C23">
        <f>MIN(C13:C22)</f>
        <v>1718543010</v>
      </c>
      <c r="H23">
        <f>AVERAGE(H13:H22)</f>
        <v>0.47199999999999986</v>
      </c>
      <c r="I23">
        <f>AVERAGE(I13:I22)</f>
        <v>29.239000000000004</v>
      </c>
      <c r="K23">
        <v>31.82</v>
      </c>
      <c r="L23">
        <f>100/K23</f>
        <v>3.1426775612822122</v>
      </c>
      <c r="M23">
        <f>AVERAGE(M13:M22)</f>
        <v>95.652298095813052</v>
      </c>
      <c r="N23">
        <f>_xlfn.STDEV.P(H13:H22)</f>
        <v>0.29942611776530126</v>
      </c>
      <c r="O23">
        <f>_xlfn.STDEV.P(E13:E22)</f>
        <v>0.347690954728477</v>
      </c>
      <c r="P23">
        <f>_xlfn.STDEV.P(J13:J22)</f>
        <v>0.39003717771515062</v>
      </c>
      <c r="Q23">
        <f>AVERAGE(Q13:Q22)</f>
        <v>1E-3</v>
      </c>
    </row>
    <row r="24" spans="1:17" x14ac:dyDescent="0.2">
      <c r="A24" t="s">
        <v>17</v>
      </c>
      <c r="B24">
        <v>0</v>
      </c>
      <c r="C24">
        <v>1718517118</v>
      </c>
      <c r="D24">
        <v>1718517375</v>
      </c>
      <c r="E24">
        <v>2.57</v>
      </c>
      <c r="F24">
        <v>2.5299999999999998</v>
      </c>
      <c r="G24">
        <v>0</v>
      </c>
      <c r="H24">
        <f>(C24-$C$34)/100</f>
        <v>0</v>
      </c>
      <c r="I24">
        <f>E24</f>
        <v>2.57</v>
      </c>
      <c r="J24">
        <f>(D24-$C$34)/100</f>
        <v>2.57</v>
      </c>
      <c r="M24">
        <f t="shared" si="3"/>
        <v>98.443579766536956</v>
      </c>
      <c r="Q24">
        <f>G24</f>
        <v>0</v>
      </c>
    </row>
    <row r="25" spans="1:17" x14ac:dyDescent="0.2">
      <c r="A25" t="s">
        <v>17</v>
      </c>
      <c r="B25">
        <v>1</v>
      </c>
      <c r="C25">
        <v>1718517375</v>
      </c>
      <c r="D25">
        <v>1718517644</v>
      </c>
      <c r="E25">
        <v>2.69</v>
      </c>
      <c r="F25">
        <v>2.65</v>
      </c>
      <c r="G25">
        <v>0.01</v>
      </c>
      <c r="H25">
        <f t="shared" ref="H25:H33" si="9">(C25-$C$34)/100</f>
        <v>2.57</v>
      </c>
      <c r="I25">
        <f t="shared" ref="I25:I33" si="10">E25</f>
        <v>2.69</v>
      </c>
      <c r="J25">
        <f t="shared" ref="J25:J33" si="11">(D25-$C$34)/100</f>
        <v>5.26</v>
      </c>
      <c r="M25">
        <f t="shared" si="3"/>
        <v>98.884758364312248</v>
      </c>
      <c r="Q25">
        <f t="shared" ref="Q25:Q33" si="12">G25</f>
        <v>0.01</v>
      </c>
    </row>
    <row r="26" spans="1:17" x14ac:dyDescent="0.2">
      <c r="A26" t="s">
        <v>17</v>
      </c>
      <c r="B26">
        <v>2</v>
      </c>
      <c r="C26">
        <v>1718517644</v>
      </c>
      <c r="D26">
        <v>1718517916</v>
      </c>
      <c r="E26">
        <v>2.72</v>
      </c>
      <c r="F26">
        <v>2.71</v>
      </c>
      <c r="G26">
        <v>0</v>
      </c>
      <c r="H26">
        <f t="shared" si="9"/>
        <v>5.26</v>
      </c>
      <c r="I26">
        <f t="shared" si="10"/>
        <v>2.72</v>
      </c>
      <c r="J26">
        <f t="shared" si="11"/>
        <v>7.98</v>
      </c>
      <c r="M26">
        <f t="shared" si="3"/>
        <v>99.632352941176464</v>
      </c>
      <c r="Q26">
        <f t="shared" si="12"/>
        <v>0</v>
      </c>
    </row>
    <row r="27" spans="1:17" x14ac:dyDescent="0.2">
      <c r="A27" t="s">
        <v>17</v>
      </c>
      <c r="B27">
        <v>3</v>
      </c>
      <c r="C27">
        <v>1718517916</v>
      </c>
      <c r="D27">
        <v>1718518180</v>
      </c>
      <c r="E27">
        <v>2.64</v>
      </c>
      <c r="F27">
        <v>2.64</v>
      </c>
      <c r="G27">
        <v>0</v>
      </c>
      <c r="H27">
        <f t="shared" si="9"/>
        <v>7.98</v>
      </c>
      <c r="I27">
        <f t="shared" si="10"/>
        <v>2.64</v>
      </c>
      <c r="J27">
        <f t="shared" si="11"/>
        <v>10.62</v>
      </c>
      <c r="M27">
        <f t="shared" si="3"/>
        <v>100</v>
      </c>
      <c r="Q27">
        <f t="shared" si="12"/>
        <v>0</v>
      </c>
    </row>
    <row r="28" spans="1:17" x14ac:dyDescent="0.2">
      <c r="A28" t="s">
        <v>17</v>
      </c>
      <c r="B28">
        <v>4</v>
      </c>
      <c r="C28">
        <v>1718518180</v>
      </c>
      <c r="D28">
        <v>1718518445</v>
      </c>
      <c r="E28">
        <v>2.65</v>
      </c>
      <c r="F28">
        <v>2.64</v>
      </c>
      <c r="G28">
        <v>0</v>
      </c>
      <c r="H28">
        <f t="shared" si="9"/>
        <v>10.62</v>
      </c>
      <c r="I28">
        <f t="shared" si="10"/>
        <v>2.65</v>
      </c>
      <c r="J28">
        <f t="shared" si="11"/>
        <v>13.27</v>
      </c>
      <c r="M28">
        <f t="shared" si="3"/>
        <v>99.622641509433976</v>
      </c>
      <c r="Q28">
        <f t="shared" si="12"/>
        <v>0</v>
      </c>
    </row>
    <row r="29" spans="1:17" x14ac:dyDescent="0.2">
      <c r="A29" t="s">
        <v>17</v>
      </c>
      <c r="B29">
        <v>5</v>
      </c>
      <c r="C29">
        <v>1718518445</v>
      </c>
      <c r="D29">
        <v>1718518710</v>
      </c>
      <c r="E29">
        <v>2.65</v>
      </c>
      <c r="F29">
        <v>2.64</v>
      </c>
      <c r="G29">
        <v>0</v>
      </c>
      <c r="H29">
        <f t="shared" si="9"/>
        <v>13.27</v>
      </c>
      <c r="I29">
        <f t="shared" si="10"/>
        <v>2.65</v>
      </c>
      <c r="J29">
        <f t="shared" si="11"/>
        <v>15.92</v>
      </c>
      <c r="M29">
        <f t="shared" si="3"/>
        <v>99.622641509433976</v>
      </c>
      <c r="Q29">
        <f t="shared" si="12"/>
        <v>0</v>
      </c>
    </row>
    <row r="30" spans="1:17" x14ac:dyDescent="0.2">
      <c r="A30" t="s">
        <v>17</v>
      </c>
      <c r="B30">
        <v>6</v>
      </c>
      <c r="C30">
        <v>1718518710</v>
      </c>
      <c r="D30">
        <v>1718518971</v>
      </c>
      <c r="E30">
        <v>2.61</v>
      </c>
      <c r="F30">
        <v>2.61</v>
      </c>
      <c r="G30">
        <v>0</v>
      </c>
      <c r="H30">
        <f t="shared" si="9"/>
        <v>15.92</v>
      </c>
      <c r="I30">
        <f t="shared" si="10"/>
        <v>2.61</v>
      </c>
      <c r="J30">
        <f t="shared" si="11"/>
        <v>18.53</v>
      </c>
      <c r="M30">
        <f t="shared" si="3"/>
        <v>100</v>
      </c>
      <c r="Q30">
        <f t="shared" si="12"/>
        <v>0</v>
      </c>
    </row>
    <row r="31" spans="1:17" x14ac:dyDescent="0.2">
      <c r="A31" t="s">
        <v>17</v>
      </c>
      <c r="B31">
        <v>7</v>
      </c>
      <c r="C31">
        <v>1718518971</v>
      </c>
      <c r="D31">
        <v>1718519236</v>
      </c>
      <c r="E31">
        <v>2.65</v>
      </c>
      <c r="F31">
        <v>2.64</v>
      </c>
      <c r="G31">
        <v>0</v>
      </c>
      <c r="H31">
        <f t="shared" si="9"/>
        <v>18.53</v>
      </c>
      <c r="I31">
        <f t="shared" si="10"/>
        <v>2.65</v>
      </c>
      <c r="J31">
        <f t="shared" si="11"/>
        <v>21.18</v>
      </c>
      <c r="M31">
        <f t="shared" si="3"/>
        <v>99.622641509433976</v>
      </c>
      <c r="Q31">
        <f t="shared" si="12"/>
        <v>0</v>
      </c>
    </row>
    <row r="32" spans="1:17" x14ac:dyDescent="0.2">
      <c r="A32" t="s">
        <v>17</v>
      </c>
      <c r="B32">
        <v>8</v>
      </c>
      <c r="C32">
        <v>1718519236</v>
      </c>
      <c r="D32">
        <v>1718519501</v>
      </c>
      <c r="E32">
        <v>2.65</v>
      </c>
      <c r="F32">
        <v>2.65</v>
      </c>
      <c r="G32">
        <v>0.01</v>
      </c>
      <c r="H32">
        <f t="shared" si="9"/>
        <v>21.18</v>
      </c>
      <c r="I32">
        <f t="shared" si="10"/>
        <v>2.65</v>
      </c>
      <c r="J32">
        <f t="shared" si="11"/>
        <v>23.83</v>
      </c>
      <c r="M32">
        <f t="shared" si="3"/>
        <v>100.37735849056604</v>
      </c>
      <c r="Q32">
        <f t="shared" si="12"/>
        <v>0.01</v>
      </c>
    </row>
    <row r="33" spans="1:17" x14ac:dyDescent="0.2">
      <c r="A33" t="s">
        <v>17</v>
      </c>
      <c r="B33">
        <v>9</v>
      </c>
      <c r="C33">
        <v>1718519501</v>
      </c>
      <c r="D33">
        <v>1718519762</v>
      </c>
      <c r="E33">
        <v>2.61</v>
      </c>
      <c r="F33">
        <v>2.57</v>
      </c>
      <c r="G33">
        <v>0</v>
      </c>
      <c r="H33">
        <f t="shared" si="9"/>
        <v>23.83</v>
      </c>
      <c r="I33">
        <f t="shared" si="10"/>
        <v>2.61</v>
      </c>
      <c r="J33">
        <f t="shared" si="11"/>
        <v>26.44</v>
      </c>
      <c r="M33">
        <f t="shared" si="3"/>
        <v>98.467432950191565</v>
      </c>
      <c r="Q33">
        <f t="shared" si="12"/>
        <v>0</v>
      </c>
    </row>
    <row r="34" spans="1:17" x14ac:dyDescent="0.2">
      <c r="A34" t="s">
        <v>18</v>
      </c>
      <c r="C34">
        <f>MIN(C24:C33)</f>
        <v>1718517118</v>
      </c>
      <c r="H34">
        <f>AVERAGE(H24:H33)</f>
        <v>11.916</v>
      </c>
      <c r="I34">
        <f>AVERAGE(I24:I33)</f>
        <v>2.6439999999999997</v>
      </c>
      <c r="K34">
        <v>26.44</v>
      </c>
      <c r="L34">
        <f>100/K34</f>
        <v>3.7821482602118</v>
      </c>
      <c r="M34">
        <f>AVERAGE(M24:M33)</f>
        <v>99.467340704108523</v>
      </c>
      <c r="N34">
        <f>_xlfn.STDEV.P(H24:H33)</f>
        <v>7.6170088617514411</v>
      </c>
      <c r="O34">
        <f>_xlfn.STDEV.P(E24:E33)</f>
        <v>3.9799497484264874E-2</v>
      </c>
      <c r="P34">
        <f>_xlfn.STDEV.P(J24:J33)</f>
        <v>7.6107581751097513</v>
      </c>
      <c r="Q34">
        <f>AVERAGE(Q24:Q33)</f>
        <v>2E-3</v>
      </c>
    </row>
    <row r="35" spans="1:17" x14ac:dyDescent="0.2">
      <c r="A35" t="s">
        <v>19</v>
      </c>
      <c r="B35">
        <v>0</v>
      </c>
      <c r="C35">
        <v>1718534746</v>
      </c>
      <c r="D35">
        <v>1718537656</v>
      </c>
      <c r="E35">
        <v>29.1</v>
      </c>
      <c r="F35">
        <v>27.9</v>
      </c>
      <c r="G35">
        <v>0</v>
      </c>
      <c r="H35">
        <f>(C35-$C$45)/100</f>
        <v>0.04</v>
      </c>
      <c r="I35">
        <f>E35</f>
        <v>29.1</v>
      </c>
      <c r="J35">
        <f>(D35-$C$45)/100</f>
        <v>29.14</v>
      </c>
      <c r="M35">
        <f t="shared" si="3"/>
        <v>95.876288659793801</v>
      </c>
      <c r="Q35">
        <f>G35</f>
        <v>0</v>
      </c>
    </row>
    <row r="36" spans="1:17" x14ac:dyDescent="0.2">
      <c r="A36" t="s">
        <v>19</v>
      </c>
      <c r="B36">
        <v>1</v>
      </c>
      <c r="C36">
        <v>1718534745</v>
      </c>
      <c r="D36">
        <v>1718537652</v>
      </c>
      <c r="E36">
        <v>29.07</v>
      </c>
      <c r="F36">
        <v>27.86</v>
      </c>
      <c r="G36">
        <v>0</v>
      </c>
      <c r="H36">
        <f t="shared" ref="H36:H44" si="13">(C36-$C$45)/100</f>
        <v>0.03</v>
      </c>
      <c r="I36">
        <f t="shared" ref="I36:I44" si="14">E36</f>
        <v>29.07</v>
      </c>
      <c r="J36">
        <f t="shared" ref="J36:J44" si="15">(D36-$C$45)/100</f>
        <v>29.1</v>
      </c>
      <c r="M36">
        <f t="shared" si="3"/>
        <v>95.837633298933611</v>
      </c>
      <c r="Q36">
        <f t="shared" ref="Q36:Q44" si="16">G36</f>
        <v>0</v>
      </c>
    </row>
    <row r="37" spans="1:17" x14ac:dyDescent="0.2">
      <c r="A37" t="s">
        <v>19</v>
      </c>
      <c r="B37">
        <v>2</v>
      </c>
      <c r="C37">
        <v>1718534744</v>
      </c>
      <c r="D37">
        <v>1718537654</v>
      </c>
      <c r="E37">
        <v>29.1</v>
      </c>
      <c r="F37">
        <v>27.89</v>
      </c>
      <c r="G37">
        <v>0</v>
      </c>
      <c r="H37">
        <f t="shared" si="13"/>
        <v>0.02</v>
      </c>
      <c r="I37">
        <f t="shared" si="14"/>
        <v>29.1</v>
      </c>
      <c r="J37">
        <f t="shared" si="15"/>
        <v>29.12</v>
      </c>
      <c r="M37">
        <f t="shared" si="3"/>
        <v>95.841924398625423</v>
      </c>
      <c r="Q37">
        <f t="shared" si="16"/>
        <v>0</v>
      </c>
    </row>
    <row r="38" spans="1:17" x14ac:dyDescent="0.2">
      <c r="A38" t="s">
        <v>19</v>
      </c>
      <c r="B38">
        <v>3</v>
      </c>
      <c r="C38">
        <v>1718534744</v>
      </c>
      <c r="D38">
        <v>1718537658</v>
      </c>
      <c r="E38">
        <v>29.14</v>
      </c>
      <c r="F38">
        <v>27.93</v>
      </c>
      <c r="G38">
        <v>0</v>
      </c>
      <c r="H38">
        <f t="shared" si="13"/>
        <v>0.02</v>
      </c>
      <c r="I38">
        <f t="shared" si="14"/>
        <v>29.14</v>
      </c>
      <c r="J38">
        <f t="shared" si="15"/>
        <v>29.16</v>
      </c>
      <c r="M38">
        <f t="shared" si="3"/>
        <v>95.847632120796149</v>
      </c>
      <c r="Q38">
        <f t="shared" si="16"/>
        <v>0</v>
      </c>
    </row>
    <row r="39" spans="1:17" x14ac:dyDescent="0.2">
      <c r="A39" t="s">
        <v>19</v>
      </c>
      <c r="B39">
        <v>4</v>
      </c>
      <c r="C39">
        <v>1718534743</v>
      </c>
      <c r="D39">
        <v>1718537649</v>
      </c>
      <c r="E39">
        <v>29.06</v>
      </c>
      <c r="F39">
        <v>27.84</v>
      </c>
      <c r="G39">
        <v>0</v>
      </c>
      <c r="H39">
        <f t="shared" si="13"/>
        <v>0.01</v>
      </c>
      <c r="I39">
        <f t="shared" si="14"/>
        <v>29.06</v>
      </c>
      <c r="J39">
        <f t="shared" si="15"/>
        <v>29.07</v>
      </c>
      <c r="M39">
        <f t="shared" si="3"/>
        <v>95.801789401238821</v>
      </c>
      <c r="Q39">
        <f t="shared" si="16"/>
        <v>0</v>
      </c>
    </row>
    <row r="40" spans="1:17" x14ac:dyDescent="0.2">
      <c r="A40" t="s">
        <v>19</v>
      </c>
      <c r="B40">
        <v>5</v>
      </c>
      <c r="C40">
        <v>1718534742</v>
      </c>
      <c r="D40">
        <v>1718537663</v>
      </c>
      <c r="E40">
        <v>29.21</v>
      </c>
      <c r="F40">
        <v>27.99</v>
      </c>
      <c r="G40">
        <v>0</v>
      </c>
      <c r="H40">
        <f t="shared" si="13"/>
        <v>0</v>
      </c>
      <c r="I40">
        <f t="shared" si="14"/>
        <v>29.21</v>
      </c>
      <c r="J40">
        <f t="shared" si="15"/>
        <v>29.21</v>
      </c>
      <c r="M40">
        <f t="shared" si="3"/>
        <v>95.823348168435459</v>
      </c>
      <c r="Q40">
        <f t="shared" si="16"/>
        <v>0</v>
      </c>
    </row>
    <row r="41" spans="1:17" x14ac:dyDescent="0.2">
      <c r="A41" t="s">
        <v>19</v>
      </c>
      <c r="B41">
        <v>6</v>
      </c>
      <c r="C41">
        <v>1718534742</v>
      </c>
      <c r="D41">
        <v>1718537659</v>
      </c>
      <c r="E41">
        <v>29.17</v>
      </c>
      <c r="F41">
        <v>27.95</v>
      </c>
      <c r="G41">
        <v>0</v>
      </c>
      <c r="H41">
        <f t="shared" si="13"/>
        <v>0</v>
      </c>
      <c r="I41">
        <f t="shared" si="14"/>
        <v>29.17</v>
      </c>
      <c r="J41">
        <f t="shared" si="15"/>
        <v>29.17</v>
      </c>
      <c r="M41">
        <f t="shared" si="3"/>
        <v>95.817620843332179</v>
      </c>
      <c r="Q41">
        <f t="shared" si="16"/>
        <v>0</v>
      </c>
    </row>
    <row r="42" spans="1:17" x14ac:dyDescent="0.2">
      <c r="A42" t="s">
        <v>19</v>
      </c>
      <c r="B42">
        <v>7</v>
      </c>
      <c r="C42">
        <v>1718534742</v>
      </c>
      <c r="D42">
        <v>1718537655</v>
      </c>
      <c r="E42">
        <v>29.13</v>
      </c>
      <c r="F42">
        <v>27.92</v>
      </c>
      <c r="G42">
        <v>0</v>
      </c>
      <c r="H42">
        <f t="shared" si="13"/>
        <v>0</v>
      </c>
      <c r="I42">
        <f t="shared" si="14"/>
        <v>29.13</v>
      </c>
      <c r="J42">
        <f t="shared" si="15"/>
        <v>29.13</v>
      </c>
      <c r="M42">
        <f t="shared" si="3"/>
        <v>95.846206659800899</v>
      </c>
      <c r="Q42">
        <f t="shared" si="16"/>
        <v>0</v>
      </c>
    </row>
    <row r="43" spans="1:17" x14ac:dyDescent="0.2">
      <c r="A43" t="s">
        <v>19</v>
      </c>
      <c r="B43">
        <v>8</v>
      </c>
      <c r="C43">
        <v>1718534742</v>
      </c>
      <c r="D43">
        <v>1718537662</v>
      </c>
      <c r="E43">
        <v>29.2</v>
      </c>
      <c r="F43">
        <v>27.98</v>
      </c>
      <c r="G43">
        <v>0</v>
      </c>
      <c r="H43">
        <f t="shared" si="13"/>
        <v>0</v>
      </c>
      <c r="I43">
        <f t="shared" si="14"/>
        <v>29.2</v>
      </c>
      <c r="J43">
        <f t="shared" si="15"/>
        <v>29.2</v>
      </c>
      <c r="M43">
        <f t="shared" si="3"/>
        <v>95.821917808219183</v>
      </c>
      <c r="Q43">
        <f t="shared" si="16"/>
        <v>0</v>
      </c>
    </row>
    <row r="44" spans="1:17" x14ac:dyDescent="0.2">
      <c r="A44" t="s">
        <v>19</v>
      </c>
      <c r="B44">
        <v>9</v>
      </c>
      <c r="C44">
        <v>1718534742</v>
      </c>
      <c r="D44">
        <v>1718537650</v>
      </c>
      <c r="E44">
        <v>29.08</v>
      </c>
      <c r="F44">
        <v>27.87</v>
      </c>
      <c r="G44">
        <v>0</v>
      </c>
      <c r="H44">
        <f t="shared" si="13"/>
        <v>0</v>
      </c>
      <c r="I44">
        <f t="shared" si="14"/>
        <v>29.08</v>
      </c>
      <c r="J44">
        <f t="shared" si="15"/>
        <v>29.08</v>
      </c>
      <c r="M44">
        <f t="shared" si="3"/>
        <v>95.839064649243483</v>
      </c>
      <c r="Q44">
        <f t="shared" si="16"/>
        <v>0</v>
      </c>
    </row>
    <row r="45" spans="1:17" x14ac:dyDescent="0.2">
      <c r="A45" t="s">
        <v>20</v>
      </c>
      <c r="C45">
        <f>MIN(C35:C44)</f>
        <v>1718534742</v>
      </c>
      <c r="H45">
        <f>AVERAGE(H35:H44)</f>
        <v>1.2E-2</v>
      </c>
      <c r="I45">
        <f>AVERAGE(I35:I44)</f>
        <v>29.125999999999998</v>
      </c>
      <c r="K45">
        <v>29.21</v>
      </c>
      <c r="L45">
        <f>100/K45</f>
        <v>3.423485107839781</v>
      </c>
      <c r="M45">
        <f>AVERAGE(M35:M44)</f>
        <v>95.835342600841898</v>
      </c>
      <c r="N45">
        <f>_xlfn.STDEV.P(H35:H44)</f>
        <v>1.4E-2</v>
      </c>
      <c r="O45">
        <f>_xlfn.STDEV.P(E35:E44)</f>
        <v>5.063595560468899E-2</v>
      </c>
      <c r="P45">
        <f>_xlfn.STDEV.P(J35:J44)</f>
        <v>4.5122056690714119E-2</v>
      </c>
      <c r="Q45">
        <f>AVERAGE(Q35:Q44)</f>
        <v>0</v>
      </c>
    </row>
    <row r="46" spans="1:17" x14ac:dyDescent="0.2">
      <c r="A46" t="s">
        <v>21</v>
      </c>
      <c r="B46">
        <v>0</v>
      </c>
      <c r="C46">
        <v>1718526850</v>
      </c>
      <c r="D46">
        <v>1718529484</v>
      </c>
      <c r="E46">
        <v>26.34</v>
      </c>
      <c r="F46">
        <v>25.7</v>
      </c>
      <c r="G46">
        <v>0</v>
      </c>
      <c r="H46">
        <f>(C46-$C$56)/100</f>
        <v>0</v>
      </c>
      <c r="I46">
        <f>E46</f>
        <v>26.34</v>
      </c>
      <c r="J46">
        <f>(D46-$C$56)/100</f>
        <v>26.34</v>
      </c>
      <c r="M46">
        <f t="shared" si="3"/>
        <v>97.570235383447226</v>
      </c>
      <c r="Q46">
        <f>G46</f>
        <v>0</v>
      </c>
    </row>
    <row r="47" spans="1:17" x14ac:dyDescent="0.2">
      <c r="A47" t="s">
        <v>21</v>
      </c>
      <c r="B47">
        <v>1</v>
      </c>
      <c r="C47">
        <v>1718526860</v>
      </c>
      <c r="D47">
        <v>1718529492</v>
      </c>
      <c r="E47">
        <v>26.32</v>
      </c>
      <c r="F47">
        <v>25.69</v>
      </c>
      <c r="G47">
        <v>0</v>
      </c>
      <c r="H47">
        <f t="shared" ref="H47:H55" si="17">(C47-$C$56)/100</f>
        <v>0.1</v>
      </c>
      <c r="I47">
        <f t="shared" ref="I47:I55" si="18">E47</f>
        <v>26.32</v>
      </c>
      <c r="J47">
        <f t="shared" ref="J47:J55" si="19">(D47-$C$56)/100</f>
        <v>26.42</v>
      </c>
      <c r="M47">
        <f t="shared" si="3"/>
        <v>97.606382978723403</v>
      </c>
      <c r="Q47">
        <f t="shared" ref="Q47:Q55" si="20">G47</f>
        <v>0</v>
      </c>
    </row>
    <row r="48" spans="1:17" x14ac:dyDescent="0.2">
      <c r="A48" t="s">
        <v>21</v>
      </c>
      <c r="B48">
        <v>2</v>
      </c>
      <c r="C48">
        <v>1718526870</v>
      </c>
      <c r="D48">
        <v>1718529500</v>
      </c>
      <c r="E48">
        <v>26.3</v>
      </c>
      <c r="F48">
        <v>25.67</v>
      </c>
      <c r="G48">
        <v>0</v>
      </c>
      <c r="H48">
        <f t="shared" si="17"/>
        <v>0.2</v>
      </c>
      <c r="I48">
        <f t="shared" si="18"/>
        <v>26.3</v>
      </c>
      <c r="J48">
        <f t="shared" si="19"/>
        <v>26.5</v>
      </c>
      <c r="M48">
        <f t="shared" si="3"/>
        <v>97.604562737642581</v>
      </c>
      <c r="Q48">
        <f t="shared" si="20"/>
        <v>0</v>
      </c>
    </row>
    <row r="49" spans="1:17" x14ac:dyDescent="0.2">
      <c r="A49" t="s">
        <v>21</v>
      </c>
      <c r="B49">
        <v>3</v>
      </c>
      <c r="C49">
        <v>1718526880</v>
      </c>
      <c r="D49">
        <v>1718529503</v>
      </c>
      <c r="E49">
        <v>26.23</v>
      </c>
      <c r="F49">
        <v>25.6</v>
      </c>
      <c r="G49">
        <v>0</v>
      </c>
      <c r="H49">
        <f t="shared" si="17"/>
        <v>0.3</v>
      </c>
      <c r="I49">
        <f t="shared" si="18"/>
        <v>26.23</v>
      </c>
      <c r="J49">
        <f t="shared" si="19"/>
        <v>26.53</v>
      </c>
      <c r="M49">
        <f t="shared" si="3"/>
        <v>97.598170034311863</v>
      </c>
      <c r="Q49">
        <f t="shared" si="20"/>
        <v>0</v>
      </c>
    </row>
    <row r="50" spans="1:17" x14ac:dyDescent="0.2">
      <c r="A50" t="s">
        <v>21</v>
      </c>
      <c r="B50">
        <v>4</v>
      </c>
      <c r="C50">
        <v>1718526890</v>
      </c>
      <c r="D50">
        <v>1718529508</v>
      </c>
      <c r="E50">
        <v>26.18</v>
      </c>
      <c r="F50">
        <v>25.54</v>
      </c>
      <c r="G50">
        <v>0</v>
      </c>
      <c r="H50">
        <f t="shared" si="17"/>
        <v>0.4</v>
      </c>
      <c r="I50">
        <f t="shared" si="18"/>
        <v>26.18</v>
      </c>
      <c r="J50">
        <f t="shared" si="19"/>
        <v>26.58</v>
      </c>
      <c r="M50">
        <f t="shared" si="3"/>
        <v>97.555385790679907</v>
      </c>
      <c r="Q50">
        <f t="shared" si="20"/>
        <v>0</v>
      </c>
    </row>
    <row r="51" spans="1:17" x14ac:dyDescent="0.2">
      <c r="A51" t="s">
        <v>21</v>
      </c>
      <c r="B51">
        <v>5</v>
      </c>
      <c r="C51">
        <v>1718526901</v>
      </c>
      <c r="D51">
        <v>1718529512</v>
      </c>
      <c r="E51">
        <v>26.11</v>
      </c>
      <c r="F51">
        <v>25.48</v>
      </c>
      <c r="G51">
        <v>0</v>
      </c>
      <c r="H51">
        <f t="shared" si="17"/>
        <v>0.51</v>
      </c>
      <c r="I51">
        <f t="shared" si="18"/>
        <v>26.11</v>
      </c>
      <c r="J51">
        <f t="shared" si="19"/>
        <v>26.62</v>
      </c>
      <c r="M51">
        <f t="shared" si="3"/>
        <v>97.58713136729223</v>
      </c>
      <c r="Q51">
        <f t="shared" si="20"/>
        <v>0</v>
      </c>
    </row>
    <row r="52" spans="1:17" x14ac:dyDescent="0.2">
      <c r="A52" t="s">
        <v>21</v>
      </c>
      <c r="B52">
        <v>6</v>
      </c>
      <c r="C52">
        <v>1718526911</v>
      </c>
      <c r="D52">
        <v>1718529520</v>
      </c>
      <c r="E52">
        <v>26.09</v>
      </c>
      <c r="F52">
        <v>25.46</v>
      </c>
      <c r="G52">
        <v>0</v>
      </c>
      <c r="H52">
        <f t="shared" si="17"/>
        <v>0.61</v>
      </c>
      <c r="I52">
        <f t="shared" si="18"/>
        <v>26.09</v>
      </c>
      <c r="J52">
        <f t="shared" si="19"/>
        <v>26.7</v>
      </c>
      <c r="M52">
        <f t="shared" si="3"/>
        <v>97.585281717133014</v>
      </c>
      <c r="Q52">
        <f t="shared" si="20"/>
        <v>0</v>
      </c>
    </row>
    <row r="53" spans="1:17" x14ac:dyDescent="0.2">
      <c r="A53" t="s">
        <v>21</v>
      </c>
      <c r="B53">
        <v>7</v>
      </c>
      <c r="C53">
        <v>1718526921</v>
      </c>
      <c r="D53">
        <v>1718529526</v>
      </c>
      <c r="E53">
        <v>26.05</v>
      </c>
      <c r="F53">
        <v>25.42</v>
      </c>
      <c r="G53">
        <v>0</v>
      </c>
      <c r="H53">
        <f t="shared" si="17"/>
        <v>0.71</v>
      </c>
      <c r="I53">
        <f t="shared" si="18"/>
        <v>26.05</v>
      </c>
      <c r="J53">
        <f t="shared" si="19"/>
        <v>26.76</v>
      </c>
      <c r="M53">
        <f t="shared" si="3"/>
        <v>97.581573896353163</v>
      </c>
      <c r="Q53">
        <f t="shared" si="20"/>
        <v>0</v>
      </c>
    </row>
    <row r="54" spans="1:17" x14ac:dyDescent="0.2">
      <c r="A54" t="s">
        <v>21</v>
      </c>
      <c r="B54">
        <v>8</v>
      </c>
      <c r="C54">
        <v>1718526931</v>
      </c>
      <c r="D54">
        <v>1718529533</v>
      </c>
      <c r="E54">
        <v>26.02</v>
      </c>
      <c r="F54">
        <v>25.39</v>
      </c>
      <c r="G54">
        <v>0</v>
      </c>
      <c r="H54">
        <f t="shared" si="17"/>
        <v>0.81</v>
      </c>
      <c r="I54">
        <f t="shared" si="18"/>
        <v>26.02</v>
      </c>
      <c r="J54">
        <f t="shared" si="19"/>
        <v>26.83</v>
      </c>
      <c r="M54">
        <f t="shared" si="3"/>
        <v>97.578785549577248</v>
      </c>
      <c r="Q54">
        <f t="shared" si="20"/>
        <v>0</v>
      </c>
    </row>
    <row r="55" spans="1:17" x14ac:dyDescent="0.2">
      <c r="A55" t="s">
        <v>21</v>
      </c>
      <c r="B55">
        <v>9</v>
      </c>
      <c r="C55">
        <v>1718526941</v>
      </c>
      <c r="D55">
        <v>1718529537</v>
      </c>
      <c r="E55">
        <v>25.96</v>
      </c>
      <c r="F55">
        <v>25.32</v>
      </c>
      <c r="G55">
        <v>0</v>
      </c>
      <c r="H55">
        <f t="shared" si="17"/>
        <v>0.91</v>
      </c>
      <c r="I55">
        <f t="shared" si="18"/>
        <v>25.96</v>
      </c>
      <c r="J55">
        <f t="shared" si="19"/>
        <v>26.87</v>
      </c>
      <c r="M55">
        <f t="shared" si="3"/>
        <v>97.534668721109398</v>
      </c>
      <c r="Q55">
        <f t="shared" si="20"/>
        <v>0</v>
      </c>
    </row>
    <row r="56" spans="1:17" x14ac:dyDescent="0.2">
      <c r="A56" t="s">
        <v>22</v>
      </c>
      <c r="C56">
        <f>MIN(C46:C55)</f>
        <v>1718526850</v>
      </c>
      <c r="H56">
        <f>AVERAGE(H46:H55)</f>
        <v>0.45499999999999996</v>
      </c>
      <c r="I56">
        <f>AVERAGE(I46:I55)</f>
        <v>26.160000000000004</v>
      </c>
      <c r="K56">
        <v>26.87</v>
      </c>
      <c r="L56">
        <f>100/K56</f>
        <v>3.721622627465575</v>
      </c>
      <c r="M56">
        <f>AVERAGE(M46:M55)</f>
        <v>97.580217817627002</v>
      </c>
      <c r="N56">
        <f>_xlfn.STDEV.P(H46:H55)</f>
        <v>0.29159046623646678</v>
      </c>
      <c r="O56">
        <f>_xlfn.STDEV.P(E46:E55)</f>
        <v>0.12727922061357855</v>
      </c>
      <c r="P56">
        <f>_xlfn.STDEV.P(J46:J55)</f>
        <v>0.16578600664712309</v>
      </c>
      <c r="Q56">
        <f>AVERAGE(Q46:Q55)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5" sqref="F5"/>
    </sheetView>
  </sheetViews>
  <sheetFormatPr defaultRowHeight="14.25" x14ac:dyDescent="0.2"/>
  <cols>
    <col min="1" max="1" width="16.375" customWidth="1"/>
  </cols>
  <sheetData>
    <row r="1" spans="1:6" x14ac:dyDescent="0.2">
      <c r="B1" t="s">
        <v>13</v>
      </c>
      <c r="C1" t="s">
        <v>15</v>
      </c>
      <c r="D1" t="s">
        <v>17</v>
      </c>
      <c r="E1" t="s">
        <v>19</v>
      </c>
      <c r="F1" t="s">
        <v>21</v>
      </c>
    </row>
    <row r="2" spans="1:6" x14ac:dyDescent="0.2">
      <c r="A2" t="s">
        <v>23</v>
      </c>
      <c r="B2">
        <f>1/0.011</f>
        <v>90.909090909090921</v>
      </c>
      <c r="C2">
        <f>1/0.299426117765301</f>
        <v>3.3397220237942955</v>
      </c>
      <c r="D2">
        <f>1/7.61700886175144</f>
        <v>0.13128513018036084</v>
      </c>
      <c r="E2">
        <f>1/0.014</f>
        <v>71.428571428571431</v>
      </c>
      <c r="F2">
        <f>1/0.291590466236467</f>
        <v>3.4294674064859314</v>
      </c>
    </row>
    <row r="3" spans="1:6" x14ac:dyDescent="0.2">
      <c r="A3" t="s">
        <v>24</v>
      </c>
      <c r="B3">
        <f>1/0.0790189850605536</f>
        <v>12.655186588813852</v>
      </c>
      <c r="C3">
        <f>1/0.347690954728477</f>
        <v>2.8761173864328224</v>
      </c>
      <c r="D3">
        <f>1/0.0397994974842649</f>
        <v>25.125945381480236</v>
      </c>
      <c r="E3">
        <f>1/0.050635955604689</f>
        <v>19.748812638333973</v>
      </c>
      <c r="F3">
        <f>1/0.127279220613579</f>
        <v>7.8567420131838341</v>
      </c>
    </row>
    <row r="4" spans="1:6" x14ac:dyDescent="0.2">
      <c r="A4" t="s">
        <v>25</v>
      </c>
      <c r="B4">
        <f>1/0.0807527089328899</f>
        <v>12.383485498066165</v>
      </c>
      <c r="C4">
        <f>1/0.390037177715151</f>
        <v>2.5638581579787565</v>
      </c>
      <c r="D4">
        <f>1/7.61075817510975</f>
        <v>0.13139295415670982</v>
      </c>
      <c r="E4">
        <f>1/0.0451220566907141</f>
        <v>22.162110358896722</v>
      </c>
      <c r="F4">
        <f>1/0.165786006647123</f>
        <v>6.031872171989213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MT_10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2023-01-08T12:18:05Z</dcterms:modified>
</cp:coreProperties>
</file>