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hamedbh/GitHubRepos/globaldata/"/>
    </mc:Choice>
  </mc:AlternateContent>
  <bookViews>
    <workbookView xWindow="0" yWindow="460" windowWidth="25600" windowHeight="14400"/>
  </bookViews>
  <sheets>
    <sheet name="Presentation" sheetId="1" r:id="rId1"/>
    <sheet name="US 2008-18 (linear)" sheetId="11" r:id="rId2"/>
    <sheet name="US 2008-18 (poly)" sheetId="12" r:id="rId3"/>
    <sheet name="US 2008-18" sheetId="22" r:id="rId4"/>
    <sheet name="US 2003-16" sheetId="18" r:id="rId5"/>
    <sheet name="Europe 10-15" sheetId="19" r:id="rId6"/>
    <sheet name="Europe 15-19" sheetId="20" r:id="rId7"/>
    <sheet name="Europe 10-19" sheetId="21" r:id="rId8"/>
    <sheet name="US Data (scratch)" sheetId="13"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27" i="1" l="1"/>
  <c r="N27" i="1"/>
  <c r="I28" i="13"/>
  <c r="J28" i="13"/>
  <c r="K28" i="13"/>
  <c r="L28" i="13"/>
  <c r="M28" i="13"/>
  <c r="N28" i="13"/>
  <c r="H28" i="13"/>
  <c r="L26" i="1"/>
  <c r="M26" i="1"/>
  <c r="N26" i="1"/>
  <c r="N24" i="1"/>
  <c r="N25" i="1"/>
  <c r="M25" i="1"/>
  <c r="M24" i="1"/>
  <c r="F75" i="1"/>
  <c r="E75" i="1"/>
  <c r="F76" i="1"/>
  <c r="G75" i="1"/>
  <c r="G76" i="1"/>
  <c r="H75" i="1"/>
  <c r="H76" i="1"/>
  <c r="I75" i="1"/>
  <c r="I76" i="1"/>
  <c r="J75" i="1"/>
  <c r="J76" i="1"/>
  <c r="K75" i="1"/>
  <c r="K76" i="1"/>
  <c r="L75" i="1"/>
  <c r="L76" i="1"/>
  <c r="M75" i="1"/>
  <c r="M76" i="1"/>
  <c r="D75" i="1"/>
  <c r="E76" i="1"/>
  <c r="K26" i="1"/>
  <c r="D83" i="1" a="1"/>
  <c r="D83" i="1"/>
  <c r="E83" i="1"/>
  <c r="F83" i="1"/>
  <c r="D84" i="1"/>
  <c r="E84" i="1"/>
  <c r="F84" i="1"/>
  <c r="D85" i="1"/>
  <c r="E85" i="1"/>
  <c r="F85" i="1"/>
  <c r="D86" i="1"/>
  <c r="E86" i="1"/>
  <c r="F86" i="1"/>
  <c r="D87" i="1"/>
  <c r="E87" i="1"/>
  <c r="F87" i="1"/>
  <c r="R26" i="13"/>
  <c r="Q26" i="13"/>
  <c r="C35" i="13" a="1"/>
  <c r="C35" i="13"/>
  <c r="D35" i="13"/>
  <c r="C36" i="13"/>
  <c r="D36" i="13"/>
  <c r="C37" i="13"/>
  <c r="D37" i="13"/>
  <c r="C38" i="13"/>
  <c r="D38" i="13"/>
  <c r="C39" i="13"/>
  <c r="D39" i="13"/>
  <c r="S25" i="13"/>
  <c r="C24" i="13"/>
  <c r="D24" i="13"/>
  <c r="E24" i="13"/>
  <c r="F24" i="13"/>
  <c r="C25" i="13"/>
  <c r="D25" i="13"/>
  <c r="E25" i="13"/>
  <c r="F25" i="13"/>
  <c r="G25" i="13"/>
  <c r="G24" i="13"/>
  <c r="H29" i="13"/>
  <c r="G29" i="13"/>
  <c r="F29" i="13"/>
  <c r="E29" i="13"/>
  <c r="D29" i="13"/>
  <c r="O26" i="13"/>
  <c r="P32" i="13"/>
  <c r="P26" i="13"/>
  <c r="Q32" i="13"/>
  <c r="R32" i="13"/>
  <c r="P33" i="13"/>
  <c r="Q33" i="13"/>
  <c r="R33" i="13"/>
  <c r="O33" i="13"/>
  <c r="N33" i="13"/>
  <c r="M33" i="13"/>
  <c r="L33" i="13"/>
  <c r="K33" i="13"/>
  <c r="J33" i="13"/>
  <c r="I33" i="13"/>
  <c r="H33" i="13"/>
  <c r="O32" i="13"/>
  <c r="N32" i="13"/>
  <c r="M32" i="13"/>
  <c r="L32" i="13"/>
  <c r="K32" i="13"/>
  <c r="J32" i="13"/>
  <c r="I32" i="13"/>
  <c r="H32" i="13"/>
  <c r="P29" i="13"/>
  <c r="O29" i="13"/>
  <c r="U25" i="13"/>
  <c r="Q25" i="1"/>
  <c r="L27" i="1"/>
  <c r="K27" i="1"/>
  <c r="K81" i="1"/>
  <c r="K80" i="1"/>
  <c r="E80" i="1"/>
  <c r="F80" i="1"/>
  <c r="G80" i="1"/>
  <c r="H80" i="1"/>
  <c r="I80" i="1"/>
  <c r="J80" i="1"/>
  <c r="E81" i="1"/>
  <c r="F81" i="1"/>
  <c r="G81" i="1"/>
  <c r="H81" i="1"/>
  <c r="I81" i="1"/>
  <c r="J81" i="1"/>
  <c r="D81" i="1"/>
  <c r="D80" i="1"/>
  <c r="D74" i="1"/>
  <c r="E74" i="1"/>
  <c r="F74" i="1"/>
  <c r="G74" i="1"/>
  <c r="H74" i="1"/>
  <c r="I74" i="1"/>
  <c r="J74" i="1"/>
  <c r="K74" i="1"/>
  <c r="L74" i="1"/>
  <c r="M74" i="1"/>
  <c r="O74" i="1"/>
  <c r="O75" i="1"/>
  <c r="B78"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33" i="1"/>
  <c r="O34" i="1"/>
  <c r="O35" i="1"/>
  <c r="O36" i="1"/>
  <c r="O37" i="1"/>
  <c r="O38" i="1"/>
  <c r="O39" i="1"/>
  <c r="O40" i="1"/>
  <c r="O41" i="1"/>
  <c r="O42" i="1"/>
  <c r="O43" i="1"/>
  <c r="O32" i="1"/>
</calcChain>
</file>

<file path=xl/sharedStrings.xml><?xml version="1.0" encoding="utf-8"?>
<sst xmlns="http://schemas.openxmlformats.org/spreadsheetml/2006/main" count="176" uniqueCount="73">
  <si>
    <t xml:space="preserve">The airlines industry comprises passenger air transportation, including both scheduled and chartered, but excludes air freight transport. Industry volumes are defined as the total number of revenue passengers enplaned (departures) at all airports within the country or region, excluding transit passengers who arrive and depart on the same flight code. For the US and Canada, transborder passengers departing from either country are considered as part of the international segment. This avoids the double-counting of passengers. </t>
  </si>
  <si>
    <t>Passengers (in million)</t>
  </si>
  <si>
    <t>Domestic</t>
  </si>
  <si>
    <t>International</t>
  </si>
  <si>
    <t>Task</t>
  </si>
  <si>
    <t>Definition:</t>
  </si>
  <si>
    <t>A)</t>
  </si>
  <si>
    <t>B)</t>
  </si>
  <si>
    <t>Airline industry</t>
  </si>
  <si>
    <t>Canada</t>
  </si>
  <si>
    <t>Volume</t>
  </si>
  <si>
    <t>Total</t>
  </si>
  <si>
    <t>millions</t>
  </si>
  <si>
    <t>Mexico</t>
  </si>
  <si>
    <t>Brazil</t>
  </si>
  <si>
    <t>Argentina</t>
  </si>
  <si>
    <t>Chile</t>
  </si>
  <si>
    <t>Colombia</t>
  </si>
  <si>
    <t>Venezuela</t>
  </si>
  <si>
    <t>France</t>
  </si>
  <si>
    <t>Germany</t>
  </si>
  <si>
    <t>United Kingdom</t>
  </si>
  <si>
    <t>Belgium</t>
  </si>
  <si>
    <t>Italy</t>
  </si>
  <si>
    <t>Netherlands</t>
  </si>
  <si>
    <t>Spain</t>
  </si>
  <si>
    <t>Czech Republic</t>
  </si>
  <si>
    <t>Denmark</t>
  </si>
  <si>
    <t>Norway</t>
  </si>
  <si>
    <t>Russia</t>
  </si>
  <si>
    <t>Poland</t>
  </si>
  <si>
    <t>Sweden</t>
  </si>
  <si>
    <t>Romania</t>
  </si>
  <si>
    <t>Ukraine</t>
  </si>
  <si>
    <t>Turkey</t>
  </si>
  <si>
    <t>Greece</t>
  </si>
  <si>
    <t>Switzerland</t>
  </si>
  <si>
    <t>Australia</t>
  </si>
  <si>
    <t>China</t>
  </si>
  <si>
    <t>India</t>
  </si>
  <si>
    <t>Japan</t>
  </si>
  <si>
    <t>Singapore</t>
  </si>
  <si>
    <t>South Korea</t>
  </si>
  <si>
    <t>Taiwan</t>
  </si>
  <si>
    <t>Indonesia</t>
  </si>
  <si>
    <t>Thailand</t>
  </si>
  <si>
    <t>New Zealand</t>
  </si>
  <si>
    <t xml:space="preserve">Table 1. World's passenger volume carried in domestic and international flights </t>
  </si>
  <si>
    <t>Average number of passengers 2004-14</t>
  </si>
  <si>
    <t>CAGR 2014-2018</t>
  </si>
  <si>
    <t>Austria</t>
  </si>
  <si>
    <t>Finland</t>
  </si>
  <si>
    <t>Ireland</t>
  </si>
  <si>
    <t>Portugal</t>
  </si>
  <si>
    <t>Malaysia</t>
  </si>
  <si>
    <t>Pakistan</t>
  </si>
  <si>
    <t>Philippines</t>
  </si>
  <si>
    <r>
      <rPr>
        <b/>
        <sz val="8"/>
        <color theme="1"/>
        <rFont val="Calibri"/>
        <family val="2"/>
        <scheme val="minor"/>
      </rPr>
      <t>B)</t>
    </r>
    <r>
      <rPr>
        <sz val="8"/>
        <color theme="1"/>
        <rFont val="Calibri"/>
        <family val="2"/>
        <scheme val="minor"/>
      </rPr>
      <t xml:space="preserve"> Please calculate annual average number of passengers in every country over the 2010-2019 time period. (please save the formulas and results in column O)
What was the percentage difference between the passenger volumes in France and Canada in 2015?
Based on the country statistics listed in Table 1, briefly comment in writing on the combined European airline market's volume in the years 2010-2015.</t>
    </r>
  </si>
  <si>
    <r>
      <rPr>
        <b/>
        <sz val="8"/>
        <color theme="1"/>
        <rFont val="Calibri"/>
        <family val="2"/>
        <scheme val="minor"/>
      </rPr>
      <t>A)</t>
    </r>
    <r>
      <rPr>
        <sz val="8"/>
        <color theme="1"/>
        <rFont val="Calibri"/>
        <family val="2"/>
        <scheme val="minor"/>
      </rPr>
      <t xml:space="preserve"> The below is a fragment of the MarketLine Airlines report. The figures provided represent the total number of passengers carried on domestic and international flights in the US. Your task is to conduct your own research in order to estimate the number of passengers for years 2015-2018. You must also provide data for the two segments: Domestic and International flights. Comment briefly on the historical (given) data and the estimated volumes figures, explaining your findings and what implications they may have on the US Airline industry. What do you expect may happen to the US Airlines volume in 2016? Please calculate growth rates and CAGR for 2014 - 2018 for the total volume figures and save the result in cell O25. Please present the total volume of the US Airlines industry over the years 2010-2018 on a graph generated using Excel.
The results should be presented in a short presentation (up to 10 minutes long). All sources used should be named and saved, methodology of the research explained and all calculation presented. 
The presentation can be in any format of your choice. How you generated your answers is important so please leave any formulas used in the calculation of your results on the sheet. Should you not have access to excel then it will be available at the day of interview. 
</t>
    </r>
  </si>
  <si>
    <t>CAGR 2008-2014</t>
  </si>
  <si>
    <t>France had</t>
  </si>
  <si>
    <t>more passengers than Canada in 2015</t>
  </si>
  <si>
    <t>Part B, Q6:</t>
  </si>
  <si>
    <t>Europe</t>
  </si>
  <si>
    <t>World (excl. USA)</t>
  </si>
  <si>
    <t>Cont'd from row 27</t>
  </si>
  <si>
    <t>Intl as % of tot</t>
  </si>
  <si>
    <t>Dom as % of tot</t>
  </si>
  <si>
    <t>Average 2008-14</t>
  </si>
  <si>
    <t>CAGR 2003-2008</t>
  </si>
  <si>
    <t>Total from BTS</t>
  </si>
  <si>
    <t>YOY growth</t>
  </si>
  <si>
    <t>BTS/MarketLine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</si>
</sst>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sz val="8"/>
      <color rgb="FF00B050"/>
      <name val="Calibri"/>
      <family val="2"/>
      <scheme val="minor"/>
    </font>
    <font>
      <sz val="8"/>
      <name val="Calibri"/>
      <family val="2"/>
      <scheme val="minor"/>
    </font>
    <font>
      <sz val="7"/>
      <color rgb="FF00B05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60">
    <xf numFmtId="0" fontId="0" fillId="0" borderId="0"/>
    <xf numFmtId="9"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2">
    <xf numFmtId="0" fontId="0" fillId="0" borderId="0" xfId="0"/>
    <xf numFmtId="0" fontId="2" fillId="0" borderId="0" xfId="0" applyFont="1" applyProtection="1">
      <protection locked="0"/>
    </xf>
    <xf numFmtId="0" fontId="3" fillId="0" borderId="0" xfId="0" applyFont="1" applyProtection="1">
      <protection locked="0"/>
    </xf>
    <xf numFmtId="0" fontId="3" fillId="2" borderId="0" xfId="0" applyFont="1" applyFill="1" applyProtection="1">
      <protection locked="0"/>
    </xf>
    <xf numFmtId="0" fontId="2" fillId="0" borderId="0" xfId="0" applyFont="1" applyProtection="1"/>
    <xf numFmtId="0" fontId="3" fillId="0" borderId="0" xfId="0" applyFont="1" applyBorder="1" applyAlignment="1" applyProtection="1">
      <alignment horizontal="left" vertical="center" wrapText="1"/>
    </xf>
    <xf numFmtId="0" fontId="3" fillId="0" borderId="0" xfId="0" applyFont="1" applyAlignment="1" applyProtection="1">
      <alignment horizontal="left" vertical="center" wrapText="1"/>
    </xf>
    <xf numFmtId="0" fontId="3" fillId="0" borderId="0" xfId="0" applyFont="1" applyBorder="1" applyAlignment="1" applyProtection="1">
      <alignment horizontal="left" vertical="center" wrapText="1"/>
      <protection locked="0"/>
    </xf>
    <xf numFmtId="0" fontId="3" fillId="0" borderId="0" xfId="0" applyFont="1" applyProtection="1"/>
    <xf numFmtId="0" fontId="3" fillId="0" borderId="0" xfId="0" applyFont="1" applyAlignment="1" applyProtection="1">
      <alignment wrapText="1"/>
      <protection locked="0"/>
    </xf>
    <xf numFmtId="2" fontId="3" fillId="0" borderId="0" xfId="0" applyNumberFormat="1" applyFont="1" applyProtection="1"/>
    <xf numFmtId="10" fontId="4" fillId="0" borderId="0" xfId="1" applyNumberFormat="1" applyFont="1" applyProtection="1"/>
    <xf numFmtId="2" fontId="5" fillId="0" borderId="0" xfId="1" applyNumberFormat="1" applyFont="1" applyProtection="1"/>
    <xf numFmtId="0" fontId="3" fillId="0" borderId="0" xfId="0" applyNumberFormat="1" applyFont="1" applyProtection="1">
      <protection locked="0"/>
    </xf>
    <xf numFmtId="0" fontId="3" fillId="0" borderId="1" xfId="0" applyFont="1" applyBorder="1" applyProtection="1"/>
    <xf numFmtId="0" fontId="3" fillId="0" borderId="2" xfId="0" applyFont="1" applyBorder="1" applyProtection="1"/>
    <xf numFmtId="0" fontId="2" fillId="0" borderId="2" xfId="0" applyFont="1" applyBorder="1" applyProtection="1"/>
    <xf numFmtId="0" fontId="2" fillId="0" borderId="3" xfId="0" applyFont="1" applyBorder="1" applyProtection="1"/>
    <xf numFmtId="0" fontId="3" fillId="0" borderId="4" xfId="0" applyFont="1" applyBorder="1" applyProtection="1"/>
    <xf numFmtId="0" fontId="3" fillId="0" borderId="0" xfId="0" applyFont="1" applyBorder="1" applyProtection="1"/>
    <xf numFmtId="2" fontId="3" fillId="0" borderId="0" xfId="0" applyNumberFormat="1" applyFont="1" applyBorder="1" applyProtection="1"/>
    <xf numFmtId="2" fontId="3" fillId="0" borderId="5" xfId="0" applyNumberFormat="1" applyFont="1" applyBorder="1" applyProtection="1"/>
    <xf numFmtId="2" fontId="3" fillId="0" borderId="0" xfId="0" applyNumberFormat="1" applyFont="1" applyProtection="1">
      <protection locked="0"/>
    </xf>
    <xf numFmtId="10" fontId="3" fillId="0" borderId="0" xfId="1" applyNumberFormat="1" applyFont="1" applyProtection="1">
      <protection locked="0"/>
    </xf>
    <xf numFmtId="0" fontId="3" fillId="0" borderId="4" xfId="0" applyFont="1" applyBorder="1" applyProtection="1">
      <protection locked="0"/>
    </xf>
    <xf numFmtId="0" fontId="3" fillId="0" borderId="0" xfId="0" applyFont="1" applyBorder="1" applyProtection="1">
      <protection locked="0"/>
    </xf>
    <xf numFmtId="0" fontId="3" fillId="0" borderId="6" xfId="0" applyFont="1" applyBorder="1" applyProtection="1">
      <protection locked="0"/>
    </xf>
    <xf numFmtId="0" fontId="3" fillId="0" borderId="7" xfId="0" applyFont="1" applyBorder="1" applyProtection="1">
      <protection locked="0"/>
    </xf>
    <xf numFmtId="2" fontId="3" fillId="0" borderId="7" xfId="0" applyNumberFormat="1" applyFont="1" applyBorder="1" applyProtection="1">
      <protection locked="0"/>
    </xf>
    <xf numFmtId="2" fontId="3" fillId="0" borderId="8" xfId="0" applyNumberFormat="1" applyFont="1" applyBorder="1" applyProtection="1">
      <protection locked="0"/>
    </xf>
    <xf numFmtId="2" fontId="3" fillId="0" borderId="0" xfId="0" applyNumberFormat="1" applyFont="1" applyBorder="1" applyProtection="1">
      <protection locked="0"/>
    </xf>
    <xf numFmtId="2" fontId="3" fillId="0" borderId="5" xfId="0" applyNumberFormat="1" applyFont="1" applyBorder="1" applyProtection="1">
      <protection locked="0"/>
    </xf>
    <xf numFmtId="2" fontId="2" fillId="0" borderId="0" xfId="0" applyNumberFormat="1" applyFont="1" applyProtection="1"/>
    <xf numFmtId="0" fontId="2" fillId="0" borderId="0" xfId="0" applyFont="1" applyAlignment="1" applyProtection="1">
      <alignment wrapText="1"/>
      <protection locked="0"/>
    </xf>
    <xf numFmtId="0" fontId="3" fillId="0" borderId="0" xfId="1" applyNumberFormat="1" applyFont="1" applyProtection="1"/>
    <xf numFmtId="10" fontId="6" fillId="0" borderId="0" xfId="1" applyNumberFormat="1" applyFont="1" applyProtection="1"/>
    <xf numFmtId="0" fontId="3" fillId="0" borderId="0" xfId="0" applyFont="1" applyBorder="1" applyAlignment="1" applyProtection="1">
      <alignment horizontal="center"/>
      <protection locked="0"/>
    </xf>
    <xf numFmtId="0" fontId="3" fillId="0" borderId="0" xfId="0" applyFont="1" applyBorder="1" applyAlignment="1" applyProtection="1">
      <alignment horizontal="left" vertical="center" wrapText="1"/>
    </xf>
    <xf numFmtId="2" fontId="3" fillId="0" borderId="10" xfId="1" applyNumberFormat="1" applyFont="1" applyBorder="1" applyProtection="1">
      <protection locked="0"/>
    </xf>
    <xf numFmtId="0" fontId="3" fillId="0" borderId="0" xfId="0" applyFont="1" applyAlignment="1" applyProtection="1">
      <alignment horizontal="right"/>
      <protection locked="0"/>
    </xf>
    <xf numFmtId="9" fontId="3" fillId="0" borderId="0" xfId="0" applyNumberFormat="1" applyFont="1" applyAlignment="1" applyProtection="1">
      <alignment horizontal="center"/>
      <protection locked="0"/>
    </xf>
    <xf numFmtId="2" fontId="3" fillId="0" borderId="9" xfId="1" applyNumberFormat="1" applyFont="1" applyBorder="1" applyProtection="1">
      <protection locked="0"/>
    </xf>
    <xf numFmtId="0" fontId="2" fillId="0" borderId="0" xfId="0" applyFont="1" applyAlignment="1" applyProtection="1">
      <alignment wrapText="1"/>
      <protection locked="0"/>
    </xf>
    <xf numFmtId="9" fontId="3" fillId="0" borderId="0" xfId="0" applyNumberFormat="1" applyFont="1" applyProtection="1">
      <protection locked="0"/>
    </xf>
    <xf numFmtId="0" fontId="3" fillId="0" borderId="0" xfId="1" applyNumberFormat="1" applyFont="1" applyAlignment="1" applyProtection="1">
      <alignment horizontal="center"/>
      <protection locked="0"/>
    </xf>
    <xf numFmtId="10" fontId="3" fillId="0" borderId="9" xfId="0" applyNumberFormat="1" applyFont="1" applyBorder="1" applyAlignment="1" applyProtection="1">
      <alignment horizontal="center"/>
      <protection locked="0"/>
    </xf>
    <xf numFmtId="0" fontId="3" fillId="0" borderId="0" xfId="0" applyFont="1" applyFill="1" applyProtection="1">
      <protection locked="0"/>
    </xf>
    <xf numFmtId="0" fontId="2" fillId="0" borderId="0" xfId="0" applyFont="1" applyFill="1" applyProtection="1"/>
    <xf numFmtId="10" fontId="3" fillId="0" borderId="0" xfId="0" applyNumberFormat="1" applyFont="1" applyFill="1" applyProtection="1">
      <protection locked="0"/>
    </xf>
    <xf numFmtId="164" fontId="3" fillId="0" borderId="0" xfId="0" applyNumberFormat="1" applyFont="1" applyProtection="1">
      <protection locked="0"/>
    </xf>
    <xf numFmtId="0" fontId="3" fillId="0" borderId="10" xfId="0" applyFont="1" applyBorder="1" applyAlignment="1" applyProtection="1">
      <alignment horizontal="center" vertical="center" wrapText="1"/>
      <protection locked="0"/>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3" fillId="0" borderId="0" xfId="0" applyFont="1" applyAlignment="1" applyProtection="1">
      <alignment wrapText="1"/>
    </xf>
    <xf numFmtId="0" fontId="0" fillId="0" borderId="0" xfId="0" applyAlignment="1">
      <alignment wrapText="1"/>
    </xf>
    <xf numFmtId="0" fontId="2" fillId="0" borderId="0" xfId="0" applyFont="1" applyAlignment="1" applyProtection="1">
      <alignment wrapText="1"/>
      <protection locked="0"/>
    </xf>
    <xf numFmtId="0" fontId="3" fillId="0" borderId="1" xfId="0" applyFont="1" applyBorder="1" applyAlignment="1" applyProtection="1">
      <alignment horizontal="left" vertical="center" wrapText="1"/>
    </xf>
    <xf numFmtId="0" fontId="3" fillId="0" borderId="2" xfId="0" applyFont="1" applyBorder="1" applyAlignment="1" applyProtection="1">
      <alignment horizontal="left" vertical="center" wrapText="1"/>
    </xf>
    <xf numFmtId="0" fontId="3" fillId="0" borderId="3" xfId="0" applyFont="1" applyBorder="1" applyAlignment="1" applyProtection="1">
      <alignment horizontal="left" vertical="center" wrapText="1"/>
    </xf>
    <xf numFmtId="0" fontId="3" fillId="0" borderId="4" xfId="0" applyFont="1" applyBorder="1" applyAlignment="1" applyProtection="1">
      <alignment horizontal="left" vertical="center" wrapText="1"/>
    </xf>
    <xf numFmtId="0" fontId="3" fillId="0" borderId="0" xfId="0" applyFont="1" applyBorder="1" applyAlignment="1" applyProtection="1">
      <alignment horizontal="left" vertical="center" wrapText="1"/>
    </xf>
    <xf numFmtId="0" fontId="3" fillId="0" borderId="5" xfId="0" applyFont="1" applyBorder="1" applyAlignment="1" applyProtection="1">
      <alignment horizontal="left" vertical="center" wrapText="1"/>
    </xf>
    <xf numFmtId="0" fontId="3" fillId="0" borderId="6" xfId="0" applyFont="1" applyBorder="1" applyAlignment="1" applyProtection="1">
      <alignment horizontal="left" vertical="center" wrapText="1"/>
    </xf>
    <xf numFmtId="0" fontId="3" fillId="0" borderId="7" xfId="0" applyFont="1" applyBorder="1" applyAlignment="1" applyProtection="1">
      <alignment horizontal="left" vertical="center" wrapText="1"/>
    </xf>
    <xf numFmtId="0" fontId="3" fillId="0" borderId="8" xfId="0" applyFont="1" applyBorder="1" applyAlignment="1" applyProtection="1">
      <alignment horizontal="left" vertical="center" wrapText="1"/>
    </xf>
    <xf numFmtId="0" fontId="3" fillId="0" borderId="4" xfId="0" applyFont="1" applyBorder="1" applyAlignment="1" applyProtection="1">
      <alignment horizontal="left" vertical="center"/>
    </xf>
    <xf numFmtId="0" fontId="3" fillId="0" borderId="0" xfId="0" applyFont="1" applyBorder="1" applyAlignment="1" applyProtection="1">
      <alignment horizontal="left" vertical="center"/>
    </xf>
    <xf numFmtId="0" fontId="3" fillId="0" borderId="5" xfId="0" applyFont="1" applyBorder="1" applyAlignment="1" applyProtection="1">
      <alignment horizontal="left" vertical="center"/>
    </xf>
    <xf numFmtId="0" fontId="3" fillId="0" borderId="6" xfId="0" applyFont="1" applyBorder="1" applyAlignment="1" applyProtection="1">
      <alignment horizontal="left" vertical="center"/>
    </xf>
    <xf numFmtId="0" fontId="3" fillId="0" borderId="7" xfId="0" applyFont="1" applyBorder="1" applyAlignment="1" applyProtection="1">
      <alignment horizontal="left" vertical="center"/>
    </xf>
    <xf numFmtId="0" fontId="3" fillId="0" borderId="8" xfId="0" applyFont="1" applyBorder="1" applyAlignment="1" applyProtection="1">
      <alignment horizontal="left" vertical="center"/>
    </xf>
    <xf numFmtId="10" fontId="2" fillId="0" borderId="0" xfId="0" applyNumberFormat="1" applyFont="1" applyProtection="1"/>
  </cellXfs>
  <cellStyles count="6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chartsheet" Target="chartsheets/sheet1.xml"/><Relationship Id="rId3" Type="http://schemas.openxmlformats.org/officeDocument/2006/relationships/chartsheet" Target="chartsheets/sheet2.xml"/><Relationship Id="rId4" Type="http://schemas.openxmlformats.org/officeDocument/2006/relationships/chartsheet" Target="chartsheets/sheet3.xml"/><Relationship Id="rId5" Type="http://schemas.openxmlformats.org/officeDocument/2006/relationships/chartsheet" Target="chartsheets/sheet4.xml"/><Relationship Id="rId6" Type="http://schemas.openxmlformats.org/officeDocument/2006/relationships/chartsheet" Target="chartsheets/sheet5.xml"/><Relationship Id="rId7" Type="http://schemas.openxmlformats.org/officeDocument/2006/relationships/chartsheet" Target="chartsheets/sheet6.xml"/><Relationship Id="rId8" Type="http://schemas.openxmlformats.org/officeDocument/2006/relationships/chartsheet" Target="chartsheets/sheet7.xml"/><Relationship Id="rId9" Type="http://schemas.openxmlformats.org/officeDocument/2006/relationships/worksheet" Target="worksheets/sheet2.xml"/><Relationship Id="rId1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Presentation!$D$24:$L$24</c:f>
              <c:numCache>
                <c:formatCode>General</c:formatCode>
                <c:ptCount val="9"/>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Presentation!$D$25:$L$25</c:f>
              <c:numCache>
                <c:formatCode>General</c:formatCode>
                <c:ptCount val="9"/>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forward val="3.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Presentation!$D$26:$L$26</c:f>
              <c:numCache>
                <c:formatCode>0.00</c:formatCode>
                <c:ptCount val="9"/>
                <c:pt idx="0">
                  <c:v>736.47</c:v>
                </c:pt>
                <c:pt idx="1">
                  <c:v>697.99</c:v>
                </c:pt>
                <c:pt idx="2">
                  <c:v>713.77</c:v>
                </c:pt>
                <c:pt idx="3">
                  <c:v>725.99</c:v>
                </c:pt>
                <c:pt idx="4">
                  <c:v>732.95</c:v>
                </c:pt>
                <c:pt idx="5">
                  <c:v>740.18</c:v>
                </c:pt>
                <c:pt idx="6">
                  <c:v>759.87</c:v>
                </c:pt>
                <c:pt idx="7">
                  <c:v>798.23</c:v>
                </c:pt>
                <c:pt idx="8">
                  <c:v>840.171</c:v>
                </c:pt>
              </c:numCache>
            </c:numRef>
          </c:val>
          <c:smooth val="0"/>
        </c:ser>
        <c:dLbls>
          <c:showLegendKey val="0"/>
          <c:showVal val="0"/>
          <c:showCatName val="0"/>
          <c:showSerName val="0"/>
          <c:showPercent val="0"/>
          <c:showBubbleSize val="0"/>
        </c:dLbls>
        <c:marker val="1"/>
        <c:smooth val="0"/>
        <c:axId val="-2133067104"/>
        <c:axId val="-2138617968"/>
      </c:lineChart>
      <c:catAx>
        <c:axId val="-213306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17968"/>
        <c:crosses val="autoZero"/>
        <c:auto val="1"/>
        <c:lblAlgn val="ctr"/>
        <c:lblOffset val="100"/>
        <c:noMultiLvlLbl val="0"/>
      </c:catAx>
      <c:valAx>
        <c:axId val="-213861796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0671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poly"/>
            <c:order val="2"/>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Presentation!$D$24:$L$24</c:f>
              <c:numCache>
                <c:formatCode>General</c:formatCode>
                <c:ptCount val="9"/>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poly"/>
            <c:order val="2"/>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Presentation!$D$25:$L$25</c:f>
              <c:numCache>
                <c:formatCode>General</c:formatCode>
                <c:ptCount val="9"/>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forward val="3.0"/>
            <c:dispRSqr val="0"/>
            <c:dispEq val="1"/>
            <c:trendlineLbl>
              <c:layout>
                <c:manualLayout>
                  <c:x val="-0.0376988373228696"/>
                  <c:y val="0.00312110776864079"/>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a:t>
                    </a:r>
                    <a:r>
                      <a:rPr lang="hr-HR" baseline="0"/>
                      <a:t>- 3.5135x2 - 21.436x </a:t>
                    </a:r>
                    <a:r>
                      <a:rPr lang="en-US" baseline="0"/>
                      <a:t>+ 745.43</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Presentation!$D$26:$L$26</c:f>
              <c:numCache>
                <c:formatCode>0.00</c:formatCode>
                <c:ptCount val="9"/>
                <c:pt idx="0">
                  <c:v>736.47</c:v>
                </c:pt>
                <c:pt idx="1">
                  <c:v>697.99</c:v>
                </c:pt>
                <c:pt idx="2">
                  <c:v>713.77</c:v>
                </c:pt>
                <c:pt idx="3">
                  <c:v>725.99</c:v>
                </c:pt>
                <c:pt idx="4">
                  <c:v>732.95</c:v>
                </c:pt>
                <c:pt idx="5">
                  <c:v>740.18</c:v>
                </c:pt>
                <c:pt idx="6">
                  <c:v>759.87</c:v>
                </c:pt>
                <c:pt idx="7">
                  <c:v>798.23</c:v>
                </c:pt>
                <c:pt idx="8">
                  <c:v>840.171</c:v>
                </c:pt>
              </c:numCache>
            </c:numRef>
          </c:val>
          <c:smooth val="0"/>
        </c:ser>
        <c:dLbls>
          <c:showLegendKey val="0"/>
          <c:showVal val="0"/>
          <c:showCatName val="0"/>
          <c:showSerName val="0"/>
          <c:showPercent val="0"/>
          <c:showBubbleSize val="0"/>
        </c:dLbls>
        <c:marker val="1"/>
        <c:smooth val="0"/>
        <c:axId val="-2132159504"/>
        <c:axId val="-2133023696"/>
      </c:lineChart>
      <c:catAx>
        <c:axId val="-213215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023696"/>
        <c:crosses val="autoZero"/>
        <c:auto val="1"/>
        <c:lblAlgn val="ctr"/>
        <c:lblOffset val="100"/>
        <c:noMultiLvlLbl val="0"/>
      </c:catAx>
      <c:valAx>
        <c:axId val="-21330236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1595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Presentation!$D$24:$N$24</c:f>
              <c:numCache>
                <c:formatCode>General</c:formatCode>
                <c:ptCount val="11"/>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pt idx="9" formatCode="0.00">
                  <c:v>183.4933464</c:v>
                </c:pt>
                <c:pt idx="10" formatCode="0.00">
                  <c:v>190.833080256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Presentation!$D$25:$N$25</c:f>
              <c:numCache>
                <c:formatCode>General</c:formatCode>
                <c:ptCount val="11"/>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pt idx="9" formatCode="0.00">
                  <c:v>690.2844936</c:v>
                </c:pt>
                <c:pt idx="10" formatCode="0.00">
                  <c:v>717.895873344</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Lbl>
              <c:idx val="9"/>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260D997-7A6D-B14B-9C88-D7B7E9BC8F6C}" type="VALUE">
                      <a:rPr lang="fi-FI" sz="1400" baseline="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0961242937853107"/>
                      <c:h val="0.0737202589372641"/>
                    </c:manualLayout>
                  </c15:layout>
                  <c15:dlblFieldTable/>
                  <c15:showDataLabelsRange val="0"/>
                </c:ext>
              </c:extLst>
            </c:dLbl>
            <c:dLbl>
              <c:idx val="1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Presentation!$D$26:$N$26</c:f>
              <c:numCache>
                <c:formatCode>0.00</c:formatCode>
                <c:ptCount val="11"/>
                <c:pt idx="0">
                  <c:v>736.47</c:v>
                </c:pt>
                <c:pt idx="1">
                  <c:v>697.99</c:v>
                </c:pt>
                <c:pt idx="2">
                  <c:v>713.77</c:v>
                </c:pt>
                <c:pt idx="3">
                  <c:v>725.99</c:v>
                </c:pt>
                <c:pt idx="4">
                  <c:v>732.95</c:v>
                </c:pt>
                <c:pt idx="5">
                  <c:v>740.18</c:v>
                </c:pt>
                <c:pt idx="6">
                  <c:v>759.87</c:v>
                </c:pt>
                <c:pt idx="7">
                  <c:v>798.23</c:v>
                </c:pt>
                <c:pt idx="8">
                  <c:v>840.171</c:v>
                </c:pt>
                <c:pt idx="9">
                  <c:v>873.77784</c:v>
                </c:pt>
                <c:pt idx="10">
                  <c:v>908.7289536</c:v>
                </c:pt>
              </c:numCache>
            </c:numRef>
          </c:val>
          <c:smooth val="0"/>
        </c:ser>
        <c:dLbls>
          <c:showLegendKey val="0"/>
          <c:showVal val="0"/>
          <c:showCatName val="0"/>
          <c:showSerName val="0"/>
          <c:showPercent val="0"/>
          <c:showBubbleSize val="0"/>
        </c:dLbls>
        <c:marker val="1"/>
        <c:smooth val="0"/>
        <c:axId val="-2132100384"/>
        <c:axId val="-2132097008"/>
      </c:lineChart>
      <c:catAx>
        <c:axId val="-213210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097008"/>
        <c:crosses val="autoZero"/>
        <c:auto val="1"/>
        <c:lblAlgn val="ctr"/>
        <c:lblOffset val="100"/>
        <c:noMultiLvlLbl val="0"/>
      </c:catAx>
      <c:valAx>
        <c:axId val="-21320970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1003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US Passenger Volume 2003-2016</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'US Data (scratch)'!$C$23:$R$23</c:f>
              <c:numCache>
                <c:formatCode>General</c:formatCode>
                <c:ptCount val="16"/>
                <c:pt idx="0">
                  <c:v>2003.0</c:v>
                </c:pt>
                <c:pt idx="1">
                  <c:v>2004.0</c:v>
                </c:pt>
                <c:pt idx="2">
                  <c:v>2005.0</c:v>
                </c:pt>
                <c:pt idx="3">
                  <c:v>2006.0</c:v>
                </c:pt>
                <c:pt idx="4">
                  <c:v>2007.0</c:v>
                </c:pt>
                <c:pt idx="5">
                  <c:v>2008.0</c:v>
                </c:pt>
                <c:pt idx="6">
                  <c:v>2009.0</c:v>
                </c:pt>
                <c:pt idx="7">
                  <c:v>2010.0</c:v>
                </c:pt>
                <c:pt idx="8">
                  <c:v>2011.0</c:v>
                </c:pt>
                <c:pt idx="9">
                  <c:v>2012.0</c:v>
                </c:pt>
                <c:pt idx="10">
                  <c:v>2013.0</c:v>
                </c:pt>
                <c:pt idx="11">
                  <c:v>2014.0</c:v>
                </c:pt>
                <c:pt idx="12">
                  <c:v>2015.0</c:v>
                </c:pt>
                <c:pt idx="13">
                  <c:v>2016.0</c:v>
                </c:pt>
                <c:pt idx="14">
                  <c:v>2017.0</c:v>
                </c:pt>
                <c:pt idx="15">
                  <c:v>2018.0</c:v>
                </c:pt>
              </c:numCache>
            </c:numRef>
          </c:cat>
          <c:val>
            <c:numRef>
              <c:f>'US Data (scratch)'!$C$26:$P$26</c:f>
              <c:numCache>
                <c:formatCode>0.00</c:formatCode>
                <c:ptCount val="14"/>
                <c:pt idx="0">
                  <c:v>644.234973</c:v>
                </c:pt>
                <c:pt idx="1">
                  <c:v>700.230727</c:v>
                </c:pt>
                <c:pt idx="2">
                  <c:v>735.1046679999999</c:v>
                </c:pt>
                <c:pt idx="3">
                  <c:v>741.098199</c:v>
                </c:pt>
                <c:pt idx="4">
                  <c:v>766.626582</c:v>
                </c:pt>
                <c:pt idx="5">
                  <c:v>736.47</c:v>
                </c:pt>
                <c:pt idx="6">
                  <c:v>697.99</c:v>
                </c:pt>
                <c:pt idx="7">
                  <c:v>713.77</c:v>
                </c:pt>
                <c:pt idx="8">
                  <c:v>725.99</c:v>
                </c:pt>
                <c:pt idx="9">
                  <c:v>732.95</c:v>
                </c:pt>
                <c:pt idx="10">
                  <c:v>740.18</c:v>
                </c:pt>
                <c:pt idx="11">
                  <c:v>759.87</c:v>
                </c:pt>
                <c:pt idx="12">
                  <c:v>798.23</c:v>
                </c:pt>
                <c:pt idx="13">
                  <c:v>840.171</c:v>
                </c:pt>
              </c:numCache>
            </c:numRef>
          </c:val>
          <c:smooth val="0"/>
        </c:ser>
        <c:dLbls>
          <c:showLegendKey val="0"/>
          <c:showVal val="0"/>
          <c:showCatName val="0"/>
          <c:showSerName val="0"/>
          <c:showPercent val="0"/>
          <c:showBubbleSize val="0"/>
        </c:dLbls>
        <c:marker val="1"/>
        <c:smooth val="0"/>
        <c:axId val="-2132911920"/>
        <c:axId val="-2132908832"/>
      </c:lineChart>
      <c:catAx>
        <c:axId val="-213291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908832"/>
        <c:crosses val="autoZero"/>
        <c:auto val="1"/>
        <c:lblAlgn val="ctr"/>
        <c:lblOffset val="100"/>
        <c:noMultiLvlLbl val="0"/>
      </c:catAx>
      <c:valAx>
        <c:axId val="-2132908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911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European Passenger Volumes 2010-2015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Volume</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1"/>
            <c:dispEq val="1"/>
            <c:trendlineLbl>
              <c:layout>
                <c:manualLayout>
                  <c:x val="-0.00698486362450884"/>
                  <c:y val="0.095301487952379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Presentation!$D$31:$I$31</c:f>
              <c:numCache>
                <c:formatCode>General</c:formatCode>
                <c:ptCount val="6"/>
                <c:pt idx="0">
                  <c:v>2010.0</c:v>
                </c:pt>
                <c:pt idx="1">
                  <c:v>2011.0</c:v>
                </c:pt>
                <c:pt idx="2">
                  <c:v>2012.0</c:v>
                </c:pt>
                <c:pt idx="3">
                  <c:v>2013.0</c:v>
                </c:pt>
                <c:pt idx="4">
                  <c:v>2014.0</c:v>
                </c:pt>
                <c:pt idx="5">
                  <c:v>2015.0</c:v>
                </c:pt>
              </c:numCache>
            </c:numRef>
          </c:cat>
          <c:val>
            <c:numRef>
              <c:f>Presentation!$D$74:$I$74</c:f>
              <c:numCache>
                <c:formatCode>0.00</c:formatCode>
                <c:ptCount val="6"/>
                <c:pt idx="0">
                  <c:v>1045.09859</c:v>
                </c:pt>
                <c:pt idx="1">
                  <c:v>1130.955509</c:v>
                </c:pt>
                <c:pt idx="2">
                  <c:v>1183.370808</c:v>
                </c:pt>
                <c:pt idx="3">
                  <c:v>1245.838437587819</c:v>
                </c:pt>
                <c:pt idx="4">
                  <c:v>1331.24437597229</c:v>
                </c:pt>
                <c:pt idx="5">
                  <c:v>1402.678646956112</c:v>
                </c:pt>
              </c:numCache>
            </c:numRef>
          </c:val>
          <c:smooth val="0"/>
        </c:ser>
        <c:dLbls>
          <c:showLegendKey val="0"/>
          <c:showVal val="0"/>
          <c:showCatName val="0"/>
          <c:showSerName val="0"/>
          <c:showPercent val="0"/>
          <c:showBubbleSize val="0"/>
        </c:dLbls>
        <c:marker val="1"/>
        <c:smooth val="0"/>
        <c:axId val="-2138883040"/>
        <c:axId val="-2138871600"/>
      </c:lineChart>
      <c:catAx>
        <c:axId val="-213888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871600"/>
        <c:crosses val="autoZero"/>
        <c:auto val="1"/>
        <c:lblAlgn val="ctr"/>
        <c:lblOffset val="100"/>
        <c:noMultiLvlLbl val="0"/>
      </c:catAx>
      <c:valAx>
        <c:axId val="-2138871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883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European Passenger Volumes 2015-2019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chemeClr val="accent6"/>
                </a:solidFill>
                <a:prstDash val="sysDot"/>
              </a:ln>
              <a:effectLst/>
            </c:spPr>
            <c:trendlineType val="linear"/>
            <c:dispRSqr val="0"/>
            <c:dispEq val="1"/>
            <c:trendlineLbl>
              <c:layout>
                <c:manualLayout>
                  <c:x val="0.0170418544487676"/>
                  <c:y val="0.10198058782256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91.985x + 1305.7</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Presentation!$I$31:$M$31</c:f>
              <c:numCache>
                <c:formatCode>General</c:formatCode>
                <c:ptCount val="5"/>
                <c:pt idx="0">
                  <c:v>2015.0</c:v>
                </c:pt>
                <c:pt idx="1">
                  <c:v>2016.0</c:v>
                </c:pt>
                <c:pt idx="2">
                  <c:v>2017.0</c:v>
                </c:pt>
                <c:pt idx="3">
                  <c:v>2018.0</c:v>
                </c:pt>
                <c:pt idx="4">
                  <c:v>2019.0</c:v>
                </c:pt>
              </c:numCache>
            </c:numRef>
          </c:cat>
          <c:val>
            <c:numRef>
              <c:f>Presentation!$I$74:$M$74</c:f>
              <c:numCache>
                <c:formatCode>0.00</c:formatCode>
                <c:ptCount val="5"/>
                <c:pt idx="0">
                  <c:v>1402.678646956112</c:v>
                </c:pt>
                <c:pt idx="1">
                  <c:v>1487.383057124662</c:v>
                </c:pt>
                <c:pt idx="2">
                  <c:v>1576.510324601579</c:v>
                </c:pt>
                <c:pt idx="3">
                  <c:v>1670.605257890734</c:v>
                </c:pt>
                <c:pt idx="4">
                  <c:v>1770.993964606326</c:v>
                </c:pt>
              </c:numCache>
            </c:numRef>
          </c:val>
          <c:smooth val="0"/>
          <c:extLst/>
        </c:ser>
        <c:dLbls>
          <c:showLegendKey val="0"/>
          <c:showVal val="0"/>
          <c:showCatName val="0"/>
          <c:showSerName val="0"/>
          <c:showPercent val="0"/>
          <c:showBubbleSize val="0"/>
        </c:dLbls>
        <c:marker val="1"/>
        <c:smooth val="0"/>
        <c:axId val="-2132007568"/>
        <c:axId val="-2132004400"/>
      </c:lineChart>
      <c:catAx>
        <c:axId val="-21320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004400"/>
        <c:crosses val="autoZero"/>
        <c:auto val="1"/>
        <c:lblAlgn val="ctr"/>
        <c:lblOffset val="100"/>
        <c:noMultiLvlLbl val="0"/>
      </c:catAx>
      <c:valAx>
        <c:axId val="-2132004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007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European Air Passenger Volume 2010-19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solidFill>
              <a:round/>
            </a:ln>
            <a:effectLst/>
          </c:spPr>
          <c:marker>
            <c:symbol val="circle"/>
            <c:size val="10"/>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0.0125932730630893"/>
                  <c:y val="0.12244167059762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79.226x + 948.72</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Presentation!$D$74:$M$74</c:f>
              <c:numCache>
                <c:formatCode>0.00</c:formatCode>
                <c:ptCount val="10"/>
                <c:pt idx="0">
                  <c:v>1045.09859</c:v>
                </c:pt>
                <c:pt idx="1">
                  <c:v>1130.955509</c:v>
                </c:pt>
                <c:pt idx="2">
                  <c:v>1183.370808</c:v>
                </c:pt>
                <c:pt idx="3">
                  <c:v>1245.838437587819</c:v>
                </c:pt>
                <c:pt idx="4">
                  <c:v>1331.24437597229</c:v>
                </c:pt>
                <c:pt idx="5">
                  <c:v>1402.678646956112</c:v>
                </c:pt>
                <c:pt idx="6">
                  <c:v>1487.383057124662</c:v>
                </c:pt>
                <c:pt idx="7">
                  <c:v>1576.510324601579</c:v>
                </c:pt>
                <c:pt idx="8">
                  <c:v>1670.605257890734</c:v>
                </c:pt>
                <c:pt idx="9">
                  <c:v>1770.993964606326</c:v>
                </c:pt>
              </c:numCache>
            </c:numRef>
          </c:val>
          <c:smooth val="0"/>
          <c:extLst>
            <c:ext xmlns:c15="http://schemas.microsoft.com/office/drawing/2012/chart" uri="{02D57815-91ED-43cb-92C2-25804820EDAC}">
              <c15:filteredCategoryTitle>
                <c15:cat>
                  <c:numRef>
                    <c:extLst>
                      <c:ext uri="{02D57815-91ED-43cb-92C2-25804820EDAC}">
                        <c15:formulaRef>
                          <c15:sqref>Presentation!$D$31:$M$31</c15:sqref>
                        </c15:formulaRef>
                      </c:ext>
                    </c:extLst>
                    <c:numCache>
                      <c:formatCode>General</c:formatCode>
                      <c:ptCount val="10"/>
                      <c:pt idx="0">
                        <c:v>2010.0</c:v>
                      </c:pt>
                      <c:pt idx="1">
                        <c:v>2011.0</c:v>
                      </c:pt>
                      <c:pt idx="2">
                        <c:v>2012.0</c:v>
                      </c:pt>
                      <c:pt idx="3">
                        <c:v>2013.0</c:v>
                      </c:pt>
                      <c:pt idx="4">
                        <c:v>2014.0</c:v>
                      </c:pt>
                      <c:pt idx="5">
                        <c:v>2015.0</c:v>
                      </c:pt>
                      <c:pt idx="6">
                        <c:v>2016.0</c:v>
                      </c:pt>
                      <c:pt idx="7">
                        <c:v>2017.0</c:v>
                      </c:pt>
                      <c:pt idx="8">
                        <c:v>2018.0</c:v>
                      </c:pt>
                      <c:pt idx="9">
                        <c:v>2019.0</c:v>
                      </c:pt>
                    </c:numCache>
                  </c:numRef>
                </c15:cat>
              </c15:filteredCategoryTitle>
            </c:ext>
          </c:extLst>
        </c:ser>
        <c:dLbls>
          <c:showLegendKey val="0"/>
          <c:showVal val="0"/>
          <c:showCatName val="0"/>
          <c:showSerName val="0"/>
          <c:showPercent val="0"/>
          <c:showBubbleSize val="0"/>
        </c:dLbls>
        <c:marker val="1"/>
        <c:smooth val="0"/>
        <c:axId val="-2132871488"/>
        <c:axId val="-2132868320"/>
      </c:lineChart>
      <c:catAx>
        <c:axId val="-213287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868320"/>
        <c:crosses val="autoZero"/>
        <c:auto val="1"/>
        <c:lblAlgn val="ctr"/>
        <c:lblOffset val="100"/>
        <c:noMultiLvlLbl val="0"/>
      </c:catAx>
      <c:valAx>
        <c:axId val="-2132868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8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87"/>
  <sheetViews>
    <sheetView tabSelected="1" topLeftCell="A17" zoomScale="133" zoomScaleNormal="115" zoomScalePageLayoutView="115" workbookViewId="0">
      <selection activeCell="M27" sqref="M27"/>
    </sheetView>
  </sheetViews>
  <sheetFormatPr baseColWidth="10" defaultColWidth="8.83203125" defaultRowHeight="11" x14ac:dyDescent="0.15"/>
  <cols>
    <col min="1" max="1" width="12.5" style="2" customWidth="1"/>
    <col min="2" max="2" width="9.5" style="2" customWidth="1"/>
    <col min="3" max="13" width="8.33203125" style="2" customWidth="1"/>
    <col min="14" max="15" width="9.5" style="2" customWidth="1"/>
    <col min="16" max="16" width="8.33203125" style="2" customWidth="1"/>
    <col min="17" max="18" width="8.83203125" style="2"/>
    <col min="19" max="19" width="1.33203125" style="2" customWidth="1"/>
    <col min="20" max="16384" width="8.83203125" style="2"/>
  </cols>
  <sheetData>
    <row r="2" spans="1:19" ht="5.25" customHeight="1" x14ac:dyDescent="0.15">
      <c r="A2" s="3"/>
      <c r="B2" s="3"/>
      <c r="C2" s="3"/>
      <c r="D2" s="3"/>
      <c r="E2" s="3"/>
      <c r="F2" s="3"/>
      <c r="G2" s="3"/>
      <c r="H2" s="3"/>
      <c r="I2" s="3"/>
      <c r="J2" s="3"/>
      <c r="K2" s="3"/>
      <c r="L2" s="3"/>
      <c r="M2" s="3"/>
      <c r="N2" s="3"/>
      <c r="O2" s="3"/>
      <c r="P2" s="3"/>
      <c r="Q2" s="3"/>
      <c r="R2" s="3"/>
      <c r="S2" s="3"/>
    </row>
    <row r="3" spans="1:19" ht="15" customHeight="1" x14ac:dyDescent="0.15">
      <c r="A3" s="4" t="s">
        <v>4</v>
      </c>
      <c r="B3" s="56" t="s">
        <v>58</v>
      </c>
      <c r="C3" s="57"/>
      <c r="D3" s="57"/>
      <c r="E3" s="57"/>
      <c r="F3" s="57"/>
      <c r="G3" s="57"/>
      <c r="H3" s="57"/>
      <c r="I3" s="57"/>
      <c r="J3" s="57"/>
      <c r="K3" s="57"/>
      <c r="L3" s="57"/>
      <c r="M3" s="57"/>
      <c r="N3" s="57"/>
      <c r="O3" s="58"/>
      <c r="S3" s="3"/>
    </row>
    <row r="4" spans="1:19" x14ac:dyDescent="0.15">
      <c r="B4" s="59"/>
      <c r="C4" s="60"/>
      <c r="D4" s="60"/>
      <c r="E4" s="60"/>
      <c r="F4" s="60"/>
      <c r="G4" s="60"/>
      <c r="H4" s="60"/>
      <c r="I4" s="60"/>
      <c r="J4" s="60"/>
      <c r="K4" s="60"/>
      <c r="L4" s="60"/>
      <c r="M4" s="60"/>
      <c r="N4" s="60"/>
      <c r="O4" s="61"/>
      <c r="S4" s="3"/>
    </row>
    <row r="5" spans="1:19" x14ac:dyDescent="0.15">
      <c r="B5" s="59"/>
      <c r="C5" s="60"/>
      <c r="D5" s="60"/>
      <c r="E5" s="60"/>
      <c r="F5" s="60"/>
      <c r="G5" s="60"/>
      <c r="H5" s="60"/>
      <c r="I5" s="60"/>
      <c r="J5" s="60"/>
      <c r="K5" s="60"/>
      <c r="L5" s="60"/>
      <c r="M5" s="60"/>
      <c r="N5" s="60"/>
      <c r="O5" s="61"/>
      <c r="S5" s="3"/>
    </row>
    <row r="6" spans="1:19" x14ac:dyDescent="0.15">
      <c r="B6" s="59"/>
      <c r="C6" s="60"/>
      <c r="D6" s="60"/>
      <c r="E6" s="60"/>
      <c r="F6" s="60"/>
      <c r="G6" s="60"/>
      <c r="H6" s="60"/>
      <c r="I6" s="60"/>
      <c r="J6" s="60"/>
      <c r="K6" s="60"/>
      <c r="L6" s="60"/>
      <c r="M6" s="60"/>
      <c r="N6" s="60"/>
      <c r="O6" s="61"/>
      <c r="S6" s="3"/>
    </row>
    <row r="7" spans="1:19" x14ac:dyDescent="0.15">
      <c r="B7" s="59"/>
      <c r="C7" s="60"/>
      <c r="D7" s="60"/>
      <c r="E7" s="60"/>
      <c r="F7" s="60"/>
      <c r="G7" s="60"/>
      <c r="H7" s="60"/>
      <c r="I7" s="60"/>
      <c r="J7" s="60"/>
      <c r="K7" s="60"/>
      <c r="L7" s="60"/>
      <c r="M7" s="60"/>
      <c r="N7" s="60"/>
      <c r="O7" s="61"/>
      <c r="S7" s="3"/>
    </row>
    <row r="8" spans="1:19" x14ac:dyDescent="0.15">
      <c r="B8" s="59"/>
      <c r="C8" s="60"/>
      <c r="D8" s="60"/>
      <c r="E8" s="60"/>
      <c r="F8" s="60"/>
      <c r="G8" s="60"/>
      <c r="H8" s="60"/>
      <c r="I8" s="60"/>
      <c r="J8" s="60"/>
      <c r="K8" s="60"/>
      <c r="L8" s="60"/>
      <c r="M8" s="60"/>
      <c r="N8" s="60"/>
      <c r="O8" s="61"/>
      <c r="S8" s="3"/>
    </row>
    <row r="9" spans="1:19" x14ac:dyDescent="0.15">
      <c r="B9" s="59"/>
      <c r="C9" s="60"/>
      <c r="D9" s="60"/>
      <c r="E9" s="60"/>
      <c r="F9" s="60"/>
      <c r="G9" s="60"/>
      <c r="H9" s="60"/>
      <c r="I9" s="60"/>
      <c r="J9" s="60"/>
      <c r="K9" s="60"/>
      <c r="L9" s="60"/>
      <c r="M9" s="60"/>
      <c r="N9" s="60"/>
      <c r="O9" s="61"/>
      <c r="S9" s="3"/>
    </row>
    <row r="10" spans="1:19" ht="16.5" customHeight="1" x14ac:dyDescent="0.15">
      <c r="B10" s="62"/>
      <c r="C10" s="63"/>
      <c r="D10" s="63"/>
      <c r="E10" s="63"/>
      <c r="F10" s="63"/>
      <c r="G10" s="63"/>
      <c r="H10" s="63"/>
      <c r="I10" s="63"/>
      <c r="J10" s="63"/>
      <c r="K10" s="63"/>
      <c r="L10" s="63"/>
      <c r="M10" s="63"/>
      <c r="N10" s="63"/>
      <c r="O10" s="64"/>
      <c r="S10" s="3"/>
    </row>
    <row r="11" spans="1:19" x14ac:dyDescent="0.15">
      <c r="B11" s="5"/>
      <c r="C11" s="6"/>
      <c r="D11" s="6"/>
      <c r="E11" s="6"/>
      <c r="F11" s="6"/>
      <c r="G11" s="6"/>
      <c r="H11" s="6"/>
      <c r="I11" s="6"/>
      <c r="J11" s="6"/>
      <c r="K11" s="6"/>
      <c r="L11" s="6"/>
      <c r="M11" s="6"/>
      <c r="N11" s="6"/>
      <c r="O11" s="6"/>
      <c r="S11" s="3"/>
    </row>
    <row r="12" spans="1:19" x14ac:dyDescent="0.15">
      <c r="B12" s="56" t="s">
        <v>57</v>
      </c>
      <c r="C12" s="57"/>
      <c r="D12" s="57"/>
      <c r="E12" s="57"/>
      <c r="F12" s="57"/>
      <c r="G12" s="57"/>
      <c r="H12" s="57"/>
      <c r="I12" s="57"/>
      <c r="J12" s="57"/>
      <c r="K12" s="57"/>
      <c r="L12" s="57"/>
      <c r="M12" s="57"/>
      <c r="N12" s="57"/>
      <c r="O12" s="58"/>
      <c r="S12" s="3"/>
    </row>
    <row r="13" spans="1:19" x14ac:dyDescent="0.15">
      <c r="B13" s="65"/>
      <c r="C13" s="66"/>
      <c r="D13" s="66"/>
      <c r="E13" s="66"/>
      <c r="F13" s="66"/>
      <c r="G13" s="66"/>
      <c r="H13" s="66"/>
      <c r="I13" s="66"/>
      <c r="J13" s="66"/>
      <c r="K13" s="66"/>
      <c r="L13" s="66"/>
      <c r="M13" s="66"/>
      <c r="N13" s="66"/>
      <c r="O13" s="67"/>
      <c r="S13" s="3"/>
    </row>
    <row r="14" spans="1:19" x14ac:dyDescent="0.15">
      <c r="B14" s="68"/>
      <c r="C14" s="69"/>
      <c r="D14" s="69"/>
      <c r="E14" s="69"/>
      <c r="F14" s="69"/>
      <c r="G14" s="69"/>
      <c r="H14" s="69"/>
      <c r="I14" s="69"/>
      <c r="J14" s="69"/>
      <c r="K14" s="69"/>
      <c r="L14" s="69"/>
      <c r="M14" s="69"/>
      <c r="N14" s="69"/>
      <c r="O14" s="70"/>
      <c r="S14" s="3"/>
    </row>
    <row r="15" spans="1:19" x14ac:dyDescent="0.15">
      <c r="B15" s="7"/>
      <c r="C15" s="7"/>
      <c r="D15" s="7"/>
      <c r="E15" s="7"/>
      <c r="F15" s="7"/>
      <c r="G15" s="7"/>
      <c r="H15" s="7"/>
      <c r="I15" s="7"/>
      <c r="J15" s="7"/>
      <c r="K15" s="7"/>
      <c r="L15" s="7"/>
      <c r="M15" s="7"/>
      <c r="N15" s="7"/>
      <c r="O15" s="7"/>
      <c r="S15" s="3"/>
    </row>
    <row r="16" spans="1:19" x14ac:dyDescent="0.15">
      <c r="A16" s="1" t="s">
        <v>6</v>
      </c>
      <c r="S16" s="3"/>
    </row>
    <row r="17" spans="1:26" x14ac:dyDescent="0.15">
      <c r="A17" s="8" t="s">
        <v>8</v>
      </c>
      <c r="B17" s="8"/>
      <c r="C17" s="8"/>
      <c r="D17" s="8"/>
      <c r="E17" s="8"/>
      <c r="F17" s="8"/>
      <c r="G17" s="8"/>
      <c r="H17" s="8"/>
      <c r="I17" s="8"/>
      <c r="J17" s="8"/>
      <c r="K17" s="8"/>
      <c r="L17" s="8"/>
      <c r="M17" s="8"/>
      <c r="N17" s="8"/>
      <c r="O17" s="8"/>
      <c r="S17" s="3"/>
    </row>
    <row r="18" spans="1:26" x14ac:dyDescent="0.15">
      <c r="A18" s="8" t="s">
        <v>5</v>
      </c>
      <c r="B18" s="56" t="s">
        <v>0</v>
      </c>
      <c r="C18" s="57"/>
      <c r="D18" s="57"/>
      <c r="E18" s="57"/>
      <c r="F18" s="57"/>
      <c r="G18" s="57"/>
      <c r="H18" s="57"/>
      <c r="I18" s="57"/>
      <c r="J18" s="57"/>
      <c r="K18" s="57"/>
      <c r="L18" s="57"/>
      <c r="M18" s="57"/>
      <c r="N18" s="57"/>
      <c r="O18" s="58"/>
      <c r="S18" s="3"/>
    </row>
    <row r="19" spans="1:26" x14ac:dyDescent="0.15">
      <c r="A19" s="8"/>
      <c r="B19" s="59"/>
      <c r="C19" s="60"/>
      <c r="D19" s="60"/>
      <c r="E19" s="60"/>
      <c r="F19" s="60"/>
      <c r="G19" s="60"/>
      <c r="H19" s="60"/>
      <c r="I19" s="60"/>
      <c r="J19" s="60"/>
      <c r="K19" s="60"/>
      <c r="L19" s="60"/>
      <c r="M19" s="60"/>
      <c r="N19" s="60"/>
      <c r="O19" s="61"/>
      <c r="S19" s="3"/>
    </row>
    <row r="20" spans="1:26" x14ac:dyDescent="0.15">
      <c r="A20" s="8"/>
      <c r="B20" s="59"/>
      <c r="C20" s="60"/>
      <c r="D20" s="60"/>
      <c r="E20" s="60"/>
      <c r="F20" s="60"/>
      <c r="G20" s="60"/>
      <c r="H20" s="60"/>
      <c r="I20" s="60"/>
      <c r="J20" s="60"/>
      <c r="K20" s="60"/>
      <c r="L20" s="60"/>
      <c r="M20" s="60"/>
      <c r="N20" s="60"/>
      <c r="O20" s="61"/>
      <c r="S20" s="3"/>
    </row>
    <row r="21" spans="1:26" x14ac:dyDescent="0.15">
      <c r="A21" s="8"/>
      <c r="B21" s="62"/>
      <c r="C21" s="63"/>
      <c r="D21" s="63"/>
      <c r="E21" s="63"/>
      <c r="F21" s="63"/>
      <c r="G21" s="63"/>
      <c r="H21" s="63"/>
      <c r="I21" s="63"/>
      <c r="J21" s="63"/>
      <c r="K21" s="63"/>
      <c r="L21" s="63"/>
      <c r="M21" s="63"/>
      <c r="N21" s="63"/>
      <c r="O21" s="64"/>
      <c r="S21" s="3"/>
    </row>
    <row r="22" spans="1:26" x14ac:dyDescent="0.15">
      <c r="B22" s="9"/>
      <c r="C22" s="9"/>
      <c r="D22" s="9"/>
      <c r="E22" s="9"/>
      <c r="F22" s="9"/>
      <c r="G22" s="9"/>
      <c r="H22" s="9"/>
      <c r="I22" s="9"/>
      <c r="J22" s="9"/>
      <c r="K22" s="9"/>
      <c r="L22" s="9"/>
      <c r="M22" s="9"/>
      <c r="N22" s="9"/>
      <c r="O22" s="9"/>
      <c r="S22" s="3"/>
    </row>
    <row r="23" spans="1:26" x14ac:dyDescent="0.15">
      <c r="A23" s="8"/>
      <c r="B23" s="4"/>
      <c r="C23" s="4"/>
      <c r="D23" s="4">
        <v>2008</v>
      </c>
      <c r="E23" s="4">
        <v>2009</v>
      </c>
      <c r="F23" s="4">
        <v>2010</v>
      </c>
      <c r="G23" s="4">
        <v>2011</v>
      </c>
      <c r="H23" s="4">
        <v>2012</v>
      </c>
      <c r="I23" s="4">
        <v>2013</v>
      </c>
      <c r="J23" s="4">
        <v>2014</v>
      </c>
      <c r="K23" s="4">
        <v>2015</v>
      </c>
      <c r="L23" s="4">
        <v>2016</v>
      </c>
      <c r="M23" s="4">
        <v>2017</v>
      </c>
      <c r="N23" s="4">
        <v>2018</v>
      </c>
      <c r="O23" s="4"/>
      <c r="P23" s="55" t="s">
        <v>59</v>
      </c>
      <c r="Q23" s="55" t="s">
        <v>49</v>
      </c>
      <c r="R23" s="33"/>
      <c r="S23" s="3"/>
    </row>
    <row r="24" spans="1:26" ht="12" thickBot="1" x14ac:dyDescent="0.2">
      <c r="A24" s="53" t="s">
        <v>1</v>
      </c>
      <c r="B24" s="8" t="s">
        <v>3</v>
      </c>
      <c r="C24" s="8"/>
      <c r="D24" s="8">
        <v>143.52000000000001</v>
      </c>
      <c r="E24" s="8">
        <v>136.13</v>
      </c>
      <c r="F24" s="10">
        <v>143.16</v>
      </c>
      <c r="G24" s="10">
        <v>148.30000000000001</v>
      </c>
      <c r="H24" s="10">
        <v>153.99</v>
      </c>
      <c r="I24" s="10">
        <v>160.77000000000001</v>
      </c>
      <c r="J24" s="10">
        <v>165.36</v>
      </c>
      <c r="K24" s="10">
        <v>167.6283</v>
      </c>
      <c r="L24" s="10">
        <v>176.43600000000001</v>
      </c>
      <c r="M24" s="10">
        <f>M26*0.21</f>
        <v>183.49334640000001</v>
      </c>
      <c r="N24" s="10">
        <f>N26*0.21</f>
        <v>190.83308025600002</v>
      </c>
      <c r="P24" s="55"/>
      <c r="Q24" s="55"/>
      <c r="R24" s="33"/>
      <c r="S24" s="3"/>
      <c r="U24" s="22"/>
      <c r="V24" s="22"/>
      <c r="W24" s="22"/>
      <c r="X24" s="22"/>
      <c r="Y24" s="22"/>
      <c r="Z24" s="22"/>
    </row>
    <row r="25" spans="1:26" ht="12" thickBot="1" x14ac:dyDescent="0.2">
      <c r="A25" s="54"/>
      <c r="B25" s="8" t="s">
        <v>2</v>
      </c>
      <c r="C25" s="11"/>
      <c r="D25" s="34">
        <v>592.95000000000005</v>
      </c>
      <c r="E25" s="34">
        <v>561.86</v>
      </c>
      <c r="F25" s="12">
        <v>570.61</v>
      </c>
      <c r="G25" s="12">
        <v>577.69000000000005</v>
      </c>
      <c r="H25" s="12">
        <v>578.96</v>
      </c>
      <c r="I25" s="10">
        <v>579.41</v>
      </c>
      <c r="J25" s="10">
        <v>594.51</v>
      </c>
      <c r="K25" s="10">
        <v>630.60170000000005</v>
      </c>
      <c r="L25" s="10">
        <v>663.73500000000001</v>
      </c>
      <c r="M25" s="10">
        <f>M26*0.79</f>
        <v>690.28449360000013</v>
      </c>
      <c r="N25" s="10">
        <f>N26*0.79</f>
        <v>717.89587334400005</v>
      </c>
      <c r="P25" s="23">
        <v>5.2267561026220211E-3</v>
      </c>
      <c r="Q25" s="45">
        <f>((N26/J26)^(1/4))-1</f>
        <v>4.5740111820717688E-2</v>
      </c>
      <c r="R25" s="36"/>
      <c r="S25" s="3"/>
      <c r="U25" s="22"/>
      <c r="V25" s="22"/>
      <c r="W25" s="22"/>
      <c r="X25" s="22"/>
      <c r="Y25" s="22"/>
      <c r="Z25" s="22"/>
    </row>
    <row r="26" spans="1:26" x14ac:dyDescent="0.15">
      <c r="A26" s="8"/>
      <c r="B26" s="8" t="s">
        <v>11</v>
      </c>
      <c r="C26" s="8"/>
      <c r="D26" s="32">
        <v>736.47</v>
      </c>
      <c r="E26" s="32">
        <v>697.99</v>
      </c>
      <c r="F26" s="32">
        <v>713.77</v>
      </c>
      <c r="G26" s="32">
        <v>725.99</v>
      </c>
      <c r="H26" s="32">
        <v>732.95</v>
      </c>
      <c r="I26" s="32">
        <v>740.18</v>
      </c>
      <c r="J26" s="32">
        <v>759.87</v>
      </c>
      <c r="K26" s="32">
        <f>K24+K25</f>
        <v>798.23</v>
      </c>
      <c r="L26" s="32">
        <f>L24+L25</f>
        <v>840.17100000000005</v>
      </c>
      <c r="M26" s="32">
        <f>L26*1.04</f>
        <v>873.77784000000008</v>
      </c>
      <c r="N26" s="32">
        <f>M26*1.04</f>
        <v>908.72895360000007</v>
      </c>
      <c r="P26" s="44"/>
      <c r="S26" s="3"/>
      <c r="U26" s="22"/>
      <c r="V26" s="22"/>
      <c r="W26" s="22"/>
      <c r="X26" s="22"/>
      <c r="Y26" s="22"/>
      <c r="Z26" s="22"/>
    </row>
    <row r="27" spans="1:26" x14ac:dyDescent="0.15">
      <c r="A27" s="8"/>
      <c r="B27" s="8"/>
      <c r="C27" s="8"/>
      <c r="D27" s="8"/>
      <c r="E27" s="35">
        <v>-5.224924301057754E-2</v>
      </c>
      <c r="F27" s="35">
        <v>2.2607773750340288E-2</v>
      </c>
      <c r="G27" s="35">
        <v>1.7134295882232253E-2</v>
      </c>
      <c r="H27" s="35">
        <v>9.589772929834206E-3</v>
      </c>
      <c r="I27" s="35">
        <v>9.8590614317832781E-3</v>
      </c>
      <c r="J27" s="35">
        <v>2.6594720169837549E-2</v>
      </c>
      <c r="K27" s="11">
        <f>(K26/J26)-1</f>
        <v>5.0482319344098414E-2</v>
      </c>
      <c r="L27" s="11">
        <f t="shared" ref="L27:N27" si="0">(L26/K26)-1</f>
        <v>5.2542500281873572E-2</v>
      </c>
      <c r="M27" s="11">
        <f t="shared" si="0"/>
        <v>4.0000000000000036E-2</v>
      </c>
      <c r="N27" s="11">
        <f t="shared" si="0"/>
        <v>4.0000000000000036E-2</v>
      </c>
      <c r="S27" s="3"/>
    </row>
    <row r="28" spans="1:26" ht="12" thickBot="1" x14ac:dyDescent="0.2">
      <c r="D28" s="8"/>
      <c r="E28" s="8"/>
      <c r="F28" s="13"/>
      <c r="G28" s="13"/>
      <c r="H28" s="13"/>
      <c r="I28" s="13"/>
      <c r="J28" s="13"/>
      <c r="K28" s="13"/>
      <c r="S28" s="3"/>
    </row>
    <row r="29" spans="1:26" x14ac:dyDescent="0.15">
      <c r="A29" s="4" t="s">
        <v>7</v>
      </c>
      <c r="B29" s="8"/>
      <c r="C29" s="8"/>
      <c r="D29" s="8"/>
      <c r="E29" s="8"/>
      <c r="F29" s="8"/>
      <c r="G29" s="8"/>
      <c r="H29" s="8"/>
      <c r="I29" s="8"/>
      <c r="J29" s="8"/>
      <c r="K29" s="8"/>
      <c r="L29" s="8"/>
      <c r="M29" s="8"/>
      <c r="N29" s="8"/>
      <c r="O29" s="50" t="s">
        <v>48</v>
      </c>
      <c r="S29" s="3"/>
    </row>
    <row r="30" spans="1:26" x14ac:dyDescent="0.15">
      <c r="A30" s="8" t="s">
        <v>47</v>
      </c>
      <c r="B30" s="8"/>
      <c r="C30" s="8"/>
      <c r="D30" s="8"/>
      <c r="E30" s="8"/>
      <c r="F30" s="8"/>
      <c r="G30" s="8"/>
      <c r="H30" s="8"/>
      <c r="I30" s="8"/>
      <c r="J30" s="8"/>
      <c r="K30" s="8"/>
      <c r="L30" s="8"/>
      <c r="M30" s="8"/>
      <c r="N30" s="8"/>
      <c r="O30" s="51"/>
      <c r="S30" s="3"/>
    </row>
    <row r="31" spans="1:26" ht="12" thickBot="1" x14ac:dyDescent="0.2">
      <c r="A31" s="14"/>
      <c r="B31" s="15"/>
      <c r="C31" s="15"/>
      <c r="D31" s="16">
        <v>2010</v>
      </c>
      <c r="E31" s="16">
        <v>2011</v>
      </c>
      <c r="F31" s="16">
        <v>2012</v>
      </c>
      <c r="G31" s="16">
        <v>2013</v>
      </c>
      <c r="H31" s="16">
        <v>2014</v>
      </c>
      <c r="I31" s="16">
        <v>2015</v>
      </c>
      <c r="J31" s="16">
        <v>2016</v>
      </c>
      <c r="K31" s="16">
        <v>2017</v>
      </c>
      <c r="L31" s="16">
        <v>2018</v>
      </c>
      <c r="M31" s="17">
        <v>2019</v>
      </c>
      <c r="N31" s="20"/>
      <c r="O31" s="52"/>
      <c r="P31" s="4"/>
      <c r="S31" s="3"/>
    </row>
    <row r="32" spans="1:26" ht="12" thickBot="1" x14ac:dyDescent="0.2">
      <c r="A32" s="18" t="s">
        <v>9</v>
      </c>
      <c r="B32" s="19" t="s">
        <v>10</v>
      </c>
      <c r="C32" s="19" t="s">
        <v>12</v>
      </c>
      <c r="D32" s="20">
        <v>54.52704</v>
      </c>
      <c r="E32" s="20">
        <v>56.617756</v>
      </c>
      <c r="F32" s="20">
        <v>59.435243</v>
      </c>
      <c r="G32" s="20">
        <v>61.062362</v>
      </c>
      <c r="H32" s="20">
        <v>64.726103719999998</v>
      </c>
      <c r="I32" s="20">
        <v>67.958595808167786</v>
      </c>
      <c r="J32" s="20">
        <v>71.228790662053427</v>
      </c>
      <c r="K32" s="20">
        <v>74.48599066018744</v>
      </c>
      <c r="L32" s="20">
        <v>77.708384711435542</v>
      </c>
      <c r="M32" s="21">
        <v>80.974128694106952</v>
      </c>
      <c r="N32" s="20"/>
      <c r="O32" s="38">
        <f>AVERAGE(D32:M32)</f>
        <v>66.872439525595126</v>
      </c>
      <c r="S32" s="3"/>
    </row>
    <row r="33" spans="1:19" ht="12" thickBot="1" x14ac:dyDescent="0.2">
      <c r="A33" s="18" t="s">
        <v>13</v>
      </c>
      <c r="B33" s="19" t="s">
        <v>10</v>
      </c>
      <c r="C33" s="19" t="s">
        <v>12</v>
      </c>
      <c r="D33" s="20">
        <v>50.396999999999998</v>
      </c>
      <c r="E33" s="20">
        <v>52.405000000000001</v>
      </c>
      <c r="F33" s="20">
        <v>56.771000000000001</v>
      </c>
      <c r="G33" s="20">
        <v>61.491</v>
      </c>
      <c r="H33" s="20">
        <v>66.634678173035937</v>
      </c>
      <c r="I33" s="20">
        <v>69.892160333481186</v>
      </c>
      <c r="J33" s="20">
        <v>72.810115381544804</v>
      </c>
      <c r="K33" s="20">
        <v>76.350774709506865</v>
      </c>
      <c r="L33" s="20">
        <v>80.084941236158571</v>
      </c>
      <c r="M33" s="21">
        <v>84.090547548814527</v>
      </c>
      <c r="N33" s="20"/>
      <c r="O33" s="38">
        <f t="shared" ref="O33:O75" si="1">AVERAGE(D33:M33)</f>
        <v>67.092721738254184</v>
      </c>
      <c r="S33" s="3"/>
    </row>
    <row r="34" spans="1:19" ht="12" thickBot="1" x14ac:dyDescent="0.2">
      <c r="A34" s="18" t="s">
        <v>14</v>
      </c>
      <c r="B34" s="19" t="s">
        <v>10</v>
      </c>
      <c r="C34" s="19" t="s">
        <v>12</v>
      </c>
      <c r="D34" s="20">
        <v>66.243146657099885</v>
      </c>
      <c r="E34" s="20">
        <v>76.725672956384045</v>
      </c>
      <c r="F34" s="20">
        <v>82.341066027518465</v>
      </c>
      <c r="G34" s="20">
        <v>82.431641200148746</v>
      </c>
      <c r="H34" s="20">
        <v>90.015352190562439</v>
      </c>
      <c r="I34" s="20">
        <v>96.445490622618223</v>
      </c>
      <c r="J34" s="20">
        <v>103.2215932194826</v>
      </c>
      <c r="K34" s="20">
        <v>110.95033746393547</v>
      </c>
      <c r="L34" s="20">
        <v>119.36905891781772</v>
      </c>
      <c r="M34" s="21">
        <v>128.71612271046843</v>
      </c>
      <c r="N34" s="20"/>
      <c r="O34" s="38">
        <f t="shared" si="1"/>
        <v>95.645948196603598</v>
      </c>
      <c r="S34" s="3"/>
    </row>
    <row r="35" spans="1:19" ht="12" thickBot="1" x14ac:dyDescent="0.2">
      <c r="A35" s="18" t="s">
        <v>15</v>
      </c>
      <c r="B35" s="19" t="s">
        <v>10</v>
      </c>
      <c r="C35" s="19" t="s">
        <v>12</v>
      </c>
      <c r="D35" s="20">
        <v>9.9257146155419242</v>
      </c>
      <c r="E35" s="20">
        <v>9.8631794867075673</v>
      </c>
      <c r="F35" s="20">
        <v>10.7373684752045</v>
      </c>
      <c r="G35" s="20">
        <v>11.206381941462167</v>
      </c>
      <c r="H35" s="20">
        <v>11.815276068400816</v>
      </c>
      <c r="I35" s="20">
        <v>12.369388814686047</v>
      </c>
      <c r="J35" s="20">
        <v>12.910277631181891</v>
      </c>
      <c r="K35" s="20">
        <v>13.454487069953011</v>
      </c>
      <c r="L35" s="20">
        <v>14.001379389519947</v>
      </c>
      <c r="M35" s="21">
        <v>14.540901032496883</v>
      </c>
      <c r="N35" s="20"/>
      <c r="O35" s="38">
        <f t="shared" si="1"/>
        <v>12.082435452515478</v>
      </c>
      <c r="S35" s="3"/>
    </row>
    <row r="36" spans="1:19" ht="12" thickBot="1" x14ac:dyDescent="0.2">
      <c r="A36" s="18" t="s">
        <v>16</v>
      </c>
      <c r="B36" s="19" t="s">
        <v>10</v>
      </c>
      <c r="C36" s="19" t="s">
        <v>12</v>
      </c>
      <c r="D36" s="20">
        <v>11.064487</v>
      </c>
      <c r="E36" s="20">
        <v>12.989318000000001</v>
      </c>
      <c r="F36" s="20">
        <v>15.233980000000001</v>
      </c>
      <c r="G36" s="20">
        <v>16.476447</v>
      </c>
      <c r="H36" s="20">
        <v>17.30875746204498</v>
      </c>
      <c r="I36" s="20">
        <v>18.974228233255495</v>
      </c>
      <c r="J36" s="20">
        <v>20.619239442234459</v>
      </c>
      <c r="K36" s="20">
        <v>22.390423161425751</v>
      </c>
      <c r="L36" s="20">
        <v>24.305683002647115</v>
      </c>
      <c r="M36" s="21">
        <v>26.401048677763981</v>
      </c>
      <c r="N36" s="20"/>
      <c r="O36" s="38">
        <f t="shared" si="1"/>
        <v>18.576361197937178</v>
      </c>
      <c r="S36" s="3"/>
    </row>
    <row r="37" spans="1:19" ht="12" thickBot="1" x14ac:dyDescent="0.2">
      <c r="A37" s="18" t="s">
        <v>17</v>
      </c>
      <c r="B37" s="19" t="s">
        <v>10</v>
      </c>
      <c r="C37" s="19" t="s">
        <v>12</v>
      </c>
      <c r="D37" s="20">
        <v>19.853192</v>
      </c>
      <c r="E37" s="20">
        <v>20.718320000000002</v>
      </c>
      <c r="F37" s="20">
        <v>23.696526000000002</v>
      </c>
      <c r="G37" s="20">
        <v>27.002803</v>
      </c>
      <c r="H37" s="20">
        <v>29.325044058000003</v>
      </c>
      <c r="I37" s="20">
        <v>31.456676466868487</v>
      </c>
      <c r="J37" s="20">
        <v>33.404045823245269</v>
      </c>
      <c r="K37" s="20">
        <v>35.242217131110522</v>
      </c>
      <c r="L37" s="20">
        <v>36.960058377050132</v>
      </c>
      <c r="M37" s="21">
        <v>38.541894193122346</v>
      </c>
      <c r="N37" s="20"/>
      <c r="O37" s="38">
        <f t="shared" si="1"/>
        <v>29.620077704939678</v>
      </c>
      <c r="S37" s="3"/>
    </row>
    <row r="38" spans="1:19" ht="12" thickBot="1" x14ac:dyDescent="0.2">
      <c r="A38" s="18" t="s">
        <v>18</v>
      </c>
      <c r="B38" s="19" t="s">
        <v>10</v>
      </c>
      <c r="C38" s="19" t="s">
        <v>12</v>
      </c>
      <c r="D38" s="20">
        <v>6.4281629999999996</v>
      </c>
      <c r="E38" s="20">
        <v>7.72828125393288</v>
      </c>
      <c r="F38" s="20">
        <v>7.7385096454493896</v>
      </c>
      <c r="G38" s="20">
        <v>7.6214370303023502</v>
      </c>
      <c r="H38" s="20">
        <v>7.7627652367947233</v>
      </c>
      <c r="I38" s="20">
        <v>7.9036635634739536</v>
      </c>
      <c r="J38" s="20">
        <v>8.044140376970125</v>
      </c>
      <c r="K38" s="20">
        <v>8.1842237149681623</v>
      </c>
      <c r="L38" s="20">
        <v>8.3239335946319688</v>
      </c>
      <c r="M38" s="21">
        <v>8.4632698016477654</v>
      </c>
      <c r="N38" s="20"/>
      <c r="O38" s="38">
        <f t="shared" si="1"/>
        <v>7.8198387218171321</v>
      </c>
      <c r="S38" s="3"/>
    </row>
    <row r="39" spans="1:19" ht="12" thickBot="1" x14ac:dyDescent="0.2">
      <c r="A39" s="18" t="s">
        <v>19</v>
      </c>
      <c r="B39" s="19" t="s">
        <v>10</v>
      </c>
      <c r="C39" s="19" t="s">
        <v>12</v>
      </c>
      <c r="D39" s="20">
        <v>74.243510999999998</v>
      </c>
      <c r="E39" s="20">
        <v>79.251396999999997</v>
      </c>
      <c r="F39" s="20">
        <v>80.996176000000006</v>
      </c>
      <c r="G39" s="20">
        <v>83.036467000000002</v>
      </c>
      <c r="H39" s="20">
        <v>84.784155999999996</v>
      </c>
      <c r="I39" s="20">
        <v>84.901851024488593</v>
      </c>
      <c r="J39" s="20">
        <v>87.141295265263267</v>
      </c>
      <c r="K39" s="20">
        <v>89.693396908680938</v>
      </c>
      <c r="L39" s="20">
        <v>92.430777151027286</v>
      </c>
      <c r="M39" s="21">
        <v>95.428022834000586</v>
      </c>
      <c r="N39" s="20"/>
      <c r="O39" s="38">
        <f t="shared" si="1"/>
        <v>85.190705018346065</v>
      </c>
      <c r="S39" s="3"/>
    </row>
    <row r="40" spans="1:19" ht="12" thickBot="1" x14ac:dyDescent="0.2">
      <c r="A40" s="18" t="s">
        <v>20</v>
      </c>
      <c r="B40" s="19" t="s">
        <v>10</v>
      </c>
      <c r="C40" s="19" t="s">
        <v>12</v>
      </c>
      <c r="D40" s="20">
        <v>95.179852000000011</v>
      </c>
      <c r="E40" s="20">
        <v>99.575605999999993</v>
      </c>
      <c r="F40" s="20">
        <v>100.775317</v>
      </c>
      <c r="G40" s="20">
        <v>101.44466599999998</v>
      </c>
      <c r="H40" s="20">
        <v>104.24054587314606</v>
      </c>
      <c r="I40" s="20">
        <v>106.75520090695088</v>
      </c>
      <c r="J40" s="20">
        <v>109.60706111990194</v>
      </c>
      <c r="K40" s="20">
        <v>112.65261851820887</v>
      </c>
      <c r="L40" s="20">
        <v>115.84738682269085</v>
      </c>
      <c r="M40" s="21">
        <v>119.15788522750162</v>
      </c>
      <c r="N40" s="20"/>
      <c r="O40" s="38">
        <f t="shared" si="1"/>
        <v>106.52361394684002</v>
      </c>
      <c r="S40" s="3"/>
    </row>
    <row r="41" spans="1:19" ht="12" thickBot="1" x14ac:dyDescent="0.2">
      <c r="A41" s="18" t="s">
        <v>21</v>
      </c>
      <c r="B41" s="19" t="s">
        <v>10</v>
      </c>
      <c r="C41" s="19" t="s">
        <v>12</v>
      </c>
      <c r="D41" s="20">
        <v>101.46023</v>
      </c>
      <c r="E41" s="20">
        <v>111.08279999999999</v>
      </c>
      <c r="F41" s="20">
        <v>114.797622</v>
      </c>
      <c r="G41" s="20">
        <v>117.88743600000001</v>
      </c>
      <c r="H41" s="20">
        <v>122.84476598013424</v>
      </c>
      <c r="I41" s="20">
        <v>125.82851971605517</v>
      </c>
      <c r="J41" s="20">
        <v>129.45950460092089</v>
      </c>
      <c r="K41" s="20">
        <v>133.05708338664996</v>
      </c>
      <c r="L41" s="20">
        <v>136.7965350021355</v>
      </c>
      <c r="M41" s="21">
        <v>140.60641162040048</v>
      </c>
      <c r="N41" s="20"/>
      <c r="O41" s="38">
        <f t="shared" si="1"/>
        <v>123.38209083062961</v>
      </c>
      <c r="S41" s="3"/>
    </row>
    <row r="42" spans="1:19" ht="12" thickBot="1" x14ac:dyDescent="0.2">
      <c r="A42" s="18" t="s">
        <v>22</v>
      </c>
      <c r="B42" s="19" t="s">
        <v>10</v>
      </c>
      <c r="C42" s="19" t="s">
        <v>12</v>
      </c>
      <c r="D42" s="20">
        <v>11.377052000000001</v>
      </c>
      <c r="E42" s="20">
        <v>12.543103</v>
      </c>
      <c r="F42" s="20">
        <v>12.960851999999999</v>
      </c>
      <c r="G42" s="20">
        <v>13.207712000000001</v>
      </c>
      <c r="H42" s="20">
        <v>14.274965116143166</v>
      </c>
      <c r="I42" s="20">
        <v>14.430321309740485</v>
      </c>
      <c r="J42" s="20">
        <v>15.110726220554106</v>
      </c>
      <c r="K42" s="20">
        <v>15.806567385270899</v>
      </c>
      <c r="L42" s="20">
        <v>16.50403220501752</v>
      </c>
      <c r="M42" s="21">
        <v>17.182095688314824</v>
      </c>
      <c r="N42" s="20"/>
      <c r="O42" s="38">
        <f t="shared" si="1"/>
        <v>14.3397426925041</v>
      </c>
      <c r="S42" s="3"/>
    </row>
    <row r="43" spans="1:19" ht="12" thickBot="1" x14ac:dyDescent="0.2">
      <c r="A43" s="18" t="s">
        <v>23</v>
      </c>
      <c r="B43" s="19" t="s">
        <v>10</v>
      </c>
      <c r="C43" s="19" t="s">
        <v>12</v>
      </c>
      <c r="D43" s="20">
        <v>69.328019999999995</v>
      </c>
      <c r="E43" s="20">
        <v>73.996016999999995</v>
      </c>
      <c r="F43" s="20">
        <v>73.038173999999998</v>
      </c>
      <c r="G43" s="20">
        <v>71.879745</v>
      </c>
      <c r="H43" s="20">
        <v>74.579223649360671</v>
      </c>
      <c r="I43" s="20">
        <v>76.368381555649535</v>
      </c>
      <c r="J43" s="20">
        <v>79.395537759554372</v>
      </c>
      <c r="K43" s="20">
        <v>82.452189208293021</v>
      </c>
      <c r="L43" s="20">
        <v>85.514139652704841</v>
      </c>
      <c r="M43" s="21">
        <v>88.704898950610072</v>
      </c>
      <c r="N43" s="20"/>
      <c r="O43" s="38">
        <f t="shared" si="1"/>
        <v>77.525632677617239</v>
      </c>
      <c r="S43" s="3"/>
    </row>
    <row r="44" spans="1:19" ht="12" thickBot="1" x14ac:dyDescent="0.2">
      <c r="A44" s="18" t="s">
        <v>24</v>
      </c>
      <c r="B44" s="19" t="s">
        <v>10</v>
      </c>
      <c r="C44" s="19" t="s">
        <v>12</v>
      </c>
      <c r="D44" s="20">
        <v>24.239221000000001</v>
      </c>
      <c r="E44" s="20">
        <v>26.888331999999998</v>
      </c>
      <c r="F44" s="20">
        <v>27.835637999999999</v>
      </c>
      <c r="G44" s="20">
        <v>29.054784999999999</v>
      </c>
      <c r="H44" s="20">
        <v>30.449735434849568</v>
      </c>
      <c r="I44" s="20">
        <v>31.332704858388031</v>
      </c>
      <c r="J44" s="20">
        <v>32.418163460551398</v>
      </c>
      <c r="K44" s="20">
        <v>33.660153897714174</v>
      </c>
      <c r="L44" s="20">
        <v>35.005357383327826</v>
      </c>
      <c r="M44" s="21">
        <v>36.494418831787222</v>
      </c>
      <c r="N44" s="20"/>
      <c r="O44" s="38">
        <f t="shared" si="1"/>
        <v>30.737850986661822</v>
      </c>
      <c r="S44" s="3"/>
    </row>
    <row r="45" spans="1:19" ht="12" thickBot="1" x14ac:dyDescent="0.2">
      <c r="A45" s="18" t="s">
        <v>25</v>
      </c>
      <c r="B45" s="19" t="s">
        <v>10</v>
      </c>
      <c r="C45" s="19" t="s">
        <v>12</v>
      </c>
      <c r="D45" s="20">
        <v>95.718028000000004</v>
      </c>
      <c r="E45" s="20">
        <v>101.563382</v>
      </c>
      <c r="F45" s="20">
        <v>96.583022</v>
      </c>
      <c r="G45" s="20">
        <v>93.253848000000005</v>
      </c>
      <c r="H45" s="20">
        <v>97.257586639978925</v>
      </c>
      <c r="I45" s="20">
        <v>98.684983257573393</v>
      </c>
      <c r="J45" s="20">
        <v>100.14492934012286</v>
      </c>
      <c r="K45" s="20">
        <v>101.57228530979182</v>
      </c>
      <c r="L45" s="20">
        <v>102.96817367489801</v>
      </c>
      <c r="M45" s="21">
        <v>104.3340296583189</v>
      </c>
      <c r="N45" s="20"/>
      <c r="O45" s="38">
        <f t="shared" si="1"/>
        <v>99.208026788068395</v>
      </c>
      <c r="S45" s="3"/>
    </row>
    <row r="46" spans="1:19" ht="12" thickBot="1" x14ac:dyDescent="0.2">
      <c r="A46" s="18" t="s">
        <v>26</v>
      </c>
      <c r="B46" s="19" t="s">
        <v>10</v>
      </c>
      <c r="C46" s="19" t="s">
        <v>12</v>
      </c>
      <c r="D46" s="20">
        <v>6.10379</v>
      </c>
      <c r="E46" s="20">
        <v>6.3152030000000003</v>
      </c>
      <c r="F46" s="20">
        <v>5.8721009999999998</v>
      </c>
      <c r="G46" s="20">
        <v>5.9488079999999997</v>
      </c>
      <c r="H46" s="20">
        <v>6.0277197761117707</v>
      </c>
      <c r="I46" s="20">
        <v>6.1213792371084983</v>
      </c>
      <c r="J46" s="20">
        <v>6.2148425321224501</v>
      </c>
      <c r="K46" s="20">
        <v>6.3207375998886652</v>
      </c>
      <c r="L46" s="20">
        <v>6.422091450496163</v>
      </c>
      <c r="M46" s="21">
        <v>6.5250978547430005</v>
      </c>
      <c r="N46" s="20"/>
      <c r="O46" s="38">
        <f t="shared" si="1"/>
        <v>6.1871770450470542</v>
      </c>
      <c r="S46" s="3"/>
    </row>
    <row r="47" spans="1:19" ht="12" thickBot="1" x14ac:dyDescent="0.2">
      <c r="A47" s="18" t="s">
        <v>27</v>
      </c>
      <c r="B47" s="19" t="s">
        <v>10</v>
      </c>
      <c r="C47" s="19" t="s">
        <v>12</v>
      </c>
      <c r="D47" s="20">
        <v>13.250446999999999</v>
      </c>
      <c r="E47" s="20">
        <v>13.950912000000001</v>
      </c>
      <c r="F47" s="20">
        <v>14.067532</v>
      </c>
      <c r="G47" s="20">
        <v>14.52464</v>
      </c>
      <c r="H47" s="20">
        <v>15.408933407653793</v>
      </c>
      <c r="I47" s="20">
        <v>15.787807227256032</v>
      </c>
      <c r="J47" s="20">
        <v>16.216173775976436</v>
      </c>
      <c r="K47" s="20">
        <v>16.661172632708507</v>
      </c>
      <c r="L47" s="20">
        <v>17.124182533060655</v>
      </c>
      <c r="M47" s="21">
        <v>17.600049389471661</v>
      </c>
      <c r="N47" s="20"/>
      <c r="O47" s="38">
        <f t="shared" si="1"/>
        <v>15.459184996612709</v>
      </c>
      <c r="S47" s="3"/>
    </row>
    <row r="48" spans="1:19" ht="12" thickBot="1" x14ac:dyDescent="0.2">
      <c r="A48" s="18" t="s">
        <v>28</v>
      </c>
      <c r="B48" s="19" t="s">
        <v>10</v>
      </c>
      <c r="C48" s="19" t="s">
        <v>12</v>
      </c>
      <c r="D48" s="20">
        <v>20.599726</v>
      </c>
      <c r="E48" s="20">
        <v>22.549624999999999</v>
      </c>
      <c r="F48" s="20">
        <v>23.910250000000001</v>
      </c>
      <c r="G48" s="20">
        <v>24.998429999999999</v>
      </c>
      <c r="H48" s="20">
        <v>25.937571027639237</v>
      </c>
      <c r="I48" s="20">
        <v>26.761668426145629</v>
      </c>
      <c r="J48" s="20">
        <v>27.919398505996831</v>
      </c>
      <c r="K48" s="20">
        <v>29.181410759225049</v>
      </c>
      <c r="L48" s="20">
        <v>30.538499491812708</v>
      </c>
      <c r="M48" s="21">
        <v>31.984842521333817</v>
      </c>
      <c r="N48" s="20"/>
      <c r="O48" s="38">
        <f t="shared" si="1"/>
        <v>26.438142173215329</v>
      </c>
      <c r="S48" s="3"/>
    </row>
    <row r="49" spans="1:19" ht="12" thickBot="1" x14ac:dyDescent="0.2">
      <c r="A49" s="18" t="s">
        <v>29</v>
      </c>
      <c r="B49" s="19" t="s">
        <v>10</v>
      </c>
      <c r="C49" s="19" t="s">
        <v>12</v>
      </c>
      <c r="D49" s="20">
        <v>43.855539</v>
      </c>
      <c r="E49" s="20">
        <v>50.555804999999999</v>
      </c>
      <c r="F49" s="20">
        <v>58.727125000000001</v>
      </c>
      <c r="G49" s="20">
        <v>65.985275587818691</v>
      </c>
      <c r="H49" s="20">
        <v>72.451832595424932</v>
      </c>
      <c r="I49" s="20">
        <v>74.059428105558254</v>
      </c>
      <c r="J49" s="20">
        <v>79.529357973369088</v>
      </c>
      <c r="K49" s="20">
        <v>84.514931019543383</v>
      </c>
      <c r="L49" s="20">
        <v>89.479221877199052</v>
      </c>
      <c r="M49" s="21">
        <v>94.717327978299863</v>
      </c>
      <c r="N49" s="20"/>
      <c r="O49" s="38">
        <f t="shared" si="1"/>
        <v>71.387584413721328</v>
      </c>
      <c r="S49" s="3"/>
    </row>
    <row r="50" spans="1:19" ht="12" thickBot="1" x14ac:dyDescent="0.2">
      <c r="A50" s="18" t="s">
        <v>30</v>
      </c>
      <c r="B50" s="19" t="s">
        <v>10</v>
      </c>
      <c r="C50" s="19" t="s">
        <v>12</v>
      </c>
      <c r="D50" s="20">
        <v>9.6048089999999995</v>
      </c>
      <c r="E50" s="20">
        <v>10.913648999999999</v>
      </c>
      <c r="F50" s="20">
        <v>11.81344</v>
      </c>
      <c r="G50" s="20">
        <v>12.306566</v>
      </c>
      <c r="H50" s="20">
        <v>12.564388167788014</v>
      </c>
      <c r="I50" s="20">
        <v>13.239340995677136</v>
      </c>
      <c r="J50" s="20">
        <v>13.988355256450243</v>
      </c>
      <c r="K50" s="20">
        <v>14.803061593855029</v>
      </c>
      <c r="L50" s="20">
        <v>15.657961607875418</v>
      </c>
      <c r="M50" s="21">
        <v>16.554782483101636</v>
      </c>
      <c r="N50" s="20"/>
      <c r="O50" s="38">
        <f t="shared" si="1"/>
        <v>13.144635410474748</v>
      </c>
      <c r="S50" s="3"/>
    </row>
    <row r="51" spans="1:19" ht="12" thickBot="1" x14ac:dyDescent="0.2">
      <c r="A51" s="18" t="s">
        <v>31</v>
      </c>
      <c r="B51" s="19" t="s">
        <v>10</v>
      </c>
      <c r="C51" s="19" t="s">
        <v>12</v>
      </c>
      <c r="D51" s="20">
        <v>16.157727999999999</v>
      </c>
      <c r="E51" s="20">
        <v>18.085343999999999</v>
      </c>
      <c r="F51" s="20">
        <v>18.453513000000001</v>
      </c>
      <c r="G51" s="20">
        <v>19.017005000000001</v>
      </c>
      <c r="H51" s="20">
        <v>19.919843879521682</v>
      </c>
      <c r="I51" s="20">
        <v>20.739874887392286</v>
      </c>
      <c r="J51" s="20">
        <v>21.738803305380412</v>
      </c>
      <c r="K51" s="20">
        <v>22.811663558153096</v>
      </c>
      <c r="L51" s="20">
        <v>23.915224579241855</v>
      </c>
      <c r="M51" s="21">
        <v>25.019156022547811</v>
      </c>
      <c r="N51" s="20"/>
      <c r="O51" s="38">
        <f t="shared" si="1"/>
        <v>20.585815623223713</v>
      </c>
      <c r="S51" s="3"/>
    </row>
    <row r="52" spans="1:19" ht="12" thickBot="1" x14ac:dyDescent="0.2">
      <c r="A52" s="18" t="s">
        <v>32</v>
      </c>
      <c r="B52" s="19" t="s">
        <v>10</v>
      </c>
      <c r="C52" s="19" t="s">
        <v>12</v>
      </c>
      <c r="D52" s="20">
        <v>45.665249000000003</v>
      </c>
      <c r="E52" s="20">
        <v>53.500303000000002</v>
      </c>
      <c r="F52" s="20">
        <v>63.350312000000002</v>
      </c>
      <c r="G52" s="20">
        <v>74.353296999999998</v>
      </c>
      <c r="H52" s="20">
        <v>83.992558064331661</v>
      </c>
      <c r="I52" s="20">
        <v>95.230196261574378</v>
      </c>
      <c r="J52" s="20">
        <v>107.8232103197266</v>
      </c>
      <c r="K52" s="20">
        <v>121.37249164920004</v>
      </c>
      <c r="L52" s="20">
        <v>136.15498658185143</v>
      </c>
      <c r="M52" s="21">
        <v>152.26767644821169</v>
      </c>
      <c r="N52" s="20"/>
      <c r="O52" s="38">
        <f t="shared" si="1"/>
        <v>93.371028032489576</v>
      </c>
      <c r="S52" s="3"/>
    </row>
    <row r="53" spans="1:19" ht="12" thickBot="1" x14ac:dyDescent="0.2">
      <c r="A53" s="18" t="s">
        <v>33</v>
      </c>
      <c r="B53" s="19" t="s">
        <v>10</v>
      </c>
      <c r="C53" s="19" t="s">
        <v>12</v>
      </c>
      <c r="D53" s="20">
        <v>19.220226</v>
      </c>
      <c r="E53" s="20">
        <v>19.508475000000001</v>
      </c>
      <c r="F53" s="20">
        <v>18.397818999999998</v>
      </c>
      <c r="G53" s="20">
        <v>19.340727999999999</v>
      </c>
      <c r="H53" s="20">
        <v>22.721991563493617</v>
      </c>
      <c r="I53" s="20">
        <v>22.831487927819818</v>
      </c>
      <c r="J53" s="20">
        <v>23.113696739130219</v>
      </c>
      <c r="K53" s="20">
        <v>23.442288960106836</v>
      </c>
      <c r="L53" s="20">
        <v>23.775392810891997</v>
      </c>
      <c r="M53" s="21">
        <v>24.211042835726971</v>
      </c>
      <c r="N53" s="20"/>
      <c r="O53" s="38">
        <f t="shared" si="1"/>
        <v>21.656314883716945</v>
      </c>
      <c r="S53" s="3"/>
    </row>
    <row r="54" spans="1:19" ht="12" thickBot="1" x14ac:dyDescent="0.2">
      <c r="A54" s="18" t="s">
        <v>34</v>
      </c>
      <c r="B54" s="19" t="s">
        <v>10</v>
      </c>
      <c r="C54" s="19" t="s">
        <v>12</v>
      </c>
      <c r="D54" s="20">
        <v>19.127749999999999</v>
      </c>
      <c r="E54" s="20">
        <v>21.041848000000002</v>
      </c>
      <c r="F54" s="20">
        <v>21.922377999999998</v>
      </c>
      <c r="G54" s="20">
        <v>22.412312</v>
      </c>
      <c r="H54" s="20">
        <v>23.289475910467853</v>
      </c>
      <c r="I54" s="20">
        <v>23.871607926625344</v>
      </c>
      <c r="J54" s="20">
        <v>24.798178223730531</v>
      </c>
      <c r="K54" s="20">
        <v>25.777312275711296</v>
      </c>
      <c r="L54" s="20">
        <v>26.757167750509723</v>
      </c>
      <c r="M54" s="21">
        <v>27.732376526575564</v>
      </c>
      <c r="N54" s="20"/>
      <c r="O54" s="38">
        <f t="shared" si="1"/>
        <v>23.67304066136203</v>
      </c>
      <c r="S54" s="3"/>
    </row>
    <row r="55" spans="1:19" ht="12" thickBot="1" x14ac:dyDescent="0.2">
      <c r="A55" s="18" t="s">
        <v>35</v>
      </c>
      <c r="B55" s="19" t="s">
        <v>10</v>
      </c>
      <c r="C55" s="19" t="s">
        <v>12</v>
      </c>
      <c r="D55" s="20">
        <v>12.143616</v>
      </c>
      <c r="E55" s="20">
        <v>12.929606</v>
      </c>
      <c r="F55" s="20">
        <v>13.325962999999998</v>
      </c>
      <c r="G55" s="20">
        <v>13.22499</v>
      </c>
      <c r="H55" s="20">
        <v>13.604738861499683</v>
      </c>
      <c r="I55" s="20">
        <v>14.216740494636637</v>
      </c>
      <c r="J55" s="20">
        <v>14.878293888619952</v>
      </c>
      <c r="K55" s="20">
        <v>15.540948028344104</v>
      </c>
      <c r="L55" s="20">
        <v>16.207403030934159</v>
      </c>
      <c r="M55" s="21">
        <v>16.816333048441372</v>
      </c>
      <c r="N55" s="20"/>
      <c r="O55" s="38">
        <f t="shared" si="1"/>
        <v>14.28886323524759</v>
      </c>
      <c r="S55" s="3"/>
    </row>
    <row r="56" spans="1:19" ht="12" thickBot="1" x14ac:dyDescent="0.2">
      <c r="A56" s="18" t="s">
        <v>36</v>
      </c>
      <c r="B56" s="19" t="s">
        <v>10</v>
      </c>
      <c r="C56" s="19" t="s">
        <v>12</v>
      </c>
      <c r="D56" s="20">
        <v>8.2632309999999993</v>
      </c>
      <c r="E56" s="20">
        <v>9.5637480000000004</v>
      </c>
      <c r="F56" s="20">
        <v>9.6027290000000001</v>
      </c>
      <c r="G56" s="20">
        <v>9.5183839999999993</v>
      </c>
      <c r="H56" s="20">
        <v>9.8987631586922529</v>
      </c>
      <c r="I56" s="20">
        <v>9.9893820563245601</v>
      </c>
      <c r="J56" s="20">
        <v>10.348353725656958</v>
      </c>
      <c r="K56" s="20">
        <v>10.747331691304803</v>
      </c>
      <c r="L56" s="20">
        <v>11.178380850950663</v>
      </c>
      <c r="M56" s="21">
        <v>11.634458183873884</v>
      </c>
      <c r="N56" s="20"/>
      <c r="O56" s="38">
        <f t="shared" si="1"/>
        <v>10.074476166680313</v>
      </c>
      <c r="S56" s="3"/>
    </row>
    <row r="57" spans="1:19" ht="12" thickBot="1" x14ac:dyDescent="0.2">
      <c r="A57" s="18" t="s">
        <v>50</v>
      </c>
      <c r="B57" s="19" t="s">
        <v>10</v>
      </c>
      <c r="C57" s="19" t="s">
        <v>12</v>
      </c>
      <c r="D57" s="20">
        <v>11.711285999999999</v>
      </c>
      <c r="E57" s="20">
        <v>11.749715999999999</v>
      </c>
      <c r="F57" s="20">
        <v>11.823365000000001</v>
      </c>
      <c r="G57" s="20">
        <v>12.331336</v>
      </c>
      <c r="H57" s="20">
        <v>13.085359981374543</v>
      </c>
      <c r="I57" s="20">
        <v>13.533415511725739</v>
      </c>
      <c r="J57" s="20">
        <v>13.974186992024254</v>
      </c>
      <c r="K57" s="20">
        <v>14.431323499148094</v>
      </c>
      <c r="L57" s="20">
        <v>14.938591220160333</v>
      </c>
      <c r="M57" s="21">
        <v>15.415544566653207</v>
      </c>
      <c r="N57" s="20"/>
      <c r="O57" s="38">
        <f t="shared" si="1"/>
        <v>13.299412477108618</v>
      </c>
      <c r="S57" s="3"/>
    </row>
    <row r="58" spans="1:19" ht="12" thickBot="1" x14ac:dyDescent="0.2">
      <c r="A58" s="18" t="s">
        <v>51</v>
      </c>
      <c r="B58" s="19" t="s">
        <v>10</v>
      </c>
      <c r="C58" s="19" t="s">
        <v>12</v>
      </c>
      <c r="D58" s="20">
        <v>14.223431</v>
      </c>
      <c r="E58" s="20">
        <v>14.987843000000002</v>
      </c>
      <c r="F58" s="20">
        <v>15.390625999999997</v>
      </c>
      <c r="G58" s="20">
        <v>16.203634000000001</v>
      </c>
      <c r="H58" s="20">
        <v>17.498073778226559</v>
      </c>
      <c r="I58" s="20">
        <v>18.320581430696176</v>
      </c>
      <c r="J58" s="20">
        <v>19.277399254202191</v>
      </c>
      <c r="K58" s="20">
        <v>20.287548733467442</v>
      </c>
      <c r="L58" s="20">
        <v>21.365557730824829</v>
      </c>
      <c r="M58" s="21">
        <v>22.511465158774932</v>
      </c>
      <c r="N58" s="20"/>
      <c r="O58" s="38">
        <f t="shared" si="1"/>
        <v>18.006616008619215</v>
      </c>
      <c r="S58" s="3"/>
    </row>
    <row r="59" spans="1:19" ht="12" thickBot="1" x14ac:dyDescent="0.2">
      <c r="A59" s="18" t="s">
        <v>52</v>
      </c>
      <c r="B59" s="19" t="s">
        <v>10</v>
      </c>
      <c r="C59" s="19" t="s">
        <v>12</v>
      </c>
      <c r="D59" s="20">
        <v>67.332828000000006</v>
      </c>
      <c r="E59" s="20">
        <v>68.242637000000002</v>
      </c>
      <c r="F59" s="20">
        <v>71.250929999999997</v>
      </c>
      <c r="G59" s="20">
        <v>73.113077000000004</v>
      </c>
      <c r="H59" s="20">
        <v>74.809368546450912</v>
      </c>
      <c r="I59" s="20">
        <v>77.460780269108682</v>
      </c>
      <c r="J59" s="20">
        <v>81.18780949616945</v>
      </c>
      <c r="K59" s="20">
        <v>84.926529827932541</v>
      </c>
      <c r="L59" s="20">
        <v>88.872493663250481</v>
      </c>
      <c r="M59" s="21">
        <v>93.124114283802214</v>
      </c>
      <c r="N59" s="20"/>
      <c r="O59" s="38">
        <f t="shared" si="1"/>
        <v>78.032056808671427</v>
      </c>
      <c r="S59" s="3"/>
    </row>
    <row r="60" spans="1:19" ht="12" thickBot="1" x14ac:dyDescent="0.2">
      <c r="A60" s="18" t="s">
        <v>53</v>
      </c>
      <c r="B60" s="19" t="s">
        <v>10</v>
      </c>
      <c r="C60" s="19" t="s">
        <v>12</v>
      </c>
      <c r="D60" s="20">
        <v>266.29302000000001</v>
      </c>
      <c r="E60" s="20">
        <v>292.16015800000002</v>
      </c>
      <c r="F60" s="20">
        <v>318.47592400000002</v>
      </c>
      <c r="G60" s="20">
        <v>352.79529600000001</v>
      </c>
      <c r="H60" s="20">
        <v>391.60277856000005</v>
      </c>
      <c r="I60" s="20">
        <v>432.21299356961674</v>
      </c>
      <c r="J60" s="20">
        <v>473.09777936923774</v>
      </c>
      <c r="K60" s="20">
        <v>516.79727815838066</v>
      </c>
      <c r="L60" s="20">
        <v>563.15170081987253</v>
      </c>
      <c r="M60" s="21">
        <v>612.97193449383553</v>
      </c>
      <c r="N60" s="20"/>
      <c r="O60" s="38">
        <f t="shared" si="1"/>
        <v>421.95588629709437</v>
      </c>
      <c r="S60" s="3"/>
    </row>
    <row r="61" spans="1:19" ht="12" thickBot="1" x14ac:dyDescent="0.2">
      <c r="A61" s="18" t="s">
        <v>37</v>
      </c>
      <c r="B61" s="19" t="s">
        <v>10</v>
      </c>
      <c r="C61" s="19" t="s">
        <v>12</v>
      </c>
      <c r="D61" s="20">
        <v>64.374253999999993</v>
      </c>
      <c r="E61" s="20">
        <v>73.996911999999995</v>
      </c>
      <c r="F61" s="20">
        <v>72.151829000000006</v>
      </c>
      <c r="G61" s="20">
        <v>75.322747000000007</v>
      </c>
      <c r="H61" s="20">
        <v>79.372738901011701</v>
      </c>
      <c r="I61" s="20">
        <v>82.267731618108314</v>
      </c>
      <c r="J61" s="20">
        <v>85.17889174087486</v>
      </c>
      <c r="K61" s="20">
        <v>87.594484875397939</v>
      </c>
      <c r="L61" s="20">
        <v>89.622268710210278</v>
      </c>
      <c r="M61" s="21">
        <v>91.374372364835835</v>
      </c>
      <c r="N61" s="20"/>
      <c r="O61" s="38">
        <f t="shared" si="1"/>
        <v>80.125623021043893</v>
      </c>
      <c r="S61" s="3"/>
    </row>
    <row r="62" spans="1:19" ht="12" thickBot="1" x14ac:dyDescent="0.2">
      <c r="A62" s="18" t="s">
        <v>38</v>
      </c>
      <c r="B62" s="19" t="s">
        <v>10</v>
      </c>
      <c r="C62" s="19" t="s">
        <v>12</v>
      </c>
      <c r="D62" s="20">
        <v>109.61702099999999</v>
      </c>
      <c r="E62" s="20">
        <v>89.788818000000006</v>
      </c>
      <c r="F62" s="20">
        <v>98.907859000000002</v>
      </c>
      <c r="G62" s="20">
        <v>105.913</v>
      </c>
      <c r="H62" s="20">
        <v>110.04360699999999</v>
      </c>
      <c r="I62" s="20">
        <v>114.52503527109992</v>
      </c>
      <c r="J62" s="20">
        <v>119.37475708811991</v>
      </c>
      <c r="K62" s="20">
        <v>124.08828217371727</v>
      </c>
      <c r="L62" s="20">
        <v>128.95763749228627</v>
      </c>
      <c r="M62" s="21">
        <v>134.06498963362617</v>
      </c>
      <c r="N62" s="20"/>
      <c r="O62" s="38">
        <f t="shared" si="1"/>
        <v>113.52810066588495</v>
      </c>
      <c r="S62" s="3"/>
    </row>
    <row r="63" spans="1:19" ht="12" thickBot="1" x14ac:dyDescent="0.2">
      <c r="A63" s="18" t="s">
        <v>39</v>
      </c>
      <c r="B63" s="19" t="s">
        <v>10</v>
      </c>
      <c r="C63" s="19" t="s">
        <v>12</v>
      </c>
      <c r="D63" s="20">
        <v>24.859825000000001</v>
      </c>
      <c r="E63" s="20">
        <v>26.509929</v>
      </c>
      <c r="F63" s="20">
        <v>29.138458</v>
      </c>
      <c r="G63" s="20">
        <v>30.554914</v>
      </c>
      <c r="H63" s="20">
        <v>30.95620379340933</v>
      </c>
      <c r="I63" s="20">
        <v>32.219411733715098</v>
      </c>
      <c r="J63" s="20">
        <v>33.810994053029525</v>
      </c>
      <c r="K63" s="20">
        <v>35.336468231140621</v>
      </c>
      <c r="L63" s="20">
        <v>36.929712014572281</v>
      </c>
      <c r="M63" s="21">
        <v>38.617732685607237</v>
      </c>
      <c r="N63" s="20"/>
      <c r="O63" s="38">
        <f t="shared" si="1"/>
        <v>31.893364851147407</v>
      </c>
      <c r="S63" s="3"/>
    </row>
    <row r="64" spans="1:19" ht="12" thickBot="1" x14ac:dyDescent="0.2">
      <c r="A64" s="18" t="s">
        <v>40</v>
      </c>
      <c r="B64" s="19" t="s">
        <v>10</v>
      </c>
      <c r="C64" s="19" t="s">
        <v>12</v>
      </c>
      <c r="D64" s="20">
        <v>36.987982000000002</v>
      </c>
      <c r="E64" s="20">
        <v>39.911749999999998</v>
      </c>
      <c r="F64" s="20">
        <v>39.969577000000001</v>
      </c>
      <c r="G64" s="20">
        <v>41.082568000000002</v>
      </c>
      <c r="H64" s="20">
        <v>45.514110200520506</v>
      </c>
      <c r="I64" s="20">
        <v>46.747751420136339</v>
      </c>
      <c r="J64" s="20">
        <v>50.302260465683048</v>
      </c>
      <c r="K64" s="20">
        <v>53.992572386304232</v>
      </c>
      <c r="L64" s="20">
        <v>58.220863019789761</v>
      </c>
      <c r="M64" s="21">
        <v>62.807812961976225</v>
      </c>
      <c r="N64" s="20"/>
      <c r="O64" s="38">
        <f t="shared" si="1"/>
        <v>47.553724745441016</v>
      </c>
      <c r="S64" s="3"/>
    </row>
    <row r="65" spans="1:19" ht="12" thickBot="1" x14ac:dyDescent="0.2">
      <c r="A65" s="18" t="s">
        <v>41</v>
      </c>
      <c r="B65" s="19" t="s">
        <v>10</v>
      </c>
      <c r="C65" s="19" t="s">
        <v>12</v>
      </c>
      <c r="D65" s="20">
        <v>34.025216999999998</v>
      </c>
      <c r="E65" s="20">
        <v>33.862105</v>
      </c>
      <c r="F65" s="20">
        <v>40.475104999999999</v>
      </c>
      <c r="G65" s="20">
        <v>44.164132000000002</v>
      </c>
      <c r="H65" s="20">
        <v>49.280642999999998</v>
      </c>
      <c r="I65" s="20">
        <v>52.413324438137948</v>
      </c>
      <c r="J65" s="20">
        <v>55.657729893221564</v>
      </c>
      <c r="K65" s="20">
        <v>59.103302001628442</v>
      </c>
      <c r="L65" s="20">
        <v>62.840734228536185</v>
      </c>
      <c r="M65" s="21">
        <v>66.793533863847799</v>
      </c>
      <c r="N65" s="20"/>
      <c r="O65" s="38">
        <f t="shared" si="1"/>
        <v>49.861582642537194</v>
      </c>
      <c r="S65" s="3"/>
    </row>
    <row r="66" spans="1:19" ht="12" thickBot="1" x14ac:dyDescent="0.2">
      <c r="A66" s="18" t="s">
        <v>42</v>
      </c>
      <c r="B66" s="19" t="s">
        <v>10</v>
      </c>
      <c r="C66" s="19" t="s">
        <v>12</v>
      </c>
      <c r="D66" s="20">
        <v>59.384362000000003</v>
      </c>
      <c r="E66" s="20">
        <v>70.912257999999994</v>
      </c>
      <c r="F66" s="20">
        <v>79.405799999999999</v>
      </c>
      <c r="G66" s="20">
        <v>85.102827000000005</v>
      </c>
      <c r="H66" s="20">
        <v>84.787566198635247</v>
      </c>
      <c r="I66" s="20">
        <v>97.419524342394965</v>
      </c>
      <c r="J66" s="20">
        <v>107.62890418717328</v>
      </c>
      <c r="K66" s="20">
        <v>118.83756309206305</v>
      </c>
      <c r="L66" s="20">
        <v>131.02220794742109</v>
      </c>
      <c r="M66" s="21">
        <v>144.20660895262634</v>
      </c>
      <c r="N66" s="20"/>
      <c r="O66" s="38">
        <f t="shared" si="1"/>
        <v>97.870762172031391</v>
      </c>
      <c r="S66" s="3"/>
    </row>
    <row r="67" spans="1:19" ht="12" thickBot="1" x14ac:dyDescent="0.2">
      <c r="A67" s="18" t="s">
        <v>43</v>
      </c>
      <c r="B67" s="19" t="s">
        <v>10</v>
      </c>
      <c r="C67" s="19" t="s">
        <v>12</v>
      </c>
      <c r="D67" s="20">
        <v>29.922349000000001</v>
      </c>
      <c r="E67" s="20">
        <v>34.833235999999999</v>
      </c>
      <c r="F67" s="20">
        <v>38.184184000000002</v>
      </c>
      <c r="G67" s="20">
        <v>47.528024000000002</v>
      </c>
      <c r="H67" s="20">
        <v>50.298950000000005</v>
      </c>
      <c r="I67" s="20">
        <v>55.178993803035596</v>
      </c>
      <c r="J67" s="20">
        <v>60.46182026141642</v>
      </c>
      <c r="K67" s="20">
        <v>66.180557042371689</v>
      </c>
      <c r="L67" s="20">
        <v>72.331277334784389</v>
      </c>
      <c r="M67" s="21">
        <v>78.945948563154403</v>
      </c>
      <c r="N67" s="20"/>
      <c r="O67" s="38">
        <f t="shared" si="1"/>
        <v>53.386534000476253</v>
      </c>
      <c r="S67" s="3"/>
    </row>
    <row r="68" spans="1:19" ht="12" thickBot="1" x14ac:dyDescent="0.2">
      <c r="A68" s="18" t="s">
        <v>44</v>
      </c>
      <c r="B68" s="19" t="s">
        <v>10</v>
      </c>
      <c r="C68" s="19" t="s">
        <v>12</v>
      </c>
      <c r="D68" s="20">
        <v>4.6024479999999999</v>
      </c>
      <c r="E68" s="20">
        <v>4.7575830000000003</v>
      </c>
      <c r="F68" s="20">
        <v>4.8141360000000004</v>
      </c>
      <c r="G68" s="20">
        <v>4.9588489999999998</v>
      </c>
      <c r="H68" s="20">
        <v>5.1891410000000002</v>
      </c>
      <c r="I68" s="20">
        <v>5.2755271697567148</v>
      </c>
      <c r="J68" s="20">
        <v>5.47878617869147</v>
      </c>
      <c r="K68" s="20">
        <v>5.6655601953417989</v>
      </c>
      <c r="L68" s="20">
        <v>5.8785181702639608</v>
      </c>
      <c r="M68" s="21">
        <v>6.0911468205280057</v>
      </c>
      <c r="N68" s="20"/>
      <c r="O68" s="38">
        <f t="shared" si="1"/>
        <v>5.2711695534581944</v>
      </c>
      <c r="S68" s="3"/>
    </row>
    <row r="69" spans="1:19" ht="12" thickBot="1" x14ac:dyDescent="0.2">
      <c r="A69" s="18" t="s">
        <v>45</v>
      </c>
      <c r="B69" s="19" t="s">
        <v>10</v>
      </c>
      <c r="C69" s="19" t="s">
        <v>12</v>
      </c>
      <c r="D69" s="20">
        <v>28.552444999999999</v>
      </c>
      <c r="E69" s="20">
        <v>31.734006000000001</v>
      </c>
      <c r="F69" s="20">
        <v>33.421143000000001</v>
      </c>
      <c r="G69" s="20">
        <v>39.612109000000004</v>
      </c>
      <c r="H69" s="20">
        <v>41.473878122999999</v>
      </c>
      <c r="I69" s="20">
        <v>43.874183713185161</v>
      </c>
      <c r="J69" s="20">
        <v>47.85130168623747</v>
      </c>
      <c r="K69" s="20">
        <v>51.685106021787782</v>
      </c>
      <c r="L69" s="20">
        <v>56.10593304785808</v>
      </c>
      <c r="M69" s="21">
        <v>60.867238940583597</v>
      </c>
      <c r="N69" s="20"/>
      <c r="O69" s="38">
        <f t="shared" si="1"/>
        <v>43.517734453265206</v>
      </c>
      <c r="S69" s="3"/>
    </row>
    <row r="70" spans="1:19" ht="12" thickBot="1" x14ac:dyDescent="0.2">
      <c r="A70" s="18" t="s">
        <v>46</v>
      </c>
      <c r="B70" s="19" t="s">
        <v>10</v>
      </c>
      <c r="C70" s="19" t="s">
        <v>12</v>
      </c>
      <c r="D70" s="20">
        <v>6.588114</v>
      </c>
      <c r="E70" s="20">
        <v>7.9405450755120599</v>
      </c>
      <c r="F70" s="20">
        <v>7.9739063606727703</v>
      </c>
      <c r="G70" s="20">
        <v>7.79986123992839</v>
      </c>
      <c r="H70" s="20">
        <v>8.4238501391226617</v>
      </c>
      <c r="I70" s="20">
        <v>8.6121076498415903</v>
      </c>
      <c r="J70" s="20">
        <v>8.9679000033722218</v>
      </c>
      <c r="K70" s="20">
        <v>9.3236923569028498</v>
      </c>
      <c r="L70" s="20">
        <v>9.6794847104334814</v>
      </c>
      <c r="M70" s="21">
        <v>10.035277063964109</v>
      </c>
      <c r="N70" s="20"/>
      <c r="O70" s="38">
        <f t="shared" si="1"/>
        <v>8.5344738599750141</v>
      </c>
      <c r="S70" s="3"/>
    </row>
    <row r="71" spans="1:19" ht="12" thickBot="1" x14ac:dyDescent="0.2">
      <c r="A71" s="18" t="s">
        <v>54</v>
      </c>
      <c r="B71" s="19" t="s">
        <v>10</v>
      </c>
      <c r="C71" s="19" t="s">
        <v>12</v>
      </c>
      <c r="D71" s="20">
        <v>30.851413000000001</v>
      </c>
      <c r="E71" s="20">
        <v>34.433157999999999</v>
      </c>
      <c r="F71" s="20">
        <v>37.312369000000004</v>
      </c>
      <c r="G71" s="20">
        <v>37.657813000000004</v>
      </c>
      <c r="H71" s="20">
        <v>40.952871637500003</v>
      </c>
      <c r="I71" s="20">
        <v>44.442551455450328</v>
      </c>
      <c r="J71" s="20">
        <v>47.337969274555732</v>
      </c>
      <c r="K71" s="20">
        <v>50.270525929165203</v>
      </c>
      <c r="L71" s="20">
        <v>53.239809820100433</v>
      </c>
      <c r="M71" s="21">
        <v>56.245756084223203</v>
      </c>
      <c r="N71" s="20"/>
      <c r="O71" s="38">
        <f t="shared" si="1"/>
        <v>43.274423720099499</v>
      </c>
      <c r="S71" s="3"/>
    </row>
    <row r="72" spans="1:19" ht="12" thickBot="1" x14ac:dyDescent="0.2">
      <c r="A72" s="24" t="s">
        <v>55</v>
      </c>
      <c r="B72" s="25" t="s">
        <v>10</v>
      </c>
      <c r="C72" s="25" t="s">
        <v>12</v>
      </c>
      <c r="D72" s="30">
        <v>24.988002000000002</v>
      </c>
      <c r="E72" s="30">
        <v>26.490788999999999</v>
      </c>
      <c r="F72" s="30">
        <v>27.961568</v>
      </c>
      <c r="G72" s="30">
        <v>29.787247000000001</v>
      </c>
      <c r="H72" s="30">
        <v>31.597261</v>
      </c>
      <c r="I72" s="30">
        <v>33.316604607844795</v>
      </c>
      <c r="J72" s="30">
        <v>35.485475304395223</v>
      </c>
      <c r="K72" s="30">
        <v>37.927897688918115</v>
      </c>
      <c r="L72" s="30">
        <v>40.535553886456015</v>
      </c>
      <c r="M72" s="31">
        <v>43.376955346192027</v>
      </c>
      <c r="N72" s="20"/>
      <c r="O72" s="38">
        <f t="shared" si="1"/>
        <v>33.146735383380616</v>
      </c>
      <c r="S72" s="3"/>
    </row>
    <row r="73" spans="1:19" ht="12" thickBot="1" x14ac:dyDescent="0.2">
      <c r="A73" s="26" t="s">
        <v>56</v>
      </c>
      <c r="B73" s="27" t="s">
        <v>10</v>
      </c>
      <c r="C73" s="27" t="s">
        <v>12</v>
      </c>
      <c r="D73" s="28">
        <v>3.0983269999999998</v>
      </c>
      <c r="E73" s="28">
        <v>3.7864530639104599</v>
      </c>
      <c r="F73" s="28">
        <v>4.0648190227233396</v>
      </c>
      <c r="G73" s="28">
        <v>4.8509637312925005</v>
      </c>
      <c r="H73" s="28">
        <v>5.481589016360525</v>
      </c>
      <c r="I73" s="28">
        <v>5.6314026057714699</v>
      </c>
      <c r="J73" s="28">
        <v>6.1278557286262512</v>
      </c>
      <c r="K73" s="28">
        <v>6.6074877159063448</v>
      </c>
      <c r="L73" s="28">
        <v>7.0663680989594724</v>
      </c>
      <c r="M73" s="29">
        <v>7.5024693520047734</v>
      </c>
      <c r="N73" s="20"/>
      <c r="O73" s="41">
        <f t="shared" si="1"/>
        <v>5.4217735335555144</v>
      </c>
      <c r="S73" s="3"/>
    </row>
    <row r="74" spans="1:19" ht="12" thickBot="1" x14ac:dyDescent="0.2">
      <c r="A74" s="25" t="s">
        <v>63</v>
      </c>
      <c r="B74" s="25" t="s">
        <v>10</v>
      </c>
      <c r="C74" s="25" t="s">
        <v>12</v>
      </c>
      <c r="D74" s="30">
        <f>SUM(D39:D60)</f>
        <v>1045.0985900000001</v>
      </c>
      <c r="E74" s="30">
        <f t="shared" ref="E74:M74" si="2">SUM(E39:E60)</f>
        <v>1130.9555089999999</v>
      </c>
      <c r="F74" s="30">
        <f t="shared" si="2"/>
        <v>1183.3708080000001</v>
      </c>
      <c r="G74" s="30">
        <f t="shared" si="2"/>
        <v>1245.8384375878186</v>
      </c>
      <c r="H74" s="30">
        <f t="shared" si="2"/>
        <v>1331.2443759722892</v>
      </c>
      <c r="I74" s="30">
        <f t="shared" si="2"/>
        <v>1402.6786469561118</v>
      </c>
      <c r="J74" s="30">
        <f t="shared" si="2"/>
        <v>1487.3830571246624</v>
      </c>
      <c r="K74" s="30">
        <f t="shared" si="2"/>
        <v>1576.5103246015792</v>
      </c>
      <c r="L74" s="30">
        <f t="shared" si="2"/>
        <v>1670.6052578907338</v>
      </c>
      <c r="M74" s="30">
        <f t="shared" si="2"/>
        <v>1770.9939646063265</v>
      </c>
      <c r="N74" s="20"/>
      <c r="O74" s="41">
        <f t="shared" si="1"/>
        <v>1384.467897173952</v>
      </c>
      <c r="S74" s="3"/>
    </row>
    <row r="75" spans="1:19" ht="12" thickBot="1" x14ac:dyDescent="0.2">
      <c r="A75" s="2" t="s">
        <v>64</v>
      </c>
      <c r="B75" s="2" t="s">
        <v>10</v>
      </c>
      <c r="C75" s="2" t="s">
        <v>12</v>
      </c>
      <c r="D75" s="22">
        <f>SUM(D32:D73)</f>
        <v>1721.3890922726425</v>
      </c>
      <c r="E75" s="22">
        <f t="shared" ref="E75:M75" si="3">SUM(E32:E73)</f>
        <v>1846.960578836447</v>
      </c>
      <c r="F75" s="22">
        <f t="shared" si="3"/>
        <v>1953.1052545315686</v>
      </c>
      <c r="G75" s="22">
        <f t="shared" si="3"/>
        <v>2067.4655647309528</v>
      </c>
      <c r="H75" s="22">
        <f t="shared" si="3"/>
        <v>2202.2047628906876</v>
      </c>
      <c r="I75" s="22">
        <f t="shared" si="3"/>
        <v>2329.6030006271426</v>
      </c>
      <c r="J75" s="22">
        <f t="shared" si="3"/>
        <v>2473.2859055267718</v>
      </c>
      <c r="K75" s="22">
        <f t="shared" si="3"/>
        <v>2624.1822782233121</v>
      </c>
      <c r="L75" s="22">
        <f t="shared" si="3"/>
        <v>2783.7890656016662</v>
      </c>
      <c r="M75" s="22">
        <f t="shared" si="3"/>
        <v>2953.6517198979182</v>
      </c>
      <c r="O75" s="41">
        <f t="shared" si="1"/>
        <v>2295.5637223139115</v>
      </c>
      <c r="S75" s="3"/>
    </row>
    <row r="76" spans="1:19" x14ac:dyDescent="0.15">
      <c r="E76" s="49">
        <f t="shared" ref="E76:M76" si="4">(E75/D75)-1</f>
        <v>7.294776476015663E-2</v>
      </c>
      <c r="F76" s="49">
        <f t="shared" si="4"/>
        <v>5.7469919451118345E-2</v>
      </c>
      <c r="G76" s="49">
        <f t="shared" si="4"/>
        <v>5.8553070774883809E-2</v>
      </c>
      <c r="H76" s="49">
        <f t="shared" si="4"/>
        <v>6.5171193396523996E-2</v>
      </c>
      <c r="I76" s="49">
        <f t="shared" si="4"/>
        <v>5.7850314322827945E-2</v>
      </c>
      <c r="J76" s="49">
        <f t="shared" si="4"/>
        <v>6.1676991685256644E-2</v>
      </c>
      <c r="K76" s="49">
        <f t="shared" si="4"/>
        <v>6.1010485022920058E-2</v>
      </c>
      <c r="L76" s="49">
        <f t="shared" si="4"/>
        <v>6.0821532369472076E-2</v>
      </c>
      <c r="M76" s="49">
        <f t="shared" si="4"/>
        <v>6.1018507614383211E-2</v>
      </c>
      <c r="S76" s="3"/>
    </row>
    <row r="77" spans="1:19" x14ac:dyDescent="0.15">
      <c r="A77" s="2" t="s">
        <v>62</v>
      </c>
      <c r="O77" s="22"/>
      <c r="P77" s="22"/>
      <c r="Q77" s="22"/>
      <c r="R77" s="22"/>
    </row>
    <row r="78" spans="1:19" x14ac:dyDescent="0.15">
      <c r="A78" s="39" t="s">
        <v>60</v>
      </c>
      <c r="B78" s="40">
        <f>(I39-I32)/I32</f>
        <v>0.24931732350897745</v>
      </c>
      <c r="C78" s="2" t="s">
        <v>61</v>
      </c>
    </row>
    <row r="79" spans="1:19" x14ac:dyDescent="0.15">
      <c r="K79" s="2" t="s">
        <v>68</v>
      </c>
    </row>
    <row r="80" spans="1:19" x14ac:dyDescent="0.15">
      <c r="A80" s="2" t="s">
        <v>65</v>
      </c>
      <c r="B80" s="2" t="s">
        <v>66</v>
      </c>
      <c r="D80" s="43">
        <f>D24/D26</f>
        <v>0.19487555501242415</v>
      </c>
      <c r="E80" s="43">
        <f t="shared" ref="E80:J80" si="5">E24/E26</f>
        <v>0.19503144744194043</v>
      </c>
      <c r="F80" s="43">
        <f t="shared" si="5"/>
        <v>0.20056881068131191</v>
      </c>
      <c r="G80" s="43">
        <f t="shared" si="5"/>
        <v>0.20427278612653069</v>
      </c>
      <c r="H80" s="43">
        <f t="shared" si="5"/>
        <v>0.21009618664301793</v>
      </c>
      <c r="I80" s="43">
        <f t="shared" si="5"/>
        <v>0.21720392336999111</v>
      </c>
      <c r="J80" s="43">
        <f t="shared" si="5"/>
        <v>0.21761617118717677</v>
      </c>
      <c r="K80" s="43">
        <f>SUM(D24:J24)/SUM(D$26:J$26)</f>
        <v>0.20583213568242606</v>
      </c>
    </row>
    <row r="81" spans="2:14" x14ac:dyDescent="0.15">
      <c r="B81" s="2" t="s">
        <v>67</v>
      </c>
      <c r="D81" s="43">
        <f>D25/D26</f>
        <v>0.80512444498757585</v>
      </c>
      <c r="E81" s="43">
        <f t="shared" ref="E81:J81" si="6">E25/E26</f>
        <v>0.80496855255805955</v>
      </c>
      <c r="F81" s="43">
        <f t="shared" si="6"/>
        <v>0.79943118931868817</v>
      </c>
      <c r="G81" s="43">
        <f t="shared" si="6"/>
        <v>0.79572721387346945</v>
      </c>
      <c r="H81" s="43">
        <f t="shared" si="6"/>
        <v>0.78990381335698201</v>
      </c>
      <c r="I81" s="43">
        <f t="shared" si="6"/>
        <v>0.78279607663000894</v>
      </c>
      <c r="J81" s="43">
        <f t="shared" si="6"/>
        <v>0.7823838288128232</v>
      </c>
      <c r="K81" s="43">
        <f>SUM(D25:J25)/SUM(D$26:J$26)</f>
        <v>0.79416786431757391</v>
      </c>
    </row>
    <row r="82" spans="2:14" x14ac:dyDescent="0.15">
      <c r="D82" s="2">
        <v>1</v>
      </c>
      <c r="E82" s="2">
        <v>2</v>
      </c>
      <c r="F82" s="2">
        <v>3</v>
      </c>
      <c r="G82" s="2">
        <v>4</v>
      </c>
      <c r="H82" s="2">
        <v>5</v>
      </c>
      <c r="I82" s="2">
        <v>6</v>
      </c>
      <c r="J82" s="2">
        <v>7</v>
      </c>
      <c r="K82" s="2">
        <v>8</v>
      </c>
      <c r="L82" s="2">
        <v>9</v>
      </c>
      <c r="M82" s="2">
        <v>10</v>
      </c>
      <c r="N82" s="2">
        <v>11</v>
      </c>
    </row>
    <row r="83" spans="2:14" x14ac:dyDescent="0.15">
      <c r="D83" s="2">
        <f t="array" ref="D83:F87">LINEST(D26:L26, D82:L82^{1;2}, ,)</f>
        <v>3.5135043290043306</v>
      </c>
      <c r="E83" s="2">
        <v>-21.436476623376631</v>
      </c>
      <c r="F83" s="2">
        <v>745.43485714285714</v>
      </c>
    </row>
    <row r="84" spans="2:14" x14ac:dyDescent="0.15">
      <c r="D84" s="2">
        <v>3.5135043290043306</v>
      </c>
      <c r="E84" s="2">
        <v>-21.436476623376631</v>
      </c>
      <c r="F84" s="2">
        <v>745.43485714285714</v>
      </c>
    </row>
    <row r="85" spans="2:14" x14ac:dyDescent="0.15">
      <c r="D85" s="2">
        <v>3.5135043290043306</v>
      </c>
      <c r="E85" s="2">
        <v>-21.436476623376631</v>
      </c>
      <c r="F85" s="2">
        <v>745.43485714285714</v>
      </c>
    </row>
    <row r="86" spans="2:14" x14ac:dyDescent="0.15">
      <c r="D86" s="2">
        <v>3.5135043290043306</v>
      </c>
      <c r="E86" s="2">
        <v>-21.436476623376631</v>
      </c>
      <c r="F86" s="2">
        <v>745.43485714285714</v>
      </c>
    </row>
    <row r="87" spans="2:14" x14ac:dyDescent="0.15">
      <c r="D87" s="2">
        <v>3.5135043290043306</v>
      </c>
      <c r="E87" s="2">
        <v>-21.436476623376631</v>
      </c>
      <c r="F87" s="2">
        <v>745.43485714285714</v>
      </c>
    </row>
  </sheetData>
  <mergeCells count="7">
    <mergeCell ref="O29:O31"/>
    <mergeCell ref="A24:A25"/>
    <mergeCell ref="P23:P24"/>
    <mergeCell ref="Q23:Q24"/>
    <mergeCell ref="B3:O10"/>
    <mergeCell ref="B12:O14"/>
    <mergeCell ref="B18:O21"/>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9"/>
  <sheetViews>
    <sheetView topLeftCell="A6" zoomScale="150" zoomScaleNormal="115" zoomScalePageLayoutView="115" workbookViewId="0">
      <selection activeCell="A23" sqref="A23:O28"/>
    </sheetView>
  </sheetViews>
  <sheetFormatPr baseColWidth="10" defaultColWidth="8.83203125" defaultRowHeight="11" x14ac:dyDescent="0.15"/>
  <cols>
    <col min="1" max="1" width="12.5" style="2" customWidth="1"/>
    <col min="2" max="2" width="9.5" style="2" customWidth="1"/>
    <col min="3" max="6" width="8.33203125" style="2" customWidth="1"/>
    <col min="7" max="7" width="10" style="2" bestFit="1" customWidth="1"/>
    <col min="8" max="13" width="8.33203125" style="2" customWidth="1"/>
    <col min="14" max="15" width="9.5" style="2" customWidth="1"/>
    <col min="16" max="16" width="8.33203125" style="2" customWidth="1"/>
    <col min="17" max="18" width="8.83203125" style="2"/>
    <col min="19" max="19" width="12.1640625" style="46" customWidth="1"/>
    <col min="20" max="20" width="10" style="2" bestFit="1" customWidth="1"/>
    <col min="21" max="16384" width="8.83203125" style="2"/>
  </cols>
  <sheetData>
    <row r="2" spans="1:18" ht="5.25" customHeight="1" x14ac:dyDescent="0.15">
      <c r="A2" s="3"/>
      <c r="B2" s="3"/>
      <c r="C2" s="3"/>
      <c r="D2" s="3"/>
      <c r="E2" s="3"/>
      <c r="F2" s="3"/>
      <c r="G2" s="3"/>
      <c r="H2" s="3"/>
      <c r="I2" s="3"/>
      <c r="J2" s="3"/>
      <c r="K2" s="3"/>
      <c r="L2" s="3"/>
      <c r="M2" s="3"/>
      <c r="N2" s="3"/>
      <c r="O2" s="3"/>
      <c r="P2" s="3"/>
      <c r="Q2" s="3"/>
      <c r="R2" s="3"/>
    </row>
    <row r="3" spans="1:18" ht="15" customHeight="1" x14ac:dyDescent="0.15">
      <c r="A3" s="4" t="s">
        <v>4</v>
      </c>
      <c r="B3" s="56" t="s">
        <v>58</v>
      </c>
      <c r="C3" s="57"/>
      <c r="D3" s="57"/>
      <c r="E3" s="57"/>
      <c r="F3" s="57"/>
      <c r="G3" s="57"/>
      <c r="H3" s="57"/>
      <c r="I3" s="57"/>
      <c r="J3" s="57"/>
      <c r="K3" s="57"/>
      <c r="L3" s="57"/>
      <c r="M3" s="57"/>
      <c r="N3" s="57"/>
      <c r="O3" s="58"/>
    </row>
    <row r="4" spans="1:18" x14ac:dyDescent="0.15">
      <c r="B4" s="59"/>
      <c r="C4" s="60"/>
      <c r="D4" s="60"/>
      <c r="E4" s="60"/>
      <c r="F4" s="60"/>
      <c r="G4" s="60"/>
      <c r="H4" s="60"/>
      <c r="I4" s="60"/>
      <c r="J4" s="60"/>
      <c r="K4" s="60"/>
      <c r="L4" s="60"/>
      <c r="M4" s="60"/>
      <c r="N4" s="60"/>
      <c r="O4" s="61"/>
    </row>
    <row r="5" spans="1:18" x14ac:dyDescent="0.15">
      <c r="B5" s="59"/>
      <c r="C5" s="60"/>
      <c r="D5" s="60"/>
      <c r="E5" s="60"/>
      <c r="F5" s="60"/>
      <c r="G5" s="60"/>
      <c r="H5" s="60"/>
      <c r="I5" s="60"/>
      <c r="J5" s="60"/>
      <c r="K5" s="60"/>
      <c r="L5" s="60"/>
      <c r="M5" s="60"/>
      <c r="N5" s="60"/>
      <c r="O5" s="61"/>
    </row>
    <row r="6" spans="1:18" x14ac:dyDescent="0.15">
      <c r="B6" s="59"/>
      <c r="C6" s="60"/>
      <c r="D6" s="60"/>
      <c r="E6" s="60"/>
      <c r="F6" s="60"/>
      <c r="G6" s="60"/>
      <c r="H6" s="60"/>
      <c r="I6" s="60"/>
      <c r="J6" s="60"/>
      <c r="K6" s="60"/>
      <c r="L6" s="60"/>
      <c r="M6" s="60"/>
      <c r="N6" s="60"/>
      <c r="O6" s="61"/>
    </row>
    <row r="7" spans="1:18" x14ac:dyDescent="0.15">
      <c r="B7" s="59"/>
      <c r="C7" s="60"/>
      <c r="D7" s="60"/>
      <c r="E7" s="60"/>
      <c r="F7" s="60"/>
      <c r="G7" s="60"/>
      <c r="H7" s="60"/>
      <c r="I7" s="60"/>
      <c r="J7" s="60"/>
      <c r="K7" s="60"/>
      <c r="L7" s="60"/>
      <c r="M7" s="60"/>
      <c r="N7" s="60"/>
      <c r="O7" s="61"/>
    </row>
    <row r="8" spans="1:18" x14ac:dyDescent="0.15">
      <c r="B8" s="59"/>
      <c r="C8" s="60"/>
      <c r="D8" s="60"/>
      <c r="E8" s="60"/>
      <c r="F8" s="60"/>
      <c r="G8" s="60"/>
      <c r="H8" s="60"/>
      <c r="I8" s="60"/>
      <c r="J8" s="60"/>
      <c r="K8" s="60"/>
      <c r="L8" s="60"/>
      <c r="M8" s="60"/>
      <c r="N8" s="60"/>
      <c r="O8" s="61"/>
    </row>
    <row r="9" spans="1:18" x14ac:dyDescent="0.15">
      <c r="B9" s="59"/>
      <c r="C9" s="60"/>
      <c r="D9" s="60"/>
      <c r="E9" s="60"/>
      <c r="F9" s="60"/>
      <c r="G9" s="60"/>
      <c r="H9" s="60"/>
      <c r="I9" s="60"/>
      <c r="J9" s="60"/>
      <c r="K9" s="60"/>
      <c r="L9" s="60"/>
      <c r="M9" s="60"/>
      <c r="N9" s="60"/>
      <c r="O9" s="61"/>
    </row>
    <row r="10" spans="1:18" ht="16.5" customHeight="1" x14ac:dyDescent="0.15">
      <c r="B10" s="62"/>
      <c r="C10" s="63"/>
      <c r="D10" s="63"/>
      <c r="E10" s="63"/>
      <c r="F10" s="63"/>
      <c r="G10" s="63"/>
      <c r="H10" s="63"/>
      <c r="I10" s="63"/>
      <c r="J10" s="63"/>
      <c r="K10" s="63"/>
      <c r="L10" s="63"/>
      <c r="M10" s="63"/>
      <c r="N10" s="63"/>
      <c r="O10" s="64"/>
    </row>
    <row r="11" spans="1:18" x14ac:dyDescent="0.15">
      <c r="B11" s="37"/>
      <c r="C11" s="6"/>
      <c r="D11" s="6"/>
      <c r="E11" s="6"/>
      <c r="F11" s="6"/>
      <c r="G11" s="6"/>
      <c r="H11" s="6"/>
      <c r="I11" s="6"/>
      <c r="J11" s="6"/>
      <c r="K11" s="6"/>
      <c r="L11" s="6"/>
      <c r="M11" s="6"/>
      <c r="N11" s="6"/>
      <c r="O11" s="6"/>
    </row>
    <row r="12" spans="1:18" x14ac:dyDescent="0.15">
      <c r="B12" s="56" t="s">
        <v>57</v>
      </c>
      <c r="C12" s="57"/>
      <c r="D12" s="57"/>
      <c r="E12" s="57"/>
      <c r="F12" s="57"/>
      <c r="G12" s="57"/>
      <c r="H12" s="57"/>
      <c r="I12" s="57"/>
      <c r="J12" s="57"/>
      <c r="K12" s="57"/>
      <c r="L12" s="57"/>
      <c r="M12" s="57"/>
      <c r="N12" s="57"/>
      <c r="O12" s="58"/>
    </row>
    <row r="13" spans="1:18" x14ac:dyDescent="0.15">
      <c r="B13" s="65"/>
      <c r="C13" s="66"/>
      <c r="D13" s="66"/>
      <c r="E13" s="66"/>
      <c r="F13" s="66"/>
      <c r="G13" s="66"/>
      <c r="H13" s="66"/>
      <c r="I13" s="66"/>
      <c r="J13" s="66"/>
      <c r="K13" s="66"/>
      <c r="L13" s="66"/>
      <c r="M13" s="66"/>
      <c r="N13" s="66"/>
      <c r="O13" s="67"/>
    </row>
    <row r="14" spans="1:18" x14ac:dyDescent="0.15">
      <c r="B14" s="68"/>
      <c r="C14" s="69"/>
      <c r="D14" s="69"/>
      <c r="E14" s="69"/>
      <c r="F14" s="69"/>
      <c r="G14" s="69"/>
      <c r="H14" s="69"/>
      <c r="I14" s="69"/>
      <c r="J14" s="69"/>
      <c r="K14" s="69"/>
      <c r="L14" s="69"/>
      <c r="M14" s="69"/>
      <c r="N14" s="69"/>
      <c r="O14" s="70"/>
    </row>
    <row r="15" spans="1:18" x14ac:dyDescent="0.15">
      <c r="B15" s="7"/>
      <c r="C15" s="7"/>
      <c r="D15" s="7"/>
      <c r="E15" s="7"/>
      <c r="F15" s="7"/>
      <c r="G15" s="7"/>
      <c r="H15" s="7"/>
      <c r="I15" s="7"/>
      <c r="J15" s="7"/>
      <c r="K15" s="7"/>
      <c r="L15" s="7"/>
      <c r="M15" s="7"/>
      <c r="N15" s="7"/>
      <c r="O15" s="7"/>
    </row>
    <row r="16" spans="1:18" x14ac:dyDescent="0.15">
      <c r="A16" s="1" t="s">
        <v>6</v>
      </c>
    </row>
    <row r="17" spans="1:26" x14ac:dyDescent="0.15">
      <c r="A17" s="8" t="s">
        <v>8</v>
      </c>
      <c r="B17" s="8"/>
      <c r="C17" s="8"/>
      <c r="D17" s="8"/>
      <c r="E17" s="8"/>
      <c r="F17" s="8"/>
      <c r="G17" s="8"/>
      <c r="H17" s="8"/>
      <c r="I17" s="8"/>
      <c r="J17" s="8"/>
      <c r="K17" s="8"/>
      <c r="L17" s="8"/>
      <c r="M17" s="8"/>
      <c r="N17" s="8"/>
      <c r="O17" s="8"/>
    </row>
    <row r="18" spans="1:26" x14ac:dyDescent="0.15">
      <c r="A18" s="8" t="s">
        <v>5</v>
      </c>
      <c r="B18" s="56" t="s">
        <v>0</v>
      </c>
      <c r="C18" s="57"/>
      <c r="D18" s="57"/>
      <c r="E18" s="57"/>
      <c r="F18" s="57"/>
      <c r="G18" s="57"/>
      <c r="H18" s="57"/>
      <c r="I18" s="57"/>
      <c r="J18" s="57"/>
      <c r="K18" s="57"/>
      <c r="L18" s="57"/>
      <c r="M18" s="57"/>
      <c r="N18" s="57"/>
      <c r="O18" s="58"/>
    </row>
    <row r="19" spans="1:26" x14ac:dyDescent="0.15">
      <c r="A19" s="8"/>
      <c r="B19" s="59"/>
      <c r="C19" s="60"/>
      <c r="D19" s="60"/>
      <c r="E19" s="60"/>
      <c r="F19" s="60"/>
      <c r="G19" s="60"/>
      <c r="H19" s="60"/>
      <c r="I19" s="60"/>
      <c r="J19" s="60"/>
      <c r="K19" s="60"/>
      <c r="L19" s="60"/>
      <c r="M19" s="60"/>
      <c r="N19" s="60"/>
      <c r="O19" s="61"/>
    </row>
    <row r="20" spans="1:26" x14ac:dyDescent="0.15">
      <c r="A20" s="8"/>
      <c r="B20" s="59"/>
      <c r="C20" s="60"/>
      <c r="D20" s="60"/>
      <c r="E20" s="60"/>
      <c r="F20" s="60"/>
      <c r="G20" s="60"/>
      <c r="H20" s="60"/>
      <c r="I20" s="60"/>
      <c r="J20" s="60"/>
      <c r="K20" s="60"/>
      <c r="L20" s="60"/>
      <c r="M20" s="60"/>
      <c r="N20" s="60"/>
      <c r="O20" s="61"/>
    </row>
    <row r="21" spans="1:26" x14ac:dyDescent="0.15">
      <c r="A21" s="8"/>
      <c r="B21" s="62"/>
      <c r="C21" s="63"/>
      <c r="D21" s="63"/>
      <c r="E21" s="63"/>
      <c r="F21" s="63"/>
      <c r="G21" s="63"/>
      <c r="H21" s="63"/>
      <c r="I21" s="63"/>
      <c r="J21" s="63"/>
      <c r="K21" s="63"/>
      <c r="L21" s="63"/>
      <c r="M21" s="63"/>
      <c r="N21" s="63"/>
      <c r="O21" s="64"/>
    </row>
    <row r="22" spans="1:26" x14ac:dyDescent="0.15">
      <c r="B22" s="9"/>
      <c r="C22" s="9"/>
      <c r="D22" s="9"/>
      <c r="E22" s="9"/>
      <c r="F22" s="9"/>
      <c r="G22" s="9"/>
      <c r="H22" s="9"/>
      <c r="I22" s="9"/>
      <c r="J22" s="9"/>
      <c r="K22" s="9"/>
      <c r="L22" s="9"/>
      <c r="M22" s="9"/>
      <c r="N22" s="9"/>
      <c r="O22" s="9"/>
    </row>
    <row r="23" spans="1:26" ht="11" customHeight="1" x14ac:dyDescent="0.15">
      <c r="A23" s="8"/>
      <c r="B23" s="4"/>
      <c r="C23" s="4">
        <v>2003</v>
      </c>
      <c r="D23" s="4">
        <v>2004</v>
      </c>
      <c r="E23" s="4">
        <v>2005</v>
      </c>
      <c r="F23" s="4">
        <v>2006</v>
      </c>
      <c r="G23" s="4">
        <v>2007</v>
      </c>
      <c r="H23" s="4">
        <v>2008</v>
      </c>
      <c r="I23" s="4">
        <v>2009</v>
      </c>
      <c r="J23" s="4">
        <v>2010</v>
      </c>
      <c r="K23" s="4">
        <v>2011</v>
      </c>
      <c r="L23" s="4">
        <v>2012</v>
      </c>
      <c r="M23" s="4">
        <v>2013</v>
      </c>
      <c r="N23" s="4">
        <v>2014</v>
      </c>
      <c r="O23" s="4">
        <v>2015</v>
      </c>
      <c r="P23" s="4">
        <v>2016</v>
      </c>
      <c r="Q23" s="4">
        <v>2017</v>
      </c>
      <c r="R23" s="4">
        <v>2018</v>
      </c>
      <c r="S23" s="47" t="s">
        <v>69</v>
      </c>
      <c r="T23" s="42" t="s">
        <v>59</v>
      </c>
      <c r="U23" s="42" t="s">
        <v>49</v>
      </c>
    </row>
    <row r="24" spans="1:26" ht="12" thickBot="1" x14ac:dyDescent="0.2">
      <c r="A24" s="53" t="s">
        <v>1</v>
      </c>
      <c r="B24" s="8" t="s">
        <v>3</v>
      </c>
      <c r="C24" s="22">
        <f t="shared" ref="C24:F24" si="0">C26*0.21</f>
        <v>135.28934432999998</v>
      </c>
      <c r="D24" s="22">
        <f t="shared" si="0"/>
        <v>147.04845266999999</v>
      </c>
      <c r="E24" s="22">
        <f t="shared" si="0"/>
        <v>154.37198027999997</v>
      </c>
      <c r="F24" s="22">
        <f t="shared" si="0"/>
        <v>155.63062178999999</v>
      </c>
      <c r="G24" s="22">
        <f>G26*0.21</f>
        <v>160.99158222</v>
      </c>
      <c r="H24" s="8">
        <v>143.52000000000001</v>
      </c>
      <c r="I24" s="8">
        <v>136.13</v>
      </c>
      <c r="J24" s="10">
        <v>143.16</v>
      </c>
      <c r="K24" s="10">
        <v>148.30000000000001</v>
      </c>
      <c r="L24" s="10">
        <v>153.99</v>
      </c>
      <c r="M24" s="10">
        <v>160.77000000000001</v>
      </c>
      <c r="N24" s="10">
        <v>165.36</v>
      </c>
      <c r="O24" s="10">
        <v>167.6283</v>
      </c>
      <c r="P24" s="10">
        <v>176.43600000000001</v>
      </c>
      <c r="Q24" s="10"/>
      <c r="R24" s="10"/>
      <c r="T24" s="42"/>
      <c r="U24" s="42"/>
      <c r="V24" s="22"/>
      <c r="W24" s="22"/>
      <c r="X24" s="22"/>
      <c r="Y24" s="22"/>
      <c r="Z24" s="22"/>
    </row>
    <row r="25" spans="1:26" ht="12" thickBot="1" x14ac:dyDescent="0.2">
      <c r="A25" s="54"/>
      <c r="B25" s="8" t="s">
        <v>2</v>
      </c>
      <c r="C25" s="22">
        <f t="shared" ref="C25:F25" si="1">C26*0.79</f>
        <v>508.94562867000002</v>
      </c>
      <c r="D25" s="22">
        <f t="shared" si="1"/>
        <v>553.18227433000004</v>
      </c>
      <c r="E25" s="22">
        <f t="shared" si="1"/>
        <v>580.73268771999994</v>
      </c>
      <c r="F25" s="22">
        <f t="shared" si="1"/>
        <v>585.46757721000006</v>
      </c>
      <c r="G25" s="22">
        <f>G26*0.79</f>
        <v>605.63499978000004</v>
      </c>
      <c r="H25" s="34">
        <v>592.95000000000005</v>
      </c>
      <c r="I25" s="34">
        <v>561.86</v>
      </c>
      <c r="J25" s="12">
        <v>570.61</v>
      </c>
      <c r="K25" s="12">
        <v>577.69000000000005</v>
      </c>
      <c r="L25" s="12">
        <v>578.96</v>
      </c>
      <c r="M25" s="10">
        <v>579.41</v>
      </c>
      <c r="N25" s="10">
        <v>594.51</v>
      </c>
      <c r="O25" s="10">
        <v>630.60170000000005</v>
      </c>
      <c r="P25" s="10">
        <v>663.73500000000001</v>
      </c>
      <c r="Q25" s="10"/>
      <c r="R25" s="10"/>
      <c r="S25" s="48">
        <f>((C26/H26)^(1/5))-1</f>
        <v>-2.6406092938603409E-2</v>
      </c>
      <c r="T25" s="23">
        <v>5.2267561026220211E-3</v>
      </c>
      <c r="U25" s="45">
        <f>((R26/N26)^(1/4))-1</f>
        <v>1.4967119050953714E-2</v>
      </c>
      <c r="V25" s="22"/>
      <c r="W25" s="22"/>
      <c r="X25" s="22"/>
      <c r="Y25" s="22"/>
      <c r="Z25" s="22"/>
    </row>
    <row r="26" spans="1:26" x14ac:dyDescent="0.15">
      <c r="A26" s="8"/>
      <c r="B26" s="8" t="s">
        <v>11</v>
      </c>
      <c r="C26" s="32">
        <v>644.23497299999997</v>
      </c>
      <c r="D26" s="32">
        <v>700.230727</v>
      </c>
      <c r="E26" s="32">
        <v>735.10466799999995</v>
      </c>
      <c r="F26" s="32">
        <v>741.09819900000002</v>
      </c>
      <c r="G26" s="32">
        <v>766.62658199999998</v>
      </c>
      <c r="H26" s="32">
        <v>736.47</v>
      </c>
      <c r="I26" s="32">
        <v>697.99</v>
      </c>
      <c r="J26" s="32">
        <v>713.77</v>
      </c>
      <c r="K26" s="32">
        <v>725.99</v>
      </c>
      <c r="L26" s="32">
        <v>732.95</v>
      </c>
      <c r="M26" s="32">
        <v>740.18</v>
      </c>
      <c r="N26" s="32">
        <v>759.87</v>
      </c>
      <c r="O26" s="32">
        <f>O24+O25</f>
        <v>798.23</v>
      </c>
      <c r="P26" s="32">
        <f>P24+P25</f>
        <v>840.17100000000005</v>
      </c>
      <c r="Q26" s="32">
        <f>($C$35*(Q23-2002))+$D$35</f>
        <v>798.35518710989015</v>
      </c>
      <c r="R26" s="32">
        <f>($C$35*(R23-2002))+$D$35</f>
        <v>806.39382016263744</v>
      </c>
      <c r="T26" s="44"/>
      <c r="V26" s="22"/>
      <c r="W26" s="22"/>
      <c r="X26" s="22"/>
      <c r="Y26" s="22"/>
      <c r="Z26" s="22"/>
    </row>
    <row r="27" spans="1:26" x14ac:dyDescent="0.15">
      <c r="A27" s="8"/>
      <c r="B27" s="8" t="s">
        <v>70</v>
      </c>
      <c r="C27" s="32">
        <v>644.23497299999997</v>
      </c>
      <c r="D27" s="32">
        <v>700.230727</v>
      </c>
      <c r="E27" s="32">
        <v>735.10466799999995</v>
      </c>
      <c r="F27" s="32">
        <v>741.09819900000002</v>
      </c>
      <c r="G27" s="32">
        <v>766.62658199999998</v>
      </c>
      <c r="H27" s="32">
        <v>740.46093299999995</v>
      </c>
      <c r="I27" s="32">
        <v>701.16445499999998</v>
      </c>
      <c r="J27" s="32">
        <v>717.744056</v>
      </c>
      <c r="K27" s="32">
        <v>728.36829699999998</v>
      </c>
      <c r="L27" s="32">
        <v>734.32246899999996</v>
      </c>
      <c r="M27" s="32">
        <v>740.85938699999997</v>
      </c>
      <c r="N27" s="32">
        <v>761.00355300000001</v>
      </c>
      <c r="O27" s="32"/>
      <c r="P27" s="32"/>
      <c r="Q27" s="32"/>
      <c r="R27" s="32"/>
      <c r="T27" s="44"/>
      <c r="V27" s="22"/>
      <c r="W27" s="22"/>
      <c r="X27" s="22"/>
      <c r="Y27" s="22"/>
      <c r="Z27" s="22"/>
    </row>
    <row r="28" spans="1:26" x14ac:dyDescent="0.15">
      <c r="A28" s="8"/>
      <c r="C28" s="32"/>
      <c r="D28" s="32"/>
      <c r="E28" s="32"/>
      <c r="F28" s="32"/>
      <c r="G28" s="8" t="s">
        <v>72</v>
      </c>
      <c r="H28" s="71">
        <f>H27/H26</f>
        <v>1.0054190028107051</v>
      </c>
      <c r="I28" s="71">
        <f t="shared" ref="I28:N28" si="2">I27/I26</f>
        <v>1.0045479949569478</v>
      </c>
      <c r="J28" s="71">
        <f t="shared" si="2"/>
        <v>1.005567698278157</v>
      </c>
      <c r="K28" s="71">
        <f t="shared" si="2"/>
        <v>1.0032759363076627</v>
      </c>
      <c r="L28" s="71">
        <f t="shared" si="2"/>
        <v>1.0018725274575344</v>
      </c>
      <c r="M28" s="71">
        <f t="shared" si="2"/>
        <v>1.0009178672755277</v>
      </c>
      <c r="N28" s="71">
        <f t="shared" si="2"/>
        <v>1.0014917722768368</v>
      </c>
      <c r="O28" s="32"/>
      <c r="P28" s="32"/>
      <c r="Q28" s="32"/>
      <c r="R28" s="32"/>
      <c r="T28" s="44"/>
      <c r="V28" s="22"/>
      <c r="W28" s="22"/>
      <c r="X28" s="22"/>
      <c r="Y28" s="22"/>
      <c r="Z28" s="22"/>
    </row>
    <row r="29" spans="1:26" x14ac:dyDescent="0.15">
      <c r="A29" s="8"/>
      <c r="B29" s="8" t="s">
        <v>71</v>
      </c>
      <c r="C29" s="11"/>
      <c r="D29" s="11">
        <f t="shared" ref="D29:H29" si="3">(D26/C26)-1</f>
        <v>8.6918215164950352E-2</v>
      </c>
      <c r="E29" s="11">
        <f t="shared" si="3"/>
        <v>4.980349998265643E-2</v>
      </c>
      <c r="F29" s="11">
        <f t="shared" si="3"/>
        <v>8.1533028708777877E-3</v>
      </c>
      <c r="G29" s="11">
        <f t="shared" si="3"/>
        <v>3.4446694155304547E-2</v>
      </c>
      <c r="H29" s="11">
        <f t="shared" si="3"/>
        <v>-3.9336728869127535E-2</v>
      </c>
      <c r="I29" s="35">
        <v>-5.224924301057754E-2</v>
      </c>
      <c r="J29" s="35">
        <v>2.2607773750340288E-2</v>
      </c>
      <c r="K29" s="35">
        <v>1.7134295882232253E-2</v>
      </c>
      <c r="L29" s="35">
        <v>9.589772929834206E-3</v>
      </c>
      <c r="M29" s="35">
        <v>9.8590614317832781E-3</v>
      </c>
      <c r="N29" s="35">
        <v>2.6594720169837549E-2</v>
      </c>
      <c r="O29" s="11">
        <f>(O26/N26)-1</f>
        <v>5.0482319344098414E-2</v>
      </c>
      <c r="P29" s="11">
        <f t="shared" ref="P29" si="4">(P26/O26)-1</f>
        <v>5.2542500281873572E-2</v>
      </c>
      <c r="Q29" s="11"/>
      <c r="R29" s="11"/>
    </row>
    <row r="30" spans="1:26" x14ac:dyDescent="0.15">
      <c r="A30" s="8"/>
      <c r="B30" s="8"/>
      <c r="C30" s="11"/>
      <c r="D30" s="11"/>
      <c r="E30" s="11"/>
      <c r="F30" s="11"/>
      <c r="G30" s="11"/>
      <c r="H30" s="11"/>
      <c r="I30" s="35"/>
      <c r="J30" s="35"/>
      <c r="K30" s="35"/>
      <c r="L30" s="35"/>
      <c r="M30" s="35"/>
      <c r="N30" s="35"/>
      <c r="O30" s="11"/>
      <c r="P30" s="11"/>
      <c r="Q30" s="11"/>
      <c r="R30" s="11"/>
    </row>
    <row r="31" spans="1:26" x14ac:dyDescent="0.15">
      <c r="K31" s="2" t="s">
        <v>68</v>
      </c>
    </row>
    <row r="32" spans="1:26" x14ac:dyDescent="0.15">
      <c r="A32" s="2" t="s">
        <v>65</v>
      </c>
      <c r="B32" s="2" t="s">
        <v>66</v>
      </c>
      <c r="H32" s="43">
        <f t="shared" ref="H32:N32" si="5">H24/H26</f>
        <v>0.19487555501242415</v>
      </c>
      <c r="I32" s="43">
        <f t="shared" si="5"/>
        <v>0.19503144744194043</v>
      </c>
      <c r="J32" s="43">
        <f t="shared" si="5"/>
        <v>0.20056881068131191</v>
      </c>
      <c r="K32" s="43">
        <f t="shared" si="5"/>
        <v>0.20427278612653069</v>
      </c>
      <c r="L32" s="43">
        <f t="shared" si="5"/>
        <v>0.21009618664301793</v>
      </c>
      <c r="M32" s="43">
        <f t="shared" si="5"/>
        <v>0.21720392336999111</v>
      </c>
      <c r="N32" s="43">
        <f t="shared" si="5"/>
        <v>0.21761617118717677</v>
      </c>
      <c r="O32" s="43">
        <f t="shared" ref="O32:R33" si="6">SUM(H24:N24)/SUM(H$26:N$26)</f>
        <v>0.20583213568242606</v>
      </c>
      <c r="P32" s="43">
        <f t="shared" si="6"/>
        <v>0.20803684672798115</v>
      </c>
      <c r="Q32" s="43">
        <f t="shared" si="6"/>
        <v>0.21005657708361691</v>
      </c>
      <c r="R32" s="43">
        <f t="shared" si="6"/>
        <v>0.18023166143789457</v>
      </c>
    </row>
    <row r="33" spans="2:18" x14ac:dyDescent="0.15">
      <c r="B33" s="2" t="s">
        <v>67</v>
      </c>
      <c r="H33" s="43">
        <f t="shared" ref="H33:N33" si="7">H25/H26</f>
        <v>0.80512444498757585</v>
      </c>
      <c r="I33" s="43">
        <f t="shared" si="7"/>
        <v>0.80496855255805955</v>
      </c>
      <c r="J33" s="43">
        <f t="shared" si="7"/>
        <v>0.79943118931868817</v>
      </c>
      <c r="K33" s="43">
        <f t="shared" si="7"/>
        <v>0.79572721387346945</v>
      </c>
      <c r="L33" s="43">
        <f t="shared" si="7"/>
        <v>0.78990381335698201</v>
      </c>
      <c r="M33" s="43">
        <f t="shared" si="7"/>
        <v>0.78279607663000894</v>
      </c>
      <c r="N33" s="43">
        <f t="shared" si="7"/>
        <v>0.7823838288128232</v>
      </c>
      <c r="O33" s="43">
        <f t="shared" si="6"/>
        <v>0.79416786431757391</v>
      </c>
      <c r="P33" s="43">
        <f t="shared" si="6"/>
        <v>0.79196315327201894</v>
      </c>
      <c r="Q33" s="43">
        <f t="shared" si="6"/>
        <v>0.78994342291638309</v>
      </c>
      <c r="R33" s="43">
        <f t="shared" si="6"/>
        <v>0.67180823083555752</v>
      </c>
    </row>
    <row r="35" spans="2:18" x14ac:dyDescent="0.15">
      <c r="C35" s="2">
        <f t="array" ref="C35:D39">LINEST(C26:P26,,,TRUE)</f>
        <v>8.0386330527472563</v>
      </c>
      <c r="D35" s="2">
        <v>677.77569131868131</v>
      </c>
    </row>
    <row r="36" spans="2:18" x14ac:dyDescent="0.15">
      <c r="C36" s="2">
        <v>2.2042607245395613</v>
      </c>
      <c r="D36" s="2">
        <v>18.768603764710527</v>
      </c>
    </row>
    <row r="37" spans="2:18" x14ac:dyDescent="0.15">
      <c r="C37" s="2">
        <v>0.52568414581677692</v>
      </c>
      <c r="D37" s="2">
        <v>33.247091831430836</v>
      </c>
    </row>
    <row r="38" spans="2:18" x14ac:dyDescent="0.15">
      <c r="C38" s="2">
        <v>13.299597081071909</v>
      </c>
      <c r="D38" s="2">
        <v>12</v>
      </c>
    </row>
    <row r="39" spans="2:18" x14ac:dyDescent="0.15">
      <c r="C39" s="2">
        <v>14700.963858653955</v>
      </c>
      <c r="D39" s="2">
        <v>13264.429382971142</v>
      </c>
    </row>
  </sheetData>
  <mergeCells count="4">
    <mergeCell ref="A24:A25"/>
    <mergeCell ref="B3:O10"/>
    <mergeCell ref="B12:O14"/>
    <mergeCell ref="B18:O21"/>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7</vt:i4>
      </vt:variant>
    </vt:vector>
  </HeadingPairs>
  <TitlesOfParts>
    <vt:vector size="9" baseType="lpstr">
      <vt:lpstr>Presentation</vt:lpstr>
      <vt:lpstr>US Data (scratch)</vt:lpstr>
      <vt:lpstr>US 2008-18 (linear)</vt:lpstr>
      <vt:lpstr>US 2008-18 (poly)</vt:lpstr>
      <vt:lpstr>US 2008-18</vt:lpstr>
      <vt:lpstr>US 2003-16</vt:lpstr>
      <vt:lpstr>Europe 10-15</vt:lpstr>
      <vt:lpstr>Europe 15-19</vt:lpstr>
      <vt:lpstr>Europe 10-19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Blitek, Mieszko</dc:creator>
  <cp:lastModifiedBy>Microsoft Office User</cp:lastModifiedBy>
  <cp:lastPrinted>2013-05-22T13:49:22Z</cp:lastPrinted>
  <dcterms:created xsi:type="dcterms:W3CDTF">2013-05-14T10:10:11Z</dcterms:created>
  <dcterms:modified xsi:type="dcterms:W3CDTF">2016-07-11T13:42:35Z</dcterms:modified>
</cp:coreProperties>
</file>