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ethz-my.sharepoint.com/personal/hmehranfar_ethz_ch/Documents/WorkInProgress/FS2024 Bachelor theses/"/>
    </mc:Choice>
  </mc:AlternateContent>
  <xr:revisionPtr revIDLastSave="20" documentId="11_AEF48BD274C275465BC02E900A95864E5F72EF36" xr6:coauthVersionLast="47" xr6:coauthVersionMax="47" xr10:uidLastSave="{611DD203-151E-47F1-B4C2-E66493E22497}"/>
  <bookViews>
    <workbookView xWindow="-108" yWindow="-108" windowWidth="23256" windowHeight="12456" tabRatio="500" activeTab="2" xr2:uid="{00000000-000D-0000-FFFF-FFFF00000000}"/>
  </bookViews>
  <sheets>
    <sheet name="Evolution" sheetId="1" r:id="rId1"/>
    <sheet name="Evo-Chart" sheetId="2" r:id="rId2"/>
    <sheet name="Curve fitting" sheetId="3" r:id="rId3"/>
    <sheet name="Fitting-chart" sheetId="4" r:id="rId4"/>
  </sheets>
  <definedNames>
    <definedName name="solver_adj" localSheetId="2" hidden="1">'Curve fitting'!$N$12:$Q$12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'Curve fitting'!$N$12:$Q$12</definedName>
    <definedName name="solver_lhs2" localSheetId="2" hidden="1">'Curve fitting'!$N$12:$Q$12</definedName>
    <definedName name="solver_lhs3" localSheetId="2" hidden="1">'Curve fitting'!$U$22:$U$26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'Curve fitting'!$Q$14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2</definedName>
    <definedName name="solver_rhs1" localSheetId="2" hidden="1">1</definedName>
    <definedName name="solver_rhs2" localSheetId="2" hidden="1">0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3" l="1"/>
  <c r="C6" i="3" s="1"/>
  <c r="C7" i="3" l="1"/>
  <c r="C11" i="3"/>
  <c r="C10" i="3"/>
  <c r="C8" i="3"/>
  <c r="C35" i="3"/>
  <c r="C19" i="3"/>
  <c r="C30" i="3"/>
  <c r="C14" i="3"/>
  <c r="C37" i="3"/>
  <c r="C29" i="3"/>
  <c r="C21" i="3"/>
  <c r="C13" i="3"/>
  <c r="C40" i="3"/>
  <c r="C38" i="3"/>
  <c r="C22" i="3"/>
  <c r="C36" i="3"/>
  <c r="C28" i="3"/>
  <c r="C20" i="3"/>
  <c r="C12" i="3"/>
  <c r="C34" i="3"/>
  <c r="C26" i="3"/>
  <c r="C18" i="3"/>
  <c r="C5" i="3"/>
  <c r="C33" i="3"/>
  <c r="C25" i="3"/>
  <c r="C17" i="3"/>
  <c r="C9" i="3"/>
  <c r="C27" i="3"/>
  <c r="C32" i="3"/>
  <c r="C24" i="3"/>
  <c r="C16" i="3"/>
  <c r="C39" i="3"/>
  <c r="C31" i="3"/>
  <c r="C23" i="3"/>
  <c r="C15" i="3"/>
  <c r="AW11" i="1"/>
  <c r="AX11" i="1"/>
  <c r="AY11" i="1"/>
  <c r="AZ11" i="1"/>
  <c r="BA11" i="1"/>
  <c r="BB11" i="1"/>
  <c r="BC11" i="1"/>
  <c r="BD11" i="1"/>
  <c r="BE11" i="1"/>
  <c r="BF11" i="1"/>
  <c r="BG11" i="1"/>
  <c r="BH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U26" i="3"/>
  <c r="T25" i="3"/>
  <c r="S25" i="3"/>
  <c r="S24" i="3"/>
  <c r="R24" i="3"/>
  <c r="E7" i="1" s="1"/>
  <c r="R23" i="3"/>
  <c r="Q23" i="3"/>
  <c r="D6" i="1" s="1"/>
  <c r="E6" i="1" s="1"/>
  <c r="Q22" i="3"/>
  <c r="P22" i="3"/>
  <c r="C5" i="1" s="1"/>
  <c r="H6" i="3"/>
  <c r="G6" i="3"/>
  <c r="F6" i="3"/>
  <c r="E6" i="3"/>
  <c r="D6" i="3"/>
  <c r="O5" i="3"/>
  <c r="O6" i="3" s="1"/>
  <c r="O7" i="3" s="1"/>
  <c r="O8" i="3" s="1"/>
  <c r="I5" i="3"/>
  <c r="K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H9" i="1"/>
  <c r="L5" i="1" l="1"/>
  <c r="L7" i="1"/>
  <c r="F7" i="3"/>
  <c r="U24" i="3"/>
  <c r="U23" i="3"/>
  <c r="D5" i="1"/>
  <c r="G7" i="3"/>
  <c r="H7" i="3"/>
  <c r="U22" i="3"/>
  <c r="H6" i="1"/>
  <c r="D7" i="3"/>
  <c r="J6" i="3"/>
  <c r="K6" i="3" s="1"/>
  <c r="L6" i="3" s="1"/>
  <c r="E7" i="3"/>
  <c r="I6" i="3"/>
  <c r="F7" i="1"/>
  <c r="F8" i="1"/>
  <c r="U25" i="3"/>
  <c r="J5" i="3"/>
  <c r="K5" i="3" s="1"/>
  <c r="L5" i="3" s="1"/>
  <c r="H5" i="1" l="1"/>
  <c r="F8" i="3"/>
  <c r="L6" i="1"/>
  <c r="G8" i="3"/>
  <c r="H8" i="3"/>
  <c r="G8" i="1"/>
  <c r="L9" i="1" s="1"/>
  <c r="L8" i="1"/>
  <c r="E8" i="3"/>
  <c r="D8" i="3"/>
  <c r="J7" i="3"/>
  <c r="K7" i="3" s="1"/>
  <c r="L7" i="3" s="1"/>
  <c r="I7" i="3"/>
  <c r="H7" i="1"/>
  <c r="M5" i="1" l="1"/>
  <c r="L12" i="1"/>
  <c r="F9" i="3"/>
  <c r="G9" i="3"/>
  <c r="H9" i="3"/>
  <c r="M6" i="1"/>
  <c r="I8" i="3"/>
  <c r="E9" i="3"/>
  <c r="J8" i="3"/>
  <c r="K8" i="3" s="1"/>
  <c r="L8" i="3" s="1"/>
  <c r="D9" i="3"/>
  <c r="M8" i="1"/>
  <c r="H8" i="1"/>
  <c r="M9" i="1"/>
  <c r="M7" i="1"/>
  <c r="G10" i="3" l="1"/>
  <c r="F10" i="3"/>
  <c r="H10" i="3"/>
  <c r="M12" i="1"/>
  <c r="N7" i="1"/>
  <c r="N8" i="1"/>
  <c r="N9" i="1"/>
  <c r="N5" i="1"/>
  <c r="N6" i="1"/>
  <c r="D10" i="3"/>
  <c r="J9" i="3"/>
  <c r="K9" i="3" s="1"/>
  <c r="L9" i="3" s="1"/>
  <c r="I9" i="3"/>
  <c r="E10" i="3"/>
  <c r="H11" i="3" l="1"/>
  <c r="G11" i="3"/>
  <c r="F11" i="3"/>
  <c r="E11" i="3"/>
  <c r="J10" i="3"/>
  <c r="K10" i="3" s="1"/>
  <c r="L10" i="3" s="1"/>
  <c r="I10" i="3"/>
  <c r="D11" i="3"/>
  <c r="N12" i="1"/>
  <c r="O9" i="1"/>
  <c r="O7" i="1"/>
  <c r="O8" i="1"/>
  <c r="O6" i="1"/>
  <c r="O5" i="1"/>
  <c r="G12" i="3" l="1"/>
  <c r="H12" i="3"/>
  <c r="F12" i="3"/>
  <c r="P9" i="1"/>
  <c r="P7" i="1"/>
  <c r="P8" i="1"/>
  <c r="O12" i="1"/>
  <c r="P5" i="1"/>
  <c r="P6" i="1"/>
  <c r="D12" i="3"/>
  <c r="J11" i="3"/>
  <c r="K11" i="3" s="1"/>
  <c r="L11" i="3" s="1"/>
  <c r="I11" i="3"/>
  <c r="E12" i="3"/>
  <c r="H13" i="3" l="1"/>
  <c r="G13" i="3"/>
  <c r="F13" i="3"/>
  <c r="E13" i="3"/>
  <c r="D13" i="3"/>
  <c r="J12" i="3"/>
  <c r="K12" i="3" s="1"/>
  <c r="L12" i="3" s="1"/>
  <c r="I12" i="3"/>
  <c r="Q8" i="1"/>
  <c r="Q9" i="1"/>
  <c r="P12" i="1"/>
  <c r="Q5" i="1"/>
  <c r="Q7" i="1"/>
  <c r="Q6" i="1"/>
  <c r="G14" i="3" l="1"/>
  <c r="H14" i="3"/>
  <c r="F14" i="3"/>
  <c r="Q12" i="1"/>
  <c r="R8" i="1"/>
  <c r="R5" i="1"/>
  <c r="R9" i="1"/>
  <c r="R7" i="1"/>
  <c r="R6" i="1"/>
  <c r="D14" i="3"/>
  <c r="J13" i="3"/>
  <c r="K13" i="3" s="1"/>
  <c r="L13" i="3" s="1"/>
  <c r="I13" i="3"/>
  <c r="E14" i="3"/>
  <c r="H15" i="3" l="1"/>
  <c r="G15" i="3"/>
  <c r="F15" i="3"/>
  <c r="E15" i="3"/>
  <c r="D15" i="3"/>
  <c r="I14" i="3"/>
  <c r="J14" i="3"/>
  <c r="K14" i="3" s="1"/>
  <c r="L14" i="3" s="1"/>
  <c r="R12" i="1"/>
  <c r="S9" i="1"/>
  <c r="S7" i="1"/>
  <c r="S8" i="1"/>
  <c r="S5" i="1"/>
  <c r="S6" i="1"/>
  <c r="G16" i="3" l="1"/>
  <c r="H16" i="3"/>
  <c r="F16" i="3"/>
  <c r="I15" i="3"/>
  <c r="E16" i="3"/>
  <c r="D16" i="3"/>
  <c r="J15" i="3"/>
  <c r="K15" i="3" s="1"/>
  <c r="L15" i="3" s="1"/>
  <c r="T9" i="1"/>
  <c r="T7" i="1"/>
  <c r="T8" i="1"/>
  <c r="S12" i="1"/>
  <c r="T6" i="1"/>
  <c r="T5" i="1"/>
  <c r="U5" i="1" l="1"/>
  <c r="H17" i="3"/>
  <c r="G17" i="3"/>
  <c r="F17" i="3"/>
  <c r="E17" i="3"/>
  <c r="D17" i="3"/>
  <c r="J16" i="3"/>
  <c r="K16" i="3" s="1"/>
  <c r="L16" i="3" s="1"/>
  <c r="I16" i="3"/>
  <c r="U8" i="1"/>
  <c r="T12" i="1"/>
  <c r="U9" i="1"/>
  <c r="U7" i="1"/>
  <c r="U6" i="1"/>
  <c r="H18" i="3" l="1"/>
  <c r="G18" i="3"/>
  <c r="F18" i="3"/>
  <c r="I17" i="3"/>
  <c r="D18" i="3"/>
  <c r="J17" i="3"/>
  <c r="K17" i="3" s="1"/>
  <c r="L17" i="3" s="1"/>
  <c r="E18" i="3"/>
  <c r="U12" i="1"/>
  <c r="V7" i="1"/>
  <c r="V9" i="1"/>
  <c r="V5" i="1"/>
  <c r="V8" i="1"/>
  <c r="V6" i="1"/>
  <c r="H19" i="3" l="1"/>
  <c r="G19" i="3"/>
  <c r="F19" i="3"/>
  <c r="V12" i="1"/>
  <c r="W9" i="1"/>
  <c r="W7" i="1"/>
  <c r="W8" i="1"/>
  <c r="W5" i="1"/>
  <c r="W6" i="1"/>
  <c r="E19" i="3"/>
  <c r="D19" i="3"/>
  <c r="J18" i="3"/>
  <c r="K18" i="3" s="1"/>
  <c r="L18" i="3" s="1"/>
  <c r="I18" i="3"/>
  <c r="G20" i="3" l="1"/>
  <c r="H20" i="3"/>
  <c r="F20" i="3"/>
  <c r="I19" i="3"/>
  <c r="E20" i="3"/>
  <c r="J19" i="3"/>
  <c r="K19" i="3" s="1"/>
  <c r="L19" i="3" s="1"/>
  <c r="D20" i="3"/>
  <c r="X9" i="1"/>
  <c r="X7" i="1"/>
  <c r="X8" i="1"/>
  <c r="X5" i="1"/>
  <c r="W12" i="1"/>
  <c r="X6" i="1"/>
  <c r="H21" i="3" l="1"/>
  <c r="G21" i="3"/>
  <c r="F21" i="3"/>
  <c r="E21" i="3"/>
  <c r="D21" i="3"/>
  <c r="J20" i="3"/>
  <c r="K20" i="3" s="1"/>
  <c r="L20" i="3" s="1"/>
  <c r="I20" i="3"/>
  <c r="Y8" i="1"/>
  <c r="Y9" i="1"/>
  <c r="Y7" i="1"/>
  <c r="X12" i="1"/>
  <c r="Y5" i="1"/>
  <c r="Y6" i="1"/>
  <c r="H22" i="3" l="1"/>
  <c r="G22" i="3"/>
  <c r="F22" i="3"/>
  <c r="I21" i="3"/>
  <c r="E22" i="3"/>
  <c r="J21" i="3"/>
  <c r="K21" i="3" s="1"/>
  <c r="L21" i="3" s="1"/>
  <c r="D22" i="3"/>
  <c r="Y12" i="1"/>
  <c r="Z8" i="1"/>
  <c r="Z9" i="1"/>
  <c r="Z7" i="1"/>
  <c r="Z5" i="1"/>
  <c r="Z6" i="1"/>
  <c r="H23" i="3" l="1"/>
  <c r="G23" i="3"/>
  <c r="F23" i="3"/>
  <c r="E23" i="3"/>
  <c r="J22" i="3"/>
  <c r="K22" i="3" s="1"/>
  <c r="L22" i="3" s="1"/>
  <c r="D23" i="3"/>
  <c r="I22" i="3"/>
  <c r="Z12" i="1"/>
  <c r="AA9" i="1"/>
  <c r="AA7" i="1"/>
  <c r="AA8" i="1"/>
  <c r="AA6" i="1"/>
  <c r="AA5" i="1"/>
  <c r="H24" i="3" l="1"/>
  <c r="G24" i="3"/>
  <c r="F24" i="3"/>
  <c r="E24" i="3"/>
  <c r="J23" i="3"/>
  <c r="K23" i="3" s="1"/>
  <c r="L23" i="3" s="1"/>
  <c r="D24" i="3"/>
  <c r="I23" i="3"/>
  <c r="AB9" i="1"/>
  <c r="AB7" i="1"/>
  <c r="AB8" i="1"/>
  <c r="AA12" i="1"/>
  <c r="AB5" i="1"/>
  <c r="AB6" i="1"/>
  <c r="H25" i="3" l="1"/>
  <c r="G25" i="3"/>
  <c r="F25" i="3"/>
  <c r="D25" i="3"/>
  <c r="I24" i="3"/>
  <c r="E25" i="3"/>
  <c r="J24" i="3"/>
  <c r="K24" i="3" s="1"/>
  <c r="L24" i="3" s="1"/>
  <c r="AC8" i="1"/>
  <c r="AB12" i="1"/>
  <c r="AC5" i="1"/>
  <c r="AC9" i="1"/>
  <c r="AC7" i="1"/>
  <c r="AC6" i="1"/>
  <c r="H26" i="3" l="1"/>
  <c r="G26" i="3"/>
  <c r="F26" i="3"/>
  <c r="AC12" i="1"/>
  <c r="AD7" i="1"/>
  <c r="AD8" i="1"/>
  <c r="AD9" i="1"/>
  <c r="AD6" i="1"/>
  <c r="AD5" i="1"/>
  <c r="E26" i="3"/>
  <c r="D26" i="3"/>
  <c r="J25" i="3"/>
  <c r="K25" i="3" s="1"/>
  <c r="L25" i="3" s="1"/>
  <c r="I25" i="3"/>
  <c r="H27" i="3" l="1"/>
  <c r="G27" i="3"/>
  <c r="F27" i="3"/>
  <c r="D27" i="3"/>
  <c r="J26" i="3"/>
  <c r="K26" i="3" s="1"/>
  <c r="L26" i="3" s="1"/>
  <c r="E27" i="3"/>
  <c r="I26" i="3"/>
  <c r="AD12" i="1"/>
  <c r="AE9" i="1"/>
  <c r="AE7" i="1"/>
  <c r="AE8" i="1"/>
  <c r="AE5" i="1"/>
  <c r="AE6" i="1"/>
  <c r="G28" i="3" l="1"/>
  <c r="H28" i="3"/>
  <c r="F28" i="3"/>
  <c r="AF9" i="1"/>
  <c r="AF7" i="1"/>
  <c r="AF8" i="1"/>
  <c r="AE12" i="1"/>
  <c r="AF5" i="1"/>
  <c r="AF6" i="1"/>
  <c r="D28" i="3"/>
  <c r="J27" i="3"/>
  <c r="K27" i="3" s="1"/>
  <c r="L27" i="3" s="1"/>
  <c r="E28" i="3"/>
  <c r="I27" i="3"/>
  <c r="H29" i="3" l="1"/>
  <c r="G29" i="3"/>
  <c r="F29" i="3"/>
  <c r="E29" i="3"/>
  <c r="D29" i="3"/>
  <c r="D30" i="3" s="1"/>
  <c r="J28" i="3"/>
  <c r="K28" i="3" s="1"/>
  <c r="L28" i="3" s="1"/>
  <c r="I28" i="3"/>
  <c r="AG8" i="1"/>
  <c r="AG9" i="1"/>
  <c r="AF12" i="1"/>
  <c r="AG7" i="1"/>
  <c r="AG5" i="1"/>
  <c r="AG6" i="1"/>
  <c r="H30" i="3" l="1"/>
  <c r="G30" i="3"/>
  <c r="F30" i="3"/>
  <c r="D31" i="3"/>
  <c r="E30" i="3"/>
  <c r="AG12" i="1"/>
  <c r="AH9" i="1"/>
  <c r="AH7" i="1"/>
  <c r="AH5" i="1"/>
  <c r="AH8" i="1"/>
  <c r="AH6" i="1"/>
  <c r="J29" i="3"/>
  <c r="K29" i="3" s="1"/>
  <c r="L29" i="3" s="1"/>
  <c r="I29" i="3"/>
  <c r="H31" i="3" l="1"/>
  <c r="G31" i="3"/>
  <c r="J30" i="3"/>
  <c r="K30" i="3" s="1"/>
  <c r="L30" i="3" s="1"/>
  <c r="I30" i="3"/>
  <c r="D32" i="3"/>
  <c r="E31" i="3"/>
  <c r="F31" i="3"/>
  <c r="AH12" i="1"/>
  <c r="AI9" i="1"/>
  <c r="AI7" i="1"/>
  <c r="AI8" i="1"/>
  <c r="AI5" i="1"/>
  <c r="AI6" i="1"/>
  <c r="H32" i="3" l="1"/>
  <c r="G32" i="3"/>
  <c r="AJ9" i="1"/>
  <c r="AJ8" i="1"/>
  <c r="AJ7" i="1"/>
  <c r="AJ5" i="1"/>
  <c r="AJ6" i="1"/>
  <c r="E32" i="3"/>
  <c r="E33" i="3" s="1"/>
  <c r="F32" i="3"/>
  <c r="I31" i="3"/>
  <c r="J31" i="3"/>
  <c r="K31" i="3" s="1"/>
  <c r="L31" i="3" s="1"/>
  <c r="D33" i="3"/>
  <c r="AI12" i="1"/>
  <c r="H33" i="3" l="1"/>
  <c r="G33" i="3"/>
  <c r="AJ12" i="1"/>
  <c r="AK7" i="1"/>
  <c r="AK5" i="1"/>
  <c r="AK8" i="1"/>
  <c r="AK6" i="1"/>
  <c r="AK9" i="1"/>
  <c r="I32" i="3"/>
  <c r="E34" i="3"/>
  <c r="J32" i="3"/>
  <c r="K32" i="3" s="1"/>
  <c r="L32" i="3" s="1"/>
  <c r="D34" i="3"/>
  <c r="F33" i="3"/>
  <c r="F34" i="3" s="1"/>
  <c r="H34" i="3" l="1"/>
  <c r="AK12" i="1"/>
  <c r="AL8" i="1"/>
  <c r="AL6" i="1"/>
  <c r="AL7" i="1"/>
  <c r="AL9" i="1"/>
  <c r="AL5" i="1"/>
  <c r="F35" i="3"/>
  <c r="E35" i="3"/>
  <c r="J33" i="3"/>
  <c r="K33" i="3" s="1"/>
  <c r="L33" i="3" s="1"/>
  <c r="I33" i="3"/>
  <c r="D35" i="3"/>
  <c r="G34" i="3"/>
  <c r="G35" i="3" s="1"/>
  <c r="AM5" i="1" l="1"/>
  <c r="AL12" i="1"/>
  <c r="AM8" i="1"/>
  <c r="AM7" i="1"/>
  <c r="AM6" i="1"/>
  <c r="AM9" i="1"/>
  <c r="G36" i="3"/>
  <c r="F36" i="3"/>
  <c r="E36" i="3"/>
  <c r="H35" i="3"/>
  <c r="H36" i="3" s="1"/>
  <c r="I34" i="3"/>
  <c r="D36" i="3"/>
  <c r="J34" i="3"/>
  <c r="K34" i="3" s="1"/>
  <c r="L34" i="3" s="1"/>
  <c r="F37" i="3" l="1"/>
  <c r="AN9" i="1"/>
  <c r="AN7" i="1"/>
  <c r="AN5" i="1"/>
  <c r="AN8" i="1"/>
  <c r="AN6" i="1"/>
  <c r="AM12" i="1"/>
  <c r="H37" i="3"/>
  <c r="G37" i="3"/>
  <c r="E37" i="3"/>
  <c r="I35" i="3"/>
  <c r="J35" i="3"/>
  <c r="K35" i="3" s="1"/>
  <c r="L35" i="3" s="1"/>
  <c r="D37" i="3"/>
  <c r="I36" i="3"/>
  <c r="J36" i="3"/>
  <c r="K36" i="3" s="1"/>
  <c r="L36" i="3" s="1"/>
  <c r="G38" i="3" l="1"/>
  <c r="F38" i="3"/>
  <c r="AN12" i="1"/>
  <c r="AO5" i="1"/>
  <c r="AO9" i="1"/>
  <c r="AO7" i="1"/>
  <c r="AO8" i="1"/>
  <c r="AO6" i="1"/>
  <c r="H38" i="3"/>
  <c r="H39" i="3" s="1"/>
  <c r="E38" i="3"/>
  <c r="D38" i="3"/>
  <c r="I37" i="3"/>
  <c r="J37" i="3"/>
  <c r="K37" i="3" s="1"/>
  <c r="L37" i="3" s="1"/>
  <c r="G39" i="3" l="1"/>
  <c r="H40" i="3" s="1"/>
  <c r="F39" i="3"/>
  <c r="AO12" i="1"/>
  <c r="AP5" i="1"/>
  <c r="AP8" i="1"/>
  <c r="AP9" i="1"/>
  <c r="AP6" i="1"/>
  <c r="AP7" i="1"/>
  <c r="E39" i="3"/>
  <c r="D39" i="3"/>
  <c r="I38" i="3"/>
  <c r="J38" i="3"/>
  <c r="K38" i="3" s="1"/>
  <c r="L38" i="3" s="1"/>
  <c r="G40" i="3" l="1"/>
  <c r="F40" i="3"/>
  <c r="AQ5" i="1"/>
  <c r="AP12" i="1"/>
  <c r="AQ6" i="1"/>
  <c r="AQ9" i="1"/>
  <c r="AQ7" i="1"/>
  <c r="AQ8" i="1"/>
  <c r="D40" i="3"/>
  <c r="J39" i="3"/>
  <c r="K39" i="3" s="1"/>
  <c r="L39" i="3" s="1"/>
  <c r="I39" i="3"/>
  <c r="E40" i="3"/>
  <c r="AR8" i="1" l="1"/>
  <c r="AQ12" i="1"/>
  <c r="AR5" i="1"/>
  <c r="AR7" i="1"/>
  <c r="AR9" i="1"/>
  <c r="AR6" i="1"/>
  <c r="J40" i="3"/>
  <c r="K40" i="3" s="1"/>
  <c r="L40" i="3" s="1"/>
  <c r="Q14" i="3" s="1"/>
  <c r="I40" i="3"/>
  <c r="AS7" i="1" l="1"/>
  <c r="AR12" i="1"/>
  <c r="AS6" i="1"/>
  <c r="AS5" i="1"/>
  <c r="AS8" i="1"/>
  <c r="AS9" i="1"/>
  <c r="AT9" i="1" l="1"/>
  <c r="AS12" i="1"/>
  <c r="AT8" i="1"/>
  <c r="AT6" i="1"/>
  <c r="AT5" i="1"/>
  <c r="AT7" i="1"/>
  <c r="AU7" i="1" l="1"/>
  <c r="AT12" i="1"/>
  <c r="AU6" i="1"/>
  <c r="AU9" i="1"/>
  <c r="AU5" i="1"/>
  <c r="AU8" i="1"/>
  <c r="AV8" i="1" l="1"/>
  <c r="AU12" i="1"/>
  <c r="AV7" i="1"/>
  <c r="AV6" i="1"/>
  <c r="AV5" i="1"/>
  <c r="AV9" i="1"/>
  <c r="AW9" i="1" l="1"/>
  <c r="AW8" i="1"/>
  <c r="AV12" i="1"/>
  <c r="AW7" i="1"/>
  <c r="AW5" i="1"/>
  <c r="AW6" i="1"/>
  <c r="AX9" i="1" l="1"/>
  <c r="AW12" i="1"/>
  <c r="AX5" i="1"/>
  <c r="AX8" i="1"/>
  <c r="AX7" i="1"/>
  <c r="AX6" i="1"/>
  <c r="AX12" i="1" l="1"/>
  <c r="AY5" i="1"/>
  <c r="AY9" i="1"/>
  <c r="AY6" i="1"/>
  <c r="AY8" i="1"/>
  <c r="AY7" i="1"/>
  <c r="AZ7" i="1" l="1"/>
  <c r="AY12" i="1"/>
  <c r="AZ8" i="1"/>
  <c r="AZ9" i="1"/>
  <c r="AZ5" i="1"/>
  <c r="AZ6" i="1"/>
  <c r="BA9" i="1" l="1"/>
  <c r="AZ12" i="1"/>
  <c r="BA7" i="1"/>
  <c r="BA8" i="1"/>
  <c r="BA6" i="1"/>
  <c r="BA5" i="1"/>
  <c r="BB9" i="1" l="1"/>
  <c r="BA12" i="1"/>
  <c r="BB6" i="1"/>
  <c r="BB8" i="1"/>
  <c r="BB5" i="1"/>
  <c r="BB7" i="1"/>
  <c r="BC9" i="1" l="1"/>
  <c r="BB12" i="1"/>
  <c r="BC5" i="1"/>
  <c r="BC7" i="1"/>
  <c r="BC8" i="1"/>
  <c r="BC6" i="1"/>
  <c r="BD7" i="1" l="1"/>
  <c r="BC12" i="1"/>
  <c r="BD6" i="1"/>
  <c r="BD8" i="1"/>
  <c r="BD5" i="1"/>
  <c r="BD9" i="1"/>
  <c r="BE5" i="1" l="1"/>
  <c r="BE8" i="1"/>
  <c r="BD12" i="1"/>
  <c r="BE6" i="1"/>
  <c r="BE7" i="1"/>
  <c r="BE9" i="1"/>
  <c r="BE12" i="1" l="1"/>
  <c r="BF8" i="1"/>
  <c r="BF6" i="1"/>
  <c r="BF7" i="1"/>
  <c r="BF5" i="1"/>
  <c r="BF9" i="1"/>
  <c r="BG9" i="1" l="1"/>
  <c r="BF12" i="1"/>
  <c r="BG8" i="1"/>
  <c r="BG5" i="1"/>
  <c r="BG6" i="1"/>
  <c r="BG7" i="1"/>
  <c r="BG12" i="1" l="1"/>
  <c r="BH7" i="1"/>
  <c r="BH6" i="1"/>
  <c r="BH8" i="1"/>
  <c r="BH5" i="1"/>
  <c r="BH9" i="1"/>
  <c r="BH12" i="1" l="1"/>
</calcChain>
</file>

<file path=xl/sharedStrings.xml><?xml version="1.0" encoding="utf-8"?>
<sst xmlns="http://schemas.openxmlformats.org/spreadsheetml/2006/main" count="54" uniqueCount="42">
  <si>
    <t>Transition probabilities</t>
  </si>
  <si>
    <t>S1</t>
  </si>
  <si>
    <t>S2</t>
  </si>
  <si>
    <t>S3</t>
  </si>
  <si>
    <t>S4</t>
  </si>
  <si>
    <t>S5</t>
  </si>
  <si>
    <t>Sum</t>
  </si>
  <si>
    <t>year</t>
  </si>
  <si>
    <t>Det.</t>
  </si>
  <si>
    <t>Markov avg.</t>
  </si>
  <si>
    <t>Time</t>
  </si>
  <si>
    <t>Probabilisitic</t>
  </si>
  <si>
    <t>Average State</t>
  </si>
  <si>
    <t>Residual</t>
  </si>
  <si>
    <t>Square of the residual</t>
  </si>
  <si>
    <t>Definition of average state in Markov model</t>
  </si>
  <si>
    <t>S1(t)</t>
  </si>
  <si>
    <t>S2(t)</t>
  </si>
  <si>
    <t>S3(t)</t>
  </si>
  <si>
    <t>S4(t)</t>
  </si>
  <si>
    <t>S5(t)</t>
  </si>
  <si>
    <t xml:space="preserve">Sum </t>
  </si>
  <si>
    <t>t</t>
  </si>
  <si>
    <t>C(t)</t>
  </si>
  <si>
    <t>CI*(t)</t>
  </si>
  <si>
    <t>0.2t-Avg.C(t)</t>
  </si>
  <si>
    <r>
      <rPr>
        <b/>
        <sz val="11"/>
        <color rgb="FF000000"/>
        <rFont val="Calibri"/>
        <family val="2"/>
        <charset val="1"/>
      </rPr>
      <t>(0.2t-Avg.C(t))</t>
    </r>
    <r>
      <rPr>
        <b/>
        <vertAlign val="superscript"/>
        <sz val="11"/>
        <color rgb="FF000000"/>
        <rFont val="Calibri"/>
        <family val="2"/>
        <charset val="1"/>
      </rPr>
      <t>2</t>
    </r>
  </si>
  <si>
    <t>Variable</t>
  </si>
  <si>
    <r>
      <rPr>
        <b/>
        <sz val="11"/>
        <color rgb="FF000000"/>
        <rFont val="Calibri"/>
        <family val="2"/>
        <charset val="1"/>
      </rPr>
      <t>P</t>
    </r>
    <r>
      <rPr>
        <b/>
        <vertAlign val="subscript"/>
        <sz val="11"/>
        <color rgb="FF000000"/>
        <rFont val="Calibri"/>
        <family val="2"/>
        <charset val="1"/>
      </rPr>
      <t>11</t>
    </r>
  </si>
  <si>
    <r>
      <rPr>
        <b/>
        <sz val="11"/>
        <color rgb="FF000000"/>
        <rFont val="Calibri"/>
        <family val="2"/>
        <charset val="1"/>
      </rPr>
      <t>P</t>
    </r>
    <r>
      <rPr>
        <b/>
        <vertAlign val="subscript"/>
        <sz val="11"/>
        <color rgb="FF000000"/>
        <rFont val="Calibri"/>
        <family val="2"/>
        <charset val="1"/>
      </rPr>
      <t>22</t>
    </r>
  </si>
  <si>
    <r>
      <rPr>
        <b/>
        <sz val="11"/>
        <color rgb="FF000000"/>
        <rFont val="Calibri"/>
        <family val="2"/>
        <charset val="1"/>
      </rPr>
      <t>P</t>
    </r>
    <r>
      <rPr>
        <b/>
        <vertAlign val="subscript"/>
        <sz val="11"/>
        <color rgb="FF000000"/>
        <rFont val="Calibri"/>
        <family val="2"/>
        <charset val="1"/>
      </rPr>
      <t>33</t>
    </r>
  </si>
  <si>
    <r>
      <rPr>
        <b/>
        <sz val="11"/>
        <color rgb="FF000000"/>
        <rFont val="Calibri"/>
        <family val="2"/>
        <charset val="1"/>
      </rPr>
      <t>P</t>
    </r>
    <r>
      <rPr>
        <b/>
        <vertAlign val="subscript"/>
        <sz val="11"/>
        <color rgb="FF000000"/>
        <rFont val="Calibri"/>
        <family val="2"/>
        <charset val="1"/>
      </rPr>
      <t>44</t>
    </r>
  </si>
  <si>
    <t xml:space="preserve">   </t>
  </si>
  <si>
    <t>Objective function</t>
  </si>
  <si>
    <t>Z</t>
  </si>
  <si>
    <t>1) Variable must be between 0 and 1</t>
  </si>
  <si>
    <t>2) Sum of row in the matrix must be 1</t>
  </si>
  <si>
    <t>Markov Transition probability</t>
  </si>
  <si>
    <r>
      <rPr>
        <b/>
        <sz val="11"/>
        <color rgb="FF000000"/>
        <rFont val="Calibri"/>
        <family val="2"/>
        <charset val="1"/>
      </rPr>
      <t>P</t>
    </r>
    <r>
      <rPr>
        <b/>
        <vertAlign val="subscript"/>
        <sz val="11"/>
        <color rgb="FF000000"/>
        <rFont val="Calibri"/>
        <family val="2"/>
        <charset val="1"/>
      </rPr>
      <t>ij</t>
    </r>
  </si>
  <si>
    <t>CS at t +1</t>
  </si>
  <si>
    <t>CS at t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</si>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</sst>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ＭＳ Ｐゴシック"/>
      <family val="3"/>
      <charset val="128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5"/>
      <color rgb="FF1F497D"/>
      <name val="Calibri"/>
      <family val="2"/>
      <charset val="1"/>
    </font>
    <font>
      <b/>
      <sz val="13"/>
      <color rgb="FF1F497D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3F3F3F"/>
      <name val="Calibri"/>
      <family val="2"/>
      <charset val="1"/>
    </font>
    <font>
      <b/>
      <sz val="18"/>
      <color rgb="FF1F497D"/>
      <name val="Cambri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b/>
      <vertAlign val="subscript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99CCFF"/>
      </patternFill>
    </fill>
    <fill>
      <patternFill patternType="solid">
        <fgColor rgb="FFFAC090"/>
        <bgColor rgb="FFFFCC99"/>
      </patternFill>
    </fill>
    <fill>
      <patternFill patternType="solid">
        <fgColor rgb="FF4F81BD"/>
        <bgColor rgb="FF4A7EBB"/>
      </patternFill>
    </fill>
    <fill>
      <patternFill patternType="solid">
        <fgColor rgb="FFC0504D"/>
        <bgColor rgb="FFBE4B48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7F7F7F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01"/>
      </patternFill>
    </fill>
    <fill>
      <patternFill patternType="solid">
        <fgColor rgb="FFFFC7CE"/>
        <bgColor rgb="FFFCD5B5"/>
      </patternFill>
    </fill>
    <fill>
      <patternFill patternType="solid">
        <fgColor rgb="FF99CCFF"/>
        <bgColor rgb="FF93CDDD"/>
      </patternFill>
    </fill>
    <fill>
      <patternFill patternType="solid">
        <fgColor rgb="FFF2F2F2"/>
        <bgColor rgb="FFEBF1DE"/>
      </patternFill>
    </fill>
    <fill>
      <patternFill patternType="solid">
        <fgColor rgb="FFA5A5A5"/>
        <bgColor rgb="FFB2B2B2"/>
      </patternFill>
    </fill>
    <fill>
      <patternFill patternType="solid">
        <fgColor rgb="FFC6EFCE"/>
        <bgColor rgb="FFD7E4BD"/>
      </patternFill>
    </fill>
    <fill>
      <patternFill patternType="solid">
        <fgColor rgb="FFFFCC99"/>
        <bgColor rgb="FFFAC090"/>
      </patternFill>
    </fill>
    <fill>
      <patternFill patternType="solid">
        <fgColor rgb="FFFFEB9C"/>
        <bgColor rgb="FFFCD5B5"/>
      </patternFill>
    </fill>
    <fill>
      <patternFill patternType="solid">
        <fgColor rgb="FFFFFFCC"/>
        <bgColor rgb="FFEBF1DE"/>
      </patternFill>
    </fill>
    <fill>
      <patternFill patternType="solid">
        <fgColor rgb="FFD9D9D9"/>
        <bgColor rgb="FFE6E0EC"/>
      </patternFill>
    </fill>
    <fill>
      <patternFill patternType="solid">
        <fgColor rgb="FFFFFF00"/>
        <bgColor rgb="FFFFEB9C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82">
    <xf numFmtId="0" fontId="0" fillId="0" borderId="0"/>
    <xf numFmtId="0" fontId="22" fillId="2" borderId="0" applyBorder="0" applyProtection="0"/>
    <xf numFmtId="0" fontId="22" fillId="2" borderId="0" applyBorder="0" applyProtection="0"/>
    <xf numFmtId="0" fontId="22" fillId="2" borderId="0" applyBorder="0" applyProtection="0"/>
    <xf numFmtId="0" fontId="22" fillId="2" borderId="0" applyBorder="0" applyProtection="0"/>
    <xf numFmtId="0" fontId="22" fillId="2" borderId="0" applyBorder="0" applyProtection="0"/>
    <xf numFmtId="0" fontId="22" fillId="2" borderId="0" applyBorder="0" applyProtection="0"/>
    <xf numFmtId="0" fontId="22" fillId="2" borderId="0" applyBorder="0" applyProtection="0"/>
    <xf numFmtId="0" fontId="22" fillId="2" borderId="0" applyBorder="0" applyProtection="0"/>
    <xf numFmtId="0" fontId="22" fillId="2" borderId="0" applyBorder="0" applyProtection="0"/>
    <xf numFmtId="0" fontId="22" fillId="2" borderId="0" applyBorder="0" applyProtection="0"/>
    <xf numFmtId="0" fontId="22" fillId="2" borderId="0" applyBorder="0" applyProtection="0"/>
    <xf numFmtId="0" fontId="22" fillId="2" borderId="0" applyBorder="0" applyProtection="0"/>
    <xf numFmtId="0" fontId="22" fillId="3" borderId="0" applyBorder="0" applyProtection="0"/>
    <xf numFmtId="0" fontId="22" fillId="3" borderId="0" applyBorder="0" applyProtection="0"/>
    <xf numFmtId="0" fontId="22" fillId="3" borderId="0" applyBorder="0" applyProtection="0"/>
    <xf numFmtId="0" fontId="22" fillId="3" borderId="0" applyBorder="0" applyProtection="0"/>
    <xf numFmtId="0" fontId="22" fillId="3" borderId="0" applyBorder="0" applyProtection="0"/>
    <xf numFmtId="0" fontId="22" fillId="3" borderId="0" applyBorder="0" applyProtection="0"/>
    <xf numFmtId="0" fontId="22" fillId="3" borderId="0" applyBorder="0" applyProtection="0"/>
    <xf numFmtId="0" fontId="22" fillId="3" borderId="0" applyBorder="0" applyProtection="0"/>
    <xf numFmtId="0" fontId="22" fillId="3" borderId="0" applyBorder="0" applyProtection="0"/>
    <xf numFmtId="0" fontId="22" fillId="3" borderId="0" applyBorder="0" applyProtection="0"/>
    <xf numFmtId="0" fontId="22" fillId="3" borderId="0" applyBorder="0" applyProtection="0"/>
    <xf numFmtId="0" fontId="22" fillId="3" borderId="0" applyBorder="0" applyProtection="0"/>
    <xf numFmtId="0" fontId="22" fillId="4" borderId="0" applyBorder="0" applyProtection="0"/>
    <xf numFmtId="0" fontId="22" fillId="4" borderId="0" applyBorder="0" applyProtection="0"/>
    <xf numFmtId="0" fontId="22" fillId="4" borderId="0" applyBorder="0" applyProtection="0"/>
    <xf numFmtId="0" fontId="22" fillId="4" borderId="0" applyBorder="0" applyProtection="0"/>
    <xf numFmtId="0" fontId="22" fillId="4" borderId="0" applyBorder="0" applyProtection="0"/>
    <xf numFmtId="0" fontId="22" fillId="4" borderId="0" applyBorder="0" applyProtection="0"/>
    <xf numFmtId="0" fontId="22" fillId="4" borderId="0" applyBorder="0" applyProtection="0"/>
    <xf numFmtId="0" fontId="22" fillId="4" borderId="0" applyBorder="0" applyProtection="0"/>
    <xf numFmtId="0" fontId="22" fillId="4" borderId="0" applyBorder="0" applyProtection="0"/>
    <xf numFmtId="0" fontId="22" fillId="4" borderId="0" applyBorder="0" applyProtection="0"/>
    <xf numFmtId="0" fontId="22" fillId="4" borderId="0" applyBorder="0" applyProtection="0"/>
    <xf numFmtId="0" fontId="22" fillId="4" borderId="0" applyBorder="0" applyProtection="0"/>
    <xf numFmtId="0" fontId="22" fillId="5" borderId="0" applyBorder="0" applyProtection="0"/>
    <xf numFmtId="0" fontId="22" fillId="5" borderId="0" applyBorder="0" applyProtection="0"/>
    <xf numFmtId="0" fontId="22" fillId="5" borderId="0" applyBorder="0" applyProtection="0"/>
    <xf numFmtId="0" fontId="22" fillId="5" borderId="0" applyBorder="0" applyProtection="0"/>
    <xf numFmtId="0" fontId="22" fillId="5" borderId="0" applyBorder="0" applyProtection="0"/>
    <xf numFmtId="0" fontId="22" fillId="5" borderId="0" applyBorder="0" applyProtection="0"/>
    <xf numFmtId="0" fontId="22" fillId="5" borderId="0" applyBorder="0" applyProtection="0"/>
    <xf numFmtId="0" fontId="22" fillId="5" borderId="0" applyBorder="0" applyProtection="0"/>
    <xf numFmtId="0" fontId="22" fillId="5" borderId="0" applyBorder="0" applyProtection="0"/>
    <xf numFmtId="0" fontId="22" fillId="5" borderId="0" applyBorder="0" applyProtection="0"/>
    <xf numFmtId="0" fontId="22" fillId="5" borderId="0" applyBorder="0" applyProtection="0"/>
    <xf numFmtId="0" fontId="22" fillId="5" borderId="0" applyBorder="0" applyProtection="0"/>
    <xf numFmtId="0" fontId="22" fillId="6" borderId="0" applyBorder="0" applyProtection="0"/>
    <xf numFmtId="0" fontId="22" fillId="6" borderId="0" applyBorder="0" applyProtection="0"/>
    <xf numFmtId="0" fontId="22" fillId="6" borderId="0" applyBorder="0" applyProtection="0"/>
    <xf numFmtId="0" fontId="22" fillId="6" borderId="0" applyBorder="0" applyProtection="0"/>
    <xf numFmtId="0" fontId="22" fillId="6" borderId="0" applyBorder="0" applyProtection="0"/>
    <xf numFmtId="0" fontId="22" fillId="6" borderId="0" applyBorder="0" applyProtection="0"/>
    <xf numFmtId="0" fontId="22" fillId="6" borderId="0" applyBorder="0" applyProtection="0"/>
    <xf numFmtId="0" fontId="22" fillId="6" borderId="0" applyBorder="0" applyProtection="0"/>
    <xf numFmtId="0" fontId="22" fillId="6" borderId="0" applyBorder="0" applyProtection="0"/>
    <xf numFmtId="0" fontId="22" fillId="6" borderId="0" applyBorder="0" applyProtection="0"/>
    <xf numFmtId="0" fontId="22" fillId="6" borderId="0" applyBorder="0" applyProtection="0"/>
    <xf numFmtId="0" fontId="22" fillId="6" borderId="0" applyBorder="0" applyProtection="0"/>
    <xf numFmtId="0" fontId="22" fillId="7" borderId="0" applyBorder="0" applyProtection="0"/>
    <xf numFmtId="0" fontId="22" fillId="7" borderId="0" applyBorder="0" applyProtection="0"/>
    <xf numFmtId="0" fontId="22" fillId="7" borderId="0" applyBorder="0" applyProtection="0"/>
    <xf numFmtId="0" fontId="22" fillId="7" borderId="0" applyBorder="0" applyProtection="0"/>
    <xf numFmtId="0" fontId="22" fillId="7" borderId="0" applyBorder="0" applyProtection="0"/>
    <xf numFmtId="0" fontId="22" fillId="7" borderId="0" applyBorder="0" applyProtection="0"/>
    <xf numFmtId="0" fontId="22" fillId="7" borderId="0" applyBorder="0" applyProtection="0"/>
    <xf numFmtId="0" fontId="22" fillId="7" borderId="0" applyBorder="0" applyProtection="0"/>
    <xf numFmtId="0" fontId="22" fillId="7" borderId="0" applyBorder="0" applyProtection="0"/>
    <xf numFmtId="0" fontId="22" fillId="7" borderId="0" applyBorder="0" applyProtection="0"/>
    <xf numFmtId="0" fontId="22" fillId="7" borderId="0" applyBorder="0" applyProtection="0"/>
    <xf numFmtId="0" fontId="22" fillId="7" borderId="0" applyBorder="0" applyProtection="0"/>
    <xf numFmtId="0" fontId="22" fillId="8" borderId="0" applyBorder="0" applyProtection="0"/>
    <xf numFmtId="0" fontId="22" fillId="8" borderId="0" applyBorder="0" applyProtection="0"/>
    <xf numFmtId="0" fontId="22" fillId="8" borderId="0" applyBorder="0" applyProtection="0"/>
    <xf numFmtId="0" fontId="22" fillId="8" borderId="0" applyBorder="0" applyProtection="0"/>
    <xf numFmtId="0" fontId="22" fillId="8" borderId="0" applyBorder="0" applyProtection="0"/>
    <xf numFmtId="0" fontId="22" fillId="8" borderId="0" applyBorder="0" applyProtection="0"/>
    <xf numFmtId="0" fontId="22" fillId="8" borderId="0" applyBorder="0" applyProtection="0"/>
    <xf numFmtId="0" fontId="22" fillId="8" borderId="0" applyBorder="0" applyProtection="0"/>
    <xf numFmtId="0" fontId="22" fillId="8" borderId="0" applyBorder="0" applyProtection="0"/>
    <xf numFmtId="0" fontId="22" fillId="8" borderId="0" applyBorder="0" applyProtection="0"/>
    <xf numFmtId="0" fontId="22" fillId="8" borderId="0" applyBorder="0" applyProtection="0"/>
    <xf numFmtId="0" fontId="22" fillId="8" borderId="0" applyBorder="0" applyProtection="0"/>
    <xf numFmtId="0" fontId="22" fillId="9" borderId="0" applyBorder="0" applyProtection="0"/>
    <xf numFmtId="0" fontId="22" fillId="9" borderId="0" applyBorder="0" applyProtection="0"/>
    <xf numFmtId="0" fontId="22" fillId="9" borderId="0" applyBorder="0" applyProtection="0"/>
    <xf numFmtId="0" fontId="22" fillId="9" borderId="0" applyBorder="0" applyProtection="0"/>
    <xf numFmtId="0" fontId="22" fillId="9" borderId="0" applyBorder="0" applyProtection="0"/>
    <xf numFmtId="0" fontId="22" fillId="9" borderId="0" applyBorder="0" applyProtection="0"/>
    <xf numFmtId="0" fontId="22" fillId="9" borderId="0" applyBorder="0" applyProtection="0"/>
    <xf numFmtId="0" fontId="22" fillId="9" borderId="0" applyBorder="0" applyProtection="0"/>
    <xf numFmtId="0" fontId="22" fillId="9" borderId="0" applyBorder="0" applyProtection="0"/>
    <xf numFmtId="0" fontId="22" fillId="9" borderId="0" applyBorder="0" applyProtection="0"/>
    <xf numFmtId="0" fontId="22" fillId="9" borderId="0" applyBorder="0" applyProtection="0"/>
    <xf numFmtId="0" fontId="22" fillId="9" borderId="0" applyBorder="0" applyProtection="0"/>
    <xf numFmtId="0" fontId="22" fillId="10" borderId="0" applyBorder="0" applyProtection="0"/>
    <xf numFmtId="0" fontId="22" fillId="10" borderId="0" applyBorder="0" applyProtection="0"/>
    <xf numFmtId="0" fontId="22" fillId="10" borderId="0" applyBorder="0" applyProtection="0"/>
    <xf numFmtId="0" fontId="22" fillId="10" borderId="0" applyBorder="0" applyProtection="0"/>
    <xf numFmtId="0" fontId="22" fillId="10" borderId="0" applyBorder="0" applyProtection="0"/>
    <xf numFmtId="0" fontId="22" fillId="10" borderId="0" applyBorder="0" applyProtection="0"/>
    <xf numFmtId="0" fontId="22" fillId="10" borderId="0" applyBorder="0" applyProtection="0"/>
    <xf numFmtId="0" fontId="22" fillId="10" borderId="0" applyBorder="0" applyProtection="0"/>
    <xf numFmtId="0" fontId="22" fillId="10" borderId="0" applyBorder="0" applyProtection="0"/>
    <xf numFmtId="0" fontId="22" fillId="10" borderId="0" applyBorder="0" applyProtection="0"/>
    <xf numFmtId="0" fontId="22" fillId="10" borderId="0" applyBorder="0" applyProtection="0"/>
    <xf numFmtId="0" fontId="22" fillId="10" borderId="0" applyBorder="0" applyProtection="0"/>
    <xf numFmtId="0" fontId="22" fillId="11" borderId="0" applyBorder="0" applyProtection="0"/>
    <xf numFmtId="0" fontId="22" fillId="11" borderId="0" applyBorder="0" applyProtection="0"/>
    <xf numFmtId="0" fontId="22" fillId="11" borderId="0" applyBorder="0" applyProtection="0"/>
    <xf numFmtId="0" fontId="22" fillId="11" borderId="0" applyBorder="0" applyProtection="0"/>
    <xf numFmtId="0" fontId="22" fillId="11" borderId="0" applyBorder="0" applyProtection="0"/>
    <xf numFmtId="0" fontId="22" fillId="11" borderId="0" applyBorder="0" applyProtection="0"/>
    <xf numFmtId="0" fontId="22" fillId="11" borderId="0" applyBorder="0" applyProtection="0"/>
    <xf numFmtId="0" fontId="22" fillId="11" borderId="0" applyBorder="0" applyProtection="0"/>
    <xf numFmtId="0" fontId="22" fillId="11" borderId="0" applyBorder="0" applyProtection="0"/>
    <xf numFmtId="0" fontId="22" fillId="11" borderId="0" applyBorder="0" applyProtection="0"/>
    <xf numFmtId="0" fontId="22" fillId="11" borderId="0" applyBorder="0" applyProtection="0"/>
    <xf numFmtId="0" fontId="22" fillId="11" borderId="0" applyBorder="0" applyProtection="0"/>
    <xf numFmtId="0" fontId="22" fillId="12" borderId="0" applyBorder="0" applyProtection="0"/>
    <xf numFmtId="0" fontId="22" fillId="12" borderId="0" applyBorder="0" applyProtection="0"/>
    <xf numFmtId="0" fontId="22" fillId="12" borderId="0" applyBorder="0" applyProtection="0"/>
    <xf numFmtId="0" fontId="22" fillId="12" borderId="0" applyBorder="0" applyProtection="0"/>
    <xf numFmtId="0" fontId="22" fillId="12" borderId="0" applyBorder="0" applyProtection="0"/>
    <xf numFmtId="0" fontId="22" fillId="12" borderId="0" applyBorder="0" applyProtection="0"/>
    <xf numFmtId="0" fontId="22" fillId="12" borderId="0" applyBorder="0" applyProtection="0"/>
    <xf numFmtId="0" fontId="22" fillId="12" borderId="0" applyBorder="0" applyProtection="0"/>
    <xf numFmtId="0" fontId="22" fillId="12" borderId="0" applyBorder="0" applyProtection="0"/>
    <xf numFmtId="0" fontId="22" fillId="12" borderId="0" applyBorder="0" applyProtection="0"/>
    <xf numFmtId="0" fontId="22" fillId="12" borderId="0" applyBorder="0" applyProtection="0"/>
    <xf numFmtId="0" fontId="22" fillId="12" borderId="0" applyBorder="0" applyProtection="0"/>
    <xf numFmtId="0" fontId="22" fillId="13" borderId="0" applyBorder="0" applyProtection="0"/>
    <xf numFmtId="0" fontId="22" fillId="13" borderId="0" applyBorder="0" applyProtection="0"/>
    <xf numFmtId="0" fontId="22" fillId="13" borderId="0" applyBorder="0" applyProtection="0"/>
    <xf numFmtId="0" fontId="22" fillId="13" borderId="0" applyBorder="0" applyProtection="0"/>
    <xf numFmtId="0" fontId="22" fillId="13" borderId="0" applyBorder="0" applyProtection="0"/>
    <xf numFmtId="0" fontId="22" fillId="13" borderId="0" applyBorder="0" applyProtection="0"/>
    <xf numFmtId="0" fontId="22" fillId="13" borderId="0" applyBorder="0" applyProtection="0"/>
    <xf numFmtId="0" fontId="22" fillId="13" borderId="0" applyBorder="0" applyProtection="0"/>
    <xf numFmtId="0" fontId="22" fillId="13" borderId="0" applyBorder="0" applyProtection="0"/>
    <xf numFmtId="0" fontId="22" fillId="13" borderId="0" applyBorder="0" applyProtection="0"/>
    <xf numFmtId="0" fontId="22" fillId="13" borderId="0" applyBorder="0" applyProtection="0"/>
    <xf numFmtId="0" fontId="22" fillId="13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2" borderId="0" applyBorder="0" applyProtection="0"/>
    <xf numFmtId="0" fontId="1" fillId="22" borderId="0" applyBorder="0" applyProtection="0"/>
    <xf numFmtId="0" fontId="1" fillId="22" borderId="0" applyBorder="0" applyProtection="0"/>
    <xf numFmtId="0" fontId="1" fillId="22" borderId="0" applyBorder="0" applyProtection="0"/>
    <xf numFmtId="0" fontId="1" fillId="23" borderId="0" applyBorder="0" applyProtection="0"/>
    <xf numFmtId="0" fontId="1" fillId="23" borderId="0" applyBorder="0" applyProtection="0"/>
    <xf numFmtId="0" fontId="1" fillId="23" borderId="0" applyBorder="0" applyProtection="0"/>
    <xf numFmtId="0" fontId="1" fillId="23" borderId="0" applyBorder="0" applyProtection="0"/>
    <xf numFmtId="0" fontId="1" fillId="24" borderId="0" applyBorder="0" applyProtection="0"/>
    <xf numFmtId="0" fontId="1" fillId="24" borderId="0" applyBorder="0" applyProtection="0"/>
    <xf numFmtId="0" fontId="1" fillId="24" borderId="0" applyBorder="0" applyProtection="0"/>
    <xf numFmtId="0" fontId="1" fillId="24" borderId="0" applyBorder="0" applyProtection="0"/>
    <xf numFmtId="0" fontId="1" fillId="25" borderId="0" applyBorder="0" applyProtection="0"/>
    <xf numFmtId="0" fontId="1" fillId="25" borderId="0" applyBorder="0" applyProtection="0"/>
    <xf numFmtId="0" fontId="1" fillId="25" borderId="0" applyBorder="0" applyProtection="0"/>
    <xf numFmtId="0" fontId="1" fillId="25" borderId="0" applyBorder="0" applyProtection="0"/>
    <xf numFmtId="0" fontId="22" fillId="0" borderId="0" applyBorder="0">
      <protection locked="0"/>
    </xf>
    <xf numFmtId="0" fontId="2" fillId="26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6" borderId="0" applyBorder="0" applyProtection="0"/>
    <xf numFmtId="0" fontId="3" fillId="27" borderId="0" applyBorder="0">
      <protection locked="0"/>
    </xf>
    <xf numFmtId="0" fontId="4" fillId="28" borderId="1" applyProtection="0"/>
    <xf numFmtId="0" fontId="4" fillId="28" borderId="1" applyProtection="0"/>
    <xf numFmtId="0" fontId="4" fillId="28" borderId="1" applyProtection="0"/>
    <xf numFmtId="0" fontId="4" fillId="28" borderId="1" applyProtection="0"/>
    <xf numFmtId="0" fontId="5" fillId="29" borderId="2" applyProtection="0"/>
    <xf numFmtId="0" fontId="5" fillId="29" borderId="2" applyProtection="0"/>
    <xf numFmtId="0" fontId="5" fillId="29" borderId="2" applyProtection="0"/>
    <xf numFmtId="0" fontId="5" fillId="29" borderId="2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7" fillId="30" borderId="0" applyBorder="0" applyProtection="0"/>
    <xf numFmtId="0" fontId="7" fillId="30" borderId="0" applyBorder="0" applyProtection="0"/>
    <xf numFmtId="0" fontId="7" fillId="30" borderId="0" applyBorder="0" applyProtection="0"/>
    <xf numFmtId="0" fontId="7" fillId="30" borderId="0" applyBorder="0" applyProtection="0"/>
    <xf numFmtId="0" fontId="8" fillId="0" borderId="3" applyProtection="0"/>
    <xf numFmtId="0" fontId="8" fillId="0" borderId="3" applyProtection="0"/>
    <xf numFmtId="0" fontId="8" fillId="0" borderId="3" applyProtection="0"/>
    <xf numFmtId="0" fontId="8" fillId="0" borderId="3" applyProtection="0"/>
    <xf numFmtId="0" fontId="9" fillId="0" borderId="4" applyProtection="0"/>
    <xf numFmtId="0" fontId="9" fillId="0" borderId="4" applyProtection="0"/>
    <xf numFmtId="0" fontId="9" fillId="0" borderId="4" applyProtection="0"/>
    <xf numFmtId="0" fontId="9" fillId="0" borderId="4" applyProtection="0"/>
    <xf numFmtId="0" fontId="10" fillId="0" borderId="5" applyProtection="0"/>
    <xf numFmtId="0" fontId="10" fillId="0" borderId="5" applyProtection="0"/>
    <xf numFmtId="0" fontId="10" fillId="0" borderId="5" applyProtection="0"/>
    <xf numFmtId="0" fontId="10" fillId="0" borderId="5" applyProtection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1" fillId="31" borderId="1" applyProtection="0"/>
    <xf numFmtId="0" fontId="11" fillId="31" borderId="1" applyProtection="0"/>
    <xf numFmtId="0" fontId="11" fillId="31" borderId="1" applyProtection="0"/>
    <xf numFmtId="0" fontId="11" fillId="31" borderId="1" applyProtection="0"/>
    <xf numFmtId="0" fontId="12" fillId="0" borderId="6" applyProtection="0"/>
    <xf numFmtId="0" fontId="12" fillId="0" borderId="6" applyProtection="0"/>
    <xf numFmtId="0" fontId="12" fillId="0" borderId="6" applyProtection="0"/>
    <xf numFmtId="0" fontId="12" fillId="0" borderId="6" applyProtection="0"/>
    <xf numFmtId="0" fontId="13" fillId="32" borderId="0" applyBorder="0" applyProtection="0"/>
    <xf numFmtId="0" fontId="13" fillId="32" borderId="0" applyBorder="0" applyProtection="0"/>
    <xf numFmtId="0" fontId="13" fillId="32" borderId="0" applyBorder="0" applyProtection="0"/>
    <xf numFmtId="0" fontId="13" fillId="32" borderId="0" applyBorder="0" applyProtection="0"/>
    <xf numFmtId="0" fontId="3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3" borderId="7" applyProtection="0"/>
    <xf numFmtId="0" fontId="22" fillId="33" borderId="7" applyProtection="0"/>
    <xf numFmtId="0" fontId="22" fillId="33" borderId="7" applyProtection="0"/>
    <xf numFmtId="0" fontId="22" fillId="33" borderId="7" applyProtection="0"/>
    <xf numFmtId="0" fontId="22" fillId="33" borderId="7" applyProtection="0"/>
    <xf numFmtId="0" fontId="22" fillId="33" borderId="7" applyProtection="0"/>
    <xf numFmtId="0" fontId="22" fillId="33" borderId="7" applyProtection="0"/>
    <xf numFmtId="0" fontId="22" fillId="33" borderId="7" applyProtection="0"/>
    <xf numFmtId="0" fontId="14" fillId="28" borderId="8" applyProtection="0"/>
    <xf numFmtId="0" fontId="14" fillId="28" borderId="8" applyProtection="0"/>
    <xf numFmtId="0" fontId="14" fillId="28" borderId="8" applyProtection="0"/>
    <xf numFmtId="0" fontId="14" fillId="28" borderId="8" applyProtection="0"/>
    <xf numFmtId="9" fontId="22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6" fillId="0" borderId="9" applyProtection="0"/>
    <xf numFmtId="0" fontId="16" fillId="0" borderId="9" applyProtection="0"/>
    <xf numFmtId="0" fontId="16" fillId="0" borderId="9" applyProtection="0"/>
    <xf numFmtId="0" fontId="16" fillId="0" borderId="9" applyProtection="0"/>
    <xf numFmtId="0" fontId="17" fillId="0" borderId="0" applyBorder="0" applyProtection="0"/>
    <xf numFmtId="0" fontId="17" fillId="0" borderId="0" applyBorder="0" applyProtection="0"/>
    <xf numFmtId="0" fontId="17" fillId="0" borderId="0" applyBorder="0" applyProtection="0"/>
    <xf numFmtId="0" fontId="17" fillId="0" borderId="0" applyBorder="0" applyProtection="0"/>
  </cellStyleXfs>
  <cellXfs count="63">
    <xf numFmtId="0" fontId="0" fillId="0" borderId="0" xfId="0"/>
    <xf numFmtId="0" fontId="18" fillId="0" borderId="0" xfId="243" applyFont="1"/>
    <xf numFmtId="0" fontId="19" fillId="0" borderId="0" xfId="243" applyFont="1"/>
    <xf numFmtId="0" fontId="18" fillId="0" borderId="10" xfId="243" applyFont="1" applyBorder="1" applyAlignment="1">
      <alignment horizontal="center"/>
    </xf>
    <xf numFmtId="0" fontId="18" fillId="0" borderId="11" xfId="243" applyFont="1" applyBorder="1" applyAlignment="1">
      <alignment horizontal="center"/>
    </xf>
    <xf numFmtId="0" fontId="18" fillId="0" borderId="12" xfId="243" applyFont="1" applyBorder="1" applyAlignment="1">
      <alignment horizontal="center" vertical="center"/>
    </xf>
    <xf numFmtId="0" fontId="18" fillId="0" borderId="0" xfId="243" applyFont="1" applyAlignment="1">
      <alignment vertical="center"/>
    </xf>
    <xf numFmtId="0" fontId="18" fillId="0" borderId="10" xfId="243" applyFont="1" applyBorder="1" applyAlignment="1">
      <alignment horizontal="center" vertical="center"/>
    </xf>
    <xf numFmtId="0" fontId="18" fillId="0" borderId="11" xfId="243" applyFont="1" applyBorder="1"/>
    <xf numFmtId="0" fontId="18" fillId="0" borderId="12" xfId="243" applyFont="1" applyBorder="1"/>
    <xf numFmtId="0" fontId="18" fillId="0" borderId="13" xfId="243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15" xfId="243" applyFont="1" applyBorder="1" applyAlignment="1">
      <alignment horizontal="center" vertical="center"/>
    </xf>
    <xf numFmtId="0" fontId="18" fillId="0" borderId="13" xfId="243" applyFont="1" applyBorder="1"/>
    <xf numFmtId="165" fontId="18" fillId="0" borderId="14" xfId="243" applyNumberFormat="1" applyFont="1" applyBorder="1"/>
    <xf numFmtId="165" fontId="18" fillId="0" borderId="15" xfId="243" applyNumberFormat="1" applyFont="1" applyBorder="1"/>
    <xf numFmtId="0" fontId="18" fillId="0" borderId="16" xfId="243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18" xfId="243" applyFont="1" applyBorder="1" applyAlignment="1">
      <alignment horizontal="center" vertical="center"/>
    </xf>
    <xf numFmtId="0" fontId="18" fillId="0" borderId="16" xfId="243" applyFont="1" applyBorder="1"/>
    <xf numFmtId="165" fontId="18" fillId="0" borderId="17" xfId="243" applyNumberFormat="1" applyFont="1" applyBorder="1"/>
    <xf numFmtId="165" fontId="18" fillId="0" borderId="18" xfId="243" applyNumberFormat="1" applyFont="1" applyBorder="1"/>
    <xf numFmtId="0" fontId="18" fillId="0" borderId="10" xfId="243" applyFont="1" applyBorder="1"/>
    <xf numFmtId="0" fontId="18" fillId="0" borderId="17" xfId="243" applyFont="1" applyBorder="1"/>
    <xf numFmtId="0" fontId="18" fillId="0" borderId="18" xfId="243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4" borderId="18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6" fillId="0" borderId="14" xfId="0" applyFont="1" applyBorder="1" applyAlignment="1">
      <alignment horizontal="center"/>
    </xf>
    <xf numFmtId="164" fontId="17" fillId="0" borderId="14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2" fontId="10" fillId="35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2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8" fillId="0" borderId="24" xfId="243" applyFont="1" applyBorder="1"/>
    <xf numFmtId="0" fontId="18" fillId="0" borderId="14" xfId="243" applyFont="1" applyBorder="1"/>
    <xf numFmtId="0" fontId="0" fillId="0" borderId="19" xfId="0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textRotation="90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 wrapText="1"/>
    </xf>
    <xf numFmtId="0" fontId="16" fillId="34" borderId="14" xfId="0" applyFont="1" applyFill="1" applyBorder="1" applyAlignment="1">
      <alignment horizontal="center" wrapText="1"/>
    </xf>
    <xf numFmtId="0" fontId="16" fillId="34" borderId="17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 vertical="center" wrapText="1"/>
    </xf>
  </cellXfs>
  <cellStyles count="282">
    <cellStyle name="20% - Accent1 2" xfId="1" xr:uid="{00000000-0005-0000-0000-000000000000}"/>
    <cellStyle name="20% - Accent1 2 2" xfId="2" xr:uid="{00000000-0005-0000-0000-000001000000}"/>
    <cellStyle name="20% - Accent1 2_bridge-risk" xfId="3" xr:uid="{00000000-0005-0000-0000-000002000000}"/>
    <cellStyle name="20% - Accent1 3" xfId="4" xr:uid="{00000000-0005-0000-0000-000003000000}"/>
    <cellStyle name="20% - Accent1 3 2" xfId="5" xr:uid="{00000000-0005-0000-0000-000004000000}"/>
    <cellStyle name="20% - Accent1 3_bridge-risk" xfId="6" xr:uid="{00000000-0005-0000-0000-000005000000}"/>
    <cellStyle name="20% - Accent1 4" xfId="7" xr:uid="{00000000-0005-0000-0000-000006000000}"/>
    <cellStyle name="20% - Accent1 4 2" xfId="8" xr:uid="{00000000-0005-0000-0000-000007000000}"/>
    <cellStyle name="20% - Accent1 4_bridge-risk" xfId="9" xr:uid="{00000000-0005-0000-0000-000008000000}"/>
    <cellStyle name="20% - Accent1 5" xfId="10" xr:uid="{00000000-0005-0000-0000-000009000000}"/>
    <cellStyle name="20% - Accent1 5 2" xfId="11" xr:uid="{00000000-0005-0000-0000-00000A000000}"/>
    <cellStyle name="20% - Accent1 5_bridge-risk" xfId="12" xr:uid="{00000000-0005-0000-0000-00000B000000}"/>
    <cellStyle name="20% - Accent2 2" xfId="13" xr:uid="{00000000-0005-0000-0000-00000C000000}"/>
    <cellStyle name="20% - Accent2 2 2" xfId="14" xr:uid="{00000000-0005-0000-0000-00000D000000}"/>
    <cellStyle name="20% - Accent2 2_bridge-risk" xfId="15" xr:uid="{00000000-0005-0000-0000-00000E000000}"/>
    <cellStyle name="20% - Accent2 3" xfId="16" xr:uid="{00000000-0005-0000-0000-00000F000000}"/>
    <cellStyle name="20% - Accent2 3 2" xfId="17" xr:uid="{00000000-0005-0000-0000-000010000000}"/>
    <cellStyle name="20% - Accent2 3_bridge-risk" xfId="18" xr:uid="{00000000-0005-0000-0000-000011000000}"/>
    <cellStyle name="20% - Accent2 4" xfId="19" xr:uid="{00000000-0005-0000-0000-000012000000}"/>
    <cellStyle name="20% - Accent2 4 2" xfId="20" xr:uid="{00000000-0005-0000-0000-000013000000}"/>
    <cellStyle name="20% - Accent2 4_bridge-risk" xfId="21" xr:uid="{00000000-0005-0000-0000-000014000000}"/>
    <cellStyle name="20% - Accent2 5" xfId="22" xr:uid="{00000000-0005-0000-0000-000015000000}"/>
    <cellStyle name="20% - Accent2 5 2" xfId="23" xr:uid="{00000000-0005-0000-0000-000016000000}"/>
    <cellStyle name="20% - Accent2 5_bridge-risk" xfId="24" xr:uid="{00000000-0005-0000-0000-000017000000}"/>
    <cellStyle name="20% - Accent3 2" xfId="25" xr:uid="{00000000-0005-0000-0000-000018000000}"/>
    <cellStyle name="20% - Accent3 2 2" xfId="26" xr:uid="{00000000-0005-0000-0000-000019000000}"/>
    <cellStyle name="20% - Accent3 2_bridge-risk" xfId="27" xr:uid="{00000000-0005-0000-0000-00001A000000}"/>
    <cellStyle name="20% - Accent3 3" xfId="28" xr:uid="{00000000-0005-0000-0000-00001B000000}"/>
    <cellStyle name="20% - Accent3 3 2" xfId="29" xr:uid="{00000000-0005-0000-0000-00001C000000}"/>
    <cellStyle name="20% - Accent3 3_bridge-risk" xfId="30" xr:uid="{00000000-0005-0000-0000-00001D000000}"/>
    <cellStyle name="20% - Accent3 4" xfId="31" xr:uid="{00000000-0005-0000-0000-00001E000000}"/>
    <cellStyle name="20% - Accent3 4 2" xfId="32" xr:uid="{00000000-0005-0000-0000-00001F000000}"/>
    <cellStyle name="20% - Accent3 4_bridge-risk" xfId="33" xr:uid="{00000000-0005-0000-0000-000020000000}"/>
    <cellStyle name="20% - Accent3 5" xfId="34" xr:uid="{00000000-0005-0000-0000-000021000000}"/>
    <cellStyle name="20% - Accent3 5 2" xfId="35" xr:uid="{00000000-0005-0000-0000-000022000000}"/>
    <cellStyle name="20% - Accent3 5_bridge-risk" xfId="36" xr:uid="{00000000-0005-0000-0000-000023000000}"/>
    <cellStyle name="20% - Accent4 2" xfId="37" xr:uid="{00000000-0005-0000-0000-000024000000}"/>
    <cellStyle name="20% - Accent4 2 2" xfId="38" xr:uid="{00000000-0005-0000-0000-000025000000}"/>
    <cellStyle name="20% - Accent4 2_bridge-risk" xfId="39" xr:uid="{00000000-0005-0000-0000-000026000000}"/>
    <cellStyle name="20% - Accent4 3" xfId="40" xr:uid="{00000000-0005-0000-0000-000027000000}"/>
    <cellStyle name="20% - Accent4 3 2" xfId="41" xr:uid="{00000000-0005-0000-0000-000028000000}"/>
    <cellStyle name="20% - Accent4 3_bridge-risk" xfId="42" xr:uid="{00000000-0005-0000-0000-000029000000}"/>
    <cellStyle name="20% - Accent4 4" xfId="43" xr:uid="{00000000-0005-0000-0000-00002A000000}"/>
    <cellStyle name="20% - Accent4 4 2" xfId="44" xr:uid="{00000000-0005-0000-0000-00002B000000}"/>
    <cellStyle name="20% - Accent4 4_bridge-risk" xfId="45" xr:uid="{00000000-0005-0000-0000-00002C000000}"/>
    <cellStyle name="20% - Accent4 5" xfId="46" xr:uid="{00000000-0005-0000-0000-00002D000000}"/>
    <cellStyle name="20% - Accent4 5 2" xfId="47" xr:uid="{00000000-0005-0000-0000-00002E000000}"/>
    <cellStyle name="20% - Accent4 5_bridge-risk" xfId="48" xr:uid="{00000000-0005-0000-0000-00002F000000}"/>
    <cellStyle name="20% - Accent5 2" xfId="49" xr:uid="{00000000-0005-0000-0000-000030000000}"/>
    <cellStyle name="20% - Accent5 2 2" xfId="50" xr:uid="{00000000-0005-0000-0000-000031000000}"/>
    <cellStyle name="20% - Accent5 2_bridge-risk" xfId="51" xr:uid="{00000000-0005-0000-0000-000032000000}"/>
    <cellStyle name="20% - Accent5 3" xfId="52" xr:uid="{00000000-0005-0000-0000-000033000000}"/>
    <cellStyle name="20% - Accent5 3 2" xfId="53" xr:uid="{00000000-0005-0000-0000-000034000000}"/>
    <cellStyle name="20% - Accent5 3_bridge-risk" xfId="54" xr:uid="{00000000-0005-0000-0000-000035000000}"/>
    <cellStyle name="20% - Accent5 4" xfId="55" xr:uid="{00000000-0005-0000-0000-000036000000}"/>
    <cellStyle name="20% - Accent5 4 2" xfId="56" xr:uid="{00000000-0005-0000-0000-000037000000}"/>
    <cellStyle name="20% - Accent5 4_bridge-risk" xfId="57" xr:uid="{00000000-0005-0000-0000-000038000000}"/>
    <cellStyle name="20% - Accent5 5" xfId="58" xr:uid="{00000000-0005-0000-0000-000039000000}"/>
    <cellStyle name="20% - Accent5 5 2" xfId="59" xr:uid="{00000000-0005-0000-0000-00003A000000}"/>
    <cellStyle name="20% - Accent5 5_bridge-risk" xfId="60" xr:uid="{00000000-0005-0000-0000-00003B000000}"/>
    <cellStyle name="20% - Accent6 2" xfId="61" xr:uid="{00000000-0005-0000-0000-00003C000000}"/>
    <cellStyle name="20% - Accent6 2 2" xfId="62" xr:uid="{00000000-0005-0000-0000-00003D000000}"/>
    <cellStyle name="20% - Accent6 2_bridge-risk" xfId="63" xr:uid="{00000000-0005-0000-0000-00003E000000}"/>
    <cellStyle name="20% - Accent6 3" xfId="64" xr:uid="{00000000-0005-0000-0000-00003F000000}"/>
    <cellStyle name="20% - Accent6 3 2" xfId="65" xr:uid="{00000000-0005-0000-0000-000040000000}"/>
    <cellStyle name="20% - Accent6 3_bridge-risk" xfId="66" xr:uid="{00000000-0005-0000-0000-000041000000}"/>
    <cellStyle name="20% - Accent6 4" xfId="67" xr:uid="{00000000-0005-0000-0000-000042000000}"/>
    <cellStyle name="20% - Accent6 4 2" xfId="68" xr:uid="{00000000-0005-0000-0000-000043000000}"/>
    <cellStyle name="20% - Accent6 4_bridge-risk" xfId="69" xr:uid="{00000000-0005-0000-0000-000044000000}"/>
    <cellStyle name="20% - Accent6 5" xfId="70" xr:uid="{00000000-0005-0000-0000-000045000000}"/>
    <cellStyle name="20% - Accent6 5 2" xfId="71" xr:uid="{00000000-0005-0000-0000-000046000000}"/>
    <cellStyle name="20% - Accent6 5_bridge-risk" xfId="72" xr:uid="{00000000-0005-0000-0000-000047000000}"/>
    <cellStyle name="40% - Accent1 2" xfId="73" xr:uid="{00000000-0005-0000-0000-000048000000}"/>
    <cellStyle name="40% - Accent1 2 2" xfId="74" xr:uid="{00000000-0005-0000-0000-000049000000}"/>
    <cellStyle name="40% - Accent1 2_bridge-risk" xfId="75" xr:uid="{00000000-0005-0000-0000-00004A000000}"/>
    <cellStyle name="40% - Accent1 3" xfId="76" xr:uid="{00000000-0005-0000-0000-00004B000000}"/>
    <cellStyle name="40% - Accent1 3 2" xfId="77" xr:uid="{00000000-0005-0000-0000-00004C000000}"/>
    <cellStyle name="40% - Accent1 3_bridge-risk" xfId="78" xr:uid="{00000000-0005-0000-0000-00004D000000}"/>
    <cellStyle name="40% - Accent1 4" xfId="79" xr:uid="{00000000-0005-0000-0000-00004E000000}"/>
    <cellStyle name="40% - Accent1 4 2" xfId="80" xr:uid="{00000000-0005-0000-0000-00004F000000}"/>
    <cellStyle name="40% - Accent1 4_bridge-risk" xfId="81" xr:uid="{00000000-0005-0000-0000-000050000000}"/>
    <cellStyle name="40% - Accent1 5" xfId="82" xr:uid="{00000000-0005-0000-0000-000051000000}"/>
    <cellStyle name="40% - Accent1 5 2" xfId="83" xr:uid="{00000000-0005-0000-0000-000052000000}"/>
    <cellStyle name="40% - Accent1 5_bridge-risk" xfId="84" xr:uid="{00000000-0005-0000-0000-000053000000}"/>
    <cellStyle name="40% - Accent2 2" xfId="85" xr:uid="{00000000-0005-0000-0000-000054000000}"/>
    <cellStyle name="40% - Accent2 2 2" xfId="86" xr:uid="{00000000-0005-0000-0000-000055000000}"/>
    <cellStyle name="40% - Accent2 2_bridge-risk" xfId="87" xr:uid="{00000000-0005-0000-0000-000056000000}"/>
    <cellStyle name="40% - Accent2 3" xfId="88" xr:uid="{00000000-0005-0000-0000-000057000000}"/>
    <cellStyle name="40% - Accent2 3 2" xfId="89" xr:uid="{00000000-0005-0000-0000-000058000000}"/>
    <cellStyle name="40% - Accent2 3_bridge-risk" xfId="90" xr:uid="{00000000-0005-0000-0000-000059000000}"/>
    <cellStyle name="40% - Accent2 4" xfId="91" xr:uid="{00000000-0005-0000-0000-00005A000000}"/>
    <cellStyle name="40% - Accent2 4 2" xfId="92" xr:uid="{00000000-0005-0000-0000-00005B000000}"/>
    <cellStyle name="40% - Accent2 4_bridge-risk" xfId="93" xr:uid="{00000000-0005-0000-0000-00005C000000}"/>
    <cellStyle name="40% - Accent2 5" xfId="94" xr:uid="{00000000-0005-0000-0000-00005D000000}"/>
    <cellStyle name="40% - Accent2 5 2" xfId="95" xr:uid="{00000000-0005-0000-0000-00005E000000}"/>
    <cellStyle name="40% - Accent2 5_bridge-risk" xfId="96" xr:uid="{00000000-0005-0000-0000-00005F000000}"/>
    <cellStyle name="40% - Accent3 2" xfId="97" xr:uid="{00000000-0005-0000-0000-000060000000}"/>
    <cellStyle name="40% - Accent3 2 2" xfId="98" xr:uid="{00000000-0005-0000-0000-000061000000}"/>
    <cellStyle name="40% - Accent3 2_bridge-risk" xfId="99" xr:uid="{00000000-0005-0000-0000-000062000000}"/>
    <cellStyle name="40% - Accent3 3" xfId="100" xr:uid="{00000000-0005-0000-0000-000063000000}"/>
    <cellStyle name="40% - Accent3 3 2" xfId="101" xr:uid="{00000000-0005-0000-0000-000064000000}"/>
    <cellStyle name="40% - Accent3 3_bridge-risk" xfId="102" xr:uid="{00000000-0005-0000-0000-000065000000}"/>
    <cellStyle name="40% - Accent3 4" xfId="103" xr:uid="{00000000-0005-0000-0000-000066000000}"/>
    <cellStyle name="40% - Accent3 4 2" xfId="104" xr:uid="{00000000-0005-0000-0000-000067000000}"/>
    <cellStyle name="40% - Accent3 4_bridge-risk" xfId="105" xr:uid="{00000000-0005-0000-0000-000068000000}"/>
    <cellStyle name="40% - Accent3 5" xfId="106" xr:uid="{00000000-0005-0000-0000-000069000000}"/>
    <cellStyle name="40% - Accent3 5 2" xfId="107" xr:uid="{00000000-0005-0000-0000-00006A000000}"/>
    <cellStyle name="40% - Accent3 5_bridge-risk" xfId="108" xr:uid="{00000000-0005-0000-0000-00006B000000}"/>
    <cellStyle name="40% - Accent4 2" xfId="109" xr:uid="{00000000-0005-0000-0000-00006C000000}"/>
    <cellStyle name="40% - Accent4 2 2" xfId="110" xr:uid="{00000000-0005-0000-0000-00006D000000}"/>
    <cellStyle name="40% - Accent4 2_bridge-risk" xfId="111" xr:uid="{00000000-0005-0000-0000-00006E000000}"/>
    <cellStyle name="40% - Accent4 3" xfId="112" xr:uid="{00000000-0005-0000-0000-00006F000000}"/>
    <cellStyle name="40% - Accent4 3 2" xfId="113" xr:uid="{00000000-0005-0000-0000-000070000000}"/>
    <cellStyle name="40% - Accent4 3_bridge-risk" xfId="114" xr:uid="{00000000-0005-0000-0000-000071000000}"/>
    <cellStyle name="40% - Accent4 4" xfId="115" xr:uid="{00000000-0005-0000-0000-000072000000}"/>
    <cellStyle name="40% - Accent4 4 2" xfId="116" xr:uid="{00000000-0005-0000-0000-000073000000}"/>
    <cellStyle name="40% - Accent4 4_bridge-risk" xfId="117" xr:uid="{00000000-0005-0000-0000-000074000000}"/>
    <cellStyle name="40% - Accent4 5" xfId="118" xr:uid="{00000000-0005-0000-0000-000075000000}"/>
    <cellStyle name="40% - Accent4 5 2" xfId="119" xr:uid="{00000000-0005-0000-0000-000076000000}"/>
    <cellStyle name="40% - Accent4 5_bridge-risk" xfId="120" xr:uid="{00000000-0005-0000-0000-000077000000}"/>
    <cellStyle name="40% - Accent5 2" xfId="121" xr:uid="{00000000-0005-0000-0000-000078000000}"/>
    <cellStyle name="40% - Accent5 2 2" xfId="122" xr:uid="{00000000-0005-0000-0000-000079000000}"/>
    <cellStyle name="40% - Accent5 2_bridge-risk" xfId="123" xr:uid="{00000000-0005-0000-0000-00007A000000}"/>
    <cellStyle name="40% - Accent5 3" xfId="124" xr:uid="{00000000-0005-0000-0000-00007B000000}"/>
    <cellStyle name="40% - Accent5 3 2" xfId="125" xr:uid="{00000000-0005-0000-0000-00007C000000}"/>
    <cellStyle name="40% - Accent5 3_bridge-risk" xfId="126" xr:uid="{00000000-0005-0000-0000-00007D000000}"/>
    <cellStyle name="40% - Accent5 4" xfId="127" xr:uid="{00000000-0005-0000-0000-00007E000000}"/>
    <cellStyle name="40% - Accent5 4 2" xfId="128" xr:uid="{00000000-0005-0000-0000-00007F000000}"/>
    <cellStyle name="40% - Accent5 4_bridge-risk" xfId="129" xr:uid="{00000000-0005-0000-0000-000080000000}"/>
    <cellStyle name="40% - Accent5 5" xfId="130" xr:uid="{00000000-0005-0000-0000-000081000000}"/>
    <cellStyle name="40% - Accent5 5 2" xfId="131" xr:uid="{00000000-0005-0000-0000-000082000000}"/>
    <cellStyle name="40% - Accent5 5_bridge-risk" xfId="132" xr:uid="{00000000-0005-0000-0000-000083000000}"/>
    <cellStyle name="40% - Accent6 2" xfId="133" xr:uid="{00000000-0005-0000-0000-000084000000}"/>
    <cellStyle name="40% - Accent6 2 2" xfId="134" xr:uid="{00000000-0005-0000-0000-000085000000}"/>
    <cellStyle name="40% - Accent6 2_bridge-risk" xfId="135" xr:uid="{00000000-0005-0000-0000-000086000000}"/>
    <cellStyle name="40% - Accent6 3" xfId="136" xr:uid="{00000000-0005-0000-0000-000087000000}"/>
    <cellStyle name="40% - Accent6 3 2" xfId="137" xr:uid="{00000000-0005-0000-0000-000088000000}"/>
    <cellStyle name="40% - Accent6 3_bridge-risk" xfId="138" xr:uid="{00000000-0005-0000-0000-000089000000}"/>
    <cellStyle name="40% - Accent6 4" xfId="139" xr:uid="{00000000-0005-0000-0000-00008A000000}"/>
    <cellStyle name="40% - Accent6 4 2" xfId="140" xr:uid="{00000000-0005-0000-0000-00008B000000}"/>
    <cellStyle name="40% - Accent6 4_bridge-risk" xfId="141" xr:uid="{00000000-0005-0000-0000-00008C000000}"/>
    <cellStyle name="40% - Accent6 5" xfId="142" xr:uid="{00000000-0005-0000-0000-00008D000000}"/>
    <cellStyle name="40% - Accent6 5 2" xfId="143" xr:uid="{00000000-0005-0000-0000-00008E000000}"/>
    <cellStyle name="40% - Accent6 5_bridge-risk" xfId="144" xr:uid="{00000000-0005-0000-0000-00008F000000}"/>
    <cellStyle name="60% - Accent1 2" xfId="145" xr:uid="{00000000-0005-0000-0000-000090000000}"/>
    <cellStyle name="60% - Accent1 3" xfId="146" xr:uid="{00000000-0005-0000-0000-000091000000}"/>
    <cellStyle name="60% - Accent1 4" xfId="147" xr:uid="{00000000-0005-0000-0000-000092000000}"/>
    <cellStyle name="60% - Accent1 5" xfId="148" xr:uid="{00000000-0005-0000-0000-000093000000}"/>
    <cellStyle name="60% - Accent2 2" xfId="149" xr:uid="{00000000-0005-0000-0000-000094000000}"/>
    <cellStyle name="60% - Accent2 3" xfId="150" xr:uid="{00000000-0005-0000-0000-000095000000}"/>
    <cellStyle name="60% - Accent2 4" xfId="151" xr:uid="{00000000-0005-0000-0000-000096000000}"/>
    <cellStyle name="60% - Accent2 5" xfId="152" xr:uid="{00000000-0005-0000-0000-000097000000}"/>
    <cellStyle name="60% - Accent3 2" xfId="153" xr:uid="{00000000-0005-0000-0000-000098000000}"/>
    <cellStyle name="60% - Accent3 3" xfId="154" xr:uid="{00000000-0005-0000-0000-000099000000}"/>
    <cellStyle name="60% - Accent3 4" xfId="155" xr:uid="{00000000-0005-0000-0000-00009A000000}"/>
    <cellStyle name="60% - Accent3 5" xfId="156" xr:uid="{00000000-0005-0000-0000-00009B000000}"/>
    <cellStyle name="60% - Accent4 2" xfId="157" xr:uid="{00000000-0005-0000-0000-00009C000000}"/>
    <cellStyle name="60% - Accent4 3" xfId="158" xr:uid="{00000000-0005-0000-0000-00009D000000}"/>
    <cellStyle name="60% - Accent4 4" xfId="159" xr:uid="{00000000-0005-0000-0000-00009E000000}"/>
    <cellStyle name="60% - Accent4 5" xfId="160" xr:uid="{00000000-0005-0000-0000-00009F000000}"/>
    <cellStyle name="60% - Accent5 2" xfId="161" xr:uid="{00000000-0005-0000-0000-0000A0000000}"/>
    <cellStyle name="60% - Accent5 3" xfId="162" xr:uid="{00000000-0005-0000-0000-0000A1000000}"/>
    <cellStyle name="60% - Accent5 4" xfId="163" xr:uid="{00000000-0005-0000-0000-0000A2000000}"/>
    <cellStyle name="60% - Accent5 5" xfId="164" xr:uid="{00000000-0005-0000-0000-0000A3000000}"/>
    <cellStyle name="60% - Accent6 2" xfId="165" xr:uid="{00000000-0005-0000-0000-0000A4000000}"/>
    <cellStyle name="60% - Accent6 3" xfId="166" xr:uid="{00000000-0005-0000-0000-0000A5000000}"/>
    <cellStyle name="60% - Accent6 4" xfId="167" xr:uid="{00000000-0005-0000-0000-0000A6000000}"/>
    <cellStyle name="60% - Accent6 5" xfId="168" xr:uid="{00000000-0005-0000-0000-0000A7000000}"/>
    <cellStyle name="Accent1 2" xfId="169" xr:uid="{00000000-0005-0000-0000-0000A8000000}"/>
    <cellStyle name="Accent1 3" xfId="170" xr:uid="{00000000-0005-0000-0000-0000A9000000}"/>
    <cellStyle name="Accent1 4" xfId="171" xr:uid="{00000000-0005-0000-0000-0000AA000000}"/>
    <cellStyle name="Accent1 5" xfId="172" xr:uid="{00000000-0005-0000-0000-0000AB000000}"/>
    <cellStyle name="Accent2 2" xfId="173" xr:uid="{00000000-0005-0000-0000-0000AC000000}"/>
    <cellStyle name="Accent2 3" xfId="174" xr:uid="{00000000-0005-0000-0000-0000AD000000}"/>
    <cellStyle name="Accent2 4" xfId="175" xr:uid="{00000000-0005-0000-0000-0000AE000000}"/>
    <cellStyle name="Accent2 5" xfId="176" xr:uid="{00000000-0005-0000-0000-0000AF000000}"/>
    <cellStyle name="Accent3 2" xfId="177" xr:uid="{00000000-0005-0000-0000-0000B0000000}"/>
    <cellStyle name="Accent3 3" xfId="178" xr:uid="{00000000-0005-0000-0000-0000B1000000}"/>
    <cellStyle name="Accent3 4" xfId="179" xr:uid="{00000000-0005-0000-0000-0000B2000000}"/>
    <cellStyle name="Accent3 5" xfId="180" xr:uid="{00000000-0005-0000-0000-0000B3000000}"/>
    <cellStyle name="Accent4 2" xfId="181" xr:uid="{00000000-0005-0000-0000-0000B4000000}"/>
    <cellStyle name="Accent4 3" xfId="182" xr:uid="{00000000-0005-0000-0000-0000B5000000}"/>
    <cellStyle name="Accent4 4" xfId="183" xr:uid="{00000000-0005-0000-0000-0000B6000000}"/>
    <cellStyle name="Accent4 5" xfId="184" xr:uid="{00000000-0005-0000-0000-0000B7000000}"/>
    <cellStyle name="Accent5 2" xfId="185" xr:uid="{00000000-0005-0000-0000-0000B8000000}"/>
    <cellStyle name="Accent5 3" xfId="186" xr:uid="{00000000-0005-0000-0000-0000B9000000}"/>
    <cellStyle name="Accent5 4" xfId="187" xr:uid="{00000000-0005-0000-0000-0000BA000000}"/>
    <cellStyle name="Accent5 5" xfId="188" xr:uid="{00000000-0005-0000-0000-0000BB000000}"/>
    <cellStyle name="Accent6 2" xfId="189" xr:uid="{00000000-0005-0000-0000-0000BC000000}"/>
    <cellStyle name="Accent6 3" xfId="190" xr:uid="{00000000-0005-0000-0000-0000BD000000}"/>
    <cellStyle name="Accent6 4" xfId="191" xr:uid="{00000000-0005-0000-0000-0000BE000000}"/>
    <cellStyle name="Accent6 5" xfId="192" xr:uid="{00000000-0005-0000-0000-0000BF000000}"/>
    <cellStyle name="Adjustable" xfId="193" xr:uid="{00000000-0005-0000-0000-0000C0000000}"/>
    <cellStyle name="Bad 2" xfId="194" xr:uid="{00000000-0005-0000-0000-0000C1000000}"/>
    <cellStyle name="Bad 3" xfId="195" xr:uid="{00000000-0005-0000-0000-0000C2000000}"/>
    <cellStyle name="Bad 4" xfId="196" xr:uid="{00000000-0005-0000-0000-0000C3000000}"/>
    <cellStyle name="Bad 5" xfId="197" xr:uid="{00000000-0005-0000-0000-0000C4000000}"/>
    <cellStyle name="Best" xfId="198" xr:uid="{00000000-0005-0000-0000-0000C5000000}"/>
    <cellStyle name="Calculation 2" xfId="199" xr:uid="{00000000-0005-0000-0000-0000C6000000}"/>
    <cellStyle name="Calculation 3" xfId="200" xr:uid="{00000000-0005-0000-0000-0000C7000000}"/>
    <cellStyle name="Calculation 4" xfId="201" xr:uid="{00000000-0005-0000-0000-0000C8000000}"/>
    <cellStyle name="Calculation 5" xfId="202" xr:uid="{00000000-0005-0000-0000-0000C9000000}"/>
    <cellStyle name="Check Cell 2" xfId="203" xr:uid="{00000000-0005-0000-0000-0000CA000000}"/>
    <cellStyle name="Check Cell 3" xfId="204" xr:uid="{00000000-0005-0000-0000-0000CB000000}"/>
    <cellStyle name="Check Cell 4" xfId="205" xr:uid="{00000000-0005-0000-0000-0000CC000000}"/>
    <cellStyle name="Check Cell 5" xfId="206" xr:uid="{00000000-0005-0000-0000-0000CD000000}"/>
    <cellStyle name="Explanatory Text 2" xfId="207" xr:uid="{00000000-0005-0000-0000-0000CE000000}"/>
    <cellStyle name="Explanatory Text 3" xfId="208" xr:uid="{00000000-0005-0000-0000-0000CF000000}"/>
    <cellStyle name="Explanatory Text 4" xfId="209" xr:uid="{00000000-0005-0000-0000-0000D0000000}"/>
    <cellStyle name="Explanatory Text 5" xfId="210" xr:uid="{00000000-0005-0000-0000-0000D1000000}"/>
    <cellStyle name="Good 2" xfId="211" xr:uid="{00000000-0005-0000-0000-0000D2000000}"/>
    <cellStyle name="Good 3" xfId="212" xr:uid="{00000000-0005-0000-0000-0000D3000000}"/>
    <cellStyle name="Good 4" xfId="213" xr:uid="{00000000-0005-0000-0000-0000D4000000}"/>
    <cellStyle name="Good 5" xfId="214" xr:uid="{00000000-0005-0000-0000-0000D5000000}"/>
    <cellStyle name="Heading 1 2" xfId="215" xr:uid="{00000000-0005-0000-0000-0000D6000000}"/>
    <cellStyle name="Heading 1 3" xfId="216" xr:uid="{00000000-0005-0000-0000-0000D7000000}"/>
    <cellStyle name="Heading 1 4" xfId="217" xr:uid="{00000000-0005-0000-0000-0000D8000000}"/>
    <cellStyle name="Heading 1 5" xfId="218" xr:uid="{00000000-0005-0000-0000-0000D9000000}"/>
    <cellStyle name="Heading 2 2" xfId="219" xr:uid="{00000000-0005-0000-0000-0000DA000000}"/>
    <cellStyle name="Heading 2 3" xfId="220" xr:uid="{00000000-0005-0000-0000-0000DB000000}"/>
    <cellStyle name="Heading 2 4" xfId="221" xr:uid="{00000000-0005-0000-0000-0000DC000000}"/>
    <cellStyle name="Heading 2 5" xfId="222" xr:uid="{00000000-0005-0000-0000-0000DD000000}"/>
    <cellStyle name="Heading 3 2" xfId="223" xr:uid="{00000000-0005-0000-0000-0000DE000000}"/>
    <cellStyle name="Heading 3 3" xfId="224" xr:uid="{00000000-0005-0000-0000-0000DF000000}"/>
    <cellStyle name="Heading 3 4" xfId="225" xr:uid="{00000000-0005-0000-0000-0000E0000000}"/>
    <cellStyle name="Heading 3 5" xfId="226" xr:uid="{00000000-0005-0000-0000-0000E1000000}"/>
    <cellStyle name="Heading 4 2" xfId="227" xr:uid="{00000000-0005-0000-0000-0000E2000000}"/>
    <cellStyle name="Heading 4 3" xfId="228" xr:uid="{00000000-0005-0000-0000-0000E3000000}"/>
    <cellStyle name="Heading 4 4" xfId="229" xr:uid="{00000000-0005-0000-0000-0000E4000000}"/>
    <cellStyle name="Heading 4 5" xfId="230" xr:uid="{00000000-0005-0000-0000-0000E5000000}"/>
    <cellStyle name="Input 2" xfId="231" xr:uid="{00000000-0005-0000-0000-0000E6000000}"/>
    <cellStyle name="Input 3" xfId="232" xr:uid="{00000000-0005-0000-0000-0000E7000000}"/>
    <cellStyle name="Input 4" xfId="233" xr:uid="{00000000-0005-0000-0000-0000E8000000}"/>
    <cellStyle name="Input 5" xfId="234" xr:uid="{00000000-0005-0000-0000-0000E9000000}"/>
    <cellStyle name="Linked Cell 2" xfId="235" xr:uid="{00000000-0005-0000-0000-0000EA000000}"/>
    <cellStyle name="Linked Cell 3" xfId="236" xr:uid="{00000000-0005-0000-0000-0000EB000000}"/>
    <cellStyle name="Linked Cell 4" xfId="237" xr:uid="{00000000-0005-0000-0000-0000EC000000}"/>
    <cellStyle name="Linked Cell 5" xfId="238" xr:uid="{00000000-0005-0000-0000-0000ED000000}"/>
    <cellStyle name="Neutral 2" xfId="239" xr:uid="{00000000-0005-0000-0000-0000EE000000}"/>
    <cellStyle name="Neutral 3" xfId="240" xr:uid="{00000000-0005-0000-0000-0000EF000000}"/>
    <cellStyle name="Neutral 4" xfId="241" xr:uid="{00000000-0005-0000-0000-0000F0000000}"/>
    <cellStyle name="Neutral 5" xfId="242" xr:uid="{00000000-0005-0000-0000-0000F1000000}"/>
    <cellStyle name="Normal" xfId="0" builtinId="0"/>
    <cellStyle name="Normal 2" xfId="243" xr:uid="{00000000-0005-0000-0000-0000F3000000}"/>
    <cellStyle name="Normal 2 2" xfId="244" xr:uid="{00000000-0005-0000-0000-0000F4000000}"/>
    <cellStyle name="Normal 2 3" xfId="245" xr:uid="{00000000-0005-0000-0000-0000F5000000}"/>
    <cellStyle name="Normal 2_bridge-risk" xfId="246" xr:uid="{00000000-0005-0000-0000-0000F6000000}"/>
    <cellStyle name="Normal 3" xfId="247" xr:uid="{00000000-0005-0000-0000-0000F7000000}"/>
    <cellStyle name="Normal 3 2" xfId="248" xr:uid="{00000000-0005-0000-0000-0000F8000000}"/>
    <cellStyle name="Normal 3_bridge-risk" xfId="249" xr:uid="{00000000-0005-0000-0000-0000F9000000}"/>
    <cellStyle name="Normal 4" xfId="250" xr:uid="{00000000-0005-0000-0000-0000FA000000}"/>
    <cellStyle name="Normal 4 2" xfId="251" xr:uid="{00000000-0005-0000-0000-0000FB000000}"/>
    <cellStyle name="Normal 4_bridge-risk" xfId="252" xr:uid="{00000000-0005-0000-0000-0000FC000000}"/>
    <cellStyle name="Normal 5" xfId="253" xr:uid="{00000000-0005-0000-0000-0000FD000000}"/>
    <cellStyle name="Normal 5 2" xfId="254" xr:uid="{00000000-0005-0000-0000-0000FE000000}"/>
    <cellStyle name="Normal 5_bridge-risk" xfId="255" xr:uid="{00000000-0005-0000-0000-0000FF000000}"/>
    <cellStyle name="Normal 6" xfId="256" xr:uid="{00000000-0005-0000-0000-000000010000}"/>
    <cellStyle name="Note 2" xfId="257" xr:uid="{00000000-0005-0000-0000-000001010000}"/>
    <cellStyle name="Note 2 2" xfId="258" xr:uid="{00000000-0005-0000-0000-000002010000}"/>
    <cellStyle name="Note 3" xfId="259" xr:uid="{00000000-0005-0000-0000-000003010000}"/>
    <cellStyle name="Note 3 2" xfId="260" xr:uid="{00000000-0005-0000-0000-000004010000}"/>
    <cellStyle name="Note 4" xfId="261" xr:uid="{00000000-0005-0000-0000-000005010000}"/>
    <cellStyle name="Note 4 2" xfId="262" xr:uid="{00000000-0005-0000-0000-000006010000}"/>
    <cellStyle name="Note 5" xfId="263" xr:uid="{00000000-0005-0000-0000-000007010000}"/>
    <cellStyle name="Note 5 2" xfId="264" xr:uid="{00000000-0005-0000-0000-000008010000}"/>
    <cellStyle name="Output 2" xfId="265" xr:uid="{00000000-0005-0000-0000-000009010000}"/>
    <cellStyle name="Output 3" xfId="266" xr:uid="{00000000-0005-0000-0000-00000A010000}"/>
    <cellStyle name="Output 4" xfId="267" xr:uid="{00000000-0005-0000-0000-00000B010000}"/>
    <cellStyle name="Output 5" xfId="268" xr:uid="{00000000-0005-0000-0000-00000C010000}"/>
    <cellStyle name="Percent 2" xfId="269" xr:uid="{00000000-0005-0000-0000-00000D010000}"/>
    <cellStyle name="Title 2" xfId="270" xr:uid="{00000000-0005-0000-0000-00000E010000}"/>
    <cellStyle name="Title 3" xfId="271" xr:uid="{00000000-0005-0000-0000-00000F010000}"/>
    <cellStyle name="Title 4" xfId="272" xr:uid="{00000000-0005-0000-0000-000010010000}"/>
    <cellStyle name="Title 5" xfId="273" xr:uid="{00000000-0005-0000-0000-000011010000}"/>
    <cellStyle name="Total 2" xfId="274" xr:uid="{00000000-0005-0000-0000-000012010000}"/>
    <cellStyle name="Total 3" xfId="275" xr:uid="{00000000-0005-0000-0000-000013010000}"/>
    <cellStyle name="Total 4" xfId="276" xr:uid="{00000000-0005-0000-0000-000014010000}"/>
    <cellStyle name="Total 5" xfId="277" xr:uid="{00000000-0005-0000-0000-000015010000}"/>
    <cellStyle name="Warning Text 2" xfId="278" xr:uid="{00000000-0005-0000-0000-000016010000}"/>
    <cellStyle name="Warning Text 3" xfId="279" xr:uid="{00000000-0005-0000-0000-000017010000}"/>
    <cellStyle name="Warning Text 4" xfId="280" xr:uid="{00000000-0005-0000-0000-000018010000}"/>
    <cellStyle name="Warning Text 5" xfId="281" xr:uid="{00000000-0005-0000-0000-00001901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C3D69B"/>
      <rgbColor rgb="FFF2F2F2"/>
      <rgbColor rgb="FFFFFF00"/>
      <rgbColor rgb="FFCCC1DA"/>
      <rgbColor rgb="FFB7DEE8"/>
      <rgbColor rgb="FF9C0006"/>
      <rgbColor rgb="FF006100"/>
      <rgbColor rgb="FF000080"/>
      <rgbColor rgb="FF9C6500"/>
      <rgbColor rgb="FFD7E4BD"/>
      <rgbColor rgb="FF7F7F7F"/>
      <rgbColor rgb="FFC0C0C0"/>
      <rgbColor rgb="FF808080"/>
      <rgbColor rgb="FF95B3D7"/>
      <rgbColor rgb="FFBE4B48"/>
      <rgbColor rgb="FFFFFFCC"/>
      <rgbColor rgb="FFDBEEF4"/>
      <rgbColor rgb="FFE6E0EC"/>
      <rgbColor rgb="FFF79646"/>
      <rgbColor rgb="FFB2B2B2"/>
      <rgbColor rgb="FFB9CDE5"/>
      <rgbColor rgb="FF000080"/>
      <rgbColor rgb="FFFFC7CE"/>
      <rgbColor rgb="FFFCD5B5"/>
      <rgbColor rgb="FFA7C0DE"/>
      <rgbColor rgb="FFF2DCDB"/>
      <rgbColor rgb="FFFDEADA"/>
      <rgbColor rgb="FFA5A5A5"/>
      <rgbColor rgb="FF0000FF"/>
      <rgbColor rgb="FF93CDDD"/>
      <rgbColor rgb="FFDCE6F2"/>
      <rgbColor rgb="FFC6EFCE"/>
      <rgbColor rgb="FFFFEB9C"/>
      <rgbColor rgb="FF99CCFF"/>
      <rgbColor rgb="FFD99694"/>
      <rgbColor rgb="FFB3A2C7"/>
      <rgbColor rgb="FFFFCC99"/>
      <rgbColor rgb="FF4A7EBB"/>
      <rgbColor rgb="FF4BACC6"/>
      <rgbColor rgb="FF9BBB59"/>
      <rgbColor rgb="FFFAC090"/>
      <rgbColor rgb="FFFF8001"/>
      <rgbColor rgb="FFFA7D00"/>
      <rgbColor rgb="FF8064A2"/>
      <rgbColor rgb="FF878787"/>
      <rgbColor rgb="FF1F497D"/>
      <rgbColor rgb="FF4F81BD"/>
      <rgbColor rgb="FFEBF1DE"/>
      <rgbColor rgb="FFD9D9D9"/>
      <rgbColor rgb="FFE6B9B8"/>
      <rgbColor rgb="FFC0504D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6636962417701"/>
          <c:y val="6.9847486796035904E-2"/>
          <c:w val="0.69790778767919404"/>
          <c:h val="0.74648388819654599"/>
        </c:manualLayout>
      </c:layout>
      <c:areaChart>
        <c:grouping val="percentStacked"/>
        <c:varyColors val="1"/>
        <c:ser>
          <c:idx val="0"/>
          <c:order val="0"/>
          <c:tx>
            <c:v>Zustand 1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Evolution!$K$5:$BH$5</c:f>
              <c:numCache>
                <c:formatCode>#,##0.000</c:formatCode>
                <c:ptCount val="50"/>
                <c:pt idx="0">
                  <c:v>1</c:v>
                </c:pt>
                <c:pt idx="1">
                  <c:v>0.90147312801983015</c:v>
                </c:pt>
                <c:pt idx="2">
                  <c:v>0.8126538005418571</c:v>
                </c:pt>
                <c:pt idx="3">
                  <c:v>0.73258556357167104</c:v>
                </c:pt>
                <c:pt idx="4">
                  <c:v>0.66040619953512447</c:v>
                </c:pt>
                <c:pt idx="5">
                  <c:v>0.59533844245861678</c:v>
                </c:pt>
                <c:pt idx="6">
                  <c:v>0.53668160795362296</c:v>
                </c:pt>
                <c:pt idx="7">
                  <c:v>0.48380404787266462</c:v>
                </c:pt>
                <c:pt idx="8">
                  <c:v>0.43613634838442661</c:v>
                </c:pt>
                <c:pt idx="9">
                  <c:v>0.39316519822125545</c:v>
                </c:pt>
                <c:pt idx="10">
                  <c:v>0.35442786106905172</c:v>
                </c:pt>
                <c:pt idx="11">
                  <c:v>0.31950719257529586</c:v>
                </c:pt>
                <c:pt idx="12">
                  <c:v>0.28802714831568621</c:v>
                </c:pt>
                <c:pt idx="13">
                  <c:v>0.25964873434677321</c:v>
                </c:pt>
                <c:pt idx="14">
                  <c:v>0.23406635673797554</c:v>
                </c:pt>
                <c:pt idx="15">
                  <c:v>0.21100453077278827</c:v>
                </c:pt>
                <c:pt idx="16">
                  <c:v>0.19021491438210195</c:v>
                </c:pt>
                <c:pt idx="17">
                  <c:v>0.17147363386405762</c:v>
                </c:pt>
                <c:pt idx="18">
                  <c:v>0.1545788730923591</c:v>
                </c:pt>
                <c:pt idx="19">
                  <c:v>0.1393487002523493</c:v>
                </c:pt>
                <c:pt idx="20">
                  <c:v>0.12561910870198301</c:v>
                </c:pt>
                <c:pt idx="21">
                  <c:v>0.11324225086063969</c:v>
                </c:pt>
                <c:pt idx="22">
                  <c:v>0.10208484610734717</c:v>
                </c:pt>
                <c:pt idx="23">
                  <c:v>9.2026745543813238E-2</c:v>
                </c:pt>
                <c:pt idx="24">
                  <c:v>8.2959638166866287E-2</c:v>
                </c:pt>
                <c:pt idx="25">
                  <c:v>7.4785884517678244E-2</c:v>
                </c:pt>
                <c:pt idx="26">
                  <c:v>6.7417465247881198E-2</c:v>
                </c:pt>
                <c:pt idx="27">
                  <c:v>6.077503328017566E-2</c:v>
                </c:pt>
                <c:pt idx="28">
                  <c:v>5.4787059356589229E-2</c:v>
                </c:pt>
                <c:pt idx="29">
                  <c:v>4.9389061773192598E-2</c:v>
                </c:pt>
                <c:pt idx="30">
                  <c:v>4.4522912006644551E-2</c:v>
                </c:pt>
                <c:pt idx="31">
                  <c:v>4.0136208755181514E-2</c:v>
                </c:pt>
                <c:pt idx="32">
                  <c:v>3.6181713653390374E-2</c:v>
                </c:pt>
                <c:pt idx="33">
                  <c:v>3.2616842584239615E-2</c:v>
                </c:pt>
                <c:pt idx="34">
                  <c:v>2.9403207110544886E-2</c:v>
                </c:pt>
                <c:pt idx="35">
                  <c:v>2.6506201087757812E-2</c:v>
                </c:pt>
                <c:pt idx="36">
                  <c:v>2.389462800650366E-2</c:v>
                </c:pt>
                <c:pt idx="37">
                  <c:v>2.1540365051893093E-2</c:v>
                </c:pt>
                <c:pt idx="38">
                  <c:v>1.9418060262019098E-2</c:v>
                </c:pt>
                <c:pt idx="39">
                  <c:v>1.7504859524479919E-2</c:v>
                </c:pt>
                <c:pt idx="40">
                  <c:v>1.5780160471080631E-2</c:v>
                </c:pt>
                <c:pt idx="41">
                  <c:v>1.4225390620519933E-2</c:v>
                </c:pt>
                <c:pt idx="42">
                  <c:v>1.2823807379984058E-2</c:v>
                </c:pt>
                <c:pt idx="43">
                  <c:v>1.156031775195801E-2</c:v>
                </c:pt>
                <c:pt idx="44">
                  <c:v>1.0421315804760758E-2</c:v>
                </c:pt>
                <c:pt idx="45">
                  <c:v>9.394536156600174E-3</c:v>
                </c:pt>
                <c:pt idx="46">
                  <c:v>8.4689218953857524E-3</c:v>
                </c:pt>
                <c:pt idx="47">
                  <c:v>7.634505511989023E-3</c:v>
                </c:pt>
                <c:pt idx="48">
                  <c:v>6.8823015647773798E-3</c:v>
                </c:pt>
                <c:pt idx="49">
                  <c:v>6.2042099195756366E-3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D-4681-902C-68C6BFD24C35}"/>
            </c:ext>
          </c:extLst>
        </c:ser>
        <c:ser>
          <c:idx val="1"/>
          <c:order val="1"/>
          <c:tx>
            <c:v>Zustand 2</c:v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spc="-1" baseline="0">
                    <a:solidFill>
                      <a:srgbClr val="000000"/>
                    </a:solidFill>
                    <a:latin typeface="Times New Roman"/>
                    <a:ea typeface="ＭＳ Ｐゴシック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Evolution!$K$6:$BH$6</c:f>
              <c:numCache>
                <c:formatCode>#,##0.000</c:formatCode>
                <c:ptCount val="50"/>
                <c:pt idx="0">
                  <c:v>0</c:v>
                </c:pt>
                <c:pt idx="1">
                  <c:v>9.852687198016985E-2</c:v>
                </c:pt>
                <c:pt idx="2">
                  <c:v>0.17431131564649388</c:v>
                </c:pt>
                <c:pt idx="3">
                  <c:v>0.23131855716596639</c:v>
                </c:pt>
                <c:pt idx="4">
                  <c:v>0.27289499577173781</c:v>
                </c:pt>
                <c:pt idx="5">
                  <c:v>0.30185935799591535</c:v>
                </c:pt>
                <c:pt idx="6">
                  <c:v>0.32058087759790838</c:v>
                </c:pt>
                <c:pt idx="7">
                  <c:v>0.33104630779245092</c:v>
                </c:pt>
                <c:pt idx="8">
                  <c:v>0.33491732449126171</c:v>
                </c:pt>
                <c:pt idx="9">
                  <c:v>0.33357966505241271</c:v>
                </c:pt>
                <c:pt idx="10">
                  <c:v>0.32818516194115871</c:v>
                </c:pt>
                <c:pt idx="11">
                  <c:v>0.31968767081373817</c:v>
                </c:pt>
                <c:pt idx="12">
                  <c:v>0.30887375443779164</c:v>
                </c:pt>
                <c:pt idx="13">
                  <c:v>0.29638886461304764</c:v>
                </c:pt>
                <c:pt idx="14">
                  <c:v>0.28275966130333985</c:v>
                </c:pt>
                <c:pt idx="15">
                  <c:v>0.26841301932840933</c:v>
                </c:pt>
                <c:pt idx="16">
                  <c:v>0.25369219628097056</c:v>
                </c:pt>
                <c:pt idx="17">
                  <c:v>0.23887056917813687</c:v>
                </c:pt>
                <c:pt idx="18">
                  <c:v>0.22416329029626592</c:v>
                </c:pt>
                <c:pt idx="19">
                  <c:v>0.20973716343727714</c:v>
                </c:pt>
                <c:pt idx="20">
                  <c:v>0.19571899946222701</c:v>
                </c:pt>
                <c:pt idx="21">
                  <c:v>0.18220267337872395</c:v>
                </c:pt>
                <c:pt idx="22">
                  <c:v>0.16925507378212182</c:v>
                </c:pt>
                <c:pt idx="23">
                  <c:v>0.1569211083342017</c:v>
                </c:pt>
                <c:pt idx="24">
                  <c:v>0.14522790561886043</c:v>
                </c:pt>
                <c:pt idx="25">
                  <c:v>0.13418833362494897</c:v>
                </c:pt>
                <c:pt idx="26">
                  <c:v>0.12380393782484256</c:v>
                </c:pt>
                <c:pt idx="27">
                  <c:v>0.11406738695732481</c:v>
                </c:pt>
                <c:pt idx="28">
                  <c:v>0.10496450185124068</c:v>
                </c:pt>
                <c:pt idx="29">
                  <c:v>9.6475931653880853E-2</c:v>
                </c:pt>
                <c:pt idx="30">
                  <c:v>8.8578532406287519E-2</c:v>
                </c:pt>
                <c:pt idx="31">
                  <c:v>8.1246494821699933E-2</c:v>
                </c:pt>
                <c:pt idx="32">
                  <c:v>7.4452261187662003E-2</c:v>
                </c:pt>
                <c:pt idx="33">
                  <c:v>6.8167265366782526E-2</c:v>
                </c:pt>
                <c:pt idx="34">
                  <c:v>6.2362524777623114E-2</c:v>
                </c:pt>
                <c:pt idx="35">
                  <c:v>5.700910887652115E-2</c:v>
                </c:pt>
                <c:pt idx="36">
                  <c:v>5.2078504930571333E-2</c:v>
                </c:pt>
                <c:pt idx="37">
                  <c:v>4.7542898682889384E-2</c:v>
                </c:pt>
                <c:pt idx="38">
                  <c:v>4.3375384787306751E-2</c:v>
                </c:pt>
                <c:pt idx="39">
                  <c:v>3.9550119565001922E-2</c:v>
                </c:pt>
                <c:pt idx="40">
                  <c:v>3.6042426653594015E-2</c:v>
                </c:pt>
                <c:pt idx="41">
                  <c:v>3.282886443111338E-2</c:v>
                </c:pt>
                <c:pt idx="42">
                  <c:v>2.9887262661025281E-2</c:v>
                </c:pt>
                <c:pt idx="43">
                  <c:v>2.7196734583981891E-2</c:v>
                </c:pt>
                <c:pt idx="44">
                  <c:v>2.4737669646138768E-2</c:v>
                </c:pt>
                <c:pt idx="45">
                  <c:v>2.2491711175978948E-2</c:v>
                </c:pt>
                <c:pt idx="46">
                  <c:v>2.0441722578685283E-2</c:v>
                </c:pt>
                <c:pt idx="47">
                  <c:v>1.8571744989473664E-2</c:v>
                </c:pt>
                <c:pt idx="48">
                  <c:v>1.6866948798021742E-2</c:v>
                </c:pt>
                <c:pt idx="49">
                  <c:v>1.5313581010679062E-2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D-4681-902C-68C6BFD24C35}"/>
            </c:ext>
          </c:extLst>
        </c:ser>
        <c:ser>
          <c:idx val="2"/>
          <c:order val="2"/>
          <c:tx>
            <c:v>Zustand 3</c:v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spc="-1" baseline="0">
                    <a:solidFill>
                      <a:srgbClr val="000000"/>
                    </a:solidFill>
                    <a:latin typeface="Times New Roman"/>
                    <a:ea typeface="ＭＳ Ｐゴシック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Evolution!$K$7:$BH$7</c:f>
              <c:numCache>
                <c:formatCode>#,##0.000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1.3034883811649047E-2</c:v>
                </c:pt>
                <c:pt idx="3">
                  <c:v>3.3626230592332385E-2</c:v>
                </c:pt>
                <c:pt idx="4">
                  <c:v>5.785817666798157E-2</c:v>
                </c:pt>
                <c:pt idx="5">
                  <c:v>8.2999496896312863E-2</c:v>
                </c:pt>
                <c:pt idx="6">
                  <c:v>0.10720934772268211</c:v>
                </c:pt>
                <c:pt idx="7">
                  <c:v>0.12930910453052036</c:v>
                </c:pt>
                <c:pt idx="8">
                  <c:v>0.14860629329751543</c:v>
                </c:pt>
                <c:pt idx="9">
                  <c:v>0.16475947528493892</c:v>
                </c:pt>
                <c:pt idx="10">
                  <c:v>0.17767523223749801</c:v>
                </c:pt>
                <c:pt idx="11">
                  <c:v>0.18743023019700333</c:v>
                </c:pt>
                <c:pt idx="12">
                  <c:v>0.19421280266691993</c:v>
                </c:pt>
                <c:pt idx="13">
                  <c:v>0.19827966111132495</c:v>
                </c:pt>
                <c:pt idx="14">
                  <c:v>0.19992427108989763</c:v>
                </c:pt>
                <c:pt idx="15">
                  <c:v>0.19945417276595168</c:v>
                </c:pt>
                <c:pt idx="16">
                  <c:v>0.19717511291730969</c:v>
                </c:pt>
                <c:pt idx="17">
                  <c:v>0.19338032234803551</c:v>
                </c:pt>
                <c:pt idx="18">
                  <c:v>0.18834364217887603</c:v>
                </c:pt>
                <c:pt idx="19">
                  <c:v>0.18231549450289972</c:v>
                </c:pt>
                <c:pt idx="20">
                  <c:v>0.17552092306698205</c:v>
                </c:pt>
                <c:pt idx="21">
                  <c:v>0.16815911059305319</c:v>
                </c:pt>
                <c:pt idx="22">
                  <c:v>0.16040392118667884</c:v>
                </c:pt>
                <c:pt idx="23">
                  <c:v>0.15240512707613599</c:v>
                </c:pt>
                <c:pt idx="24">
                  <c:v>0.14429006514147988</c:v>
                </c:pt>
                <c:pt idx="25">
                  <c:v>0.13616553548610985</c:v>
                </c:pt>
                <c:pt idx="26">
                  <c:v>0.12811980578366247</c:v>
                </c:pt>
                <c:pt idx="27">
                  <c:v>0.12022462457337454</c:v>
                </c:pt>
                <c:pt idx="28">
                  <c:v>0.11253717667888462</c:v>
                </c:pt>
                <c:pt idx="29">
                  <c:v>0.10510193655326137</c:v>
                </c:pt>
                <c:pt idx="30">
                  <c:v>9.7952392242060621E-2</c:v>
                </c:pt>
                <c:pt idx="31">
                  <c:v>9.1112625098877006E-2</c:v>
                </c:pt>
                <c:pt idx="32">
                  <c:v>8.4598739403321008E-2</c:v>
                </c:pt>
                <c:pt idx="33">
                  <c:v>7.8420142421128172E-2</c:v>
                </c:pt>
                <c:pt idx="34">
                  <c:v>7.2580679838666798E-2</c:v>
                </c:pt>
                <c:pt idx="35">
                  <c:v>6.7079634390575224E-2</c:v>
                </c:pt>
                <c:pt idx="36">
                  <c:v>6.1912597261934939E-2</c:v>
                </c:pt>
                <c:pt idx="37">
                  <c:v>5.7072222781548367E-2</c:v>
                </c:pt>
                <c:pt idx="38">
                  <c:v>5.2548877258962394E-2</c:v>
                </c:pt>
                <c:pt idx="39">
                  <c:v>4.8331192729900913E-2</c:v>
                </c:pt>
                <c:pt idx="40">
                  <c:v>4.4406535995915604E-2</c:v>
                </c:pt>
                <c:pt idx="41">
                  <c:v>4.0761402774778271E-2</c:v>
                </c:pt>
                <c:pt idx="42">
                  <c:v>3.7381746093377945E-2</c:v>
                </c:pt>
                <c:pt idx="43">
                  <c:v>3.4253247309852956E-2</c:v>
                </c:pt>
                <c:pt idx="44">
                  <c:v>3.1361537386342592E-2</c:v>
                </c:pt>
                <c:pt idx="45">
                  <c:v>2.8692375276364417E-2</c:v>
                </c:pt>
                <c:pt idx="46">
                  <c:v>2.6231789560797608E-2</c:v>
                </c:pt>
                <c:pt idx="47">
                  <c:v>2.3966188776456926E-2</c:v>
                </c:pt>
                <c:pt idx="48">
                  <c:v>2.1882445238941815E-2</c:v>
                </c:pt>
                <c:pt idx="49">
                  <c:v>1.9967956570816198E-2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D-4681-902C-68C6BFD24C35}"/>
            </c:ext>
          </c:extLst>
        </c:ser>
        <c:ser>
          <c:idx val="3"/>
          <c:order val="3"/>
          <c:tx>
            <c:v>Zustand 4</c:v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spc="-1" baseline="0">
                    <a:solidFill>
                      <a:srgbClr val="000000"/>
                    </a:solidFill>
                    <a:latin typeface="Times New Roman"/>
                    <a:ea typeface="ＭＳ Ｐゴシック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Evolution!$K$8:$BH$8</c:f>
              <c:numCache>
                <c:formatCode>#,##0.000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2.4696486700301859E-3</c:v>
                </c:pt>
                <c:pt idx="4">
                  <c:v>8.1524702386048913E-3</c:v>
                </c:pt>
                <c:pt idx="5">
                  <c:v>1.6842891431731396E-2</c:v>
                </c:pt>
                <c:pt idx="6">
                  <c:v>2.7875150751168844E-2</c:v>
                </c:pt>
                <c:pt idx="7">
                  <c:v>4.0420223859717316E-2</c:v>
                </c:pt>
                <c:pt idx="8">
                  <c:v>5.3656783149465273E-2</c:v>
                </c:pt>
                <c:pt idx="9">
                  <c:v>6.6861161392568591E-2</c:v>
                </c:pt>
                <c:pt idx="10">
                  <c:v>7.9446647813912225E-2</c:v>
                </c:pt>
                <c:pt idx="11">
                  <c:v>9.0972316814381088E-2</c:v>
                </c:pt>
                <c:pt idx="12">
                  <c:v>0.10113463045936778</c:v>
                </c:pt>
                <c:pt idx="13">
                  <c:v>0.10975031297981235</c:v>
                </c:pt>
                <c:pt idx="14">
                  <c:v>0.11673579539871795</c:v>
                </c:pt>
                <c:pt idx="15">
                  <c:v>0.12208639622877394</c:v>
                </c:pt>
                <c:pt idx="16">
                  <c:v>0.12585700642562486</c:v>
                </c:pt>
                <c:pt idx="17">
                  <c:v>0.12814514998039245</c:v>
                </c:pt>
                <c:pt idx="18">
                  <c:v>0.12907673306018091</c:v>
                </c:pt>
                <c:pt idx="19">
                  <c:v>0.12879446176950887</c:v>
                </c:pt>
                <c:pt idx="20">
                  <c:v>0.12744872383848493</c:v>
                </c:pt>
                <c:pt idx="21">
                  <c:v>0.12519063987089155</c:v>
                </c:pt>
                <c:pt idx="22">
                  <c:v>0.1221669593838503</c:v>
                </c:pt>
                <c:pt idx="23">
                  <c:v>0.11851648181295861</c:v>
                </c:pt>
                <c:pt idx="24">
                  <c:v>0.11436770721371342</c:v>
                </c:pt>
                <c:pt idx="25">
                  <c:v>0.1098374554392153</c:v>
                </c:pt>
                <c:pt idx="26">
                  <c:v>0.1050302297905647</c:v>
                </c:pt>
                <c:pt idx="27">
                  <c:v>0.10003813773627042</c:v>
                </c:pt>
                <c:pt idx="28">
                  <c:v>9.4941215171022317E-2</c:v>
                </c:pt>
                <c:pt idx="29">
                  <c:v>8.980803080363009E-2</c:v>
                </c:pt>
                <c:pt idx="30">
                  <c:v>8.4696473277885764E-2</c:v>
                </c:pt>
                <c:pt idx="31">
                  <c:v>7.9654645595247403E-2</c:v>
                </c:pt>
                <c:pt idx="32">
                  <c:v>7.4721809610325984E-2</c:v>
                </c:pt>
                <c:pt idx="33">
                  <c:v>6.9929338208415598E-2</c:v>
                </c:pt>
                <c:pt idx="34">
                  <c:v>6.5301644688578631E-2</c:v>
                </c:pt>
                <c:pt idx="35">
                  <c:v>6.0857068302439886E-2</c:v>
                </c:pt>
                <c:pt idx="36">
                  <c:v>5.6608702245672229E-2</c:v>
                </c:pt>
                <c:pt idx="37">
                  <c:v>5.2565156032784416E-2</c:v>
                </c:pt>
                <c:pt idx="38">
                  <c:v>4.873124842684242E-2</c:v>
                </c:pt>
                <c:pt idx="39">
                  <c:v>4.510863021870623E-2</c:v>
                </c:pt>
                <c:pt idx="40">
                  <c:v>4.1696338386448324E-2</c:v>
                </c:pt>
                <c:pt idx="41">
                  <c:v>3.8491284706848899E-2</c:v>
                </c:pt>
                <c:pt idx="42">
                  <c:v>3.5488682894774866E-2</c:v>
                </c:pt>
                <c:pt idx="43">
                  <c:v>3.26824189406879E-2</c:v>
                </c:pt>
                <c:pt idx="44">
                  <c:v>3.0065369604169757E-2</c:v>
                </c:pt>
                <c:pt idx="45">
                  <c:v>2.7629674083839539E-2</c:v>
                </c:pt>
                <c:pt idx="46">
                  <c:v>2.5366963785616155E-2</c:v>
                </c:pt>
                <c:pt idx="47">
                  <c:v>2.326855490196849E-2</c:v>
                </c:pt>
                <c:pt idx="48">
                  <c:v>2.1325608233078813E-2</c:v>
                </c:pt>
                <c:pt idx="49">
                  <c:v>1.9529260355934351E-2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D-4681-902C-68C6BFD24C35}"/>
            </c:ext>
          </c:extLst>
        </c:ser>
        <c:ser>
          <c:idx val="4"/>
          <c:order val="4"/>
          <c:tx>
            <c:v>Zustand 5</c:v>
          </c:tx>
          <c:spPr>
            <a:solidFill>
              <a:srgbClr val="FF0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spc="-1" baseline="0">
                    <a:solidFill>
                      <a:srgbClr val="000000"/>
                    </a:solidFill>
                    <a:latin typeface="Times New Roman"/>
                    <a:ea typeface="ＭＳ Ｐゴシック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Evolution!$K$9:$BH$9</c:f>
              <c:numCache>
                <c:formatCode>#,##0.000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6.8815778655128201E-4</c:v>
                </c:pt>
                <c:pt idx="5">
                  <c:v>2.9598112174236868E-3</c:v>
                </c:pt>
                <c:pt idx="6">
                  <c:v>7.6530159746178196E-3</c:v>
                </c:pt>
                <c:pt idx="7">
                  <c:v>1.5420315944646833E-2</c:v>
                </c:pt>
                <c:pt idx="8">
                  <c:v>2.6683250677331058E-2</c:v>
                </c:pt>
                <c:pt idx="9">
                  <c:v>4.1634500048824387E-2</c:v>
                </c:pt>
                <c:pt idx="10">
                  <c:v>6.0265096938379392E-2</c:v>
                </c:pt>
                <c:pt idx="11">
                  <c:v>8.2402589599581619E-2</c:v>
                </c:pt>
                <c:pt idx="12">
                  <c:v>0.1077516641202345</c:v>
                </c:pt>
                <c:pt idx="13">
                  <c:v>0.13593242694904195</c:v>
                </c:pt>
                <c:pt idx="14">
                  <c:v>0.16651391547006911</c:v>
                </c:pt>
                <c:pt idx="15">
                  <c:v>0.19904188090407685</c:v>
                </c:pt>
                <c:pt idx="16">
                  <c:v>0.233060769993993</c:v>
                </c:pt>
                <c:pt idx="17">
                  <c:v>0.26813032462937758</c:v>
                </c:pt>
                <c:pt idx="18">
                  <c:v>0.30383746137231804</c:v>
                </c:pt>
                <c:pt idx="19">
                  <c:v>0.33980418003796498</c:v>
                </c:pt>
                <c:pt idx="20">
                  <c:v>0.37569224493032299</c:v>
                </c:pt>
                <c:pt idx="21">
                  <c:v>0.41120532529669163</c:v>
                </c:pt>
                <c:pt idx="22">
                  <c:v>0.44608919954000187</c:v>
                </c:pt>
                <c:pt idx="23">
                  <c:v>0.48013053723289045</c:v>
                </c:pt>
                <c:pt idx="24">
                  <c:v>0.51315468385908003</c:v>
                </c:pt>
                <c:pt idx="25">
                  <c:v>0.54502279093204764</c:v>
                </c:pt>
                <c:pt idx="26">
                  <c:v>0.57562856135304907</c:v>
                </c:pt>
                <c:pt idx="27">
                  <c:v>0.60489481745285456</c:v>
                </c:pt>
                <c:pt idx="28">
                  <c:v>0.63277004694226313</c:v>
                </c:pt>
                <c:pt idx="29">
                  <c:v>0.65922503921603504</c:v>
                </c:pt>
                <c:pt idx="30">
                  <c:v>0.68424969006712155</c:v>
                </c:pt>
                <c:pt idx="31">
                  <c:v>0.70785002572899414</c:v>
                </c:pt>
                <c:pt idx="32">
                  <c:v>0.73004547614530069</c:v>
                </c:pt>
                <c:pt idx="33">
                  <c:v>0.75086641141943411</c:v>
                </c:pt>
                <c:pt idx="34">
                  <c:v>0.77035194358458658</c:v>
                </c:pt>
                <c:pt idx="35">
                  <c:v>0.78854798734270592</c:v>
                </c:pt>
                <c:pt idx="36">
                  <c:v>0.80550556755531788</c:v>
                </c:pt>
                <c:pt idx="37">
                  <c:v>0.82127935745088476</c:v>
                </c:pt>
                <c:pt idx="38">
                  <c:v>0.83592642926486938</c:v>
                </c:pt>
                <c:pt idx="39">
                  <c:v>0.84950519796191104</c:v>
                </c:pt>
                <c:pt idx="40">
                  <c:v>0.86207453849296145</c:v>
                </c:pt>
                <c:pt idx="41">
                  <c:v>0.87369305746673953</c:v>
                </c:pt>
                <c:pt idx="42">
                  <c:v>0.88441850097083785</c:v>
                </c:pt>
                <c:pt idx="43">
                  <c:v>0.89430728141351923</c:v>
                </c:pt>
                <c:pt idx="44">
                  <c:v>0.90341410755858809</c:v>
                </c:pt>
                <c:pt idx="45">
                  <c:v>0.91179170330721693</c:v>
                </c:pt>
                <c:pt idx="46">
                  <c:v>0.91949060217951517</c:v>
                </c:pt>
                <c:pt idx="47">
                  <c:v>0.92655900582011186</c:v>
                </c:pt>
                <c:pt idx="48">
                  <c:v>0.93304269616518021</c:v>
                </c:pt>
                <c:pt idx="49">
                  <c:v>0.93898499214299469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D-4681-902C-68C6BFD2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6163"/>
        <c:axId val="94089221"/>
      </c:areaChart>
      <c:catAx>
        <c:axId val="84046163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878787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spc="-1" baseline="0">
                    <a:solidFill>
                      <a:srgbClr val="000000"/>
                    </a:solidFill>
                    <a:latin typeface="Times New Roman"/>
                    <a:ea typeface="ＭＳ Ｐゴシック"/>
                    <a:cs typeface="+mn-cs"/>
                  </a:defRPr>
                </a:pPr>
                <a:r>
                  <a:rPr lang="en-US" sz="1600" b="0" strike="noStrike" spc="-1">
                    <a:solidFill>
                      <a:srgbClr val="000000"/>
                    </a:solidFill>
                    <a:latin typeface="Times New Roman"/>
                    <a:ea typeface="ＭＳ Ｐゴシック"/>
                  </a:rPr>
                  <a:t>Zeit (Jahre)</a:t>
                </a:r>
              </a:p>
            </c:rich>
          </c:tx>
          <c:layout>
            <c:manualLayout>
              <c:xMode val="edge"/>
              <c:yMode val="edge"/>
              <c:x val="0.416350251840372"/>
              <c:y val="0.88962079401815897"/>
            </c:manualLayout>
          </c:layout>
          <c:overlay val="0"/>
          <c:spPr>
            <a:noFill/>
            <a:ln w="2556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0" i="0" u="none" strike="noStrike" kern="1200" spc="-1" baseline="0">
                  <a:solidFill>
                    <a:srgbClr val="000000"/>
                  </a:solidFill>
                  <a:latin typeface="Times New Roman"/>
                  <a:ea typeface="ＭＳ Ｐゴシック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24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-1" baseline="0">
                <a:solidFill>
                  <a:srgbClr val="000000"/>
                </a:solidFill>
                <a:latin typeface="Times New Roman"/>
                <a:ea typeface="ＭＳ Ｐゴシック"/>
                <a:cs typeface="+mn-cs"/>
              </a:defRPr>
            </a:pPr>
            <a:endParaRPr lang="en-CH"/>
          </a:p>
        </c:txPr>
        <c:crossAx val="94089221"/>
        <c:crosses val="autoZero"/>
        <c:auto val="1"/>
        <c:lblAlgn val="ctr"/>
        <c:lblOffset val="100"/>
        <c:noMultiLvlLbl val="0"/>
      </c:catAx>
      <c:valAx>
        <c:axId val="94089221"/>
        <c:scaling>
          <c:orientation val="minMax"/>
        </c:scaling>
        <c:delete val="0"/>
        <c:axPos val="l"/>
        <c:majorGridlines>
          <c:spPr>
            <a:ln w="3240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324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-1" baseline="0">
                <a:solidFill>
                  <a:srgbClr val="000000"/>
                </a:solidFill>
                <a:latin typeface="Times New Roman"/>
                <a:ea typeface="ＭＳ Ｐゴシック"/>
                <a:cs typeface="+mn-cs"/>
              </a:defRPr>
            </a:pPr>
            <a:endParaRPr lang="en-CH"/>
          </a:p>
        </c:txPr>
        <c:crossAx val="84046163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76892617784684303"/>
          <c:y val="6.7339405667511884E-2"/>
          <c:w val="9.0918257519968279E-2"/>
          <c:h val="0.31641176208906091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-1" baseline="0">
              <a:solidFill>
                <a:srgbClr val="000000"/>
              </a:solidFill>
              <a:latin typeface="Times New Roman"/>
              <a:ea typeface="ＭＳ Ｐゴシック"/>
              <a:cs typeface="+mn-cs"/>
            </a:defRPr>
          </a:pPr>
          <a:endParaRPr lang="en-CH"/>
        </a:p>
      </c:txPr>
    </c:legend>
    <c:plotVisOnly val="1"/>
    <c:dispBlanksAs val="zero"/>
    <c:showDLblsOverMax val="1"/>
  </c:chart>
  <c:spPr>
    <a:noFill/>
    <a:ln w="936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7965904688105"/>
          <c:y val="6.6702272862144696E-2"/>
          <c:w val="0.79108872530027097"/>
          <c:h val="0.77028069550768496"/>
        </c:manualLayout>
      </c:layout>
      <c:scatterChart>
        <c:scatterStyle val="lineMarker"/>
        <c:varyColors val="0"/>
        <c:ser>
          <c:idx val="0"/>
          <c:order val="0"/>
          <c:tx>
            <c:strRef>
              <c:f>Evolution!$J$11</c:f>
              <c:strCache>
                <c:ptCount val="1"/>
                <c:pt idx="0">
                  <c:v>Det.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Evolution!$K$4:$AI$4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Evolution!$K$11:$AI$11</c:f>
              <c:numCache>
                <c:formatCode>General</c:formatCode>
                <c:ptCount val="25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0-4453-8FC5-8A93BA2D7357}"/>
            </c:ext>
          </c:extLst>
        </c:ser>
        <c:ser>
          <c:idx val="1"/>
          <c:order val="1"/>
          <c:tx>
            <c:strRef>
              <c:f>Evolution!$J$12</c:f>
              <c:strCache>
                <c:ptCount val="1"/>
                <c:pt idx="0">
                  <c:v>Markov avg.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Evolution!$K$4:$AI$4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Evolution!$K$12:$AI$12</c:f>
              <c:numCache>
                <c:formatCode>General</c:formatCode>
                <c:ptCount val="25"/>
                <c:pt idx="0">
                  <c:v>1</c:v>
                </c:pt>
                <c:pt idx="1">
                  <c:v>1.09852687198017</c:v>
                </c:pt>
                <c:pt idx="2">
                  <c:v>1.2003810832697919</c:v>
                </c:pt>
                <c:pt idx="3">
                  <c:v>1.3059799643607217</c:v>
                </c:pt>
                <c:pt idx="4">
                  <c:v>1.4158213909697206</c:v>
                </c:pt>
                <c:pt idx="5">
                  <c:v>1.5302262709534302</c:v>
                </c:pt>
                <c:pt idx="6">
                  <c:v>1.6492370891952504</c:v>
                </c:pt>
                <c:pt idx="7">
                  <c:v>1.772606452211231</c:v>
                </c:pt>
                <c:pt idx="8">
                  <c:v>1.8998332632440129</c:v>
                </c:pt>
                <c:pt idx="9">
                  <c:v>2.0302200999952937</c:v>
                </c:pt>
                <c:pt idx="10">
                  <c:v>2.1629359576114093</c:v>
                </c:pt>
                <c:pt idx="11">
                  <c:v>2.2970754400492148</c:v>
                </c:pt>
                <c:pt idx="12">
                  <c:v>2.431709907630673</c:v>
                </c:pt>
                <c:pt idx="13">
                  <c:v>2.5659288335713026</c:v>
                </c:pt>
                <c:pt idx="14">
                  <c:v>2.6988712515595656</c:v>
                </c:pt>
                <c:pt idx="15">
                  <c:v>2.8297480771629417</c:v>
                </c:pt>
                <c:pt idx="16">
                  <c:v>2.9578565213684365</c:v>
                </c:pt>
                <c:pt idx="17">
                  <c:v>3.0825879623328958</c:v>
                </c:pt>
                <c:pt idx="18">
                  <c:v>3.2034306193238331</c:v>
                </c:pt>
                <c:pt idx="19">
                  <c:v>3.3199682579034633</c:v>
                </c:pt>
                <c:pt idx="20">
                  <c:v>3.4318759968329378</c:v>
                </c:pt>
                <c:pt idx="21">
                  <c:v>3.5389141153642716</c:v>
                </c:pt>
                <c:pt idx="22">
                  <c:v>3.6409205924670376</c:v>
                </c:pt>
                <c:pt idx="23">
                  <c:v>3.7378029568569113</c:v>
                </c:pt>
                <c:pt idx="24">
                  <c:v>3.8295298929792807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50-4453-8FC5-8A93BA2D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506"/>
        <c:axId val="4278054"/>
      </c:scatterChart>
      <c:valAx>
        <c:axId val="156815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de-CH" sz="16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CH" sz="1600" b="1" strike="noStrike" spc="-1">
                    <a:solidFill>
                      <a:srgbClr val="000000"/>
                    </a:solidFill>
                    <a:latin typeface="Calibri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30143355288648"/>
              <c:y val="0.942852056257789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none"/>
        <c:tickLblPos val="high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4278054"/>
        <c:crossesAt val="5"/>
        <c:crossBetween val="midCat"/>
      </c:valAx>
      <c:valAx>
        <c:axId val="4278054"/>
        <c:scaling>
          <c:orientation val="maxMin"/>
          <c:max val="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600" b="1" strike="noStrike" spc="-1">
                    <a:solidFill>
                      <a:srgbClr val="000000"/>
                    </a:solidFill>
                    <a:latin typeface="Calibri"/>
                  </a:rPr>
                  <a:t>State</a:t>
                </a:r>
              </a:p>
            </c:rich>
          </c:tx>
          <c:layout>
            <c:manualLayout>
              <c:xMode val="edge"/>
              <c:yMode val="edge"/>
              <c:x val="3.4986439364587403E-2"/>
              <c:y val="0.3794433564773599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1568150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08017785090297"/>
          <c:y val="7.6756626795696295E-2"/>
          <c:w val="0.22398884840887401"/>
          <c:h val="0.128929494500209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 b="0" strike="noStrike" spc="-1">
              <a:solidFill>
                <a:srgbClr val="000000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438150</xdr:colOff>
      <xdr:row>47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290160</xdr:colOff>
      <xdr:row>37</xdr:row>
      <xdr:rowOff>51480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Personalizzat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FFC000"/>
      </a:accent2>
      <a:accent3>
        <a:srgbClr val="00B050"/>
      </a:accent3>
      <a:accent4>
        <a:srgbClr val="92D050"/>
      </a:accent4>
      <a:accent5>
        <a:srgbClr val="FFFF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34"/>
  <sheetViews>
    <sheetView zoomScale="76" zoomScaleNormal="76" workbookViewId="0">
      <selection activeCell="BF4" sqref="BF4"/>
    </sheetView>
  </sheetViews>
  <sheetFormatPr defaultColWidth="9.21875" defaultRowHeight="14.4"/>
  <cols>
    <col min="1" max="9" width="9.21875" style="1"/>
    <col min="10" max="10" width="10.21875" style="1" customWidth="1"/>
    <col min="11" max="1024" width="9.21875" style="1"/>
  </cols>
  <sheetData>
    <row r="2" spans="2:60">
      <c r="B2" s="2" t="s">
        <v>0</v>
      </c>
    </row>
    <row r="3" spans="2:60" ht="15" thickBot="1">
      <c r="B3" s="2"/>
    </row>
    <row r="4" spans="2:60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5" t="s">
        <v>6</v>
      </c>
      <c r="I4" s="6"/>
      <c r="J4" s="7" t="s">
        <v>7</v>
      </c>
      <c r="K4" s="8">
        <v>1</v>
      </c>
      <c r="L4" s="8">
        <v>2</v>
      </c>
      <c r="M4" s="8">
        <v>3</v>
      </c>
      <c r="N4" s="8">
        <v>4</v>
      </c>
      <c r="O4" s="8">
        <v>5</v>
      </c>
      <c r="P4" s="8">
        <v>6</v>
      </c>
      <c r="Q4" s="8">
        <v>7</v>
      </c>
      <c r="R4" s="8">
        <v>8</v>
      </c>
      <c r="S4" s="8">
        <v>9</v>
      </c>
      <c r="T4" s="8">
        <v>10</v>
      </c>
      <c r="U4" s="8">
        <v>11</v>
      </c>
      <c r="V4" s="8">
        <v>12</v>
      </c>
      <c r="W4" s="8">
        <v>13</v>
      </c>
      <c r="X4" s="8">
        <v>14</v>
      </c>
      <c r="Y4" s="8">
        <v>15</v>
      </c>
      <c r="Z4" s="8">
        <v>16</v>
      </c>
      <c r="AA4" s="8">
        <v>17</v>
      </c>
      <c r="AB4" s="8">
        <v>18</v>
      </c>
      <c r="AC4" s="8">
        <v>19</v>
      </c>
      <c r="AD4" s="8">
        <v>20</v>
      </c>
      <c r="AE4" s="8">
        <v>21</v>
      </c>
      <c r="AF4" s="8">
        <v>22</v>
      </c>
      <c r="AG4" s="8">
        <v>23</v>
      </c>
      <c r="AH4" s="8">
        <v>24</v>
      </c>
      <c r="AI4" s="9">
        <v>25</v>
      </c>
      <c r="AJ4" s="9">
        <v>26</v>
      </c>
      <c r="AK4" s="9">
        <v>27</v>
      </c>
      <c r="AL4" s="49">
        <v>28</v>
      </c>
      <c r="AM4" s="50">
        <v>29</v>
      </c>
      <c r="AN4" s="50">
        <v>30</v>
      </c>
      <c r="AO4" s="50">
        <v>31</v>
      </c>
      <c r="AP4" s="50">
        <v>32</v>
      </c>
      <c r="AQ4" s="50">
        <v>33</v>
      </c>
      <c r="AR4" s="50">
        <v>34</v>
      </c>
      <c r="AS4" s="50">
        <v>35</v>
      </c>
      <c r="AT4" s="50">
        <v>36</v>
      </c>
      <c r="AU4" s="50">
        <v>37</v>
      </c>
      <c r="AV4" s="50">
        <v>38</v>
      </c>
      <c r="AW4" s="50">
        <v>39</v>
      </c>
      <c r="AX4" s="50">
        <v>40</v>
      </c>
      <c r="AY4" s="50">
        <v>41</v>
      </c>
      <c r="AZ4" s="50">
        <v>42</v>
      </c>
      <c r="BA4" s="50">
        <v>43</v>
      </c>
      <c r="BB4" s="50">
        <v>44</v>
      </c>
      <c r="BC4" s="50">
        <v>45</v>
      </c>
      <c r="BD4" s="50">
        <v>46</v>
      </c>
      <c r="BE4" s="50">
        <v>47</v>
      </c>
      <c r="BF4" s="50">
        <v>48</v>
      </c>
      <c r="BG4" s="50">
        <v>49</v>
      </c>
      <c r="BH4" s="50">
        <v>50</v>
      </c>
    </row>
    <row r="5" spans="2:60">
      <c r="B5" s="10" t="s">
        <v>1</v>
      </c>
      <c r="C5" s="11">
        <f>'Curve fitting'!P22</f>
        <v>0.90147312801983015</v>
      </c>
      <c r="D5" s="11">
        <f>1-C5</f>
        <v>9.852687198016985E-2</v>
      </c>
      <c r="E5" s="12">
        <v>0</v>
      </c>
      <c r="F5" s="12">
        <v>0</v>
      </c>
      <c r="G5" s="12">
        <v>0</v>
      </c>
      <c r="H5" s="13">
        <f>SUM(C5:G5)</f>
        <v>1</v>
      </c>
      <c r="I5" s="6"/>
      <c r="J5" s="14">
        <v>1</v>
      </c>
      <c r="K5" s="15">
        <v>1</v>
      </c>
      <c r="L5" s="15">
        <f>$C$5*K5+$C$6*K6+$C$7*K7+$C$8*K8+$C$9*K9</f>
        <v>0.90147312801983015</v>
      </c>
      <c r="M5" s="15">
        <f>$C$5*L5+$C$6*L6+$C$7*L7+$C$8*L8+$C$9*L9</f>
        <v>0.8126538005418571</v>
      </c>
      <c r="N5" s="15">
        <f t="shared" ref="N5:BH5" si="0">$C$5*M5+$C$6*M6+$C$7*M7+$C$8*M8+$C$9*M9</f>
        <v>0.73258556357167104</v>
      </c>
      <c r="O5" s="15">
        <f t="shared" si="0"/>
        <v>0.66040619953512447</v>
      </c>
      <c r="P5" s="15">
        <f t="shared" si="0"/>
        <v>0.59533844245861678</v>
      </c>
      <c r="Q5" s="15">
        <f t="shared" si="0"/>
        <v>0.53668160795362296</v>
      </c>
      <c r="R5" s="15">
        <f t="shared" si="0"/>
        <v>0.48380404787266462</v>
      </c>
      <c r="S5" s="15">
        <f t="shared" si="0"/>
        <v>0.43613634838442661</v>
      </c>
      <c r="T5" s="15">
        <f t="shared" si="0"/>
        <v>0.39316519822125545</v>
      </c>
      <c r="U5" s="15">
        <f>$C$5*T5+$C$6*T6+$C$7*T7+$C$8*T8+$C$9*T9</f>
        <v>0.35442786106905172</v>
      </c>
      <c r="V5" s="15">
        <f t="shared" si="0"/>
        <v>0.31950719257529586</v>
      </c>
      <c r="W5" s="15">
        <f t="shared" si="0"/>
        <v>0.28802714831568621</v>
      </c>
      <c r="X5" s="15">
        <f t="shared" si="0"/>
        <v>0.25964873434677321</v>
      </c>
      <c r="Y5" s="15">
        <f t="shared" si="0"/>
        <v>0.23406635673797554</v>
      </c>
      <c r="Z5" s="15">
        <f t="shared" si="0"/>
        <v>0.21100453077278827</v>
      </c>
      <c r="AA5" s="15">
        <f t="shared" si="0"/>
        <v>0.19021491438210195</v>
      </c>
      <c r="AB5" s="15">
        <f t="shared" si="0"/>
        <v>0.17147363386405762</v>
      </c>
      <c r="AC5" s="15">
        <f t="shared" si="0"/>
        <v>0.1545788730923591</v>
      </c>
      <c r="AD5" s="15">
        <f t="shared" si="0"/>
        <v>0.1393487002523493</v>
      </c>
      <c r="AE5" s="15">
        <f t="shared" si="0"/>
        <v>0.12561910870198301</v>
      </c>
      <c r="AF5" s="15">
        <f t="shared" si="0"/>
        <v>0.11324225086063969</v>
      </c>
      <c r="AG5" s="15">
        <f t="shared" si="0"/>
        <v>0.10208484610734717</v>
      </c>
      <c r="AH5" s="15">
        <f t="shared" si="0"/>
        <v>9.2026745543813238E-2</v>
      </c>
      <c r="AI5" s="16">
        <f t="shared" si="0"/>
        <v>8.2959638166866287E-2</v>
      </c>
      <c r="AJ5" s="16">
        <f>$C$5*AI5+$C$6*AI6+$C$7*AI7+$C$8*AI8+$C$9*AI9</f>
        <v>7.4785884517678244E-2</v>
      </c>
      <c r="AK5" s="16">
        <f t="shared" si="0"/>
        <v>6.7417465247881198E-2</v>
      </c>
      <c r="AL5" s="16">
        <f t="shared" si="0"/>
        <v>6.077503328017566E-2</v>
      </c>
      <c r="AM5" s="16">
        <f t="shared" si="0"/>
        <v>5.4787059356589229E-2</v>
      </c>
      <c r="AN5" s="16">
        <f t="shared" si="0"/>
        <v>4.9389061773192598E-2</v>
      </c>
      <c r="AO5" s="16">
        <f t="shared" si="0"/>
        <v>4.4522912006644551E-2</v>
      </c>
      <c r="AP5" s="16">
        <f t="shared" si="0"/>
        <v>4.0136208755181514E-2</v>
      </c>
      <c r="AQ5" s="16">
        <f t="shared" si="0"/>
        <v>3.6181713653390374E-2</v>
      </c>
      <c r="AR5" s="16">
        <f t="shared" si="0"/>
        <v>3.2616842584239615E-2</v>
      </c>
      <c r="AS5" s="16">
        <f t="shared" si="0"/>
        <v>2.9403207110544886E-2</v>
      </c>
      <c r="AT5" s="16">
        <f t="shared" si="0"/>
        <v>2.6506201087757812E-2</v>
      </c>
      <c r="AU5" s="16">
        <f t="shared" si="0"/>
        <v>2.389462800650366E-2</v>
      </c>
      <c r="AV5" s="16">
        <f t="shared" si="0"/>
        <v>2.1540365051893093E-2</v>
      </c>
      <c r="AW5" s="16">
        <f t="shared" si="0"/>
        <v>1.9418060262019098E-2</v>
      </c>
      <c r="AX5" s="16">
        <f t="shared" si="0"/>
        <v>1.7504859524479919E-2</v>
      </c>
      <c r="AY5" s="16">
        <f t="shared" si="0"/>
        <v>1.5780160471080631E-2</v>
      </c>
      <c r="AZ5" s="16">
        <f t="shared" si="0"/>
        <v>1.4225390620519933E-2</v>
      </c>
      <c r="BA5" s="16">
        <f t="shared" si="0"/>
        <v>1.2823807379984058E-2</v>
      </c>
      <c r="BB5" s="16">
        <f t="shared" si="0"/>
        <v>1.156031775195801E-2</v>
      </c>
      <c r="BC5" s="16">
        <f t="shared" si="0"/>
        <v>1.0421315804760758E-2</v>
      </c>
      <c r="BD5" s="16">
        <f t="shared" si="0"/>
        <v>9.394536156600174E-3</v>
      </c>
      <c r="BE5" s="16">
        <f t="shared" si="0"/>
        <v>8.4689218953857524E-3</v>
      </c>
      <c r="BF5" s="16">
        <f t="shared" si="0"/>
        <v>7.634505511989023E-3</v>
      </c>
      <c r="BG5" s="16">
        <f t="shared" si="0"/>
        <v>6.8823015647773798E-3</v>
      </c>
      <c r="BH5" s="16">
        <f t="shared" si="0"/>
        <v>6.2042099195756366E-3</v>
      </c>
    </row>
    <row r="6" spans="2:60">
      <c r="B6" s="10" t="s">
        <v>2</v>
      </c>
      <c r="C6" s="12">
        <v>0</v>
      </c>
      <c r="D6" s="11">
        <f>'Curve fitting'!Q23</f>
        <v>0.86770224660869644</v>
      </c>
      <c r="E6" s="11">
        <f>1-D6</f>
        <v>0.13229775339130356</v>
      </c>
      <c r="F6" s="12">
        <v>0</v>
      </c>
      <c r="G6" s="12">
        <v>0</v>
      </c>
      <c r="H6" s="13">
        <f>SUM(C6:G6)</f>
        <v>1</v>
      </c>
      <c r="I6" s="6"/>
      <c r="J6" s="14">
        <v>2</v>
      </c>
      <c r="K6" s="15">
        <v>0</v>
      </c>
      <c r="L6" s="15">
        <f t="shared" ref="L6:BH6" si="1">$D$5*K5+$D$6*K6+$D$7*K7+$D$8*K8+$D$9*K9</f>
        <v>9.852687198016985E-2</v>
      </c>
      <c r="M6" s="15">
        <f t="shared" si="1"/>
        <v>0.17431131564649388</v>
      </c>
      <c r="N6" s="15">
        <f t="shared" si="1"/>
        <v>0.23131855716596639</v>
      </c>
      <c r="O6" s="15">
        <f t="shared" si="1"/>
        <v>0.27289499577173781</v>
      </c>
      <c r="P6" s="15">
        <f t="shared" si="1"/>
        <v>0.30185935799591535</v>
      </c>
      <c r="Q6" s="15">
        <f t="shared" si="1"/>
        <v>0.32058087759790838</v>
      </c>
      <c r="R6" s="15">
        <f t="shared" si="1"/>
        <v>0.33104630779245092</v>
      </c>
      <c r="S6" s="15">
        <f t="shared" si="1"/>
        <v>0.33491732449126171</v>
      </c>
      <c r="T6" s="15">
        <f t="shared" si="1"/>
        <v>0.33357966505241271</v>
      </c>
      <c r="U6" s="15">
        <f t="shared" si="1"/>
        <v>0.32818516194115871</v>
      </c>
      <c r="V6" s="15">
        <f t="shared" si="1"/>
        <v>0.31968767081373817</v>
      </c>
      <c r="W6" s="15">
        <f t="shared" si="1"/>
        <v>0.30887375443779164</v>
      </c>
      <c r="X6" s="15">
        <f t="shared" si="1"/>
        <v>0.29638886461304764</v>
      </c>
      <c r="Y6" s="15">
        <f t="shared" si="1"/>
        <v>0.28275966130333985</v>
      </c>
      <c r="Z6" s="15">
        <f t="shared" si="1"/>
        <v>0.26841301932840933</v>
      </c>
      <c r="AA6" s="15">
        <f t="shared" si="1"/>
        <v>0.25369219628097056</v>
      </c>
      <c r="AB6" s="15">
        <f t="shared" si="1"/>
        <v>0.23887056917813687</v>
      </c>
      <c r="AC6" s="15">
        <f t="shared" si="1"/>
        <v>0.22416329029626592</v>
      </c>
      <c r="AD6" s="15">
        <f t="shared" si="1"/>
        <v>0.20973716343727714</v>
      </c>
      <c r="AE6" s="15">
        <f t="shared" si="1"/>
        <v>0.19571899946222701</v>
      </c>
      <c r="AF6" s="15">
        <f t="shared" si="1"/>
        <v>0.18220267337872395</v>
      </c>
      <c r="AG6" s="15">
        <f t="shared" si="1"/>
        <v>0.16925507378212182</v>
      </c>
      <c r="AH6" s="15">
        <f t="shared" si="1"/>
        <v>0.1569211083342017</v>
      </c>
      <c r="AI6" s="16">
        <f t="shared" si="1"/>
        <v>0.14522790561886043</v>
      </c>
      <c r="AJ6" s="16">
        <f t="shared" si="1"/>
        <v>0.13418833362494897</v>
      </c>
      <c r="AK6" s="16">
        <f t="shared" si="1"/>
        <v>0.12380393782484256</v>
      </c>
      <c r="AL6" s="16">
        <f t="shared" si="1"/>
        <v>0.11406738695732481</v>
      </c>
      <c r="AM6" s="16">
        <f t="shared" si="1"/>
        <v>0.10496450185124068</v>
      </c>
      <c r="AN6" s="16">
        <f t="shared" si="1"/>
        <v>9.6475931653880853E-2</v>
      </c>
      <c r="AO6" s="16">
        <f t="shared" si="1"/>
        <v>8.8578532406287519E-2</v>
      </c>
      <c r="AP6" s="16">
        <f t="shared" si="1"/>
        <v>8.1246494821699933E-2</v>
      </c>
      <c r="AQ6" s="16">
        <f t="shared" si="1"/>
        <v>7.4452261187662003E-2</v>
      </c>
      <c r="AR6" s="16">
        <f t="shared" si="1"/>
        <v>6.8167265366782526E-2</v>
      </c>
      <c r="AS6" s="16">
        <f t="shared" si="1"/>
        <v>6.2362524777623114E-2</v>
      </c>
      <c r="AT6" s="16">
        <f t="shared" si="1"/>
        <v>5.700910887652115E-2</v>
      </c>
      <c r="AU6" s="16">
        <f t="shared" si="1"/>
        <v>5.2078504930571333E-2</v>
      </c>
      <c r="AV6" s="16">
        <f t="shared" si="1"/>
        <v>4.7542898682889384E-2</v>
      </c>
      <c r="AW6" s="16">
        <f t="shared" si="1"/>
        <v>4.3375384787306751E-2</v>
      </c>
      <c r="AX6" s="16">
        <f t="shared" si="1"/>
        <v>3.9550119565001922E-2</v>
      </c>
      <c r="AY6" s="16">
        <f t="shared" si="1"/>
        <v>3.6042426653594015E-2</v>
      </c>
      <c r="AZ6" s="16">
        <f t="shared" si="1"/>
        <v>3.282886443111338E-2</v>
      </c>
      <c r="BA6" s="16">
        <f t="shared" si="1"/>
        <v>2.9887262661025281E-2</v>
      </c>
      <c r="BB6" s="16">
        <f t="shared" si="1"/>
        <v>2.7196734583981891E-2</v>
      </c>
      <c r="BC6" s="16">
        <f t="shared" si="1"/>
        <v>2.4737669646138768E-2</v>
      </c>
      <c r="BD6" s="16">
        <f t="shared" si="1"/>
        <v>2.2491711175978948E-2</v>
      </c>
      <c r="BE6" s="16">
        <f t="shared" si="1"/>
        <v>2.0441722578685283E-2</v>
      </c>
      <c r="BF6" s="16">
        <f t="shared" si="1"/>
        <v>1.8571744989473664E-2</v>
      </c>
      <c r="BG6" s="16">
        <f t="shared" si="1"/>
        <v>1.6866948798021742E-2</v>
      </c>
      <c r="BH6" s="16">
        <f t="shared" si="1"/>
        <v>1.5313581010679062E-2</v>
      </c>
    </row>
    <row r="7" spans="2:60">
      <c r="B7" s="10" t="s">
        <v>3</v>
      </c>
      <c r="C7" s="12">
        <v>0</v>
      </c>
      <c r="D7" s="12">
        <v>0</v>
      </c>
      <c r="E7" s="11">
        <f>'Curve fitting'!R24</f>
        <v>0.8105354289523391</v>
      </c>
      <c r="F7" s="11">
        <f>1-E7</f>
        <v>0.1894645710476609</v>
      </c>
      <c r="G7" s="12">
        <v>0</v>
      </c>
      <c r="H7" s="13">
        <f>SUM(C7:G7)</f>
        <v>1</v>
      </c>
      <c r="I7" s="6"/>
      <c r="J7" s="14">
        <v>3</v>
      </c>
      <c r="K7" s="15">
        <v>0</v>
      </c>
      <c r="L7" s="15">
        <f t="shared" ref="L7:BH7" si="2">$E$5*K5+$E$6*K6+$E$7*K7+$E$8*K8+$E$9*K9</f>
        <v>0</v>
      </c>
      <c r="M7" s="15">
        <f t="shared" si="2"/>
        <v>1.3034883811649047E-2</v>
      </c>
      <c r="N7" s="15">
        <f t="shared" si="2"/>
        <v>3.3626230592332385E-2</v>
      </c>
      <c r="O7" s="15">
        <f t="shared" si="2"/>
        <v>5.785817666798157E-2</v>
      </c>
      <c r="P7" s="15">
        <f t="shared" si="2"/>
        <v>8.2999496896312863E-2</v>
      </c>
      <c r="Q7" s="15">
        <f t="shared" si="2"/>
        <v>0.10720934772268211</v>
      </c>
      <c r="R7" s="15">
        <f t="shared" si="2"/>
        <v>0.12930910453052036</v>
      </c>
      <c r="S7" s="15">
        <f t="shared" si="2"/>
        <v>0.14860629329751543</v>
      </c>
      <c r="T7" s="15">
        <f t="shared" si="2"/>
        <v>0.16475947528493892</v>
      </c>
      <c r="U7" s="15">
        <f t="shared" si="2"/>
        <v>0.17767523223749801</v>
      </c>
      <c r="V7" s="15">
        <f t="shared" si="2"/>
        <v>0.18743023019700333</v>
      </c>
      <c r="W7" s="15">
        <f t="shared" si="2"/>
        <v>0.19421280266691993</v>
      </c>
      <c r="X7" s="15">
        <f t="shared" si="2"/>
        <v>0.19827966111132495</v>
      </c>
      <c r="Y7" s="15">
        <f t="shared" si="2"/>
        <v>0.19992427108989763</v>
      </c>
      <c r="Z7" s="15">
        <f t="shared" si="2"/>
        <v>0.19945417276595168</v>
      </c>
      <c r="AA7" s="15">
        <f t="shared" si="2"/>
        <v>0.19717511291730969</v>
      </c>
      <c r="AB7" s="15">
        <f t="shared" si="2"/>
        <v>0.19338032234803551</v>
      </c>
      <c r="AC7" s="15">
        <f t="shared" si="2"/>
        <v>0.18834364217887603</v>
      </c>
      <c r="AD7" s="15">
        <f t="shared" si="2"/>
        <v>0.18231549450289972</v>
      </c>
      <c r="AE7" s="15">
        <f t="shared" si="2"/>
        <v>0.17552092306698205</v>
      </c>
      <c r="AF7" s="15">
        <f t="shared" si="2"/>
        <v>0.16815911059305319</v>
      </c>
      <c r="AG7" s="15">
        <f t="shared" si="2"/>
        <v>0.16040392118667884</v>
      </c>
      <c r="AH7" s="15">
        <f t="shared" si="2"/>
        <v>0.15240512707613599</v>
      </c>
      <c r="AI7" s="16">
        <f t="shared" si="2"/>
        <v>0.14429006514147988</v>
      </c>
      <c r="AJ7" s="16">
        <f t="shared" si="2"/>
        <v>0.13616553548610985</v>
      </c>
      <c r="AK7" s="16">
        <f t="shared" si="2"/>
        <v>0.12811980578366247</v>
      </c>
      <c r="AL7" s="16">
        <f t="shared" si="2"/>
        <v>0.12022462457337454</v>
      </c>
      <c r="AM7" s="16">
        <f t="shared" si="2"/>
        <v>0.11253717667888462</v>
      </c>
      <c r="AN7" s="16">
        <f t="shared" si="2"/>
        <v>0.10510193655326137</v>
      </c>
      <c r="AO7" s="16">
        <f t="shared" si="2"/>
        <v>9.7952392242060621E-2</v>
      </c>
      <c r="AP7" s="16">
        <f t="shared" si="2"/>
        <v>9.1112625098877006E-2</v>
      </c>
      <c r="AQ7" s="16">
        <f t="shared" si="2"/>
        <v>8.4598739403321008E-2</v>
      </c>
      <c r="AR7" s="16">
        <f t="shared" si="2"/>
        <v>7.8420142421128172E-2</v>
      </c>
      <c r="AS7" s="16">
        <f t="shared" si="2"/>
        <v>7.2580679838666798E-2</v>
      </c>
      <c r="AT7" s="16">
        <f t="shared" si="2"/>
        <v>6.7079634390575224E-2</v>
      </c>
      <c r="AU7" s="16">
        <f t="shared" si="2"/>
        <v>6.1912597261934939E-2</v>
      </c>
      <c r="AV7" s="16">
        <f t="shared" si="2"/>
        <v>5.7072222781548367E-2</v>
      </c>
      <c r="AW7" s="16">
        <f t="shared" si="2"/>
        <v>5.2548877258962394E-2</v>
      </c>
      <c r="AX7" s="16">
        <f t="shared" si="2"/>
        <v>4.8331192729900913E-2</v>
      </c>
      <c r="AY7" s="16">
        <f t="shared" si="2"/>
        <v>4.4406535995915604E-2</v>
      </c>
      <c r="AZ7" s="16">
        <f t="shared" si="2"/>
        <v>4.0761402774778271E-2</v>
      </c>
      <c r="BA7" s="16">
        <f t="shared" si="2"/>
        <v>3.7381746093377945E-2</v>
      </c>
      <c r="BB7" s="16">
        <f t="shared" si="2"/>
        <v>3.4253247309852956E-2</v>
      </c>
      <c r="BC7" s="16">
        <f t="shared" si="2"/>
        <v>3.1361537386342592E-2</v>
      </c>
      <c r="BD7" s="16">
        <f t="shared" si="2"/>
        <v>2.8692375276364417E-2</v>
      </c>
      <c r="BE7" s="16">
        <f t="shared" si="2"/>
        <v>2.6231789560797608E-2</v>
      </c>
      <c r="BF7" s="16">
        <f t="shared" si="2"/>
        <v>2.3966188776456926E-2</v>
      </c>
      <c r="BG7" s="16">
        <f t="shared" si="2"/>
        <v>2.1882445238941815E-2</v>
      </c>
      <c r="BH7" s="16">
        <f t="shared" si="2"/>
        <v>1.9967956570816198E-2</v>
      </c>
    </row>
    <row r="8" spans="2:60">
      <c r="B8" s="10" t="s">
        <v>4</v>
      </c>
      <c r="C8" s="12">
        <v>0</v>
      </c>
      <c r="D8" s="12">
        <v>0</v>
      </c>
      <c r="E8" s="12">
        <v>0</v>
      </c>
      <c r="F8" s="11">
        <f>'Curve fitting'!S25</f>
        <v>0.72135397439228843</v>
      </c>
      <c r="G8" s="11">
        <f>1-F8</f>
        <v>0.27864602560771157</v>
      </c>
      <c r="H8" s="13">
        <f>SUM(C8:G8)</f>
        <v>1</v>
      </c>
      <c r="I8" s="6"/>
      <c r="J8" s="14">
        <v>4</v>
      </c>
      <c r="K8" s="15">
        <v>0</v>
      </c>
      <c r="L8" s="15">
        <f t="shared" ref="L8:BH8" si="3">$F$5*K5+$F$6*K6+$F$7*K7+$F$8*K8+$F$9*K9</f>
        <v>0</v>
      </c>
      <c r="M8" s="15">
        <f t="shared" si="3"/>
        <v>0</v>
      </c>
      <c r="N8" s="15">
        <f t="shared" si="3"/>
        <v>2.4696486700301859E-3</v>
      </c>
      <c r="O8" s="15">
        <f t="shared" si="3"/>
        <v>8.1524702386048913E-3</v>
      </c>
      <c r="P8" s="15">
        <f t="shared" si="3"/>
        <v>1.6842891431731396E-2</v>
      </c>
      <c r="Q8" s="15">
        <f t="shared" si="3"/>
        <v>2.7875150751168844E-2</v>
      </c>
      <c r="R8" s="15">
        <f t="shared" si="3"/>
        <v>4.0420223859717316E-2</v>
      </c>
      <c r="S8" s="15">
        <f t="shared" si="3"/>
        <v>5.3656783149465273E-2</v>
      </c>
      <c r="T8" s="15">
        <f t="shared" si="3"/>
        <v>6.6861161392568591E-2</v>
      </c>
      <c r="U8" s="15">
        <f t="shared" si="3"/>
        <v>7.9446647813912225E-2</v>
      </c>
      <c r="V8" s="15">
        <f t="shared" si="3"/>
        <v>9.0972316814381088E-2</v>
      </c>
      <c r="W8" s="15">
        <f t="shared" si="3"/>
        <v>0.10113463045936778</v>
      </c>
      <c r="X8" s="15">
        <f t="shared" si="3"/>
        <v>0.10975031297981235</v>
      </c>
      <c r="Y8" s="15">
        <f t="shared" si="3"/>
        <v>0.11673579539871795</v>
      </c>
      <c r="Z8" s="15">
        <f t="shared" si="3"/>
        <v>0.12208639622877394</v>
      </c>
      <c r="AA8" s="15">
        <f t="shared" si="3"/>
        <v>0.12585700642562486</v>
      </c>
      <c r="AB8" s="15">
        <f t="shared" si="3"/>
        <v>0.12814514998039245</v>
      </c>
      <c r="AC8" s="15">
        <f t="shared" si="3"/>
        <v>0.12907673306018091</v>
      </c>
      <c r="AD8" s="15">
        <f t="shared" si="3"/>
        <v>0.12879446176950887</v>
      </c>
      <c r="AE8" s="15">
        <f t="shared" si="3"/>
        <v>0.12744872383848493</v>
      </c>
      <c r="AF8" s="15">
        <f t="shared" si="3"/>
        <v>0.12519063987089155</v>
      </c>
      <c r="AG8" s="15">
        <f t="shared" si="3"/>
        <v>0.1221669593838503</v>
      </c>
      <c r="AH8" s="15">
        <f t="shared" si="3"/>
        <v>0.11851648181295861</v>
      </c>
      <c r="AI8" s="16">
        <f t="shared" si="3"/>
        <v>0.11436770721371342</v>
      </c>
      <c r="AJ8" s="16">
        <f t="shared" si="3"/>
        <v>0.1098374554392153</v>
      </c>
      <c r="AK8" s="16">
        <f t="shared" si="3"/>
        <v>0.1050302297905647</v>
      </c>
      <c r="AL8" s="16">
        <f t="shared" si="3"/>
        <v>0.10003813773627042</v>
      </c>
      <c r="AM8" s="16">
        <f t="shared" si="3"/>
        <v>9.4941215171022317E-2</v>
      </c>
      <c r="AN8" s="16">
        <f t="shared" si="3"/>
        <v>8.980803080363009E-2</v>
      </c>
      <c r="AO8" s="16">
        <f t="shared" si="3"/>
        <v>8.4696473277885764E-2</v>
      </c>
      <c r="AP8" s="16">
        <f t="shared" si="3"/>
        <v>7.9654645595247403E-2</v>
      </c>
      <c r="AQ8" s="16">
        <f t="shared" si="3"/>
        <v>7.4721809610325984E-2</v>
      </c>
      <c r="AR8" s="16">
        <f t="shared" si="3"/>
        <v>6.9929338208415598E-2</v>
      </c>
      <c r="AS8" s="16">
        <f t="shared" si="3"/>
        <v>6.5301644688578631E-2</v>
      </c>
      <c r="AT8" s="16">
        <f t="shared" si="3"/>
        <v>6.0857068302439886E-2</v>
      </c>
      <c r="AU8" s="16">
        <f t="shared" si="3"/>
        <v>5.6608702245672229E-2</v>
      </c>
      <c r="AV8" s="16">
        <f t="shared" si="3"/>
        <v>5.2565156032784416E-2</v>
      </c>
      <c r="AW8" s="16">
        <f t="shared" si="3"/>
        <v>4.873124842684242E-2</v>
      </c>
      <c r="AX8" s="16">
        <f t="shared" si="3"/>
        <v>4.510863021870623E-2</v>
      </c>
      <c r="AY8" s="16">
        <f t="shared" si="3"/>
        <v>4.1696338386448324E-2</v>
      </c>
      <c r="AZ8" s="16">
        <f t="shared" si="3"/>
        <v>3.8491284706848899E-2</v>
      </c>
      <c r="BA8" s="16">
        <f t="shared" si="3"/>
        <v>3.5488682894774866E-2</v>
      </c>
      <c r="BB8" s="16">
        <f t="shared" si="3"/>
        <v>3.26824189406879E-2</v>
      </c>
      <c r="BC8" s="16">
        <f t="shared" si="3"/>
        <v>3.0065369604169757E-2</v>
      </c>
      <c r="BD8" s="16">
        <f t="shared" si="3"/>
        <v>2.7629674083839539E-2</v>
      </c>
      <c r="BE8" s="16">
        <f t="shared" si="3"/>
        <v>2.5366963785616155E-2</v>
      </c>
      <c r="BF8" s="16">
        <f t="shared" si="3"/>
        <v>2.326855490196849E-2</v>
      </c>
      <c r="BG8" s="16">
        <f t="shared" si="3"/>
        <v>2.1325608233078813E-2</v>
      </c>
      <c r="BH8" s="16">
        <f t="shared" si="3"/>
        <v>1.9529260355934351E-2</v>
      </c>
    </row>
    <row r="9" spans="2:60" ht="15" thickBot="1">
      <c r="B9" s="17" t="s">
        <v>5</v>
      </c>
      <c r="C9" s="18">
        <v>0</v>
      </c>
      <c r="D9" s="18">
        <v>0</v>
      </c>
      <c r="E9" s="18">
        <v>0</v>
      </c>
      <c r="F9" s="18">
        <v>0</v>
      </c>
      <c r="G9" s="18">
        <v>1</v>
      </c>
      <c r="H9" s="19">
        <f>SUM(C9:G9)</f>
        <v>1</v>
      </c>
      <c r="I9" s="6"/>
      <c r="J9" s="20">
        <v>5</v>
      </c>
      <c r="K9" s="21">
        <v>0</v>
      </c>
      <c r="L9" s="21">
        <f t="shared" ref="L9:BH9" si="4">$G$5*K5+$G$6*K6+$G$7*K7+$G$8*K8+$G$9*K9</f>
        <v>0</v>
      </c>
      <c r="M9" s="21">
        <f t="shared" si="4"/>
        <v>0</v>
      </c>
      <c r="N9" s="21">
        <f t="shared" si="4"/>
        <v>0</v>
      </c>
      <c r="O9" s="21">
        <f t="shared" si="4"/>
        <v>6.8815778655128201E-4</v>
      </c>
      <c r="P9" s="21">
        <f t="shared" si="4"/>
        <v>2.9598112174236868E-3</v>
      </c>
      <c r="Q9" s="21">
        <f t="shared" si="4"/>
        <v>7.6530159746178196E-3</v>
      </c>
      <c r="R9" s="21">
        <f t="shared" si="4"/>
        <v>1.5420315944646833E-2</v>
      </c>
      <c r="S9" s="21">
        <f t="shared" si="4"/>
        <v>2.6683250677331058E-2</v>
      </c>
      <c r="T9" s="21">
        <f t="shared" si="4"/>
        <v>4.1634500048824387E-2</v>
      </c>
      <c r="U9" s="21">
        <f t="shared" si="4"/>
        <v>6.0265096938379392E-2</v>
      </c>
      <c r="V9" s="21">
        <f t="shared" si="4"/>
        <v>8.2402589599581619E-2</v>
      </c>
      <c r="W9" s="21">
        <f t="shared" si="4"/>
        <v>0.1077516641202345</v>
      </c>
      <c r="X9" s="21">
        <f t="shared" si="4"/>
        <v>0.13593242694904195</v>
      </c>
      <c r="Y9" s="21">
        <f t="shared" si="4"/>
        <v>0.16651391547006911</v>
      </c>
      <c r="Z9" s="21">
        <f t="shared" si="4"/>
        <v>0.19904188090407685</v>
      </c>
      <c r="AA9" s="21">
        <f t="shared" si="4"/>
        <v>0.233060769993993</v>
      </c>
      <c r="AB9" s="21">
        <f t="shared" si="4"/>
        <v>0.26813032462937758</v>
      </c>
      <c r="AC9" s="21">
        <f t="shared" si="4"/>
        <v>0.30383746137231804</v>
      </c>
      <c r="AD9" s="21">
        <f t="shared" si="4"/>
        <v>0.33980418003796498</v>
      </c>
      <c r="AE9" s="21">
        <f t="shared" si="4"/>
        <v>0.37569224493032299</v>
      </c>
      <c r="AF9" s="21">
        <f t="shared" si="4"/>
        <v>0.41120532529669163</v>
      </c>
      <c r="AG9" s="21">
        <f t="shared" si="4"/>
        <v>0.44608919954000187</v>
      </c>
      <c r="AH9" s="21">
        <f t="shared" si="4"/>
        <v>0.48013053723289045</v>
      </c>
      <c r="AI9" s="22">
        <f t="shared" si="4"/>
        <v>0.51315468385908003</v>
      </c>
      <c r="AJ9" s="22">
        <f t="shared" si="4"/>
        <v>0.54502279093204764</v>
      </c>
      <c r="AK9" s="22">
        <f t="shared" si="4"/>
        <v>0.57562856135304907</v>
      </c>
      <c r="AL9" s="22">
        <f t="shared" si="4"/>
        <v>0.60489481745285456</v>
      </c>
      <c r="AM9" s="22">
        <f t="shared" si="4"/>
        <v>0.63277004694226313</v>
      </c>
      <c r="AN9" s="22">
        <f t="shared" si="4"/>
        <v>0.65922503921603504</v>
      </c>
      <c r="AO9" s="22">
        <f t="shared" si="4"/>
        <v>0.68424969006712155</v>
      </c>
      <c r="AP9" s="22">
        <f t="shared" si="4"/>
        <v>0.70785002572899414</v>
      </c>
      <c r="AQ9" s="22">
        <f t="shared" si="4"/>
        <v>0.73004547614530069</v>
      </c>
      <c r="AR9" s="22">
        <f t="shared" si="4"/>
        <v>0.75086641141943411</v>
      </c>
      <c r="AS9" s="22">
        <f t="shared" si="4"/>
        <v>0.77035194358458658</v>
      </c>
      <c r="AT9" s="22">
        <f t="shared" si="4"/>
        <v>0.78854798734270592</v>
      </c>
      <c r="AU9" s="22">
        <f t="shared" si="4"/>
        <v>0.80550556755531788</v>
      </c>
      <c r="AV9" s="22">
        <f t="shared" si="4"/>
        <v>0.82127935745088476</v>
      </c>
      <c r="AW9" s="22">
        <f t="shared" si="4"/>
        <v>0.83592642926486938</v>
      </c>
      <c r="AX9" s="22">
        <f t="shared" si="4"/>
        <v>0.84950519796191104</v>
      </c>
      <c r="AY9" s="22">
        <f t="shared" si="4"/>
        <v>0.86207453849296145</v>
      </c>
      <c r="AZ9" s="22">
        <f t="shared" si="4"/>
        <v>0.87369305746673953</v>
      </c>
      <c r="BA9" s="22">
        <f t="shared" si="4"/>
        <v>0.88441850097083785</v>
      </c>
      <c r="BB9" s="22">
        <f t="shared" si="4"/>
        <v>0.89430728141351923</v>
      </c>
      <c r="BC9" s="22">
        <f t="shared" si="4"/>
        <v>0.90341410755858809</v>
      </c>
      <c r="BD9" s="22">
        <f t="shared" si="4"/>
        <v>0.91179170330721693</v>
      </c>
      <c r="BE9" s="22">
        <f t="shared" si="4"/>
        <v>0.91949060217951517</v>
      </c>
      <c r="BF9" s="22">
        <f t="shared" si="4"/>
        <v>0.92655900582011186</v>
      </c>
      <c r="BG9" s="22">
        <f t="shared" si="4"/>
        <v>0.93304269616518021</v>
      </c>
      <c r="BH9" s="22">
        <f t="shared" si="4"/>
        <v>0.93898499214299469</v>
      </c>
    </row>
    <row r="10" spans="2:60" ht="15" thickBot="1"/>
    <row r="11" spans="2:60">
      <c r="J11" s="23" t="s">
        <v>8</v>
      </c>
      <c r="K11" s="8">
        <f t="shared" ref="K11:BH11" si="5">+K4*0.2</f>
        <v>0.2</v>
      </c>
      <c r="L11" s="8">
        <f t="shared" si="5"/>
        <v>0.4</v>
      </c>
      <c r="M11" s="8">
        <f t="shared" si="5"/>
        <v>0.60000000000000009</v>
      </c>
      <c r="N11" s="8">
        <f t="shared" si="5"/>
        <v>0.8</v>
      </c>
      <c r="O11" s="8">
        <f t="shared" si="5"/>
        <v>1</v>
      </c>
      <c r="P11" s="8">
        <f t="shared" si="5"/>
        <v>1.2000000000000002</v>
      </c>
      <c r="Q11" s="8">
        <f t="shared" si="5"/>
        <v>1.4000000000000001</v>
      </c>
      <c r="R11" s="8">
        <f t="shared" si="5"/>
        <v>1.6</v>
      </c>
      <c r="S11" s="8">
        <f t="shared" si="5"/>
        <v>1.8</v>
      </c>
      <c r="T11" s="8">
        <f t="shared" si="5"/>
        <v>2</v>
      </c>
      <c r="U11" s="8">
        <f t="shared" si="5"/>
        <v>2.2000000000000002</v>
      </c>
      <c r="V11" s="8">
        <f t="shared" si="5"/>
        <v>2.4000000000000004</v>
      </c>
      <c r="W11" s="8">
        <f t="shared" si="5"/>
        <v>2.6</v>
      </c>
      <c r="X11" s="8">
        <f t="shared" si="5"/>
        <v>2.8000000000000003</v>
      </c>
      <c r="Y11" s="8">
        <f t="shared" si="5"/>
        <v>3</v>
      </c>
      <c r="Z11" s="8">
        <f t="shared" si="5"/>
        <v>3.2</v>
      </c>
      <c r="AA11" s="8">
        <f t="shared" si="5"/>
        <v>3.4000000000000004</v>
      </c>
      <c r="AB11" s="8">
        <f t="shared" si="5"/>
        <v>3.6</v>
      </c>
      <c r="AC11" s="8">
        <f t="shared" si="5"/>
        <v>3.8000000000000003</v>
      </c>
      <c r="AD11" s="8">
        <f t="shared" si="5"/>
        <v>4</v>
      </c>
      <c r="AE11" s="8">
        <f t="shared" si="5"/>
        <v>4.2</v>
      </c>
      <c r="AF11" s="8">
        <f t="shared" si="5"/>
        <v>4.4000000000000004</v>
      </c>
      <c r="AG11" s="8">
        <f t="shared" si="5"/>
        <v>4.6000000000000005</v>
      </c>
      <c r="AH11" s="8">
        <f t="shared" si="5"/>
        <v>4.8000000000000007</v>
      </c>
      <c r="AI11" s="9">
        <f t="shared" si="5"/>
        <v>5</v>
      </c>
      <c r="AJ11" s="9">
        <f t="shared" si="5"/>
        <v>5.2</v>
      </c>
      <c r="AK11" s="9">
        <f t="shared" si="5"/>
        <v>5.4</v>
      </c>
      <c r="AL11" s="9">
        <f t="shared" si="5"/>
        <v>5.6000000000000005</v>
      </c>
      <c r="AM11" s="9">
        <f t="shared" si="5"/>
        <v>5.8000000000000007</v>
      </c>
      <c r="AN11" s="9">
        <f t="shared" si="5"/>
        <v>6</v>
      </c>
      <c r="AO11" s="9">
        <f t="shared" si="5"/>
        <v>6.2</v>
      </c>
      <c r="AP11" s="9">
        <f t="shared" si="5"/>
        <v>6.4</v>
      </c>
      <c r="AQ11" s="9">
        <f t="shared" si="5"/>
        <v>6.6000000000000005</v>
      </c>
      <c r="AR11" s="9">
        <f t="shared" si="5"/>
        <v>6.8000000000000007</v>
      </c>
      <c r="AS11" s="9">
        <f t="shared" si="5"/>
        <v>7</v>
      </c>
      <c r="AT11" s="9">
        <f t="shared" si="5"/>
        <v>7.2</v>
      </c>
      <c r="AU11" s="9">
        <f t="shared" si="5"/>
        <v>7.4</v>
      </c>
      <c r="AV11" s="9">
        <f t="shared" si="5"/>
        <v>7.6000000000000005</v>
      </c>
      <c r="AW11" s="9">
        <f t="shared" si="5"/>
        <v>7.8000000000000007</v>
      </c>
      <c r="AX11" s="9">
        <f t="shared" si="5"/>
        <v>8</v>
      </c>
      <c r="AY11" s="9">
        <f t="shared" si="5"/>
        <v>8.2000000000000011</v>
      </c>
      <c r="AZ11" s="9">
        <f t="shared" si="5"/>
        <v>8.4</v>
      </c>
      <c r="BA11" s="9">
        <f t="shared" si="5"/>
        <v>8.6</v>
      </c>
      <c r="BB11" s="9">
        <f t="shared" si="5"/>
        <v>8.8000000000000007</v>
      </c>
      <c r="BC11" s="9">
        <f t="shared" si="5"/>
        <v>9</v>
      </c>
      <c r="BD11" s="9">
        <f t="shared" si="5"/>
        <v>9.2000000000000011</v>
      </c>
      <c r="BE11" s="9">
        <f t="shared" si="5"/>
        <v>9.4</v>
      </c>
      <c r="BF11" s="9">
        <f>+BF4*0.2</f>
        <v>9.6000000000000014</v>
      </c>
      <c r="BG11" s="9">
        <f t="shared" si="5"/>
        <v>9.8000000000000007</v>
      </c>
      <c r="BH11" s="9">
        <f t="shared" si="5"/>
        <v>10</v>
      </c>
    </row>
    <row r="12" spans="2:60" ht="15" thickBot="1">
      <c r="J12" s="20" t="s">
        <v>9</v>
      </c>
      <c r="K12" s="24">
        <f t="shared" ref="K12:BH12" si="6">+K5*$J$5+K6*$J$6+K7*$J$7+K8*$J$8+K9*$J$9</f>
        <v>1</v>
      </c>
      <c r="L12" s="24">
        <f>+L5*$J$5+L6*$J$6+L7*$J$7+L8*$J$8+L9*$J$9</f>
        <v>1.09852687198017</v>
      </c>
      <c r="M12" s="24">
        <f t="shared" si="6"/>
        <v>1.2003810832697919</v>
      </c>
      <c r="N12" s="24">
        <f t="shared" si="6"/>
        <v>1.3059799643607217</v>
      </c>
      <c r="O12" s="24">
        <f t="shared" si="6"/>
        <v>1.4158213909697206</v>
      </c>
      <c r="P12" s="24">
        <f t="shared" si="6"/>
        <v>1.5302262709534302</v>
      </c>
      <c r="Q12" s="24">
        <f t="shared" si="6"/>
        <v>1.6492370891952504</v>
      </c>
      <c r="R12" s="24">
        <f t="shared" si="6"/>
        <v>1.772606452211231</v>
      </c>
      <c r="S12" s="24">
        <f t="shared" si="6"/>
        <v>1.8998332632440129</v>
      </c>
      <c r="T12" s="24">
        <f t="shared" si="6"/>
        <v>2.0302200999952937</v>
      </c>
      <c r="U12" s="24">
        <f t="shared" si="6"/>
        <v>2.1629359576114093</v>
      </c>
      <c r="V12" s="24">
        <f t="shared" si="6"/>
        <v>2.2970754400492148</v>
      </c>
      <c r="W12" s="24">
        <f t="shared" si="6"/>
        <v>2.431709907630673</v>
      </c>
      <c r="X12" s="24">
        <f t="shared" si="6"/>
        <v>2.5659288335713026</v>
      </c>
      <c r="Y12" s="24">
        <f t="shared" si="6"/>
        <v>2.6988712515595656</v>
      </c>
      <c r="Z12" s="24">
        <f t="shared" si="6"/>
        <v>2.8297480771629417</v>
      </c>
      <c r="AA12" s="24">
        <f t="shared" si="6"/>
        <v>2.9578565213684365</v>
      </c>
      <c r="AB12" s="24">
        <f t="shared" si="6"/>
        <v>3.0825879623328958</v>
      </c>
      <c r="AC12" s="24">
        <f t="shared" si="6"/>
        <v>3.2034306193238331</v>
      </c>
      <c r="AD12" s="24">
        <f t="shared" si="6"/>
        <v>3.3199682579034633</v>
      </c>
      <c r="AE12" s="24">
        <f t="shared" si="6"/>
        <v>3.4318759968329378</v>
      </c>
      <c r="AF12" s="24">
        <f t="shared" si="6"/>
        <v>3.5389141153642716</v>
      </c>
      <c r="AG12" s="24">
        <f t="shared" si="6"/>
        <v>3.6409205924670376</v>
      </c>
      <c r="AH12" s="24">
        <f t="shared" si="6"/>
        <v>3.7378029568569113</v>
      </c>
      <c r="AI12" s="25">
        <f t="shared" si="6"/>
        <v>3.8295298929792807</v>
      </c>
      <c r="AJ12" s="25">
        <f t="shared" si="6"/>
        <v>3.9161229346430053</v>
      </c>
      <c r="AK12" s="25">
        <f t="shared" si="6"/>
        <v>3.9976484841760578</v>
      </c>
      <c r="AL12" s="25">
        <f t="shared" si="6"/>
        <v>4.0742103191243029</v>
      </c>
      <c r="AM12" s="25">
        <f t="shared" si="6"/>
        <v>4.1459426884911297</v>
      </c>
      <c r="AN12" s="25">
        <f t="shared" si="6"/>
        <v>4.2130040540354337</v>
      </c>
      <c r="AO12" s="25">
        <f t="shared" si="6"/>
        <v>4.2755714969925522</v>
      </c>
      <c r="AP12" s="25">
        <f t="shared" si="6"/>
        <v>4.333835784721173</v>
      </c>
      <c r="AQ12" s="25">
        <f t="shared" si="6"/>
        <v>4.3879970734064848</v>
      </c>
      <c r="AR12" s="25">
        <f t="shared" si="6"/>
        <v>4.4382612105120218</v>
      </c>
      <c r="AS12" s="25">
        <f t="shared" si="6"/>
        <v>4.4848365928590388</v>
      </c>
      <c r="AT12" s="25">
        <f t="shared" si="6"/>
        <v>4.5279315319358151</v>
      </c>
      <c r="AU12" s="25">
        <f t="shared" si="6"/>
        <v>4.5677520764127291</v>
      </c>
      <c r="AV12" s="25">
        <f t="shared" si="6"/>
        <v>4.6045002421478785</v>
      </c>
      <c r="AW12" s="25">
        <f t="shared" si="6"/>
        <v>4.6383726016452362</v>
      </c>
      <c r="AX12" s="25">
        <f t="shared" si="6"/>
        <v>4.6695591875285665</v>
      </c>
      <c r="AY12" s="25">
        <f t="shared" si="6"/>
        <v>4.6982426677766158</v>
      </c>
      <c r="AZ12" s="25">
        <f t="shared" si="6"/>
        <v>4.7245977539681752</v>
      </c>
      <c r="BA12" s="25">
        <f t="shared" si="6"/>
        <v>4.7487908074154577</v>
      </c>
      <c r="BB12" s="25">
        <f t="shared" si="6"/>
        <v>4.7709796116798282</v>
      </c>
      <c r="BC12" s="25">
        <f t="shared" si="6"/>
        <v>4.7913132834656853</v>
      </c>
      <c r="BD12" s="25">
        <f t="shared" si="6"/>
        <v>4.8099322972090945</v>
      </c>
      <c r="BE12" s="25">
        <f t="shared" si="6"/>
        <v>4.8269686017751896</v>
      </c>
      <c r="BF12" s="25">
        <f t="shared" si="6"/>
        <v>4.8425458105287404</v>
      </c>
      <c r="BG12" s="25">
        <f t="shared" si="6"/>
        <v>4.8567794486358631</v>
      </c>
      <c r="BH12" s="25">
        <f t="shared" si="6"/>
        <v>4.8697772437920932</v>
      </c>
    </row>
    <row r="29" spans="3:3">
      <c r="C29" s="26"/>
    </row>
    <row r="30" spans="3:3">
      <c r="C30" s="26"/>
    </row>
    <row r="31" spans="3:3">
      <c r="C31" s="26"/>
    </row>
    <row r="32" spans="3:3">
      <c r="C32" s="26"/>
    </row>
    <row r="33" spans="3:3">
      <c r="C33" s="26"/>
    </row>
    <row r="34" spans="3:3">
      <c r="C34" s="26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40" zoomScaleNormal="40" workbookViewId="0">
      <selection activeCell="AC29" sqref="AC29"/>
    </sheetView>
  </sheetViews>
  <sheetFormatPr defaultColWidth="8.88671875" defaultRowHeight="14.4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tabSelected="1" zoomScale="79" zoomScaleNormal="79" workbookViewId="0">
      <selection activeCell="U26" sqref="U26"/>
    </sheetView>
  </sheetViews>
  <sheetFormatPr defaultColWidth="9.21875" defaultRowHeight="14.4"/>
  <cols>
    <col min="1" max="1" width="10.6640625" style="27" bestFit="1" customWidth="1"/>
    <col min="2" max="8" width="9.21875" style="27"/>
    <col min="9" max="9" width="8.33203125" style="27" customWidth="1"/>
    <col min="10" max="10" width="9.6640625" style="27" customWidth="1"/>
    <col min="11" max="11" width="13.44140625" style="27" customWidth="1"/>
    <col min="12" max="12" width="15.44140625" style="27" customWidth="1"/>
    <col min="13" max="15" width="9.21875" style="27"/>
    <col min="16" max="16" width="8.5546875" style="27" customWidth="1"/>
    <col min="17" max="1024" width="9.21875" style="27"/>
  </cols>
  <sheetData>
    <row r="2" spans="1:17" ht="14.4" customHeight="1">
      <c r="B2" s="59" t="s">
        <v>10</v>
      </c>
      <c r="C2" s="60" t="s">
        <v>8</v>
      </c>
      <c r="D2" s="61" t="s">
        <v>11</v>
      </c>
      <c r="E2" s="61"/>
      <c r="F2" s="61"/>
      <c r="G2" s="61"/>
      <c r="H2" s="61"/>
      <c r="I2" s="61"/>
      <c r="J2" s="62" t="s">
        <v>12</v>
      </c>
      <c r="K2" s="60" t="s">
        <v>13</v>
      </c>
      <c r="L2" s="56" t="s">
        <v>14</v>
      </c>
      <c r="N2" s="57" t="s">
        <v>15</v>
      </c>
      <c r="O2" s="57"/>
    </row>
    <row r="3" spans="1:17" ht="15" thickBot="1">
      <c r="B3" s="59"/>
      <c r="C3" s="60"/>
      <c r="D3" s="58" t="s">
        <v>16</v>
      </c>
      <c r="E3" s="58" t="s">
        <v>17</v>
      </c>
      <c r="F3" s="58" t="s">
        <v>18</v>
      </c>
      <c r="G3" s="58" t="s">
        <v>19</v>
      </c>
      <c r="H3" s="58" t="s">
        <v>20</v>
      </c>
      <c r="I3" s="58" t="s">
        <v>21</v>
      </c>
      <c r="J3" s="62"/>
      <c r="K3" s="60"/>
      <c r="L3" s="56"/>
      <c r="N3" s="57"/>
      <c r="O3" s="57"/>
    </row>
    <row r="4" spans="1:17" ht="16.8" thickBot="1">
      <c r="A4" s="28" t="s">
        <v>41</v>
      </c>
      <c r="B4" s="28" t="s">
        <v>22</v>
      </c>
      <c r="C4" s="29" t="s">
        <v>23</v>
      </c>
      <c r="D4" s="58"/>
      <c r="E4" s="58"/>
      <c r="F4" s="58"/>
      <c r="G4" s="58"/>
      <c r="H4" s="58"/>
      <c r="I4" s="58"/>
      <c r="J4" s="29" t="s">
        <v>24</v>
      </c>
      <c r="K4" s="29" t="s">
        <v>25</v>
      </c>
      <c r="L4" s="30" t="s">
        <v>26</v>
      </c>
      <c r="N4" s="12" t="s">
        <v>1</v>
      </c>
      <c r="O4" s="12">
        <v>1</v>
      </c>
    </row>
    <row r="5" spans="1:17">
      <c r="A5" s="52">
        <f>(5-1)/(COUNT($B$5:$B$1048576)-1)</f>
        <v>0.11428571428571428</v>
      </c>
      <c r="B5" s="31">
        <v>0</v>
      </c>
      <c r="C5" s="32">
        <f>B5*$A$5+1</f>
        <v>1</v>
      </c>
      <c r="D5" s="32">
        <v>1</v>
      </c>
      <c r="E5" s="32">
        <v>0</v>
      </c>
      <c r="F5" s="32">
        <v>0</v>
      </c>
      <c r="G5" s="32">
        <v>0</v>
      </c>
      <c r="H5" s="32">
        <v>0</v>
      </c>
      <c r="I5" s="32">
        <f t="shared" ref="I5:I40" si="0">SUM(D5:H5)</f>
        <v>1</v>
      </c>
      <c r="J5" s="33">
        <f t="shared" ref="J5:J40" si="1">D5*$O$4+E5*$O$5+F5*$O$6+G5*$O$7+H5*$O$8</f>
        <v>1</v>
      </c>
      <c r="K5" s="33">
        <f t="shared" ref="K5:K40" si="2">C5-J5</f>
        <v>0</v>
      </c>
      <c r="L5" s="34">
        <f t="shared" ref="L5:L40" si="3">K5^2</f>
        <v>0</v>
      </c>
      <c r="N5" s="12" t="s">
        <v>2</v>
      </c>
      <c r="O5" s="12">
        <f>+O4+1</f>
        <v>2</v>
      </c>
    </row>
    <row r="6" spans="1:17">
      <c r="A6" s="51"/>
      <c r="B6" s="35">
        <v>1</v>
      </c>
      <c r="C6" s="32">
        <f t="shared" ref="C6:C40" si="4">B6*$A$5+1</f>
        <v>1.1142857142857143</v>
      </c>
      <c r="D6" s="11">
        <f t="shared" ref="D6:D40" si="5">D5*$N$12</f>
        <v>0.90147312801983015</v>
      </c>
      <c r="E6" s="11">
        <f t="shared" ref="E6:E40" si="6">D5*(1-$N$12)+E5*$O$12</f>
        <v>9.852687198016985E-2</v>
      </c>
      <c r="F6" s="11">
        <f t="shared" ref="F6:F40" si="7">E5*(1-$O$12)+F5*$P$12</f>
        <v>0</v>
      </c>
      <c r="G6" s="11">
        <f t="shared" ref="G6:G40" si="8">F5*(1-$P$12)+G5*$Q$12</f>
        <v>0</v>
      </c>
      <c r="H6" s="11">
        <f t="shared" ref="H6:H40" si="9">G5*(1-$Q$12)+H5*$T$26</f>
        <v>0</v>
      </c>
      <c r="I6" s="12">
        <f t="shared" si="0"/>
        <v>1</v>
      </c>
      <c r="J6" s="11">
        <f t="shared" si="1"/>
        <v>1.09852687198017</v>
      </c>
      <c r="K6" s="11">
        <f t="shared" si="2"/>
        <v>1.5758842305544363E-2</v>
      </c>
      <c r="L6" s="34">
        <f t="shared" si="3"/>
        <v>2.4834111081101478E-4</v>
      </c>
      <c r="N6" s="12" t="s">
        <v>3</v>
      </c>
      <c r="O6" s="12">
        <f>+O5+1</f>
        <v>3</v>
      </c>
    </row>
    <row r="7" spans="1:17">
      <c r="A7" s="51"/>
      <c r="B7" s="35">
        <v>2</v>
      </c>
      <c r="C7" s="32">
        <f t="shared" si="4"/>
        <v>1.2285714285714286</v>
      </c>
      <c r="D7" s="11">
        <f t="shared" si="5"/>
        <v>0.8126538005418571</v>
      </c>
      <c r="E7" s="11">
        <f t="shared" si="6"/>
        <v>0.17431131564649388</v>
      </c>
      <c r="F7" s="11">
        <f t="shared" si="7"/>
        <v>1.3034883811649047E-2</v>
      </c>
      <c r="G7" s="11">
        <f t="shared" si="8"/>
        <v>0</v>
      </c>
      <c r="H7" s="11">
        <f t="shared" si="9"/>
        <v>0</v>
      </c>
      <c r="I7" s="12">
        <f t="shared" si="0"/>
        <v>1</v>
      </c>
      <c r="J7" s="11">
        <f t="shared" si="1"/>
        <v>1.2003810832697919</v>
      </c>
      <c r="K7" s="11">
        <f t="shared" si="2"/>
        <v>2.8190345301636777E-2</v>
      </c>
      <c r="L7" s="36">
        <f t="shared" si="3"/>
        <v>7.946955682255147E-4</v>
      </c>
      <c r="N7" s="12" t="s">
        <v>4</v>
      </c>
      <c r="O7" s="12">
        <f>+O6+1</f>
        <v>4</v>
      </c>
    </row>
    <row r="8" spans="1:17">
      <c r="A8" s="51"/>
      <c r="B8" s="35">
        <v>3</v>
      </c>
      <c r="C8" s="32">
        <f t="shared" si="4"/>
        <v>1.342857142857143</v>
      </c>
      <c r="D8" s="11">
        <f t="shared" si="5"/>
        <v>0.73258556357167104</v>
      </c>
      <c r="E8" s="11">
        <f t="shared" si="6"/>
        <v>0.23131855716596639</v>
      </c>
      <c r="F8" s="11">
        <f t="shared" si="7"/>
        <v>3.3626230592332385E-2</v>
      </c>
      <c r="G8" s="11">
        <f t="shared" si="8"/>
        <v>2.4696486700301859E-3</v>
      </c>
      <c r="H8" s="11">
        <f t="shared" si="9"/>
        <v>0</v>
      </c>
      <c r="I8" s="12">
        <f t="shared" si="0"/>
        <v>1</v>
      </c>
      <c r="J8" s="11">
        <f t="shared" si="1"/>
        <v>1.3059799643607217</v>
      </c>
      <c r="K8" s="11">
        <f t="shared" si="2"/>
        <v>3.6877178496421248E-2</v>
      </c>
      <c r="L8" s="36">
        <f t="shared" si="3"/>
        <v>1.3599262938569136E-3</v>
      </c>
      <c r="N8" s="12" t="s">
        <v>5</v>
      </c>
      <c r="O8" s="12">
        <f>+O7+1</f>
        <v>5</v>
      </c>
    </row>
    <row r="9" spans="1:17">
      <c r="A9" s="51"/>
      <c r="B9" s="35">
        <v>4</v>
      </c>
      <c r="C9" s="32">
        <f t="shared" si="4"/>
        <v>1.4571428571428571</v>
      </c>
      <c r="D9" s="11">
        <f t="shared" si="5"/>
        <v>0.66040619953512447</v>
      </c>
      <c r="E9" s="11">
        <f t="shared" si="6"/>
        <v>0.27289499577173781</v>
      </c>
      <c r="F9" s="11">
        <f t="shared" si="7"/>
        <v>5.785817666798157E-2</v>
      </c>
      <c r="G9" s="11">
        <f t="shared" si="8"/>
        <v>8.1524702386048913E-3</v>
      </c>
      <c r="H9" s="11">
        <f t="shared" si="9"/>
        <v>6.8815778655128201E-4</v>
      </c>
      <c r="I9" s="12">
        <f t="shared" si="0"/>
        <v>1</v>
      </c>
      <c r="J9" s="11">
        <f t="shared" si="1"/>
        <v>1.4158213909697206</v>
      </c>
      <c r="K9" s="11">
        <f t="shared" si="2"/>
        <v>4.1321466173136479E-2</v>
      </c>
      <c r="L9" s="36">
        <f t="shared" si="3"/>
        <v>1.7074635666976623E-3</v>
      </c>
    </row>
    <row r="10" spans="1:17">
      <c r="A10" s="51"/>
      <c r="B10" s="35">
        <v>5</v>
      </c>
      <c r="C10" s="32">
        <f t="shared" si="4"/>
        <v>1.5714285714285714</v>
      </c>
      <c r="D10" s="11">
        <f t="shared" si="5"/>
        <v>0.59533844245861678</v>
      </c>
      <c r="E10" s="11">
        <f t="shared" si="6"/>
        <v>0.30185935799591535</v>
      </c>
      <c r="F10" s="11">
        <f t="shared" si="7"/>
        <v>8.2999496896312863E-2</v>
      </c>
      <c r="G10" s="11">
        <f t="shared" si="8"/>
        <v>1.6842891431731396E-2</v>
      </c>
      <c r="H10" s="11">
        <f t="shared" si="9"/>
        <v>2.9598112174236868E-3</v>
      </c>
      <c r="I10" s="12">
        <f t="shared" si="0"/>
        <v>1</v>
      </c>
      <c r="J10" s="11">
        <f t="shared" si="1"/>
        <v>1.5302262709534302</v>
      </c>
      <c r="K10" s="11">
        <f t="shared" si="2"/>
        <v>4.1202300475141174E-2</v>
      </c>
      <c r="L10" s="36">
        <f t="shared" si="3"/>
        <v>1.6976295644438185E-3</v>
      </c>
      <c r="N10" s="54" t="s">
        <v>27</v>
      </c>
      <c r="O10" s="54"/>
      <c r="P10" s="54"/>
      <c r="Q10" s="54"/>
    </row>
    <row r="11" spans="1:17" ht="15.6">
      <c r="B11" s="35">
        <v>6</v>
      </c>
      <c r="C11" s="32">
        <f t="shared" si="4"/>
        <v>1.6857142857142857</v>
      </c>
      <c r="D11" s="11">
        <f t="shared" si="5"/>
        <v>0.53668160795362296</v>
      </c>
      <c r="E11" s="11">
        <f t="shared" si="6"/>
        <v>0.32058087759790838</v>
      </c>
      <c r="F11" s="11">
        <f t="shared" si="7"/>
        <v>0.10720934772268211</v>
      </c>
      <c r="G11" s="11">
        <f t="shared" si="8"/>
        <v>2.7875150751168844E-2</v>
      </c>
      <c r="H11" s="11">
        <f t="shared" si="9"/>
        <v>7.6530159746178196E-3</v>
      </c>
      <c r="I11" s="12">
        <f t="shared" si="0"/>
        <v>1.0000000000000002</v>
      </c>
      <c r="J11" s="11">
        <f t="shared" si="1"/>
        <v>1.6492370891952504</v>
      </c>
      <c r="K11" s="11">
        <f t="shared" si="2"/>
        <v>3.647719651903536E-2</v>
      </c>
      <c r="L11" s="36">
        <f t="shared" si="3"/>
        <v>1.3305858658883255E-3</v>
      </c>
      <c r="N11" s="37" t="s">
        <v>28</v>
      </c>
      <c r="O11" s="37" t="s">
        <v>29</v>
      </c>
      <c r="P11" s="37" t="s">
        <v>30</v>
      </c>
      <c r="Q11" s="37" t="s">
        <v>31</v>
      </c>
    </row>
    <row r="12" spans="1:17">
      <c r="B12" s="35">
        <v>7</v>
      </c>
      <c r="C12" s="32">
        <f t="shared" si="4"/>
        <v>1.7999999999999998</v>
      </c>
      <c r="D12" s="11">
        <f t="shared" si="5"/>
        <v>0.48380404787266462</v>
      </c>
      <c r="E12" s="11">
        <f t="shared" si="6"/>
        <v>0.33104630779245092</v>
      </c>
      <c r="F12" s="11">
        <f t="shared" si="7"/>
        <v>0.12930910453052036</v>
      </c>
      <c r="G12" s="11">
        <f t="shared" si="8"/>
        <v>4.0420223859717316E-2</v>
      </c>
      <c r="H12" s="11">
        <f t="shared" si="9"/>
        <v>1.5420315944646833E-2</v>
      </c>
      <c r="I12" s="12">
        <f t="shared" si="0"/>
        <v>1</v>
      </c>
      <c r="J12" s="11">
        <f t="shared" si="1"/>
        <v>1.772606452211231</v>
      </c>
      <c r="K12" s="11">
        <f t="shared" si="2"/>
        <v>2.7393547788768791E-2</v>
      </c>
      <c r="L12" s="36">
        <f t="shared" si="3"/>
        <v>7.5040646045555954E-4</v>
      </c>
      <c r="N12" s="38">
        <v>0.90147312801983015</v>
      </c>
      <c r="O12" s="38">
        <v>0.86770224660869644</v>
      </c>
      <c r="P12" s="38">
        <v>0.8105354289523391</v>
      </c>
      <c r="Q12" s="38">
        <v>0.72135397439228843</v>
      </c>
    </row>
    <row r="13" spans="1:17">
      <c r="B13" s="35">
        <v>8</v>
      </c>
      <c r="C13" s="32">
        <f t="shared" si="4"/>
        <v>1.9142857142857141</v>
      </c>
      <c r="D13" s="11">
        <f t="shared" si="5"/>
        <v>0.43613634838442661</v>
      </c>
      <c r="E13" s="11">
        <f t="shared" si="6"/>
        <v>0.33491732449126171</v>
      </c>
      <c r="F13" s="11">
        <f t="shared" si="7"/>
        <v>0.14860629329751543</v>
      </c>
      <c r="G13" s="11">
        <f t="shared" si="8"/>
        <v>5.3656783149465273E-2</v>
      </c>
      <c r="H13" s="11">
        <f t="shared" si="9"/>
        <v>2.6683250677331058E-2</v>
      </c>
      <c r="I13" s="12">
        <f t="shared" si="0"/>
        <v>1</v>
      </c>
      <c r="J13" s="11">
        <f t="shared" si="1"/>
        <v>1.8998332632440129</v>
      </c>
      <c r="K13" s="11">
        <f t="shared" si="2"/>
        <v>1.4452451041701231E-2</v>
      </c>
      <c r="L13" s="36">
        <f t="shared" si="3"/>
        <v>2.08873341112771E-4</v>
      </c>
    </row>
    <row r="14" spans="1:17">
      <c r="B14" s="35">
        <v>9</v>
      </c>
      <c r="C14" s="32">
        <f t="shared" si="4"/>
        <v>2.0285714285714285</v>
      </c>
      <c r="D14" s="11">
        <f t="shared" si="5"/>
        <v>0.39316519822125545</v>
      </c>
      <c r="E14" s="11">
        <f t="shared" si="6"/>
        <v>0.33357966505241271</v>
      </c>
      <c r="F14" s="11">
        <f t="shared" si="7"/>
        <v>0.16475947528493892</v>
      </c>
      <c r="G14" s="11">
        <f t="shared" si="8"/>
        <v>6.6861161392568591E-2</v>
      </c>
      <c r="H14" s="11">
        <f t="shared" si="9"/>
        <v>4.1634500048824387E-2</v>
      </c>
      <c r="I14" s="12">
        <f t="shared" si="0"/>
        <v>1</v>
      </c>
      <c r="J14" s="11">
        <f t="shared" si="1"/>
        <v>2.0302200999952937</v>
      </c>
      <c r="K14" s="11">
        <f t="shared" si="2"/>
        <v>-1.6486714238652667E-3</v>
      </c>
      <c r="L14" s="36">
        <f t="shared" si="3"/>
        <v>2.7181174638699259E-6</v>
      </c>
      <c r="M14" s="27" t="s">
        <v>32</v>
      </c>
      <c r="N14" s="39" t="s">
        <v>33</v>
      </c>
      <c r="P14" s="40" t="s">
        <v>34</v>
      </c>
      <c r="Q14" s="41">
        <f>SUM(L5:L40)</f>
        <v>0.85068670754864362</v>
      </c>
    </row>
    <row r="15" spans="1:17">
      <c r="B15" s="35">
        <v>10</v>
      </c>
      <c r="C15" s="32">
        <f t="shared" si="4"/>
        <v>2.1428571428571428</v>
      </c>
      <c r="D15" s="11">
        <f t="shared" si="5"/>
        <v>0.35442786106905172</v>
      </c>
      <c r="E15" s="11">
        <f t="shared" si="6"/>
        <v>0.32818516194115871</v>
      </c>
      <c r="F15" s="11">
        <f t="shared" si="7"/>
        <v>0.17767523223749801</v>
      </c>
      <c r="G15" s="11">
        <f t="shared" si="8"/>
        <v>7.9446647813912225E-2</v>
      </c>
      <c r="H15" s="11">
        <f t="shared" si="9"/>
        <v>6.0265096938379392E-2</v>
      </c>
      <c r="I15" s="12">
        <f t="shared" si="0"/>
        <v>1</v>
      </c>
      <c r="J15" s="11">
        <f t="shared" si="1"/>
        <v>2.1629359576114093</v>
      </c>
      <c r="K15" s="11">
        <f t="shared" si="2"/>
        <v>-2.0078814754266539E-2</v>
      </c>
      <c r="L15" s="36">
        <f t="shared" si="3"/>
        <v>4.0315880193615163E-4</v>
      </c>
    </row>
    <row r="16" spans="1:17">
      <c r="B16" s="35">
        <v>11</v>
      </c>
      <c r="C16" s="32">
        <f t="shared" si="4"/>
        <v>2.2571428571428571</v>
      </c>
      <c r="D16" s="11">
        <f t="shared" si="5"/>
        <v>0.31950719257529586</v>
      </c>
      <c r="E16" s="11">
        <f t="shared" si="6"/>
        <v>0.31968767081373817</v>
      </c>
      <c r="F16" s="11">
        <f t="shared" si="7"/>
        <v>0.18743023019700333</v>
      </c>
      <c r="G16" s="11">
        <f t="shared" si="8"/>
        <v>9.0972316814381088E-2</v>
      </c>
      <c r="H16" s="11">
        <f t="shared" si="9"/>
        <v>8.2402589599581619E-2</v>
      </c>
      <c r="I16" s="12">
        <f t="shared" si="0"/>
        <v>1.0000000000000002</v>
      </c>
      <c r="J16" s="11">
        <f t="shared" si="1"/>
        <v>2.2970754400492148</v>
      </c>
      <c r="K16" s="11">
        <f t="shared" si="2"/>
        <v>-3.9932582906357705E-2</v>
      </c>
      <c r="L16" s="36">
        <f t="shared" si="3"/>
        <v>1.5946111775731317E-3</v>
      </c>
      <c r="N16" s="42" t="s">
        <v>35</v>
      </c>
    </row>
    <row r="17" spans="2:21">
      <c r="B17" s="35">
        <v>12</v>
      </c>
      <c r="C17" s="32">
        <f t="shared" si="4"/>
        <v>2.3714285714285714</v>
      </c>
      <c r="D17" s="11">
        <f t="shared" si="5"/>
        <v>0.28802714831568621</v>
      </c>
      <c r="E17" s="11">
        <f t="shared" si="6"/>
        <v>0.30887375443779164</v>
      </c>
      <c r="F17" s="11">
        <f t="shared" si="7"/>
        <v>0.19421280266691993</v>
      </c>
      <c r="G17" s="11">
        <f t="shared" si="8"/>
        <v>0.10113463045936778</v>
      </c>
      <c r="H17" s="11">
        <f t="shared" si="9"/>
        <v>0.1077516641202345</v>
      </c>
      <c r="I17" s="12">
        <f t="shared" si="0"/>
        <v>1</v>
      </c>
      <c r="J17" s="11">
        <f t="shared" si="1"/>
        <v>2.431709907630673</v>
      </c>
      <c r="K17" s="11">
        <f t="shared" si="2"/>
        <v>-6.0281336202101521E-2</v>
      </c>
      <c r="L17" s="36">
        <f t="shared" si="3"/>
        <v>3.6338394943107952E-3</v>
      </c>
      <c r="N17" s="42" t="s">
        <v>36</v>
      </c>
    </row>
    <row r="18" spans="2:21">
      <c r="B18" s="35">
        <v>13</v>
      </c>
      <c r="C18" s="32">
        <f t="shared" si="4"/>
        <v>2.4857142857142858</v>
      </c>
      <c r="D18" s="11">
        <f t="shared" si="5"/>
        <v>0.25964873434677321</v>
      </c>
      <c r="E18" s="11">
        <f t="shared" si="6"/>
        <v>0.29638886461304764</v>
      </c>
      <c r="F18" s="11">
        <f t="shared" si="7"/>
        <v>0.19827966111132495</v>
      </c>
      <c r="G18" s="11">
        <f t="shared" si="8"/>
        <v>0.10975031297981235</v>
      </c>
      <c r="H18" s="11">
        <f t="shared" si="9"/>
        <v>0.13593242694904195</v>
      </c>
      <c r="I18" s="12">
        <f t="shared" si="0"/>
        <v>1</v>
      </c>
      <c r="J18" s="11">
        <f t="shared" si="1"/>
        <v>2.5659288335713026</v>
      </c>
      <c r="K18" s="11">
        <f t="shared" si="2"/>
        <v>-8.0214547857016871E-2</v>
      </c>
      <c r="L18" s="36">
        <f t="shared" si="3"/>
        <v>6.4343736879056502E-3</v>
      </c>
    </row>
    <row r="19" spans="2:21">
      <c r="B19" s="35">
        <v>14</v>
      </c>
      <c r="C19" s="32">
        <f t="shared" si="4"/>
        <v>2.5999999999999996</v>
      </c>
      <c r="D19" s="11">
        <f t="shared" si="5"/>
        <v>0.23406635673797554</v>
      </c>
      <c r="E19" s="11">
        <f t="shared" si="6"/>
        <v>0.28275966130333985</v>
      </c>
      <c r="F19" s="11">
        <f t="shared" si="7"/>
        <v>0.19992427108989763</v>
      </c>
      <c r="G19" s="11">
        <f t="shared" si="8"/>
        <v>0.11673579539871795</v>
      </c>
      <c r="H19" s="11">
        <f t="shared" si="9"/>
        <v>0.16651391547006911</v>
      </c>
      <c r="I19" s="12">
        <f t="shared" si="0"/>
        <v>1</v>
      </c>
      <c r="J19" s="11">
        <f t="shared" si="1"/>
        <v>2.6988712515595656</v>
      </c>
      <c r="K19" s="11">
        <f t="shared" si="2"/>
        <v>-9.8871251559565998E-2</v>
      </c>
      <c r="L19" s="36">
        <f t="shared" si="3"/>
        <v>9.7755243849549818E-3</v>
      </c>
      <c r="N19" s="39" t="s">
        <v>37</v>
      </c>
      <c r="O19" s="43"/>
      <c r="P19" s="43"/>
      <c r="Q19" s="43"/>
      <c r="R19" s="43"/>
      <c r="S19" s="43"/>
    </row>
    <row r="20" spans="2:21">
      <c r="B20" s="35">
        <v>15</v>
      </c>
      <c r="C20" s="32">
        <f t="shared" si="4"/>
        <v>2.7142857142857144</v>
      </c>
      <c r="D20" s="11">
        <f t="shared" si="5"/>
        <v>0.21100453077278827</v>
      </c>
      <c r="E20" s="11">
        <f t="shared" si="6"/>
        <v>0.26841301932840933</v>
      </c>
      <c r="F20" s="11">
        <f t="shared" si="7"/>
        <v>0.19945417276595168</v>
      </c>
      <c r="G20" s="11">
        <f t="shared" si="8"/>
        <v>0.12208639622877394</v>
      </c>
      <c r="H20" s="11">
        <f t="shared" si="9"/>
        <v>0.19904188090407685</v>
      </c>
      <c r="I20" s="12">
        <f t="shared" si="0"/>
        <v>1</v>
      </c>
      <c r="J20" s="11">
        <f t="shared" si="1"/>
        <v>2.8297480771629417</v>
      </c>
      <c r="K20" s="11">
        <f t="shared" si="2"/>
        <v>-0.11546236287722733</v>
      </c>
      <c r="L20" s="36">
        <f t="shared" si="3"/>
        <v>1.3331557241192523E-2</v>
      </c>
      <c r="N20" s="55" t="s">
        <v>38</v>
      </c>
      <c r="O20" s="55"/>
      <c r="P20" s="54" t="s">
        <v>39</v>
      </c>
      <c r="Q20" s="54"/>
      <c r="R20" s="54"/>
      <c r="S20" s="54"/>
      <c r="T20" s="54"/>
      <c r="U20" s="55" t="s">
        <v>6</v>
      </c>
    </row>
    <row r="21" spans="2:21" ht="15" customHeight="1">
      <c r="B21" s="35">
        <v>16</v>
      </c>
      <c r="C21" s="32">
        <f t="shared" si="4"/>
        <v>2.8285714285714283</v>
      </c>
      <c r="D21" s="11">
        <f t="shared" si="5"/>
        <v>0.19021491438210195</v>
      </c>
      <c r="E21" s="11">
        <f t="shared" si="6"/>
        <v>0.25369219628097056</v>
      </c>
      <c r="F21" s="11">
        <f t="shared" si="7"/>
        <v>0.19717511291730969</v>
      </c>
      <c r="G21" s="11">
        <f t="shared" si="8"/>
        <v>0.12585700642562486</v>
      </c>
      <c r="H21" s="11">
        <f t="shared" si="9"/>
        <v>0.233060769993993</v>
      </c>
      <c r="I21" s="12">
        <f t="shared" si="0"/>
        <v>1.0000000000000002</v>
      </c>
      <c r="J21" s="11">
        <f t="shared" si="1"/>
        <v>2.9578565213684365</v>
      </c>
      <c r="K21" s="11">
        <f t="shared" si="2"/>
        <v>-0.12928509279700817</v>
      </c>
      <c r="L21" s="36">
        <f t="shared" si="3"/>
        <v>1.6714635219531013E-2</v>
      </c>
      <c r="N21" s="55"/>
      <c r="O21" s="55"/>
      <c r="P21" s="37">
        <v>1</v>
      </c>
      <c r="Q21" s="37">
        <v>2</v>
      </c>
      <c r="R21" s="37">
        <v>3</v>
      </c>
      <c r="S21" s="37">
        <v>4</v>
      </c>
      <c r="T21" s="44">
        <v>5</v>
      </c>
      <c r="U21" s="55"/>
    </row>
    <row r="22" spans="2:21" ht="14.25" customHeight="1">
      <c r="B22" s="35">
        <v>17</v>
      </c>
      <c r="C22" s="32">
        <f t="shared" si="4"/>
        <v>2.9428571428571431</v>
      </c>
      <c r="D22" s="11">
        <f t="shared" si="5"/>
        <v>0.17147363386405762</v>
      </c>
      <c r="E22" s="11">
        <f t="shared" si="6"/>
        <v>0.23887056917813687</v>
      </c>
      <c r="F22" s="11">
        <f t="shared" si="7"/>
        <v>0.19338032234803551</v>
      </c>
      <c r="G22" s="11">
        <f t="shared" si="8"/>
        <v>0.12814514998039245</v>
      </c>
      <c r="H22" s="11">
        <f t="shared" si="9"/>
        <v>0.26813032462937758</v>
      </c>
      <c r="I22" s="12">
        <f t="shared" si="0"/>
        <v>1</v>
      </c>
      <c r="J22" s="11">
        <f t="shared" si="1"/>
        <v>3.0825879623328958</v>
      </c>
      <c r="K22" s="11">
        <f t="shared" si="2"/>
        <v>-0.13973081947575272</v>
      </c>
      <c r="L22" s="36">
        <f t="shared" si="3"/>
        <v>1.9524701911365395E-2</v>
      </c>
      <c r="N22" s="53" t="s">
        <v>40</v>
      </c>
      <c r="O22" s="12">
        <v>1</v>
      </c>
      <c r="P22" s="45">
        <f>N12</f>
        <v>0.90147312801983015</v>
      </c>
      <c r="Q22" s="11">
        <f>1-N12</f>
        <v>9.852687198016985E-2</v>
      </c>
      <c r="R22" s="12">
        <v>0</v>
      </c>
      <c r="S22" s="12">
        <v>0</v>
      </c>
      <c r="T22" s="46">
        <v>0</v>
      </c>
      <c r="U22" s="12">
        <f>SUM(P22:T22)</f>
        <v>1</v>
      </c>
    </row>
    <row r="23" spans="2:21">
      <c r="B23" s="35">
        <v>18</v>
      </c>
      <c r="C23" s="32">
        <f t="shared" si="4"/>
        <v>3.0571428571428569</v>
      </c>
      <c r="D23" s="11">
        <f t="shared" si="5"/>
        <v>0.1545788730923591</v>
      </c>
      <c r="E23" s="11">
        <f t="shared" si="6"/>
        <v>0.22416329029626592</v>
      </c>
      <c r="F23" s="11">
        <f t="shared" si="7"/>
        <v>0.18834364217887603</v>
      </c>
      <c r="G23" s="11">
        <f t="shared" si="8"/>
        <v>0.12907673306018091</v>
      </c>
      <c r="H23" s="11">
        <f t="shared" si="9"/>
        <v>0.30383746137231804</v>
      </c>
      <c r="I23" s="12">
        <f t="shared" si="0"/>
        <v>1</v>
      </c>
      <c r="J23" s="11">
        <f t="shared" si="1"/>
        <v>3.2034306193238331</v>
      </c>
      <c r="K23" s="11">
        <f t="shared" si="2"/>
        <v>-0.14628776218097617</v>
      </c>
      <c r="L23" s="36">
        <f t="shared" si="3"/>
        <v>2.1400109363917841E-2</v>
      </c>
      <c r="N23" s="53"/>
      <c r="O23" s="12">
        <v>2</v>
      </c>
      <c r="P23" s="12">
        <v>0</v>
      </c>
      <c r="Q23" s="45">
        <f>O12</f>
        <v>0.86770224660869644</v>
      </c>
      <c r="R23" s="11">
        <f>1-O12</f>
        <v>0.13229775339130356</v>
      </c>
      <c r="S23" s="12">
        <v>0</v>
      </c>
      <c r="T23" s="46">
        <v>0</v>
      </c>
      <c r="U23" s="12">
        <f>SUM(P23:T23)</f>
        <v>1</v>
      </c>
    </row>
    <row r="24" spans="2:21">
      <c r="B24" s="35">
        <v>19</v>
      </c>
      <c r="C24" s="32">
        <f t="shared" si="4"/>
        <v>3.1714285714285713</v>
      </c>
      <c r="D24" s="11">
        <f t="shared" si="5"/>
        <v>0.1393487002523493</v>
      </c>
      <c r="E24" s="11">
        <f t="shared" si="6"/>
        <v>0.20973716343727714</v>
      </c>
      <c r="F24" s="11">
        <f t="shared" si="7"/>
        <v>0.18231549450289972</v>
      </c>
      <c r="G24" s="11">
        <f t="shared" si="8"/>
        <v>0.12879446176950887</v>
      </c>
      <c r="H24" s="11">
        <f t="shared" si="9"/>
        <v>0.33980418003796498</v>
      </c>
      <c r="I24" s="12">
        <f t="shared" si="0"/>
        <v>1</v>
      </c>
      <c r="J24" s="11">
        <f t="shared" si="1"/>
        <v>3.3199682579034633</v>
      </c>
      <c r="K24" s="11">
        <f t="shared" si="2"/>
        <v>-0.14853968647489202</v>
      </c>
      <c r="L24" s="36">
        <f t="shared" si="3"/>
        <v>2.206403845805922E-2</v>
      </c>
      <c r="N24" s="53"/>
      <c r="O24" s="12">
        <v>3</v>
      </c>
      <c r="P24" s="12">
        <v>0</v>
      </c>
      <c r="Q24" s="12">
        <v>0</v>
      </c>
      <c r="R24" s="45">
        <f>P12</f>
        <v>0.8105354289523391</v>
      </c>
      <c r="S24" s="11">
        <f>1-P12</f>
        <v>0.1894645710476609</v>
      </c>
      <c r="T24" s="46">
        <v>0</v>
      </c>
      <c r="U24" s="12">
        <f>SUM(P24:T24)</f>
        <v>1</v>
      </c>
    </row>
    <row r="25" spans="2:21">
      <c r="B25" s="35">
        <v>20</v>
      </c>
      <c r="C25" s="32">
        <f t="shared" si="4"/>
        <v>3.2857142857142856</v>
      </c>
      <c r="D25" s="11">
        <f t="shared" si="5"/>
        <v>0.12561910870198301</v>
      </c>
      <c r="E25" s="11">
        <f t="shared" si="6"/>
        <v>0.19571899946222701</v>
      </c>
      <c r="F25" s="11">
        <f t="shared" si="7"/>
        <v>0.17552092306698205</v>
      </c>
      <c r="G25" s="11">
        <f t="shared" si="8"/>
        <v>0.12744872383848493</v>
      </c>
      <c r="H25" s="11">
        <f t="shared" si="9"/>
        <v>0.37569224493032299</v>
      </c>
      <c r="I25" s="12">
        <f t="shared" si="0"/>
        <v>1</v>
      </c>
      <c r="J25" s="11">
        <f t="shared" si="1"/>
        <v>3.4318759968329378</v>
      </c>
      <c r="K25" s="11">
        <f t="shared" si="2"/>
        <v>-0.14616171111865217</v>
      </c>
      <c r="L25" s="36">
        <f t="shared" si="3"/>
        <v>2.1363245797132328E-2</v>
      </c>
      <c r="N25" s="53"/>
      <c r="O25" s="12">
        <v>4</v>
      </c>
      <c r="P25" s="12">
        <v>0</v>
      </c>
      <c r="Q25" s="12">
        <v>0</v>
      </c>
      <c r="R25" s="12">
        <v>0</v>
      </c>
      <c r="S25" s="45">
        <f>Q12</f>
        <v>0.72135397439228843</v>
      </c>
      <c r="T25" s="47">
        <f>1-Q12</f>
        <v>0.27864602560771157</v>
      </c>
      <c r="U25" s="12">
        <f>SUM(P25:T25)</f>
        <v>1</v>
      </c>
    </row>
    <row r="26" spans="2:21">
      <c r="B26" s="35">
        <v>21</v>
      </c>
      <c r="C26" s="32">
        <f t="shared" si="4"/>
        <v>3.4</v>
      </c>
      <c r="D26" s="11">
        <f t="shared" si="5"/>
        <v>0.11324225086063969</v>
      </c>
      <c r="E26" s="11">
        <f t="shared" si="6"/>
        <v>0.18220267337872395</v>
      </c>
      <c r="F26" s="11">
        <f t="shared" si="7"/>
        <v>0.16815911059305319</v>
      </c>
      <c r="G26" s="11">
        <f t="shared" si="8"/>
        <v>0.12519063987089155</v>
      </c>
      <c r="H26" s="11">
        <f t="shared" si="9"/>
        <v>0.41120532529669163</v>
      </c>
      <c r="I26" s="12">
        <f t="shared" si="0"/>
        <v>1</v>
      </c>
      <c r="J26" s="11">
        <f t="shared" si="1"/>
        <v>3.5389141153642716</v>
      </c>
      <c r="K26" s="11">
        <f t="shared" si="2"/>
        <v>-0.13891411536427167</v>
      </c>
      <c r="L26" s="36">
        <f t="shared" si="3"/>
        <v>1.9297131447438179E-2</v>
      </c>
      <c r="N26" s="53"/>
      <c r="O26" s="12">
        <v>5</v>
      </c>
      <c r="P26" s="12">
        <v>0</v>
      </c>
      <c r="Q26" s="12">
        <v>0</v>
      </c>
      <c r="R26" s="12">
        <v>0</v>
      </c>
      <c r="S26" s="12">
        <v>0</v>
      </c>
      <c r="T26" s="11">
        <v>1</v>
      </c>
      <c r="U26" s="12">
        <f>SUM(P26:T26)</f>
        <v>1</v>
      </c>
    </row>
    <row r="27" spans="2:21">
      <c r="B27" s="35">
        <v>22</v>
      </c>
      <c r="C27" s="32">
        <f t="shared" si="4"/>
        <v>3.5142857142857142</v>
      </c>
      <c r="D27" s="11">
        <f t="shared" si="5"/>
        <v>0.10208484610734717</v>
      </c>
      <c r="E27" s="11">
        <f t="shared" si="6"/>
        <v>0.16925507378212182</v>
      </c>
      <c r="F27" s="11">
        <f t="shared" si="7"/>
        <v>0.16040392118667884</v>
      </c>
      <c r="G27" s="11">
        <f t="shared" si="8"/>
        <v>0.1221669593838503</v>
      </c>
      <c r="H27" s="11">
        <f t="shared" si="9"/>
        <v>0.44608919954000187</v>
      </c>
      <c r="I27" s="12">
        <f t="shared" si="0"/>
        <v>1</v>
      </c>
      <c r="J27" s="11">
        <f t="shared" si="1"/>
        <v>3.6409205924670376</v>
      </c>
      <c r="K27" s="11">
        <f t="shared" si="2"/>
        <v>-0.12663487818132335</v>
      </c>
      <c r="L27" s="36">
        <f t="shared" si="3"/>
        <v>1.6036392371998606E-2</v>
      </c>
    </row>
    <row r="28" spans="2:21">
      <c r="B28" s="35">
        <v>23</v>
      </c>
      <c r="C28" s="32">
        <f t="shared" si="4"/>
        <v>3.6285714285714286</v>
      </c>
      <c r="D28" s="11">
        <f t="shared" si="5"/>
        <v>9.2026745543813238E-2</v>
      </c>
      <c r="E28" s="11">
        <f t="shared" si="6"/>
        <v>0.1569211083342017</v>
      </c>
      <c r="F28" s="11">
        <f t="shared" si="7"/>
        <v>0.15240512707613599</v>
      </c>
      <c r="G28" s="11">
        <f t="shared" si="8"/>
        <v>0.11851648181295861</v>
      </c>
      <c r="H28" s="11">
        <f t="shared" si="9"/>
        <v>0.48013053723289045</v>
      </c>
      <c r="I28" s="12">
        <f t="shared" si="0"/>
        <v>1</v>
      </c>
      <c r="J28" s="11">
        <f t="shared" si="1"/>
        <v>3.7378029568569113</v>
      </c>
      <c r="K28" s="11">
        <f t="shared" si="2"/>
        <v>-0.10923152828548277</v>
      </c>
      <c r="L28" s="36">
        <f t="shared" si="3"/>
        <v>1.1931526771582223E-2</v>
      </c>
    </row>
    <row r="29" spans="2:21">
      <c r="B29" s="35">
        <v>24</v>
      </c>
      <c r="C29" s="32">
        <f t="shared" si="4"/>
        <v>3.7428571428571429</v>
      </c>
      <c r="D29" s="11">
        <f t="shared" si="5"/>
        <v>8.2959638166866287E-2</v>
      </c>
      <c r="E29" s="11">
        <f t="shared" si="6"/>
        <v>0.14522790561886043</v>
      </c>
      <c r="F29" s="11">
        <f t="shared" si="7"/>
        <v>0.14429006514147988</v>
      </c>
      <c r="G29" s="11">
        <f t="shared" si="8"/>
        <v>0.11436770721371342</v>
      </c>
      <c r="H29" s="11">
        <f t="shared" si="9"/>
        <v>0.51315468385908003</v>
      </c>
      <c r="I29" s="12">
        <f t="shared" si="0"/>
        <v>1</v>
      </c>
      <c r="J29" s="11">
        <f t="shared" si="1"/>
        <v>3.8295298929792807</v>
      </c>
      <c r="K29" s="11">
        <f t="shared" si="2"/>
        <v>-8.667275012213782E-2</v>
      </c>
      <c r="L29" s="36">
        <f t="shared" si="3"/>
        <v>7.5121656137345418E-3</v>
      </c>
    </row>
    <row r="30" spans="2:21" ht="15" thickBot="1">
      <c r="B30" s="48">
        <v>25</v>
      </c>
      <c r="C30" s="32">
        <f t="shared" si="4"/>
        <v>3.8571428571428572</v>
      </c>
      <c r="D30" s="11">
        <f t="shared" si="5"/>
        <v>7.4785884517678244E-2</v>
      </c>
      <c r="E30" s="11">
        <f t="shared" si="6"/>
        <v>0.13418833362494897</v>
      </c>
      <c r="F30" s="11">
        <f t="shared" si="7"/>
        <v>0.13616553548610985</v>
      </c>
      <c r="G30" s="11">
        <f t="shared" si="8"/>
        <v>0.1098374554392153</v>
      </c>
      <c r="H30" s="11">
        <f t="shared" si="9"/>
        <v>0.54502279093204764</v>
      </c>
      <c r="I30" s="12">
        <f t="shared" si="0"/>
        <v>1</v>
      </c>
      <c r="J30" s="11">
        <f t="shared" si="1"/>
        <v>3.9161229346430053</v>
      </c>
      <c r="K30" s="11">
        <f t="shared" si="2"/>
        <v>-5.8980077500148109E-2</v>
      </c>
      <c r="L30" s="36">
        <f t="shared" si="3"/>
        <v>3.4786495419234773E-3</v>
      </c>
    </row>
    <row r="31" spans="2:21" ht="15" thickBot="1">
      <c r="B31" s="48">
        <v>26</v>
      </c>
      <c r="C31" s="32">
        <f t="shared" si="4"/>
        <v>3.9714285714285715</v>
      </c>
      <c r="D31" s="11">
        <f t="shared" si="5"/>
        <v>6.7417465247881198E-2</v>
      </c>
      <c r="E31" s="11">
        <f t="shared" si="6"/>
        <v>0.12380393782484256</v>
      </c>
      <c r="F31" s="11">
        <f t="shared" si="7"/>
        <v>0.12811980578366247</v>
      </c>
      <c r="G31" s="11">
        <f t="shared" si="8"/>
        <v>0.1050302297905647</v>
      </c>
      <c r="H31" s="11">
        <f t="shared" si="9"/>
        <v>0.57562856135304907</v>
      </c>
      <c r="I31" s="12">
        <f t="shared" si="0"/>
        <v>1</v>
      </c>
      <c r="J31" s="11">
        <f t="shared" si="1"/>
        <v>3.9976484841760578</v>
      </c>
      <c r="K31" s="11">
        <f t="shared" si="2"/>
        <v>-2.6219912747486251E-2</v>
      </c>
      <c r="L31" s="36">
        <f t="shared" si="3"/>
        <v>6.8748382448579205E-4</v>
      </c>
    </row>
    <row r="32" spans="2:21" ht="15" thickBot="1">
      <c r="B32" s="48">
        <v>27</v>
      </c>
      <c r="C32" s="32">
        <f t="shared" si="4"/>
        <v>4.0857142857142854</v>
      </c>
      <c r="D32" s="11">
        <f t="shared" si="5"/>
        <v>6.077503328017566E-2</v>
      </c>
      <c r="E32" s="11">
        <f t="shared" si="6"/>
        <v>0.11406738695732481</v>
      </c>
      <c r="F32" s="11">
        <f t="shared" si="7"/>
        <v>0.12022462457337454</v>
      </c>
      <c r="G32" s="11">
        <f t="shared" si="8"/>
        <v>0.10003813773627042</v>
      </c>
      <c r="H32" s="11">
        <f t="shared" si="9"/>
        <v>0.60489481745285456</v>
      </c>
      <c r="I32" s="12">
        <f t="shared" si="0"/>
        <v>1</v>
      </c>
      <c r="J32" s="11">
        <f t="shared" si="1"/>
        <v>4.0742103191243029</v>
      </c>
      <c r="K32" s="11">
        <f t="shared" si="2"/>
        <v>1.1503966589982539E-2</v>
      </c>
      <c r="L32" s="36">
        <f t="shared" si="3"/>
        <v>1.323412473034345E-4</v>
      </c>
    </row>
    <row r="33" spans="2:12" ht="15" thickBot="1">
      <c r="B33" s="48">
        <v>28</v>
      </c>
      <c r="C33" s="32">
        <f t="shared" si="4"/>
        <v>4.1999999999999993</v>
      </c>
      <c r="D33" s="11">
        <f t="shared" si="5"/>
        <v>5.4787059356589229E-2</v>
      </c>
      <c r="E33" s="11">
        <f t="shared" si="6"/>
        <v>0.10496450185124068</v>
      </c>
      <c r="F33" s="11">
        <f t="shared" si="7"/>
        <v>0.11253717667888462</v>
      </c>
      <c r="G33" s="11">
        <f t="shared" si="8"/>
        <v>9.4941215171022317E-2</v>
      </c>
      <c r="H33" s="11">
        <f t="shared" si="9"/>
        <v>0.63277004694226313</v>
      </c>
      <c r="I33" s="12">
        <f t="shared" si="0"/>
        <v>1</v>
      </c>
      <c r="J33" s="11">
        <f t="shared" si="1"/>
        <v>4.1459426884911297</v>
      </c>
      <c r="K33" s="11">
        <f t="shared" si="2"/>
        <v>5.405731150886961E-2</v>
      </c>
      <c r="L33" s="36">
        <f t="shared" si="3"/>
        <v>2.9221929275669669E-3</v>
      </c>
    </row>
    <row r="34" spans="2:12" ht="15" thickBot="1">
      <c r="B34" s="48">
        <v>29</v>
      </c>
      <c r="C34" s="32">
        <f t="shared" si="4"/>
        <v>4.3142857142857141</v>
      </c>
      <c r="D34" s="11">
        <f t="shared" si="5"/>
        <v>4.9389061773192598E-2</v>
      </c>
      <c r="E34" s="11">
        <f t="shared" si="6"/>
        <v>9.6475931653880853E-2</v>
      </c>
      <c r="F34" s="11">
        <f t="shared" si="7"/>
        <v>0.10510193655326137</v>
      </c>
      <c r="G34" s="11">
        <f t="shared" si="8"/>
        <v>8.980803080363009E-2</v>
      </c>
      <c r="H34" s="11">
        <f t="shared" si="9"/>
        <v>0.65922503921603504</v>
      </c>
      <c r="I34" s="12">
        <f t="shared" si="0"/>
        <v>1</v>
      </c>
      <c r="J34" s="11">
        <f t="shared" si="1"/>
        <v>4.2130040540354337</v>
      </c>
      <c r="K34" s="11">
        <f t="shared" si="2"/>
        <v>0.1012816602502804</v>
      </c>
      <c r="L34" s="36">
        <f t="shared" si="3"/>
        <v>1.025797470305323E-2</v>
      </c>
    </row>
    <row r="35" spans="2:12" ht="15" thickBot="1">
      <c r="B35" s="48">
        <v>30</v>
      </c>
      <c r="C35" s="32">
        <f t="shared" si="4"/>
        <v>4.4285714285714288</v>
      </c>
      <c r="D35" s="11">
        <f t="shared" si="5"/>
        <v>4.4522912006644551E-2</v>
      </c>
      <c r="E35" s="11">
        <f t="shared" si="6"/>
        <v>8.8578532406287519E-2</v>
      </c>
      <c r="F35" s="11">
        <f t="shared" si="7"/>
        <v>9.7952392242060621E-2</v>
      </c>
      <c r="G35" s="11">
        <f t="shared" si="8"/>
        <v>8.4696473277885764E-2</v>
      </c>
      <c r="H35" s="11">
        <f t="shared" si="9"/>
        <v>0.68424969006712155</v>
      </c>
      <c r="I35" s="12">
        <f t="shared" si="0"/>
        <v>1</v>
      </c>
      <c r="J35" s="11">
        <f t="shared" si="1"/>
        <v>4.2755714969925522</v>
      </c>
      <c r="K35" s="11">
        <f t="shared" si="2"/>
        <v>0.15299993157887659</v>
      </c>
      <c r="L35" s="36">
        <f t="shared" si="3"/>
        <v>2.3408979063140919E-2</v>
      </c>
    </row>
    <row r="36" spans="2:12" ht="15" thickBot="1">
      <c r="B36" s="48">
        <v>31</v>
      </c>
      <c r="C36" s="32">
        <f t="shared" si="4"/>
        <v>4.5428571428571427</v>
      </c>
      <c r="D36" s="11">
        <f t="shared" si="5"/>
        <v>4.0136208755181514E-2</v>
      </c>
      <c r="E36" s="11">
        <f t="shared" si="6"/>
        <v>8.1246494821699933E-2</v>
      </c>
      <c r="F36" s="11">
        <f t="shared" si="7"/>
        <v>9.1112625098877006E-2</v>
      </c>
      <c r="G36" s="11">
        <f t="shared" si="8"/>
        <v>7.9654645595247403E-2</v>
      </c>
      <c r="H36" s="11">
        <f t="shared" si="9"/>
        <v>0.70785002572899414</v>
      </c>
      <c r="I36" s="12">
        <f t="shared" si="0"/>
        <v>1</v>
      </c>
      <c r="J36" s="11">
        <f t="shared" si="1"/>
        <v>4.333835784721173</v>
      </c>
      <c r="K36" s="11">
        <f t="shared" si="2"/>
        <v>0.20902135813596967</v>
      </c>
      <c r="L36" s="36">
        <f t="shared" si="3"/>
        <v>4.3689928157005294E-2</v>
      </c>
    </row>
    <row r="37" spans="2:12" ht="15" thickBot="1">
      <c r="B37" s="48">
        <v>32</v>
      </c>
      <c r="C37" s="32">
        <f t="shared" si="4"/>
        <v>4.6571428571428566</v>
      </c>
      <c r="D37" s="11">
        <f t="shared" si="5"/>
        <v>3.6181713653390374E-2</v>
      </c>
      <c r="E37" s="11">
        <f t="shared" si="6"/>
        <v>7.4452261187662003E-2</v>
      </c>
      <c r="F37" s="11">
        <f t="shared" si="7"/>
        <v>8.4598739403321008E-2</v>
      </c>
      <c r="G37" s="11">
        <f t="shared" si="8"/>
        <v>7.4721809610325984E-2</v>
      </c>
      <c r="H37" s="11">
        <f t="shared" si="9"/>
        <v>0.73004547614530069</v>
      </c>
      <c r="I37" s="12">
        <f t="shared" si="0"/>
        <v>1</v>
      </c>
      <c r="J37" s="11">
        <f t="shared" si="1"/>
        <v>4.3879970734064848</v>
      </c>
      <c r="K37" s="11">
        <f t="shared" si="2"/>
        <v>0.26914578373637177</v>
      </c>
      <c r="L37" s="36">
        <f t="shared" si="3"/>
        <v>7.2439452903065804E-2</v>
      </c>
    </row>
    <row r="38" spans="2:12" ht="15" thickBot="1">
      <c r="B38" s="48">
        <v>33</v>
      </c>
      <c r="C38" s="32">
        <f t="shared" si="4"/>
        <v>4.7714285714285714</v>
      </c>
      <c r="D38" s="11">
        <f t="shared" si="5"/>
        <v>3.2616842584239615E-2</v>
      </c>
      <c r="E38" s="11">
        <f t="shared" si="6"/>
        <v>6.8167265366782526E-2</v>
      </c>
      <c r="F38" s="11">
        <f t="shared" si="7"/>
        <v>7.8420142421128172E-2</v>
      </c>
      <c r="G38" s="11">
        <f t="shared" si="8"/>
        <v>6.9929338208415598E-2</v>
      </c>
      <c r="H38" s="11">
        <f t="shared" si="9"/>
        <v>0.75086641141943411</v>
      </c>
      <c r="I38" s="12">
        <f t="shared" si="0"/>
        <v>1</v>
      </c>
      <c r="J38" s="11">
        <f t="shared" si="1"/>
        <v>4.4382612105120218</v>
      </c>
      <c r="K38" s="11">
        <f t="shared" si="2"/>
        <v>0.33316736091654953</v>
      </c>
      <c r="L38" s="36">
        <f t="shared" si="3"/>
        <v>0.11100049038009838</v>
      </c>
    </row>
    <row r="39" spans="2:12" ht="15" thickBot="1">
      <c r="B39" s="48">
        <v>34</v>
      </c>
      <c r="C39" s="32">
        <f t="shared" si="4"/>
        <v>4.8857142857142861</v>
      </c>
      <c r="D39" s="11">
        <f t="shared" si="5"/>
        <v>2.9403207110544886E-2</v>
      </c>
      <c r="E39" s="11">
        <f t="shared" si="6"/>
        <v>6.2362524777623114E-2</v>
      </c>
      <c r="F39" s="11">
        <f t="shared" si="7"/>
        <v>7.2580679838666798E-2</v>
      </c>
      <c r="G39" s="11">
        <f t="shared" si="8"/>
        <v>6.5301644688578631E-2</v>
      </c>
      <c r="H39" s="11">
        <f t="shared" si="9"/>
        <v>0.77035194358458658</v>
      </c>
      <c r="I39" s="12">
        <f t="shared" si="0"/>
        <v>1</v>
      </c>
      <c r="J39" s="11">
        <f t="shared" si="1"/>
        <v>4.4848365928590388</v>
      </c>
      <c r="K39" s="11">
        <f t="shared" si="2"/>
        <v>0.40087769285524733</v>
      </c>
      <c r="L39" s="36">
        <f t="shared" si="3"/>
        <v>0.160702924628946</v>
      </c>
    </row>
    <row r="40" spans="2:12">
      <c r="B40" s="35">
        <v>35</v>
      </c>
      <c r="C40" s="32">
        <f t="shared" si="4"/>
        <v>5</v>
      </c>
      <c r="D40" s="11">
        <f t="shared" si="5"/>
        <v>2.6506201087757812E-2</v>
      </c>
      <c r="E40" s="11">
        <f t="shared" si="6"/>
        <v>5.700910887652115E-2</v>
      </c>
      <c r="F40" s="11">
        <f t="shared" si="7"/>
        <v>6.7079634390575224E-2</v>
      </c>
      <c r="G40" s="11">
        <f t="shared" si="8"/>
        <v>6.0857068302439886E-2</v>
      </c>
      <c r="H40" s="11">
        <f t="shared" si="9"/>
        <v>0.78854798734270592</v>
      </c>
      <c r="I40" s="12">
        <f t="shared" si="0"/>
        <v>1</v>
      </c>
      <c r="J40" s="11">
        <f t="shared" si="1"/>
        <v>4.5279315319358151</v>
      </c>
      <c r="K40" s="11">
        <f t="shared" si="2"/>
        <v>0.4720684680641849</v>
      </c>
      <c r="L40" s="36">
        <f t="shared" si="3"/>
        <v>0.22284863854046635</v>
      </c>
    </row>
    <row r="42" spans="2:12">
      <c r="K42" s="45"/>
    </row>
  </sheetData>
  <mergeCells count="18">
    <mergeCell ref="B2:B3"/>
    <mergeCell ref="C2:C3"/>
    <mergeCell ref="D2:I2"/>
    <mergeCell ref="J2:J3"/>
    <mergeCell ref="K2:K3"/>
    <mergeCell ref="L2:L3"/>
    <mergeCell ref="N2:O3"/>
    <mergeCell ref="D3:D4"/>
    <mergeCell ref="E3:E4"/>
    <mergeCell ref="F3:F4"/>
    <mergeCell ref="G3:G4"/>
    <mergeCell ref="H3:H4"/>
    <mergeCell ref="I3:I4"/>
    <mergeCell ref="N22:N26"/>
    <mergeCell ref="N10:Q10"/>
    <mergeCell ref="N20:O21"/>
    <mergeCell ref="P20:T20"/>
    <mergeCell ref="U20:U2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zoomScale="125" zoomScaleNormal="125" workbookViewId="0"/>
  </sheetViews>
  <sheetFormatPr defaultColWidth="8.88671875" defaultRowHeight="14.4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Evolution</vt:lpstr>
      <vt:lpstr>Evo-Chart</vt:lpstr>
      <vt:lpstr>Curve fitting</vt:lpstr>
      <vt:lpstr>Fitting-chart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 Adey</dc:creator>
  <dc:description/>
  <cp:lastModifiedBy>Mehranfar  Hamed</cp:lastModifiedBy>
  <cp:revision>0</cp:revision>
  <dcterms:created xsi:type="dcterms:W3CDTF">2013-10-26T20:23:56Z</dcterms:created>
  <dcterms:modified xsi:type="dcterms:W3CDTF">2024-03-11T06:00:47Z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ETH Zuerich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