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t-content\youtube\YT2018\092418-swap-valuation\"/>
    </mc:Choice>
  </mc:AlternateContent>
  <xr:revisionPtr revIDLastSave="0" documentId="13_ncr:1_{04A6CC11-A34F-4220-9B4D-99B86295E7B8}" xr6:coauthVersionLast="36" xr6:coauthVersionMax="36" xr10:uidLastSave="{00000000-0000-0000-0000-000000000000}"/>
  <bookViews>
    <workbookView xWindow="0" yWindow="0" windowWidth="28800" windowHeight="12225" firstSheet="3" activeTab="3" xr2:uid="{7D846CED-7BA3-4109-AB94-8A621F0EBA40}"/>
  </bookViews>
  <sheets>
    <sheet name="C7-IRS-092418-FRA" sheetId="8" r:id="rId1"/>
    <sheet name="C7-IRS-092418-2bonds" sheetId="7" r:id="rId2"/>
    <sheet name="C7-IRS-092418-source" sheetId="3" r:id="rId3"/>
    <sheet name="C7-IRS" sheetId="1" r:id="rId4"/>
    <sheet name="C7-IRS-Exhibits (Grouped)" sheetId="2" r:id="rId5"/>
    <sheet name="C7-IRS (4)" sheetId="4" r:id="rId6"/>
    <sheet name="irate_swap (ALL Semi-Annual)" sheetId="5" r:id="rId7"/>
    <sheet name="C7-Currency-CF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bdm.00B90801FAA04A0B9B70DE4A341E36AE.edm" localSheetId="5" hidden="1">#REF!</definedName>
    <definedName name="_bdm.00B90801FAA04A0B9B70DE4A341E36AE.edm" localSheetId="1" hidden="1">#REF!</definedName>
    <definedName name="_bdm.00B90801FAA04A0B9B70DE4A341E36AE.edm" localSheetId="0" hidden="1">#REF!</definedName>
    <definedName name="_bdm.00B90801FAA04A0B9B70DE4A341E36AE.edm" localSheetId="2" hidden="1">#REF!</definedName>
    <definedName name="_bdm.00B90801FAA04A0B9B70DE4A341E36AE.edm" localSheetId="4" hidden="1">#REF!</definedName>
    <definedName name="_bdm.00B90801FAA04A0B9B70DE4A341E36AE.edm" hidden="1">#REF!</definedName>
    <definedName name="_bdm.29519F5EABE44332A25F3C4410E3EFD1.edm" localSheetId="5" hidden="1">#REF!</definedName>
    <definedName name="_bdm.29519F5EABE44332A25F3C4410E3EFD1.edm" localSheetId="1" hidden="1">#REF!</definedName>
    <definedName name="_bdm.29519F5EABE44332A25F3C4410E3EFD1.edm" localSheetId="0" hidden="1">#REF!</definedName>
    <definedName name="_bdm.29519F5EABE44332A25F3C4410E3EFD1.edm" localSheetId="2" hidden="1">#REF!</definedName>
    <definedName name="_bdm.29519F5EABE44332A25F3C4410E3EFD1.edm" localSheetId="4" hidden="1">#REF!</definedName>
    <definedName name="_bdm.29519F5EABE44332A25F3C4410E3EFD1.edm" hidden="1">#REF!</definedName>
    <definedName name="_bdm.4C75BFA474A2457CB79CE6D39FCACE50.edm" localSheetId="5" hidden="1">#REF!</definedName>
    <definedName name="_bdm.4C75BFA474A2457CB79CE6D39FCACE50.edm" localSheetId="1" hidden="1">#REF!</definedName>
    <definedName name="_bdm.4C75BFA474A2457CB79CE6D39FCACE50.edm" localSheetId="0" hidden="1">#REF!</definedName>
    <definedName name="_bdm.4C75BFA474A2457CB79CE6D39FCACE50.edm" localSheetId="2" hidden="1">#REF!</definedName>
    <definedName name="_bdm.4C75BFA474A2457CB79CE6D39FCACE50.edm" localSheetId="4" hidden="1">#REF!</definedName>
    <definedName name="_bdm.4C75BFA474A2457CB79CE6D39FCACE50.edm" hidden="1">#REF!</definedName>
    <definedName name="_t1">'[1]C6-Convexity Adj'!$B$5</definedName>
    <definedName name="_t2">'[1]C6-Convexity Adj'!$B$6</definedName>
    <definedName name="amt">'[1]C4-rate-compounding'!$D$4</definedName>
    <definedName name="c_">'[2]Duration (5)'!$D$42</definedName>
    <definedName name="contracts">'[1]C3-basis-change'!$F$8</definedName>
    <definedName name="coupon">'[3]4.1. Duration (3 year)'!$D$3</definedName>
    <definedName name="coupon_">'[4]Appendix3 (Extra)'!$D$8</definedName>
    <definedName name="currencyNotional">#N/A</definedName>
    <definedName name="duration_mac">'[3]4.1. Duration (3 year)'!$I$17</definedName>
    <definedName name="face">'[3]4.1 Bootstrap (zero rates)'!$E$4</definedName>
    <definedName name="fixed_rate" localSheetId="5">'C7-IRS (4)'!$D$5</definedName>
    <definedName name="fixed_rate" localSheetId="1">'C7-IRS-092418-2bonds'!$D$5</definedName>
    <definedName name="fixed_rate" localSheetId="0">'C7-IRS-092418-FRA'!$D$5</definedName>
    <definedName name="fixed_rate" localSheetId="2">'C7-IRS-092418-source'!$D$5</definedName>
    <definedName name="fixed_rate" localSheetId="4">'C7-IRS-Exhibits (Grouped)'!$D$5</definedName>
    <definedName name="fixed_rate" localSheetId="6">'irate_swap (ALL Semi-Annual)'!$E$8</definedName>
    <definedName name="fixed_rate">'C7-IRS'!$D$5</definedName>
    <definedName name="float_rate" localSheetId="5">'C7-IRS (4)'!$D$8</definedName>
    <definedName name="float_rate" localSheetId="1">'C7-IRS-092418-2bonds'!$D$8</definedName>
    <definedName name="float_rate" localSheetId="0">'C7-IRS-092418-FRA'!$D$8</definedName>
    <definedName name="float_rate" localSheetId="2">'C7-IRS-092418-source'!$D$8</definedName>
    <definedName name="float_rate" localSheetId="4">'C7-IRS-Exhibits (Grouped)'!$D$8</definedName>
    <definedName name="float_rate" localSheetId="6">'irate_swap (ALL Semi-Annual)'!$E$9</definedName>
    <definedName name="float_rate">'C7-IRS'!$D$8</definedName>
    <definedName name="floating" localSheetId="5">'C7-IRS (4)'!$D$8</definedName>
    <definedName name="floating" localSheetId="1">'C7-IRS-092418-2bonds'!$D$8</definedName>
    <definedName name="floating" localSheetId="0">'C7-IRS-092418-FRA'!$D$8</definedName>
    <definedName name="floating" localSheetId="2">'C7-IRS-092418-source'!$D$8</definedName>
    <definedName name="floating" localSheetId="4">'C7-IRS-Exhibits (Grouped)'!$D$8</definedName>
    <definedName name="floating" localSheetId="6">'irate_swap (ALL Semi-Annual)'!$E$9</definedName>
    <definedName name="floating">'C7-IRS'!$D$8</definedName>
    <definedName name="i">'[2]Duration (5)'!$D$46</definedName>
    <definedName name="initial">'[1]C2-Margin-Account (T2.1)'!$H$7</definedName>
    <definedName name="k">'[2]Duration (5)'!$D$43</definedName>
    <definedName name="maintain">'[1]C2-Margin-Account (T2.1)'!$H$8</definedName>
    <definedName name="maturity">'[5]4b.4 Dynamic Delta (Hull T17.2)'!$D$4</definedName>
    <definedName name="n">'[1]C4-rate-compounding'!$D$6</definedName>
    <definedName name="notional" localSheetId="3">'C7-IRS'!$D$4</definedName>
    <definedName name="notional" localSheetId="5">'C7-IRS (4)'!$D$4</definedName>
    <definedName name="notional" localSheetId="1">'C7-IRS-092418-2bonds'!$D$4</definedName>
    <definedName name="notional" localSheetId="0">'C7-IRS-092418-FRA'!$D$4</definedName>
    <definedName name="notional" localSheetId="2">'C7-IRS-092418-source'!$D$4</definedName>
    <definedName name="notional" localSheetId="4">'C7-IRS-Exhibits (Grouped)'!$D$4</definedName>
    <definedName name="notional" localSheetId="6">'irate_swap (ALL Semi-Annual)'!$E$7</definedName>
    <definedName name="notional">#REF!</definedName>
    <definedName name="notional_us" localSheetId="6">[6]Currency_swap!$E$7</definedName>
    <definedName name="notional_us">'[1]C7-IRS-currency'!$D$4</definedName>
    <definedName name="notional_yen" localSheetId="6">[6]Currency_swap!$E$9</definedName>
    <definedName name="notional_yen">'[1]C7-IRS-currency'!$E$4</definedName>
    <definedName name="ounces">'[1]C2-Margin-Account (T2.1)'!$F$4</definedName>
    <definedName name="p_">[7]Binomial!$D$4</definedName>
    <definedName name="pounds">'[1]C3-basis-change'!$F$7</definedName>
    <definedName name="price">'[3]4.1. Duration (3 year)'!$G$17</definedName>
    <definedName name="_xlnm.Print_Area" localSheetId="3">'C7-IRS'!$1:$1048576</definedName>
    <definedName name="_xlnm.Print_Area" localSheetId="5">'C7-IRS (4)'!$1:$1048576</definedName>
    <definedName name="_xlnm.Print_Area" localSheetId="1">'C7-IRS-092418-2bonds'!$1:$1048576</definedName>
    <definedName name="_xlnm.Print_Area" localSheetId="0">'C7-IRS-092418-FRA'!$1:$1048576</definedName>
    <definedName name="_xlnm.Print_Area" localSheetId="2">'C7-IRS-092418-source'!$1:$1048576</definedName>
    <definedName name="_xlnm.Print_Area" localSheetId="4">'C7-IRS-Exhibits (Grouped)'!$1:$1048576</definedName>
    <definedName name="_xlnm.Print_Area" localSheetId="6">'irate_swap (ALL Semi-Annual)'!$1:$1048576</definedName>
    <definedName name="pthree">[7]Binomial!$D$6</definedName>
    <definedName name="ptwo">[7]Binomial!$D$5</definedName>
    <definedName name="q_options">'[5]4b.4 Dynamic Delta (Hull T17.2)'!$D$7</definedName>
    <definedName name="rate">'[1]C1-arbitrage'!$C$7</definedName>
    <definedName name="rate_">[2]Sheet2!$B$10:$B$19</definedName>
    <definedName name="rate_dollar" localSheetId="6">[6]Currency_swap!$E$14</definedName>
    <definedName name="rate_dollar">'[1]C7-IRS-currency'!$D$5</definedName>
    <definedName name="rate_yen" localSheetId="6">[6]Currency_swap!$E$15</definedName>
    <definedName name="rate_yen">'[1]C7-IRS-currency'!$E$5</definedName>
    <definedName name="rf_">'[5]4b.4 Dynamic Delta (Hull T17.2)'!$D$3</definedName>
    <definedName name="S0lessDiv">'[8]BSM (Hull 15.9)'!$C$5</definedName>
    <definedName name="_xlnm.Sheet_Title" localSheetId="3">"Interest_rate_swap"</definedName>
    <definedName name="_xlnm.Sheet_Title" localSheetId="5">"Interest_rate_swap"</definedName>
    <definedName name="_xlnm.Sheet_Title" localSheetId="1">"Interest_rate_swap"</definedName>
    <definedName name="_xlnm.Sheet_Title" localSheetId="0">"Interest_rate_swap"</definedName>
    <definedName name="_xlnm.Sheet_Title" localSheetId="2">"Interest_rate_swap"</definedName>
    <definedName name="_xlnm.Sheet_Title" localSheetId="4">"Interest_rate_swap"</definedName>
    <definedName name="_xlnm.Sheet_Title" localSheetId="6">"Interest_rate_swap"</definedName>
    <definedName name="sigma">'[1]C6-Convexity Adj'!$B$3</definedName>
    <definedName name="spot_dollar_yen" localSheetId="6">[6]Currency_swap!$E$12</definedName>
    <definedName name="spot_dollar_yen">'[1]C7-IRS-currency'!$D$7</definedName>
    <definedName name="spot_exchange" localSheetId="6">[6]Currency_swap!$E$11</definedName>
    <definedName name="spot_exchange">'[1]C7-IRS-currency'!$E$7</definedName>
    <definedName name="SumReturns">[8]Volatility!$D$24</definedName>
    <definedName name="SumSqrDev">[8]Volatility!$F$24</definedName>
    <definedName name="variable1" localSheetId="5" hidden="1">#REF!</definedName>
    <definedName name="variable1" localSheetId="1" hidden="1">#REF!</definedName>
    <definedName name="variable1" localSheetId="0" hidden="1">#REF!</definedName>
    <definedName name="variable1" localSheetId="2" hidden="1">#REF!</definedName>
    <definedName name="variable1" localSheetId="4" hidden="1">#REF!</definedName>
    <definedName name="variable1" hidden="1">#REF!</definedName>
    <definedName name="weeks">'[5]4b.4 Dynamic Delta (Hull T17.2)'!$D$6</definedName>
    <definedName name="yield">'[4]3b.3 Hull_Ch4 (Duration 3yr)'!$D$4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8" l="1"/>
  <c r="F17" i="8"/>
  <c r="E17" i="8"/>
  <c r="E14" i="8"/>
  <c r="E16" i="8" s="1"/>
  <c r="G12" i="8"/>
  <c r="F12" i="8"/>
  <c r="E12" i="8"/>
  <c r="E13" i="8" s="1"/>
  <c r="G9" i="8"/>
  <c r="F9" i="8"/>
  <c r="E9" i="8"/>
  <c r="G15" i="7"/>
  <c r="F15" i="7"/>
  <c r="E15" i="7"/>
  <c r="E12" i="7"/>
  <c r="G9" i="7"/>
  <c r="F9" i="7"/>
  <c r="E9" i="7"/>
  <c r="D12" i="6"/>
  <c r="C12" i="6"/>
  <c r="D11" i="6"/>
  <c r="C11" i="6"/>
  <c r="D10" i="6"/>
  <c r="C10" i="6"/>
  <c r="D9" i="6"/>
  <c r="C9" i="6"/>
  <c r="D8" i="6"/>
  <c r="C8" i="6"/>
  <c r="F32" i="5"/>
  <c r="E32" i="5"/>
  <c r="D32" i="5"/>
  <c r="F29" i="5"/>
  <c r="F31" i="5" s="1"/>
  <c r="E29" i="5"/>
  <c r="E31" i="5" s="1"/>
  <c r="D29" i="5"/>
  <c r="D31" i="5" s="1"/>
  <c r="D33" i="5" s="1"/>
  <c r="D34" i="5" s="1"/>
  <c r="F28" i="5"/>
  <c r="E28" i="5"/>
  <c r="D28" i="5"/>
  <c r="E22" i="5"/>
  <c r="F21" i="5"/>
  <c r="E21" i="5"/>
  <c r="D21" i="5"/>
  <c r="D22" i="5" s="1"/>
  <c r="D18" i="5"/>
  <c r="D19" i="5" s="1"/>
  <c r="H19" i="5" s="1"/>
  <c r="F13" i="5"/>
  <c r="F22" i="5" s="1"/>
  <c r="E13" i="5"/>
  <c r="D13" i="5"/>
  <c r="F28" i="4"/>
  <c r="E28" i="4"/>
  <c r="F25" i="4"/>
  <c r="F27" i="4" s="1"/>
  <c r="E25" i="4"/>
  <c r="E27" i="4" s="1"/>
  <c r="E29" i="4" s="1"/>
  <c r="F18" i="4"/>
  <c r="E18" i="4"/>
  <c r="E15" i="4"/>
  <c r="D7" i="4"/>
  <c r="E7" i="4" s="1"/>
  <c r="G29" i="3"/>
  <c r="F29" i="3"/>
  <c r="E29" i="3"/>
  <c r="E26" i="3"/>
  <c r="E28" i="3" s="1"/>
  <c r="G25" i="3"/>
  <c r="G26" i="3" s="1"/>
  <c r="G28" i="3" s="1"/>
  <c r="F25" i="3"/>
  <c r="F26" i="3" s="1"/>
  <c r="F28" i="3" s="1"/>
  <c r="F30" i="3" s="1"/>
  <c r="F31" i="3" s="1"/>
  <c r="E25" i="3"/>
  <c r="G24" i="3"/>
  <c r="F24" i="3"/>
  <c r="E24" i="3"/>
  <c r="G17" i="3"/>
  <c r="F17" i="3"/>
  <c r="E17" i="3"/>
  <c r="E18" i="3" s="1"/>
  <c r="E14" i="3"/>
  <c r="E15" i="3" s="1"/>
  <c r="H15" i="3" s="1"/>
  <c r="G9" i="3"/>
  <c r="G18" i="3" s="1"/>
  <c r="F9" i="3"/>
  <c r="F18" i="3" s="1"/>
  <c r="E9" i="3"/>
  <c r="G29" i="2"/>
  <c r="F29" i="2"/>
  <c r="E29" i="2"/>
  <c r="E26" i="2"/>
  <c r="E28" i="2" s="1"/>
  <c r="E30" i="2" s="1"/>
  <c r="E31" i="2" s="1"/>
  <c r="G24" i="2"/>
  <c r="G25" i="2" s="1"/>
  <c r="G26" i="2" s="1"/>
  <c r="G28" i="2" s="1"/>
  <c r="G30" i="2" s="1"/>
  <c r="G31" i="2" s="1"/>
  <c r="F24" i="2"/>
  <c r="F25" i="2" s="1"/>
  <c r="F26" i="2" s="1"/>
  <c r="F28" i="2" s="1"/>
  <c r="E24" i="2"/>
  <c r="E25" i="2" s="1"/>
  <c r="G17" i="2"/>
  <c r="G18" i="2" s="1"/>
  <c r="F17" i="2"/>
  <c r="F18" i="2" s="1"/>
  <c r="E17" i="2"/>
  <c r="E18" i="2" s="1"/>
  <c r="E14" i="2"/>
  <c r="E15" i="2" s="1"/>
  <c r="H15" i="2" s="1"/>
  <c r="G9" i="2"/>
  <c r="F9" i="2"/>
  <c r="E9" i="2"/>
  <c r="G29" i="1"/>
  <c r="F29" i="1"/>
  <c r="E29" i="1"/>
  <c r="E26" i="1"/>
  <c r="E28" i="1" s="1"/>
  <c r="E30" i="1" s="1"/>
  <c r="E31" i="1" s="1"/>
  <c r="G25" i="1"/>
  <c r="G26" i="1" s="1"/>
  <c r="G28" i="1" s="1"/>
  <c r="G30" i="1" s="1"/>
  <c r="G31" i="1" s="1"/>
  <c r="F25" i="1"/>
  <c r="F26" i="1" s="1"/>
  <c r="F28" i="1" s="1"/>
  <c r="F30" i="1" s="1"/>
  <c r="F31" i="1" s="1"/>
  <c r="E25" i="1"/>
  <c r="G24" i="1"/>
  <c r="F24" i="1"/>
  <c r="E24" i="1"/>
  <c r="G17" i="1"/>
  <c r="F17" i="1"/>
  <c r="E17" i="1"/>
  <c r="E18" i="1" s="1"/>
  <c r="E14" i="1"/>
  <c r="E15" i="1" s="1"/>
  <c r="H15" i="1" s="1"/>
  <c r="G9" i="1"/>
  <c r="F9" i="1"/>
  <c r="E9" i="1"/>
  <c r="G16" i="7" l="1"/>
  <c r="E13" i="7"/>
  <c r="H13" i="7" s="1"/>
  <c r="E16" i="7"/>
  <c r="F16" i="7"/>
  <c r="E18" i="8"/>
  <c r="E19" i="8" s="1"/>
  <c r="F13" i="8"/>
  <c r="F14" i="8" s="1"/>
  <c r="F16" i="8" s="1"/>
  <c r="F18" i="8" s="1"/>
  <c r="F19" i="8" s="1"/>
  <c r="G13" i="8"/>
  <c r="G14" i="8" s="1"/>
  <c r="G16" i="8" s="1"/>
  <c r="G18" i="8" s="1"/>
  <c r="G19" i="8" s="1"/>
  <c r="G30" i="3"/>
  <c r="G31" i="3" s="1"/>
  <c r="F18" i="1"/>
  <c r="H18" i="1" s="1"/>
  <c r="H19" i="1" s="1"/>
  <c r="E30" i="3"/>
  <c r="E31" i="3" s="1"/>
  <c r="H31" i="3" s="1"/>
  <c r="E33" i="5"/>
  <c r="E34" i="5" s="1"/>
  <c r="H34" i="5" s="1"/>
  <c r="G18" i="1"/>
  <c r="F29" i="4"/>
  <c r="F33" i="5"/>
  <c r="F34" i="5" s="1"/>
  <c r="F30" i="2"/>
  <c r="F31" i="2" s="1"/>
  <c r="H31" i="2"/>
  <c r="H18" i="3"/>
  <c r="H19" i="3" s="1"/>
  <c r="E10" i="4"/>
  <c r="E16" i="4" s="1"/>
  <c r="G16" i="4" s="1"/>
  <c r="F7" i="4"/>
  <c r="E24" i="4"/>
  <c r="H18" i="2"/>
  <c r="H19" i="2" s="1"/>
  <c r="H31" i="1"/>
  <c r="E19" i="4"/>
  <c r="H22" i="5"/>
  <c r="H23" i="5" s="1"/>
  <c r="H16" i="7" l="1"/>
  <c r="H17" i="7" s="1"/>
  <c r="H19" i="8"/>
  <c r="E30" i="4"/>
  <c r="F10" i="4"/>
  <c r="F24" i="4"/>
  <c r="F19" i="4" l="1"/>
  <c r="G19" i="4" s="1"/>
  <c r="G20" i="4" s="1"/>
  <c r="F30" i="4"/>
  <c r="G30" i="4"/>
</calcChain>
</file>

<file path=xl/sharedStrings.xml><?xml version="1.0" encoding="utf-8"?>
<sst xmlns="http://schemas.openxmlformats.org/spreadsheetml/2006/main" count="165" uniqueCount="64">
  <si>
    <t>Hull Examples 7-2 and 7-3: IRS valuation as both two bonds and FRAs</t>
  </si>
  <si>
    <t>Assumptions</t>
  </si>
  <si>
    <t>Notional</t>
  </si>
  <si>
    <t>Swap rate</t>
  </si>
  <si>
    <t>Time</t>
  </si>
  <si>
    <t>LIBOR</t>
  </si>
  <si>
    <t>Discount Factor (CC)</t>
  </si>
  <si>
    <t>IRS value as two bonds (Hull Example 7.2)</t>
  </si>
  <si>
    <t>Floating Cash Flows</t>
  </si>
  <si>
    <t>Future value (FV)</t>
  </si>
  <si>
    <t>Present value (PV)</t>
  </si>
  <si>
    <t>Fixed Cash Flows</t>
  </si>
  <si>
    <t>IRS value as FRAs (Hull Example 7.3)</t>
  </si>
  <si>
    <t>LIBOR (continuous)</t>
  </si>
  <si>
    <r>
      <t xml:space="preserve">Forward rates </t>
    </r>
    <r>
      <rPr>
        <b/>
        <sz val="11"/>
        <color indexed="8"/>
        <rFont val="Calibri"/>
        <family val="2"/>
        <scheme val="minor"/>
      </rPr>
      <t>(CC)</t>
    </r>
  </si>
  <si>
    <r>
      <t xml:space="preserve">Forward rates </t>
    </r>
    <r>
      <rPr>
        <b/>
        <sz val="11"/>
        <color indexed="8"/>
        <rFont val="Calibri"/>
        <family val="2"/>
        <scheme val="minor"/>
      </rPr>
      <t>(s.a.)</t>
    </r>
  </si>
  <si>
    <t>Floating CFs (FV)</t>
  </si>
  <si>
    <t>Fixed CFs (FV)</t>
  </si>
  <si>
    <t>Net cash flows (FV)</t>
  </si>
  <si>
    <t>Net cash flows (PV)</t>
  </si>
  <si>
    <t>Hull 10th Edition, EOC Problem 7.2</t>
  </si>
  <si>
    <t>6 mo FWD LIBOR (sa)</t>
  </si>
  <si>
    <t>OIS (cc)</t>
  </si>
  <si>
    <t>THIS ASSUMES SEMI-ANNUAL COMPOUNDING THROUGHOUT</t>
  </si>
  <si>
    <t>Yellow: Inputs</t>
  </si>
  <si>
    <t>Green: Floating</t>
  </si>
  <si>
    <t>Blue: Fixed</t>
  </si>
  <si>
    <t>Receive Fixed</t>
  </si>
  <si>
    <t>LIBOR at last coupon</t>
  </si>
  <si>
    <t>Semi-Annual Discount Factor</t>
  </si>
  <si>
    <t>Value Interest Rate Swap as Two Bonds</t>
  </si>
  <si>
    <t>Net Value</t>
  </si>
  <si>
    <t>Value Interest Rate Swap as Forward Rate Agreeements (FRA)</t>
  </si>
  <si>
    <t>LIBOR (copied)</t>
  </si>
  <si>
    <t>Forward (semi-annual)</t>
  </si>
  <si>
    <t>Floating CF (FV)</t>
  </si>
  <si>
    <t>Fixed CF (FV)</t>
  </si>
  <si>
    <t>Net Cash flows (FV)</t>
  </si>
  <si>
    <t>Net Cash flows (PV)</t>
  </si>
  <si>
    <t>Receive dollars @</t>
  </si>
  <si>
    <t>Pay sterling @</t>
  </si>
  <si>
    <t>Period</t>
  </si>
  <si>
    <t>Dollar</t>
  </si>
  <si>
    <t xml:space="preserve">Sterling </t>
  </si>
  <si>
    <t>Year</t>
  </si>
  <si>
    <t>Cash Flows</t>
  </si>
  <si>
    <t>Forward rates (s.a.)</t>
  </si>
  <si>
    <r>
      <t>Net cash flows (</t>
    </r>
    <r>
      <rPr>
        <b/>
        <sz val="11"/>
        <color rgb="FF000000"/>
        <rFont val="Calibri"/>
        <family val="2"/>
        <scheme val="minor"/>
      </rPr>
      <t>FV</t>
    </r>
    <r>
      <rPr>
        <sz val="11"/>
        <color indexed="8"/>
        <rFont val="Calibri"/>
        <family val="2"/>
        <scheme val="minor"/>
      </rPr>
      <t>)</t>
    </r>
  </si>
  <si>
    <r>
      <t>Net cash flows (</t>
    </r>
    <r>
      <rPr>
        <b/>
        <sz val="11"/>
        <color rgb="FF000000"/>
        <rFont val="Calibri"/>
        <family val="2"/>
        <scheme val="minor"/>
      </rPr>
      <t>PV</t>
    </r>
    <r>
      <rPr>
        <sz val="11"/>
        <color indexed="8"/>
        <rFont val="Calibri"/>
        <family val="2"/>
        <scheme val="minor"/>
      </rPr>
      <t>)</t>
    </r>
  </si>
  <si>
    <t>Swap value</t>
  </si>
  <si>
    <t>Hull Example 7-1: IRS valuation as FRAs</t>
  </si>
  <si>
    <t>Hull Example 7-1: IRS valuation as two bonds</t>
  </si>
  <si>
    <t>IRS: pv, fixed for floating</t>
  </si>
  <si>
    <t>LIBOR (= rf)</t>
  </si>
  <si>
    <t>Timeline!</t>
  </si>
  <si>
    <t>1. swap pays every 6 mos</t>
  </si>
  <si>
    <t>2. remaining life of 1.25 years</t>
  </si>
  <si>
    <t xml:space="preserve">- beg of period 3 months ago, </t>
  </si>
  <si>
    <t>- when 6 mo  LIBOR was 2.9%</t>
  </si>
  <si>
    <t>3. also have a LIBOR curve</t>
  </si>
  <si>
    <t xml:space="preserve"> implied DFs</t>
  </si>
  <si>
    <t>4. implied forward rates, s.a.</t>
  </si>
  <si>
    <t>This institution is pay fixed</t>
  </si>
  <si>
    <t>Notional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</si>
</sst>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&quot;$&quot;#,##0"/>
    <numFmt numFmtId="165" formatCode="_(* #,##0.0000_);_(* \(#,##0.0000\);_(* &quot;-&quot;??_);_(@_)"/>
    <numFmt numFmtId="166" formatCode="&quot;$&quot;#,##0.00"/>
    <numFmt numFmtId="167" formatCode="&quot;$&quot;#,##0.0000"/>
    <numFmt numFmtId="168" formatCode="&quot;$&quot;#,##0.000"/>
    <numFmt numFmtId="169" formatCode="0.000"/>
    <numFmt numFmtId="170" formatCode="0.0%"/>
    <numFmt numFmtId="171" formatCode="_(* #,##0.000_);_(* \(#,##0.000\);_(* &quot;-&quot;??_);_(@_)"/>
    <numFmt numFmtId="172" formatCode="&quot;$&quot;#,##0.0"/>
    <numFmt numFmtId="173" formatCode="[$£-8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8"/>
      </patternFill>
    </fill>
    <fill>
      <patternFill patternType="solid">
        <fgColor theme="0" tint="-4.9989318521683403E-2"/>
        <bgColor indexed="8"/>
      </patternFill>
    </fill>
    <fill>
      <patternFill patternType="solid">
        <fgColor theme="6" tint="0.79998168889431442"/>
        <bgColor indexed="8"/>
      </patternFill>
    </fill>
    <fill>
      <patternFill patternType="solid">
        <fgColor theme="8" tint="0.79998168889431442"/>
        <bgColor indexed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51"/>
        <bgColor indexed="8"/>
      </patternFill>
    </fill>
    <fill>
      <patternFill patternType="solid">
        <fgColor indexed="31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8"/>
      </patternFill>
    </fill>
    <fill>
      <patternFill patternType="solid">
        <fgColor rgb="FFDDF2FF"/>
        <bgColor indexed="64"/>
      </patternFill>
    </fill>
    <fill>
      <patternFill patternType="solid">
        <fgColor rgb="FFDDF2FF"/>
        <bgColor indexed="8"/>
      </patternFill>
    </fill>
    <fill>
      <patternFill patternType="solid">
        <fgColor rgb="FFFFFF00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110">
    <xf numFmtId="0" fontId="0" fillId="0" borderId="0" xfId="0"/>
    <xf numFmtId="0" fontId="3" fillId="2" borderId="0" xfId="2" applyFont="1" applyFill="1"/>
    <xf numFmtId="0" fontId="1" fillId="2" borderId="0" xfId="2" applyFont="1" applyFill="1"/>
    <xf numFmtId="0" fontId="5" fillId="0" borderId="0" xfId="3" applyNumberFormat="1" applyFont="1" applyFill="1" applyBorder="1" applyAlignment="1" applyProtection="1"/>
    <xf numFmtId="0" fontId="6" fillId="0" borderId="1" xfId="3" applyNumberFormat="1" applyFont="1" applyFill="1" applyBorder="1" applyAlignment="1" applyProtection="1"/>
    <xf numFmtId="164" fontId="6" fillId="3" borderId="0" xfId="3" applyNumberFormat="1" applyFont="1" applyFill="1" applyBorder="1" applyAlignment="1" applyProtection="1"/>
    <xf numFmtId="10" fontId="6" fillId="3" borderId="0" xfId="3" applyNumberFormat="1" applyFont="1" applyFill="1" applyBorder="1" applyAlignment="1" applyProtection="1"/>
    <xf numFmtId="0" fontId="5" fillId="0" borderId="1" xfId="3" applyNumberFormat="1" applyFont="1" applyFill="1" applyBorder="1" applyAlignment="1" applyProtection="1"/>
    <xf numFmtId="0" fontId="6" fillId="0" borderId="0" xfId="3" applyNumberFormat="1" applyFont="1" applyFill="1" applyBorder="1" applyAlignment="1" applyProtection="1"/>
    <xf numFmtId="165" fontId="5" fillId="0" borderId="0" xfId="3" applyNumberFormat="1" applyFont="1" applyFill="1" applyBorder="1" applyAlignment="1" applyProtection="1">
      <alignment horizontal="right"/>
    </xf>
    <xf numFmtId="0" fontId="6" fillId="4" borderId="2" xfId="3" applyNumberFormat="1" applyFont="1" applyFill="1" applyBorder="1" applyAlignment="1" applyProtection="1"/>
    <xf numFmtId="0" fontId="5" fillId="4" borderId="2" xfId="3" applyNumberFormat="1" applyFont="1" applyFill="1" applyBorder="1" applyAlignment="1" applyProtection="1"/>
    <xf numFmtId="0" fontId="6" fillId="5" borderId="0" xfId="3" applyNumberFormat="1" applyFont="1" applyFill="1" applyBorder="1" applyAlignment="1" applyProtection="1"/>
    <xf numFmtId="0" fontId="5" fillId="5" borderId="0" xfId="3" applyNumberFormat="1" applyFont="1" applyFill="1" applyBorder="1" applyAlignment="1" applyProtection="1"/>
    <xf numFmtId="164" fontId="5" fillId="0" borderId="0" xfId="3" applyNumberFormat="1" applyFont="1" applyFill="1" applyBorder="1" applyAlignment="1" applyProtection="1"/>
    <xf numFmtId="164" fontId="6" fillId="0" borderId="0" xfId="3" applyNumberFormat="1" applyFont="1" applyFill="1" applyBorder="1" applyAlignment="1" applyProtection="1"/>
    <xf numFmtId="0" fontId="6" fillId="6" borderId="0" xfId="3" applyNumberFormat="1" applyFont="1" applyFill="1" applyBorder="1" applyAlignment="1" applyProtection="1"/>
    <xf numFmtId="164" fontId="5" fillId="6" borderId="0" xfId="3" applyNumberFormat="1" applyFont="1" applyFill="1" applyBorder="1" applyAlignment="1" applyProtection="1"/>
    <xf numFmtId="0" fontId="6" fillId="0" borderId="3" xfId="3" applyNumberFormat="1" applyFont="1" applyFill="1" applyBorder="1" applyAlignment="1" applyProtection="1"/>
    <xf numFmtId="164" fontId="5" fillId="0" borderId="3" xfId="3" applyNumberFormat="1" applyFont="1" applyFill="1" applyBorder="1" applyAlignment="1" applyProtection="1"/>
    <xf numFmtId="164" fontId="6" fillId="7" borderId="3" xfId="3" applyNumberFormat="1" applyFont="1" applyFill="1" applyBorder="1" applyAlignment="1" applyProtection="1"/>
    <xf numFmtId="10" fontId="5" fillId="0" borderId="0" xfId="3" applyNumberFormat="1" applyFont="1" applyFill="1" applyBorder="1" applyAlignment="1" applyProtection="1"/>
    <xf numFmtId="10" fontId="5" fillId="0" borderId="0" xfId="3" quotePrefix="1" applyNumberFormat="1" applyFont="1" applyFill="1" applyBorder="1" applyAlignment="1" applyProtection="1"/>
    <xf numFmtId="164" fontId="5" fillId="5" borderId="0" xfId="3" applyNumberFormat="1" applyFont="1" applyFill="1" applyBorder="1" applyAlignment="1" applyProtection="1"/>
    <xf numFmtId="0" fontId="5" fillId="6" borderId="0" xfId="3" applyNumberFormat="1" applyFont="1" applyFill="1" applyBorder="1" applyAlignment="1" applyProtection="1"/>
    <xf numFmtId="164" fontId="5" fillId="6" borderId="2" xfId="3" applyNumberFormat="1" applyFont="1" applyFill="1" applyBorder="1" applyAlignment="1" applyProtection="1"/>
    <xf numFmtId="164" fontId="5" fillId="0" borderId="2" xfId="3" applyNumberFormat="1" applyFont="1" applyFill="1" applyBorder="1" applyAlignment="1" applyProtection="1"/>
    <xf numFmtId="164" fontId="6" fillId="7" borderId="0" xfId="3" applyNumberFormat="1" applyFont="1" applyFill="1" applyBorder="1" applyAlignment="1" applyProtection="1"/>
    <xf numFmtId="166" fontId="6" fillId="3" borderId="0" xfId="3" applyNumberFormat="1" applyFont="1" applyFill="1" applyBorder="1" applyAlignment="1" applyProtection="1"/>
    <xf numFmtId="166" fontId="5" fillId="0" borderId="0" xfId="3" applyNumberFormat="1" applyFont="1" applyFill="1" applyBorder="1" applyAlignment="1" applyProtection="1"/>
    <xf numFmtId="166" fontId="6" fillId="0" borderId="0" xfId="3" applyNumberFormat="1" applyFont="1" applyFill="1" applyBorder="1" applyAlignment="1" applyProtection="1"/>
    <xf numFmtId="0" fontId="5" fillId="0" borderId="3" xfId="3" applyNumberFormat="1" applyFont="1" applyFill="1" applyBorder="1" applyAlignment="1" applyProtection="1"/>
    <xf numFmtId="167" fontId="6" fillId="7" borderId="3" xfId="3" applyNumberFormat="1" applyFont="1" applyFill="1" applyBorder="1" applyAlignment="1" applyProtection="1"/>
    <xf numFmtId="168" fontId="5" fillId="5" borderId="0" xfId="3" applyNumberFormat="1" applyFont="1" applyFill="1" applyBorder="1" applyAlignment="1" applyProtection="1"/>
    <xf numFmtId="168" fontId="5" fillId="6" borderId="2" xfId="3" applyNumberFormat="1" applyFont="1" applyFill="1" applyBorder="1" applyAlignment="1" applyProtection="1"/>
    <xf numFmtId="166" fontId="5" fillId="0" borderId="2" xfId="3" applyNumberFormat="1" applyFont="1" applyFill="1" applyBorder="1" applyAlignment="1" applyProtection="1"/>
    <xf numFmtId="0" fontId="5" fillId="0" borderId="2" xfId="3" applyNumberFormat="1" applyFont="1" applyFill="1" applyBorder="1" applyAlignment="1" applyProtection="1"/>
    <xf numFmtId="167" fontId="6" fillId="7" borderId="0" xfId="3" applyNumberFormat="1" applyFont="1" applyFill="1" applyBorder="1" applyAlignment="1" applyProtection="1"/>
    <xf numFmtId="166" fontId="5" fillId="5" borderId="0" xfId="3" applyNumberFormat="1" applyFont="1" applyFill="1" applyBorder="1" applyAlignment="1" applyProtection="1"/>
    <xf numFmtId="166" fontId="5" fillId="6" borderId="2" xfId="3" applyNumberFormat="1" applyFont="1" applyFill="1" applyBorder="1" applyAlignment="1" applyProtection="1"/>
    <xf numFmtId="167" fontId="5" fillId="0" borderId="0" xfId="3" applyNumberFormat="1" applyFont="1" applyFill="1" applyBorder="1" applyAlignment="1" applyProtection="1"/>
    <xf numFmtId="0" fontId="7" fillId="2" borderId="0" xfId="2" applyFont="1" applyFill="1"/>
    <xf numFmtId="169" fontId="6" fillId="0" borderId="1" xfId="3" applyNumberFormat="1" applyFont="1" applyFill="1" applyBorder="1" applyAlignment="1" applyProtection="1"/>
    <xf numFmtId="0" fontId="4" fillId="0" borderId="0" xfId="3" applyNumberFormat="1" applyFont="1" applyFill="1" applyBorder="1" applyAlignment="1" applyProtection="1"/>
    <xf numFmtId="0" fontId="8" fillId="8" borderId="0" xfId="3" applyNumberFormat="1" applyFont="1" applyFill="1" applyBorder="1" applyAlignment="1" applyProtection="1">
      <alignment horizontal="left"/>
    </xf>
    <xf numFmtId="0" fontId="4" fillId="8" borderId="0" xfId="3" applyNumberFormat="1" applyFont="1" applyFill="1" applyBorder="1" applyAlignment="1" applyProtection="1">
      <alignment horizontal="left"/>
    </xf>
    <xf numFmtId="0" fontId="8" fillId="9" borderId="0" xfId="3" applyNumberFormat="1" applyFont="1" applyFill="1" applyBorder="1" applyAlignment="1" applyProtection="1"/>
    <xf numFmtId="0" fontId="4" fillId="9" borderId="0" xfId="3" applyNumberFormat="1" applyFont="1" applyFill="1" applyBorder="1" applyAlignment="1" applyProtection="1"/>
    <xf numFmtId="0" fontId="8" fillId="10" borderId="0" xfId="3" applyNumberFormat="1" applyFont="1" applyFill="1" applyBorder="1" applyAlignment="1" applyProtection="1"/>
    <xf numFmtId="0" fontId="4" fillId="10" borderId="0" xfId="3" applyNumberFormat="1" applyFont="1" applyFill="1" applyBorder="1" applyAlignment="1" applyProtection="1"/>
    <xf numFmtId="0" fontId="8" fillId="11" borderId="0" xfId="3" applyNumberFormat="1" applyFont="1" applyFill="1" applyBorder="1" applyAlignment="1" applyProtection="1"/>
    <xf numFmtId="0" fontId="4" fillId="11" borderId="0" xfId="3" applyNumberFormat="1" applyFont="1" applyFill="1" applyBorder="1" applyAlignment="1" applyProtection="1"/>
    <xf numFmtId="0" fontId="8" fillId="0" borderId="1" xfId="3" applyNumberFormat="1" applyFont="1" applyFill="1" applyBorder="1" applyAlignment="1" applyProtection="1"/>
    <xf numFmtId="170" fontId="8" fillId="9" borderId="0" xfId="3" applyNumberFormat="1" applyFont="1" applyFill="1" applyBorder="1" applyAlignment="1" applyProtection="1"/>
    <xf numFmtId="0" fontId="8" fillId="0" borderId="0" xfId="3" applyNumberFormat="1" applyFont="1" applyFill="1" applyBorder="1" applyAlignment="1" applyProtection="1"/>
    <xf numFmtId="0" fontId="4" fillId="0" borderId="1" xfId="3" applyNumberFormat="1" applyFont="1" applyFill="1" applyBorder="1" applyAlignment="1" applyProtection="1"/>
    <xf numFmtId="170" fontId="4" fillId="0" borderId="0" xfId="3" applyNumberFormat="1" applyFont="1" applyFill="1" applyBorder="1" applyAlignment="1" applyProtection="1"/>
    <xf numFmtId="171" fontId="4" fillId="0" borderId="0" xfId="3" applyNumberFormat="1" applyFont="1" applyFill="1" applyBorder="1" applyAlignment="1" applyProtection="1"/>
    <xf numFmtId="0" fontId="8" fillId="12" borderId="0" xfId="3" applyNumberFormat="1" applyFont="1" applyFill="1" applyBorder="1" applyAlignment="1" applyProtection="1"/>
    <xf numFmtId="0" fontId="4" fillId="12" borderId="0" xfId="3" applyNumberFormat="1" applyFont="1" applyFill="1" applyBorder="1" applyAlignment="1" applyProtection="1"/>
    <xf numFmtId="0" fontId="8" fillId="10" borderId="1" xfId="3" applyNumberFormat="1" applyFont="1" applyFill="1" applyBorder="1" applyAlignment="1" applyProtection="1"/>
    <xf numFmtId="0" fontId="4" fillId="10" borderId="1" xfId="3" applyNumberFormat="1" applyFont="1" applyFill="1" applyBorder="1" applyAlignment="1" applyProtection="1"/>
    <xf numFmtId="166" fontId="4" fillId="0" borderId="0" xfId="3" applyNumberFormat="1" applyFont="1" applyFill="1" applyBorder="1" applyAlignment="1" applyProtection="1"/>
    <xf numFmtId="166" fontId="8" fillId="0" borderId="0" xfId="3" applyNumberFormat="1" applyFont="1" applyFill="1" applyBorder="1" applyAlignment="1" applyProtection="1"/>
    <xf numFmtId="0" fontId="8" fillId="11" borderId="1" xfId="3" applyNumberFormat="1" applyFont="1" applyFill="1" applyBorder="1" applyAlignment="1" applyProtection="1"/>
    <xf numFmtId="0" fontId="4" fillId="11" borderId="1" xfId="3" applyNumberFormat="1" applyFont="1" applyFill="1" applyBorder="1" applyAlignment="1" applyProtection="1"/>
    <xf numFmtId="172" fontId="4" fillId="0" borderId="0" xfId="3" applyNumberFormat="1" applyFont="1" applyFill="1" applyBorder="1" applyAlignment="1" applyProtection="1"/>
    <xf numFmtId="0" fontId="8" fillId="0" borderId="3" xfId="3" applyNumberFormat="1" applyFont="1" applyFill="1" applyBorder="1" applyAlignment="1" applyProtection="1"/>
    <xf numFmtId="0" fontId="4" fillId="0" borderId="3" xfId="3" applyNumberFormat="1" applyFont="1" applyFill="1" applyBorder="1" applyAlignment="1" applyProtection="1"/>
    <xf numFmtId="166" fontId="8" fillId="13" borderId="3" xfId="3" applyNumberFormat="1" applyFont="1" applyFill="1" applyBorder="1" applyAlignment="1" applyProtection="1"/>
    <xf numFmtId="10" fontId="4" fillId="0" borderId="0" xfId="3" applyNumberFormat="1" applyFont="1" applyFill="1" applyBorder="1" applyAlignment="1" applyProtection="1"/>
    <xf numFmtId="10" fontId="4" fillId="0" borderId="0" xfId="3" quotePrefix="1" applyNumberFormat="1" applyFont="1" applyFill="1" applyBorder="1" applyAlignment="1" applyProtection="1"/>
    <xf numFmtId="166" fontId="4" fillId="10" borderId="0" xfId="3" applyNumberFormat="1" applyFont="1" applyFill="1" applyBorder="1" applyAlignment="1" applyProtection="1"/>
    <xf numFmtId="166" fontId="4" fillId="11" borderId="0" xfId="3" applyNumberFormat="1" applyFont="1" applyFill="1" applyBorder="1" applyAlignment="1" applyProtection="1"/>
    <xf numFmtId="0" fontId="8" fillId="11" borderId="0" xfId="3" applyNumberFormat="1" applyFont="1" applyFill="1" applyBorder="1" applyAlignment="1" applyProtection="1">
      <alignment horizontal="right"/>
    </xf>
    <xf numFmtId="166" fontId="8" fillId="13" borderId="0" xfId="3" applyNumberFormat="1" applyFont="1" applyFill="1" applyBorder="1" applyAlignment="1" applyProtection="1"/>
    <xf numFmtId="0" fontId="2" fillId="0" borderId="0" xfId="0" applyFont="1" applyAlignment="1">
      <alignment horizontal="right"/>
    </xf>
    <xf numFmtId="10" fontId="7" fillId="14" borderId="0" xfId="0" applyNumberFormat="1" applyFont="1" applyFill="1" applyAlignment="1">
      <alignment horizontal="right" vertical="center" wrapText="1"/>
    </xf>
    <xf numFmtId="10" fontId="2" fillId="14" borderId="0" xfId="1" applyNumberFormat="1" applyFont="1" applyFill="1" applyAlignment="1">
      <alignment horizontal="right"/>
    </xf>
    <xf numFmtId="0" fontId="7" fillId="15" borderId="4" xfId="0" applyFont="1" applyFill="1" applyBorder="1" applyAlignment="1">
      <alignment horizontal="left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7" fillId="15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166" fontId="3" fillId="14" borderId="0" xfId="0" applyNumberFormat="1" applyFont="1" applyFill="1" applyAlignment="1">
      <alignment horizontal="center" vertical="center" wrapText="1"/>
    </xf>
    <xf numFmtId="173" fontId="3" fillId="14" borderId="0" xfId="0" applyNumberFormat="1" applyFont="1" applyFill="1" applyAlignment="1">
      <alignment horizontal="center" vertical="center" wrapText="1"/>
    </xf>
    <xf numFmtId="166" fontId="3" fillId="0" borderId="0" xfId="0" applyNumberFormat="1" applyFont="1" applyFill="1" applyAlignment="1">
      <alignment horizontal="center" vertical="center" wrapText="1"/>
    </xf>
    <xf numFmtId="173" fontId="3" fillId="0" borderId="0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166" fontId="3" fillId="0" borderId="5" xfId="0" applyNumberFormat="1" applyFont="1" applyFill="1" applyBorder="1" applyAlignment="1">
      <alignment horizontal="center" vertical="center" wrapText="1"/>
    </xf>
    <xf numFmtId="173" fontId="3" fillId="0" borderId="5" xfId="0" applyNumberFormat="1" applyFont="1" applyFill="1" applyBorder="1" applyAlignment="1">
      <alignment horizontal="center" vertical="center" wrapText="1"/>
    </xf>
    <xf numFmtId="0" fontId="6" fillId="16" borderId="0" xfId="3" applyNumberFormat="1" applyFont="1" applyFill="1" applyBorder="1" applyAlignment="1" applyProtection="1"/>
    <xf numFmtId="0" fontId="5" fillId="16" borderId="0" xfId="3" applyNumberFormat="1" applyFont="1" applyFill="1" applyBorder="1" applyAlignment="1" applyProtection="1"/>
    <xf numFmtId="0" fontId="6" fillId="17" borderId="0" xfId="3" applyNumberFormat="1" applyFont="1" applyFill="1" applyBorder="1" applyAlignment="1" applyProtection="1"/>
    <xf numFmtId="10" fontId="6" fillId="17" borderId="0" xfId="3" applyNumberFormat="1" applyFont="1" applyFill="1" applyBorder="1" applyAlignment="1" applyProtection="1"/>
    <xf numFmtId="10" fontId="6" fillId="17" borderId="0" xfId="3" quotePrefix="1" applyNumberFormat="1" applyFont="1" applyFill="1" applyBorder="1" applyAlignment="1" applyProtection="1"/>
    <xf numFmtId="0" fontId="6" fillId="18" borderId="0" xfId="3" applyNumberFormat="1" applyFont="1" applyFill="1" applyBorder="1" applyAlignment="1" applyProtection="1"/>
    <xf numFmtId="0" fontId="5" fillId="18" borderId="0" xfId="3" applyNumberFormat="1" applyFont="1" applyFill="1" applyBorder="1" applyAlignment="1" applyProtection="1"/>
    <xf numFmtId="166" fontId="6" fillId="18" borderId="0" xfId="3" applyNumberFormat="1" applyFont="1" applyFill="1" applyBorder="1" applyAlignment="1" applyProtection="1"/>
    <xf numFmtId="166" fontId="6" fillId="16" borderId="2" xfId="3" applyNumberFormat="1" applyFont="1" applyFill="1" applyBorder="1" applyAlignment="1" applyProtection="1"/>
    <xf numFmtId="168" fontId="6" fillId="0" borderId="2" xfId="3" applyNumberFormat="1" applyFont="1" applyFill="1" applyBorder="1" applyAlignment="1" applyProtection="1"/>
    <xf numFmtId="168" fontId="6" fillId="0" borderId="0" xfId="3" applyNumberFormat="1" applyFont="1" applyFill="1" applyBorder="1" applyAlignment="1" applyProtection="1"/>
    <xf numFmtId="0" fontId="6" fillId="0" borderId="3" xfId="3" applyNumberFormat="1" applyFont="1" applyFill="1" applyBorder="1" applyAlignment="1" applyProtection="1">
      <alignment horizontal="right"/>
    </xf>
    <xf numFmtId="0" fontId="3" fillId="15" borderId="0" xfId="2" applyFont="1" applyFill="1"/>
    <xf numFmtId="0" fontId="1" fillId="15" borderId="0" xfId="2" applyFont="1" applyFill="1"/>
    <xf numFmtId="0" fontId="5" fillId="0" borderId="0" xfId="3" quotePrefix="1" applyNumberFormat="1" applyFont="1" applyFill="1" applyBorder="1" applyAlignment="1" applyProtection="1"/>
    <xf numFmtId="10" fontId="6" fillId="19" borderId="0" xfId="3" applyNumberFormat="1" applyFont="1" applyFill="1" applyBorder="1" applyAlignment="1" applyProtection="1"/>
    <xf numFmtId="172" fontId="6" fillId="3" borderId="0" xfId="3" applyNumberFormat="1" applyFont="1" applyFill="1" applyBorder="1" applyAlignment="1" applyProtection="1"/>
    <xf numFmtId="10" fontId="6" fillId="0" borderId="0" xfId="3" applyNumberFormat="1" applyFont="1" applyFill="1" applyBorder="1" applyAlignment="1" applyProtection="1"/>
  </cellXfs>
  <cellStyles count="4">
    <cellStyle name="Comma" xfId="1" builtinId="3"/>
    <cellStyle name="Normal" xfId="0" builtinId="0"/>
    <cellStyle name="Normal 2" xfId="3" xr:uid="{5073DF48-9C53-4876-8A98-653F7654953A}"/>
    <cellStyle name="Normal 3 2" xfId="2" xr:uid="{45F0DE80-B1DD-4A50-940E-65123A326C41}"/>
  </cellStyles>
  <dxfs count="0"/>
  <tableStyles count="0" defaultTableStyle="TableStyleMedium2" defaultPivotStyle="PivotStyleLight16"/>
  <colors>
    <mruColors>
      <color rgb="FFDDF2FF"/>
      <color rgb="FFEB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t-content/FRM/FRM%20XLS/T3/R19-P1-T3-Hull-v61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Harper/Documents/_xls/Different%20Durations%20(FRM%20LO%2023.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t-content/FRM/FRM%20XLS/T3/P1.T3.Hull_Ch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t-content/FRM/arch/FRM%202014/Practice%20Questions/T3/t3.407_irate_iratefutur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t-content/FRM/FRM%20XLS/T4/T4.b_2012_XLS_bundle_options_v01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dh-library/0-xls/_2009/3a/3_a_11_Hull_swaps_v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%20Harper\Documents\My%20Documents%20(2007)\_bt\_btContent\_xls\logNormalDi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/Dropbox/bt-deepa/P1.T4.R27.Hull/T4-R27-Hull-BSM-exhib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version-notes"/>
      <sheetName val="C1-simple-profit-diags"/>
      <sheetName val="C1-simple-profit-diags_v.1"/>
      <sheetName val="C1-hedge (F 1.4)"/>
      <sheetName val="C1-spec (T 1.5)"/>
      <sheetName val="C1-arbitrage"/>
      <sheetName val="C2-Margin-Account (T2.1)"/>
      <sheetName val="C2-Open-Interest Ex (BT 708 (2)"/>
      <sheetName val="C2-Open-Interest Ex (BT 708.1)"/>
      <sheetName val="C3-basis-change"/>
      <sheetName val="C3-cross-hedge"/>
      <sheetName val="C4-rate-compounding"/>
      <sheetName val="C4-bond-pricing (sec 4.4)"/>
      <sheetName val="C4-yield-YTM (sec 4.4)"/>
      <sheetName val="C4-par-yield (sec 4.4)"/>
      <sheetName val="C4-bootstrap (sec 4.5)"/>
      <sheetName val="C4-forward-rates (sec 4.6)"/>
      <sheetName val="C4-FRA (sec 4.7)"/>
      <sheetName val="C4-duration (sec 4.8)"/>
      <sheetName val="C4-duration-more (sec 4.8)"/>
      <sheetName val="C4-convexity (sect 4.9)"/>
      <sheetName val="C5-COC"/>
      <sheetName val="C5-IRP (Hull Ex 5.6, 9th Ed)"/>
      <sheetName val="C5-IRP (Hull Ex 5.6, 10th Ed)"/>
      <sheetName val="C6-AI (Hull Ex 8th)"/>
      <sheetName val="C6-AI (Hull Ex 9th)"/>
      <sheetName val="C6-AI (Hull Ex 10th)"/>
      <sheetName val="C6-AI (170.3)"/>
      <sheetName val="C6-AI (170.4)"/>
      <sheetName val="C6-AI (T4.311.1)"/>
      <sheetName val="C6-AI (T4.311.2)"/>
      <sheetName val="C6-AI (407.1)"/>
      <sheetName val="C6-AI (505.1)"/>
      <sheetName val="C6-Daycout-basis"/>
      <sheetName val="C6-discount-instr"/>
      <sheetName val="C6-Hull_6.1_dirty"/>
      <sheetName val="C6_CF"/>
      <sheetName val="C6_CF (3)"/>
      <sheetName val="C6_CF (2)"/>
      <sheetName val="C6-AI (Hull Ex 10th) (4)"/>
      <sheetName val="C6-CTD"/>
      <sheetName val="C6-Tbond-Futures-Price"/>
      <sheetName val="C6-Tbond-Futures-Price (2)"/>
      <sheetName val="C6-Tbond-FP-Hull Pr 6.11"/>
      <sheetName val="C6-ED-Futures"/>
      <sheetName val="C6-Convexity Adj"/>
      <sheetName val="C6-ED-Libor-curve"/>
      <sheetName val="C7-T7.1"/>
      <sheetName val="C7-Compare Advantage, IRS-MSFT"/>
      <sheetName val="C7-Compare Advantage, IRS-M (2)"/>
      <sheetName val="C7-Compare Advantage, IRS (2)"/>
      <sheetName val="C7-Compare Advantage, IRS"/>
      <sheetName val="C7-IRS"/>
      <sheetName val="C7-IRS-Exhibits (Grouped)"/>
      <sheetName val="C7-IRS (3)"/>
      <sheetName val="C7-IRS (4)"/>
      <sheetName val="irate_swap (ALL Semi-Annual)"/>
      <sheetName val="C7-Currency-CF"/>
      <sheetName val="Swap (IRS, but semi-annual)"/>
      <sheetName val="C7-IRS-currency"/>
      <sheetName val="Swap (Currency #2)-revised"/>
      <sheetName val="C7-IRS-currency (BT T3.176.3)"/>
      <sheetName val="C11-PCP"/>
      <sheetName val="C11-PCP (2)"/>
      <sheetName val="C-26-GapOption"/>
      <sheetName val="ARCHIVE (appendix)"/>
      <sheetName val="Hull 4.30 (C4-FRA)"/>
      <sheetName val="174.2"/>
      <sheetName val="Hull 7.2"/>
      <sheetName val="4c.3 DV01_hedge"/>
      <sheetName val="BT 719.1 Cash price"/>
      <sheetName val="BT 719.2 C6-discount-instr (2)"/>
      <sheetName val="BT 719.3 C6-Hull_6.1_dirty (2)"/>
      <sheetName val="C6-AI (Hull Ex 10th) (2)"/>
      <sheetName val="C6-AI (Hull Ex 10th) (3)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0.1</v>
          </cell>
        </row>
      </sheetData>
      <sheetData sheetId="7">
        <row r="4">
          <cell r="F4">
            <v>200</v>
          </cell>
        </row>
        <row r="7">
          <cell r="H7">
            <v>12000</v>
          </cell>
        </row>
        <row r="8">
          <cell r="H8">
            <v>9000</v>
          </cell>
        </row>
      </sheetData>
      <sheetData sheetId="8"/>
      <sheetData sheetId="9"/>
      <sheetData sheetId="10">
        <row r="7">
          <cell r="F7">
            <v>25000</v>
          </cell>
        </row>
        <row r="8">
          <cell r="F8">
            <v>1</v>
          </cell>
        </row>
      </sheetData>
      <sheetData sheetId="11"/>
      <sheetData sheetId="12">
        <row r="4">
          <cell r="D4">
            <v>100</v>
          </cell>
        </row>
        <row r="6">
          <cell r="D6">
            <v>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3">
          <cell r="B3">
            <v>1.2E-2</v>
          </cell>
        </row>
        <row r="5">
          <cell r="B5">
            <v>8</v>
          </cell>
        </row>
        <row r="6">
          <cell r="B6">
            <v>8.25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">
          <cell r="D4">
            <v>10</v>
          </cell>
          <cell r="E4">
            <v>1200</v>
          </cell>
        </row>
        <row r="5">
          <cell r="D5">
            <v>0.08</v>
          </cell>
          <cell r="E5">
            <v>0.05</v>
          </cell>
        </row>
        <row r="7">
          <cell r="D7">
            <v>9.0909090909090905E-3</v>
          </cell>
          <cell r="E7">
            <v>110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ation"/>
      <sheetName val="Black-Scholes (2)"/>
      <sheetName val="Duration (8)"/>
      <sheetName val="Duration (7)"/>
      <sheetName val="Duration (6)"/>
      <sheetName val="Duration (5)"/>
      <sheetName val="duration (4)"/>
      <sheetName val="Duration (2)"/>
      <sheetName val="Duration (3)"/>
      <sheetName val="Sheet2"/>
    </sheetNames>
    <sheetDataSet>
      <sheetData sheetId="0"/>
      <sheetData sheetId="1"/>
      <sheetData sheetId="2"/>
      <sheetData sheetId="3"/>
      <sheetData sheetId="4"/>
      <sheetData sheetId="5">
        <row r="42">
          <cell r="D42">
            <v>0.05</v>
          </cell>
        </row>
        <row r="43">
          <cell r="D43">
            <v>1</v>
          </cell>
        </row>
        <row r="46">
          <cell r="D46">
            <v>5.8268908123975824E-2</v>
          </cell>
        </row>
      </sheetData>
      <sheetData sheetId="6"/>
      <sheetData sheetId="7"/>
      <sheetData sheetId="8"/>
      <sheetData sheetId="9">
        <row r="2">
          <cell r="C2">
            <v>100</v>
          </cell>
        </row>
        <row r="10">
          <cell r="B10">
            <v>0.01</v>
          </cell>
        </row>
        <row r="11">
          <cell r="B11">
            <v>0.02</v>
          </cell>
        </row>
        <row r="12">
          <cell r="B12">
            <v>0.03</v>
          </cell>
        </row>
        <row r="13">
          <cell r="B13">
            <v>0.04</v>
          </cell>
        </row>
        <row r="14">
          <cell r="B14">
            <v>0.05</v>
          </cell>
        </row>
        <row r="15">
          <cell r="B15">
            <v>0.06</v>
          </cell>
        </row>
        <row r="16">
          <cell r="B16">
            <v>7.0000000000000007E-2</v>
          </cell>
        </row>
        <row r="17">
          <cell r="B17">
            <v>0.08</v>
          </cell>
        </row>
        <row r="18">
          <cell r="B18">
            <v>0.09</v>
          </cell>
        </row>
        <row r="19">
          <cell r="B19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4.1 Compound Frequencies"/>
      <sheetName val="4.1 Forward rates"/>
      <sheetName val="4.1 Forward rates (&amp; par yield)"/>
      <sheetName val="(4.1 Bond price)"/>
      <sheetName val="4.1 Bootstrap (zero rates)"/>
      <sheetName val="4.1 FRA valuation"/>
      <sheetName val="4.1. Duration (3 year)"/>
      <sheetName val="4.1. Duration (5 year)"/>
      <sheetName val="A_Hull T 4.5 Forward rates"/>
    </sheetNames>
    <sheetDataSet>
      <sheetData sheetId="0"/>
      <sheetData sheetId="1"/>
      <sheetData sheetId="2"/>
      <sheetData sheetId="3"/>
      <sheetData sheetId="4"/>
      <sheetData sheetId="5">
        <row r="4">
          <cell r="E4">
            <v>100</v>
          </cell>
        </row>
      </sheetData>
      <sheetData sheetId="6"/>
      <sheetData sheetId="7">
        <row r="3">
          <cell r="D3">
            <v>0.1</v>
          </cell>
        </row>
        <row r="17">
          <cell r="G17">
            <v>94.213020554763006</v>
          </cell>
          <cell r="I17">
            <v>2.6530100373908079</v>
          </cell>
        </row>
      </sheetData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7.3"/>
      <sheetName val="407.2"/>
      <sheetName val="407.2b"/>
      <sheetName val="407.1 (2)"/>
      <sheetName val="170.4"/>
      <sheetName val="170.1"/>
      <sheetName val="170.2"/>
      <sheetName val="fabozzi_hull"/>
      <sheetName val="TOC"/>
      <sheetName val="3b.1 Hull_Ch4 (Compound Freq)"/>
      <sheetName val="3b.2 Hull_Ch4 (spot and foward)"/>
      <sheetName val="3b.2 Hull_Ch4 (ParYield)"/>
      <sheetName val="3b.2 Hull_Ch4 (BondPrice)"/>
      <sheetName val="3b.2 Hull_Ch4 (Bootstrap)"/>
      <sheetName val="3b.2 Hull_Ch4 (Forward T4.5)"/>
      <sheetName val="3b.2 Hull_Ch4 (FRA Ex 4.3)"/>
      <sheetName val="3b.3 Hull_Ch4 (Duration 3yr)"/>
      <sheetName val="3b.3 Hull_Ch4 (Duration 5 yr)"/>
      <sheetName val="3b.4 Hull_Ch5 (COC !!)"/>
      <sheetName val="3b.4 Hull_Ch5 (COC IRP)"/>
      <sheetName val="3b.5 Hull_Ch6 (Day Counts)"/>
      <sheetName val="3b.5 Hull_Ch6 (T-bill discount)"/>
      <sheetName val="3b.5 Hull_Ch6 (Treasury Dirty)"/>
      <sheetName val="3b.5 Hull_Ch6 (T-bond Thy Prc)"/>
      <sheetName val="3b.5 Hull_Ch6 (Convexity Adj)"/>
      <sheetName val="Appendix2 (Conversion Factors)"/>
      <sheetName val="Appendix3 (Extra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E4">
            <v>100</v>
          </cell>
        </row>
      </sheetData>
      <sheetData sheetId="14" refreshError="1"/>
      <sheetData sheetId="15" refreshError="1"/>
      <sheetData sheetId="16">
        <row r="3">
          <cell r="D3">
            <v>0.1</v>
          </cell>
        </row>
        <row r="4">
          <cell r="D4">
            <v>0.12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7">
          <cell r="D7">
            <v>100</v>
          </cell>
        </row>
        <row r="8">
          <cell r="D8">
            <v>0.08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2Step-EURO-call (Fig 13.4)"/>
      <sheetName val="2Step-EURO-put (Fig 13.7)"/>
      <sheetName val="2Step-AMER-put (Fig 13.8)"/>
      <sheetName val="2Step-AMER-put (Fig 13.10)"/>
      <sheetName val="2Step-EURO-put (Fig 13.11)"/>
      <sheetName val="3S-AMER-call-currency (F 13.12)"/>
      <sheetName val="4b.2 Black-Scholes-Merton (BSM)"/>
      <sheetName val="4b.2 Lognormal Property"/>
      <sheetName val="4b.2 Lognormal_stock"/>
      <sheetName val="4b.3 BSM_calloption"/>
      <sheetName val="4b.3 BSM_delta"/>
      <sheetName val="4b.3 BSM_gamma"/>
      <sheetName val="4b.3 BSM_vega"/>
      <sheetName val="4b.3 BSM_theta"/>
      <sheetName val="4b.3 BSM_rho"/>
      <sheetName val="4b.3 BSM_putoption"/>
      <sheetName val="4b.3 BSM_put_delta"/>
      <sheetName val="4b.3 BSM_put_gamma"/>
      <sheetName val="4b.3 BSM_put_vega"/>
      <sheetName val="4b.3 BSM_put_theta"/>
      <sheetName val="4b.3 BSM_put_rho"/>
      <sheetName val="4b.4 Dynamic Delta (Hull T17.2)"/>
      <sheetName val="4b.4 Dynamic Delta (Hull T17.3)"/>
      <sheetName val="4b.4 Gamma_neutral"/>
      <sheetName val="4b.4 Theta vs Gam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3">
          <cell r="E23">
            <v>4.4318484119377126E-3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D2">
            <v>50</v>
          </cell>
        </row>
        <row r="3">
          <cell r="D3">
            <v>0.05</v>
          </cell>
        </row>
        <row r="4">
          <cell r="D4">
            <v>20</v>
          </cell>
        </row>
        <row r="6">
          <cell r="D6">
            <v>52</v>
          </cell>
        </row>
        <row r="7">
          <cell r="D7">
            <v>100000</v>
          </cell>
        </row>
      </sheetData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_rate_swap"/>
      <sheetName val="Currency_swap"/>
    </sheetNames>
    <sheetDataSet>
      <sheetData sheetId="0"/>
      <sheetData sheetId="1">
        <row r="7">
          <cell r="E7">
            <v>10</v>
          </cell>
        </row>
        <row r="9">
          <cell r="E9">
            <v>1200</v>
          </cell>
        </row>
        <row r="11">
          <cell r="E11">
            <v>110</v>
          </cell>
        </row>
        <row r="12">
          <cell r="E12">
            <v>9.0909090909090905E-3</v>
          </cell>
        </row>
        <row r="14">
          <cell r="E14">
            <v>0.08</v>
          </cell>
        </row>
        <row r="15">
          <cell r="E15">
            <v>0.05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_Binomial"/>
      <sheetName val="Chart_Binomial_2nd"/>
      <sheetName val="Binomial"/>
      <sheetName val="Chart_Poisson"/>
      <sheetName val="Poisson"/>
      <sheetName val="Lognormal_cht"/>
      <sheetName val="Lognormal"/>
      <sheetName val="Chart4"/>
      <sheetName val="contPDF (2)"/>
      <sheetName val="Normal"/>
      <sheetName val="DataPrimary"/>
      <sheetName val="discretePDF"/>
      <sheetName val="contPDF"/>
      <sheetName val="contCDF (3)"/>
      <sheetName val="contCDF (2)"/>
      <sheetName val="Chart1 (4)"/>
      <sheetName val="Chart1 (3)"/>
      <sheetName val="DataSecondary"/>
      <sheetName val="Chart1 (2)"/>
      <sheetName val="Chart1"/>
      <sheetName val="Sheet1"/>
      <sheetName val="Sheet2"/>
      <sheetName val="Sheet3"/>
    </sheetNames>
    <sheetDataSet>
      <sheetData sheetId="0" refreshError="1"/>
      <sheetData sheetId="1" refreshError="1"/>
      <sheetData sheetId="2">
        <row r="3">
          <cell r="D3">
            <v>10</v>
          </cell>
        </row>
        <row r="4">
          <cell r="D4">
            <v>0.5</v>
          </cell>
        </row>
        <row r="5">
          <cell r="D5">
            <v>0.6</v>
          </cell>
        </row>
        <row r="6">
          <cell r="D6">
            <v>0.7</v>
          </cell>
        </row>
      </sheetData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M (Hull 15.9)"/>
      <sheetName val="Volatility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BDB6-6380-4318-8193-C2C60973FA6A}">
  <dimension ref="A1:O19"/>
  <sheetViews>
    <sheetView showGridLines="0" zoomScale="110" zoomScaleNormal="110" zoomScaleSheetLayoutView="1" workbookViewId="0">
      <selection activeCell="E23" sqref="E23"/>
    </sheetView>
  </sheetViews>
  <sheetFormatPr defaultColWidth="9.7109375" defaultRowHeight="15" x14ac:dyDescent="0.25"/>
  <cols>
    <col min="1" max="1" width="27.7109375" style="3" customWidth="1"/>
    <col min="2" max="2" width="3.7109375" style="3" customWidth="1"/>
    <col min="3" max="13" width="8.7109375" style="3" customWidth="1"/>
    <col min="14" max="14" width="9" style="3" customWidth="1"/>
    <col min="15" max="252" width="15.85546875" style="3" customWidth="1"/>
    <col min="253" max="253" width="3.42578125" style="3" customWidth="1"/>
    <col min="254" max="254" width="15.28515625" style="3" customWidth="1"/>
    <col min="255" max="255" width="8.42578125" style="3" customWidth="1"/>
    <col min="256" max="16384" width="9.7109375" style="3"/>
  </cols>
  <sheetData>
    <row r="1" spans="1:15" x14ac:dyDescent="0.25">
      <c r="B1" s="104" t="s">
        <v>50</v>
      </c>
      <c r="C1" s="105"/>
      <c r="D1" s="105"/>
      <c r="E1" s="105"/>
      <c r="F1" s="105"/>
    </row>
    <row r="2" spans="1:15" ht="9" customHeight="1" x14ac:dyDescent="0.25"/>
    <row r="3" spans="1:15" x14ac:dyDescent="0.25">
      <c r="B3" s="4" t="s">
        <v>1</v>
      </c>
      <c r="C3" s="4"/>
      <c r="D3" s="4"/>
      <c r="O3" s="3" t="s">
        <v>52</v>
      </c>
    </row>
    <row r="4" spans="1:15" x14ac:dyDescent="0.25">
      <c r="B4" s="3" t="s">
        <v>63</v>
      </c>
      <c r="D4" s="108">
        <v>100</v>
      </c>
      <c r="O4" s="8" t="s">
        <v>62</v>
      </c>
    </row>
    <row r="5" spans="1:15" x14ac:dyDescent="0.25">
      <c r="B5" s="3" t="s">
        <v>3</v>
      </c>
      <c r="D5" s="6">
        <v>0.03</v>
      </c>
      <c r="O5" s="8" t="s">
        <v>54</v>
      </c>
    </row>
    <row r="6" spans="1:15" ht="9" customHeight="1" x14ac:dyDescent="0.25"/>
    <row r="7" spans="1:15" x14ac:dyDescent="0.25">
      <c r="B7" s="4" t="s">
        <v>4</v>
      </c>
      <c r="C7" s="7"/>
      <c r="D7" s="4">
        <v>-0.25</v>
      </c>
      <c r="E7" s="4">
        <v>0.25</v>
      </c>
      <c r="F7" s="4">
        <v>0.75</v>
      </c>
      <c r="G7" s="4">
        <v>1.25</v>
      </c>
      <c r="H7" s="4"/>
      <c r="O7" s="3" t="s">
        <v>55</v>
      </c>
    </row>
    <row r="8" spans="1:15" x14ac:dyDescent="0.25">
      <c r="B8" s="8" t="s">
        <v>53</v>
      </c>
      <c r="D8" s="107">
        <v>2.9000000000000001E-2</v>
      </c>
      <c r="E8" s="6">
        <v>2.8000000000000001E-2</v>
      </c>
      <c r="F8" s="6">
        <v>3.2000000000000001E-2</v>
      </c>
      <c r="G8" s="6">
        <v>3.4000000000000002E-2</v>
      </c>
      <c r="O8" s="3" t="s">
        <v>56</v>
      </c>
    </row>
    <row r="9" spans="1:15" x14ac:dyDescent="0.25">
      <c r="B9" s="8" t="s">
        <v>6</v>
      </c>
      <c r="E9" s="9">
        <f>EXP(-E8*E7)</f>
        <v>0.99302444293323511</v>
      </c>
      <c r="F9" s="9">
        <f>EXP(-F8*F7)</f>
        <v>0.97628570975790929</v>
      </c>
      <c r="G9" s="9">
        <f>EXP(-G8*G7)</f>
        <v>0.95839046552094698</v>
      </c>
      <c r="O9" s="106" t="s">
        <v>57</v>
      </c>
    </row>
    <row r="10" spans="1:15" ht="9" customHeight="1" x14ac:dyDescent="0.25"/>
    <row r="11" spans="1:15" x14ac:dyDescent="0.25">
      <c r="A11" s="8"/>
      <c r="B11" s="4" t="s">
        <v>46</v>
      </c>
      <c r="C11" s="7"/>
      <c r="D11" s="7"/>
      <c r="E11" s="4">
        <v>0.25</v>
      </c>
      <c r="F11" s="4">
        <v>0.75</v>
      </c>
      <c r="G11" s="4">
        <v>1.25</v>
      </c>
      <c r="H11" s="4"/>
      <c r="O11" s="106" t="s">
        <v>58</v>
      </c>
    </row>
    <row r="12" spans="1:15" x14ac:dyDescent="0.25">
      <c r="B12" s="3" t="s">
        <v>13</v>
      </c>
      <c r="E12" s="21">
        <f>E8</f>
        <v>2.8000000000000001E-2</v>
      </c>
      <c r="F12" s="21">
        <f>F8</f>
        <v>3.2000000000000001E-2</v>
      </c>
      <c r="G12" s="21">
        <f>G8</f>
        <v>3.4000000000000002E-2</v>
      </c>
      <c r="O12" s="3" t="s">
        <v>59</v>
      </c>
    </row>
    <row r="13" spans="1:15" x14ac:dyDescent="0.25">
      <c r="B13" s="3" t="s">
        <v>14</v>
      </c>
      <c r="E13" s="21">
        <f>E12</f>
        <v>2.8000000000000001E-2</v>
      </c>
      <c r="F13" s="109">
        <f>(F12*F11-E12*E11)/(F11-E11)</f>
        <v>3.4000000000000002E-2</v>
      </c>
      <c r="G13" s="109">
        <f>(G12*G11-F12*F11)/(G11-F11)</f>
        <v>3.7000000000000005E-2</v>
      </c>
      <c r="O13" s="106" t="s">
        <v>60</v>
      </c>
    </row>
    <row r="14" spans="1:15" x14ac:dyDescent="0.25">
      <c r="B14" s="94" t="s">
        <v>46</v>
      </c>
      <c r="C14" s="94"/>
      <c r="D14" s="94"/>
      <c r="E14" s="95">
        <f>float_rate</f>
        <v>2.9000000000000001E-2</v>
      </c>
      <c r="F14" s="96">
        <f>2*(EXP(F13/2)-1)</f>
        <v>3.4290644650481372E-2</v>
      </c>
      <c r="G14" s="95">
        <f>2*(EXP(G13/2)-1)</f>
        <v>3.7344370339150057E-2</v>
      </c>
    </row>
    <row r="15" spans="1:15" x14ac:dyDescent="0.25">
      <c r="O15" s="3" t="s">
        <v>61</v>
      </c>
    </row>
    <row r="16" spans="1:15" x14ac:dyDescent="0.25">
      <c r="B16" s="97" t="s">
        <v>16</v>
      </c>
      <c r="C16" s="98"/>
      <c r="D16" s="98"/>
      <c r="E16" s="99">
        <f>E14*notional/2</f>
        <v>1.4500000000000002</v>
      </c>
      <c r="F16" s="99">
        <f>F14*notional/2</f>
        <v>1.7145322325240686</v>
      </c>
      <c r="G16" s="99">
        <f>G14*notional/2</f>
        <v>1.8672185169575028</v>
      </c>
    </row>
    <row r="17" spans="2:8" x14ac:dyDescent="0.25">
      <c r="B17" s="92" t="s">
        <v>17</v>
      </c>
      <c r="C17" s="93"/>
      <c r="D17" s="93"/>
      <c r="E17" s="100">
        <f>fixed_rate*notional/2</f>
        <v>1.5</v>
      </c>
      <c r="F17" s="100">
        <f>fixed_rate*notional/2</f>
        <v>1.5</v>
      </c>
      <c r="G17" s="100">
        <f>fixed_rate*notional/2</f>
        <v>1.5</v>
      </c>
    </row>
    <row r="18" spans="2:8" x14ac:dyDescent="0.25">
      <c r="B18" s="3" t="s">
        <v>47</v>
      </c>
      <c r="E18" s="101">
        <f>E16-E17</f>
        <v>-4.9999999999999822E-2</v>
      </c>
      <c r="F18" s="101">
        <f>F16-F17</f>
        <v>0.21453223252406861</v>
      </c>
      <c r="G18" s="101">
        <f>G16-G17</f>
        <v>0.36721851695750285</v>
      </c>
      <c r="H18" s="36"/>
    </row>
    <row r="19" spans="2:8" x14ac:dyDescent="0.25">
      <c r="B19" s="3" t="s">
        <v>48</v>
      </c>
      <c r="E19" s="102">
        <f>E18*E9</f>
        <v>-4.9651222146661581E-2</v>
      </c>
      <c r="F19" s="102">
        <f>F18*F9</f>
        <v>0.20944475289570916</v>
      </c>
      <c r="G19" s="102">
        <f>G18*G9</f>
        <v>0.35193872541481291</v>
      </c>
      <c r="H19" s="37">
        <f>SUM(E19:G19)</f>
        <v>0.51173225616386042</v>
      </c>
    </row>
  </sheetData>
  <pageMargins left="1" right="1" top="0.57361111111111107" bottom="0.57361111111111107" header="0" footer="0"/>
  <pageSetup firstPageNumber="4294967295" orientation="portrait" cellComments="asDisplayed" r:id="rId1"/>
  <headerFooter alignWithMargins="0">
    <oddHeader>&amp;L&amp;C&amp;R</oddHeader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9075-A724-475D-B807-84678B685F11}">
  <dimension ref="B1:H17"/>
  <sheetViews>
    <sheetView showGridLines="0" zoomScale="110" zoomScaleNormal="110" zoomScaleSheetLayoutView="1" workbookViewId="0"/>
  </sheetViews>
  <sheetFormatPr defaultColWidth="9.7109375" defaultRowHeight="15" x14ac:dyDescent="0.25"/>
  <cols>
    <col min="1" max="1" width="27.7109375" style="3" customWidth="1"/>
    <col min="2" max="2" width="3.7109375" style="3" customWidth="1"/>
    <col min="3" max="13" width="8.7109375" style="3" customWidth="1"/>
    <col min="14" max="252" width="15.85546875" style="3" customWidth="1"/>
    <col min="253" max="253" width="3.42578125" style="3" customWidth="1"/>
    <col min="254" max="254" width="15.28515625" style="3" customWidth="1"/>
    <col min="255" max="255" width="8.42578125" style="3" customWidth="1"/>
    <col min="256" max="16384" width="9.7109375" style="3"/>
  </cols>
  <sheetData>
    <row r="1" spans="2:8" x14ac:dyDescent="0.25">
      <c r="B1" s="104" t="s">
        <v>51</v>
      </c>
      <c r="C1" s="105"/>
      <c r="D1" s="105"/>
      <c r="E1" s="105"/>
      <c r="F1" s="105"/>
    </row>
    <row r="2" spans="2:8" ht="9" customHeight="1" x14ac:dyDescent="0.25"/>
    <row r="3" spans="2:8" x14ac:dyDescent="0.25">
      <c r="B3" s="4" t="s">
        <v>1</v>
      </c>
      <c r="C3" s="4"/>
      <c r="D3" s="4"/>
    </row>
    <row r="4" spans="2:8" x14ac:dyDescent="0.25">
      <c r="B4" s="3" t="s">
        <v>63</v>
      </c>
      <c r="D4" s="108">
        <v>100</v>
      </c>
    </row>
    <row r="5" spans="2:8" x14ac:dyDescent="0.25">
      <c r="B5" s="3" t="s">
        <v>3</v>
      </c>
      <c r="D5" s="6">
        <v>0.03</v>
      </c>
    </row>
    <row r="6" spans="2:8" ht="9" customHeight="1" x14ac:dyDescent="0.25"/>
    <row r="7" spans="2:8" x14ac:dyDescent="0.25">
      <c r="B7" s="4" t="s">
        <v>4</v>
      </c>
      <c r="C7" s="7"/>
      <c r="D7" s="4">
        <v>-0.25</v>
      </c>
      <c r="E7" s="4">
        <v>0.25</v>
      </c>
      <c r="F7" s="4">
        <v>0.75</v>
      </c>
      <c r="G7" s="4">
        <v>1.25</v>
      </c>
      <c r="H7" s="4"/>
    </row>
    <row r="8" spans="2:8" x14ac:dyDescent="0.25">
      <c r="B8" s="8" t="s">
        <v>53</v>
      </c>
      <c r="D8" s="107">
        <v>2.9000000000000001E-2</v>
      </c>
      <c r="E8" s="6">
        <v>2.8000000000000001E-2</v>
      </c>
      <c r="F8" s="6">
        <v>3.2000000000000001E-2</v>
      </c>
      <c r="G8" s="6">
        <v>3.4000000000000002E-2</v>
      </c>
    </row>
    <row r="9" spans="2:8" x14ac:dyDescent="0.25">
      <c r="B9" s="8" t="s">
        <v>6</v>
      </c>
      <c r="E9" s="9">
        <f>EXP(-E8*E7)</f>
        <v>0.99302444293323511</v>
      </c>
      <c r="F9" s="9">
        <f>EXP(-F8*F7)</f>
        <v>0.97628570975790929</v>
      </c>
      <c r="G9" s="9">
        <f>EXP(-G8*G7)</f>
        <v>0.95839046552094698</v>
      </c>
    </row>
    <row r="10" spans="2:8" ht="9" customHeight="1" x14ac:dyDescent="0.25"/>
    <row r="11" spans="2:8" x14ac:dyDescent="0.25">
      <c r="B11" s="97" t="s">
        <v>8</v>
      </c>
      <c r="C11" s="97"/>
      <c r="D11" s="97"/>
      <c r="E11" s="98"/>
      <c r="F11" s="98"/>
      <c r="G11" s="98"/>
      <c r="H11" s="98"/>
    </row>
    <row r="12" spans="2:8" x14ac:dyDescent="0.25">
      <c r="B12" s="8"/>
      <c r="C12" s="3" t="s">
        <v>9</v>
      </c>
      <c r="E12" s="29">
        <f>notional*float_rate/2+notional</f>
        <v>101.45</v>
      </c>
    </row>
    <row r="13" spans="2:8" x14ac:dyDescent="0.25">
      <c r="B13" s="8"/>
      <c r="C13" s="3" t="s">
        <v>10</v>
      </c>
      <c r="E13" s="29">
        <f>E12*E9</f>
        <v>100.7423297355767</v>
      </c>
      <c r="H13" s="30">
        <f>SUM(E13:G13)</f>
        <v>100.7423297355767</v>
      </c>
    </row>
    <row r="14" spans="2:8" x14ac:dyDescent="0.25">
      <c r="B14" s="92" t="s">
        <v>11</v>
      </c>
      <c r="C14" s="92"/>
      <c r="D14" s="92"/>
      <c r="E14" s="93"/>
      <c r="F14" s="93"/>
      <c r="G14" s="93"/>
      <c r="H14" s="93"/>
    </row>
    <row r="15" spans="2:8" x14ac:dyDescent="0.25">
      <c r="C15" s="3" t="s">
        <v>9</v>
      </c>
      <c r="E15" s="29">
        <f>notional*fixed_rate/2</f>
        <v>1.5</v>
      </c>
      <c r="F15" s="29">
        <f>notional*fixed_rate/2</f>
        <v>1.5</v>
      </c>
      <c r="G15" s="29">
        <f>notional*fixed_rate/2+notional</f>
        <v>101.5</v>
      </c>
    </row>
    <row r="16" spans="2:8" x14ac:dyDescent="0.25">
      <c r="C16" s="3" t="s">
        <v>10</v>
      </c>
      <c r="E16" s="29">
        <f>E15*E9</f>
        <v>1.4895366643998527</v>
      </c>
      <c r="F16" s="29">
        <f>F15*F9</f>
        <v>1.464428564636864</v>
      </c>
      <c r="G16" s="29">
        <f>G15*G9</f>
        <v>97.276632250376124</v>
      </c>
      <c r="H16" s="30">
        <f>SUM(E16:G16)</f>
        <v>100.23059747941284</v>
      </c>
    </row>
    <row r="17" spans="2:8" x14ac:dyDescent="0.25">
      <c r="B17" s="18"/>
      <c r="C17" s="18"/>
      <c r="D17" s="18"/>
      <c r="E17" s="31"/>
      <c r="F17" s="31"/>
      <c r="G17" s="103" t="s">
        <v>49</v>
      </c>
      <c r="H17" s="32">
        <f>H13-H16</f>
        <v>0.51173225616386731</v>
      </c>
    </row>
  </sheetData>
  <pageMargins left="1" right="1" top="0.57361111111111107" bottom="0.57361111111111107" header="0" footer="0"/>
  <pageSetup firstPageNumber="4294967295" orientation="portrait" cellComments="asDisplayed" r:id="rId1"/>
  <headerFooter alignWithMargins="0">
    <oddHeader>&amp;L&amp;C&amp;R</oddHeader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0AEF-0D89-4B37-BA3F-3FE6EDE2DEDD}">
  <dimension ref="A1:I31"/>
  <sheetViews>
    <sheetView showGridLines="0" zoomScaleSheetLayoutView="1" workbookViewId="0">
      <selection activeCell="E29" sqref="E29"/>
    </sheetView>
  </sheetViews>
  <sheetFormatPr defaultColWidth="9.7109375" defaultRowHeight="15" outlineLevelRow="1" x14ac:dyDescent="0.25"/>
  <cols>
    <col min="1" max="1" width="3.42578125" style="3" customWidth="1"/>
    <col min="2" max="2" width="3.7109375" style="3" customWidth="1"/>
    <col min="3" max="13" width="8.7109375" style="3" customWidth="1"/>
    <col min="14" max="252" width="15.85546875" style="3" customWidth="1"/>
    <col min="253" max="253" width="3.42578125" style="3" customWidth="1"/>
    <col min="254" max="254" width="15.28515625" style="3" customWidth="1"/>
    <col min="255" max="255" width="8.42578125" style="3" customWidth="1"/>
    <col min="256" max="16384" width="9.7109375" style="3"/>
  </cols>
  <sheetData>
    <row r="1" spans="2:9" x14ac:dyDescent="0.25">
      <c r="B1" s="1" t="s">
        <v>0</v>
      </c>
      <c r="C1" s="2"/>
      <c r="D1" s="2"/>
      <c r="E1" s="2"/>
      <c r="F1" s="2"/>
      <c r="G1" s="2"/>
      <c r="H1" s="2"/>
      <c r="I1" s="2"/>
    </row>
    <row r="3" spans="2:9" x14ac:dyDescent="0.25">
      <c r="B3" s="4" t="s">
        <v>1</v>
      </c>
      <c r="C3" s="4"/>
      <c r="D3" s="4"/>
    </row>
    <row r="4" spans="2:9" x14ac:dyDescent="0.25">
      <c r="B4" s="3" t="s">
        <v>2</v>
      </c>
      <c r="D4" s="28">
        <v>100</v>
      </c>
    </row>
    <row r="5" spans="2:9" x14ac:dyDescent="0.25">
      <c r="B5" s="3" t="s">
        <v>3</v>
      </c>
      <c r="D5" s="6">
        <v>0.03</v>
      </c>
    </row>
    <row r="7" spans="2:9" x14ac:dyDescent="0.25">
      <c r="B7" s="4" t="s">
        <v>4</v>
      </c>
      <c r="C7" s="7"/>
      <c r="D7" s="4">
        <v>-0.25</v>
      </c>
      <c r="E7" s="4">
        <v>0.25</v>
      </c>
      <c r="F7" s="4">
        <v>0.75</v>
      </c>
      <c r="G7" s="4">
        <v>1.25</v>
      </c>
      <c r="H7" s="4"/>
    </row>
    <row r="8" spans="2:9" x14ac:dyDescent="0.25">
      <c r="B8" s="8" t="s">
        <v>5</v>
      </c>
      <c r="D8" s="6">
        <v>2.9000000000000001E-2</v>
      </c>
      <c r="E8" s="6">
        <v>2.8000000000000001E-2</v>
      </c>
      <c r="F8" s="6">
        <v>3.2000000000000001E-2</v>
      </c>
      <c r="G8" s="6">
        <v>3.4000000000000002E-2</v>
      </c>
    </row>
    <row r="9" spans="2:9" x14ac:dyDescent="0.25">
      <c r="B9" s="8" t="s">
        <v>6</v>
      </c>
      <c r="E9" s="9">
        <f>EXP(-E8*E7)</f>
        <v>0.99302444293323511</v>
      </c>
      <c r="F9" s="9">
        <f>EXP(-F8*F7)</f>
        <v>0.97628570975790929</v>
      </c>
      <c r="G9" s="9">
        <f>EXP(-G8*G7)</f>
        <v>0.95839046552094698</v>
      </c>
    </row>
    <row r="11" spans="2:9" outlineLevel="1" x14ac:dyDescent="0.25">
      <c r="B11" s="10" t="s">
        <v>7</v>
      </c>
      <c r="C11" s="11"/>
      <c r="D11" s="11"/>
      <c r="E11" s="11"/>
      <c r="F11" s="11"/>
      <c r="G11" s="11"/>
      <c r="H11" s="11"/>
    </row>
    <row r="12" spans="2:9" ht="6" customHeight="1" outlineLevel="1" x14ac:dyDescent="0.25"/>
    <row r="13" spans="2:9" outlineLevel="1" x14ac:dyDescent="0.25">
      <c r="B13" s="12" t="s">
        <v>8</v>
      </c>
      <c r="C13" s="12"/>
      <c r="D13" s="12"/>
      <c r="E13" s="13"/>
      <c r="F13" s="13"/>
      <c r="G13" s="13"/>
      <c r="H13" s="13"/>
    </row>
    <row r="14" spans="2:9" outlineLevel="1" x14ac:dyDescent="0.25">
      <c r="B14" s="8"/>
      <c r="C14" s="3" t="s">
        <v>9</v>
      </c>
      <c r="E14" s="29">
        <f>notional*float_rate/2+notional</f>
        <v>101.45</v>
      </c>
    </row>
    <row r="15" spans="2:9" outlineLevel="1" x14ac:dyDescent="0.25">
      <c r="B15" s="8"/>
      <c r="C15" s="3" t="s">
        <v>10</v>
      </c>
      <c r="E15" s="29">
        <f>E14*E9</f>
        <v>100.7423297355767</v>
      </c>
      <c r="H15" s="30">
        <f>SUM(E15:G15)</f>
        <v>100.7423297355767</v>
      </c>
    </row>
    <row r="16" spans="2:9" outlineLevel="1" x14ac:dyDescent="0.25">
      <c r="B16" s="16" t="s">
        <v>11</v>
      </c>
      <c r="C16" s="16"/>
      <c r="D16" s="16"/>
      <c r="E16" s="24"/>
      <c r="F16" s="24"/>
      <c r="G16" s="24"/>
      <c r="H16" s="24"/>
    </row>
    <row r="17" spans="1:8" outlineLevel="1" x14ac:dyDescent="0.25">
      <c r="C17" s="3" t="s">
        <v>9</v>
      </c>
      <c r="E17" s="29">
        <f>notional*fixed_rate/2</f>
        <v>1.5</v>
      </c>
      <c r="F17" s="29">
        <f>notional*fixed_rate/2</f>
        <v>1.5</v>
      </c>
      <c r="G17" s="29">
        <f>notional*fixed_rate/2+notional</f>
        <v>101.5</v>
      </c>
    </row>
    <row r="18" spans="1:8" outlineLevel="1" x14ac:dyDescent="0.25">
      <c r="C18" s="3" t="s">
        <v>10</v>
      </c>
      <c r="E18" s="29">
        <f>E17*E9</f>
        <v>1.4895366643998527</v>
      </c>
      <c r="F18" s="29">
        <f>F17*F9</f>
        <v>1.464428564636864</v>
      </c>
      <c r="G18" s="29">
        <f>G17*G9</f>
        <v>97.276632250376124</v>
      </c>
      <c r="H18" s="30">
        <f>SUM(E18:G18)</f>
        <v>100.23059747941284</v>
      </c>
    </row>
    <row r="19" spans="1:8" outlineLevel="1" x14ac:dyDescent="0.25">
      <c r="B19" s="18"/>
      <c r="C19" s="18"/>
      <c r="D19" s="18"/>
      <c r="E19" s="31"/>
      <c r="F19" s="31"/>
      <c r="G19" s="31"/>
      <c r="H19" s="32">
        <f>H15-H18</f>
        <v>0.51173225616386731</v>
      </c>
    </row>
    <row r="20" spans="1:8" outlineLevel="1" x14ac:dyDescent="0.25"/>
    <row r="21" spans="1:8" x14ac:dyDescent="0.25">
      <c r="B21" s="10" t="s">
        <v>12</v>
      </c>
      <c r="C21" s="11"/>
      <c r="D21" s="11"/>
      <c r="E21" s="11"/>
      <c r="F21" s="11"/>
      <c r="G21" s="11"/>
      <c r="H21" s="11"/>
    </row>
    <row r="22" spans="1:8" ht="6" customHeight="1" x14ac:dyDescent="0.25"/>
    <row r="23" spans="1:8" x14ac:dyDescent="0.25">
      <c r="A23" s="8"/>
      <c r="B23" s="4" t="s">
        <v>4</v>
      </c>
      <c r="C23" s="7"/>
      <c r="D23" s="7"/>
      <c r="E23" s="4">
        <v>0.25</v>
      </c>
      <c r="F23" s="4">
        <v>0.75</v>
      </c>
      <c r="G23" s="4">
        <v>1.25</v>
      </c>
      <c r="H23" s="4"/>
    </row>
    <row r="24" spans="1:8" x14ac:dyDescent="0.25">
      <c r="B24" s="3" t="s">
        <v>13</v>
      </c>
      <c r="E24" s="21">
        <f>E8</f>
        <v>2.8000000000000001E-2</v>
      </c>
      <c r="F24" s="21">
        <f>F8</f>
        <v>3.2000000000000001E-2</v>
      </c>
      <c r="G24" s="21">
        <f>G8</f>
        <v>3.4000000000000002E-2</v>
      </c>
    </row>
    <row r="25" spans="1:8" x14ac:dyDescent="0.25">
      <c r="B25" s="3" t="s">
        <v>14</v>
      </c>
      <c r="E25" s="21">
        <f>E24</f>
        <v>2.8000000000000001E-2</v>
      </c>
      <c r="F25" s="21">
        <f>(F24*F23-E24*E23)/(F23-E23)</f>
        <v>3.4000000000000002E-2</v>
      </c>
      <c r="G25" s="21">
        <f>(G24*G23-F24*F23)/(G23-F23)</f>
        <v>3.7000000000000005E-2</v>
      </c>
    </row>
    <row r="26" spans="1:8" x14ac:dyDescent="0.25">
      <c r="B26" s="3" t="s">
        <v>15</v>
      </c>
      <c r="E26" s="21">
        <f>float_rate</f>
        <v>2.9000000000000001E-2</v>
      </c>
      <c r="F26" s="22">
        <f>2*(EXP(F25/2)-1)</f>
        <v>3.4290644650481372E-2</v>
      </c>
      <c r="G26" s="21">
        <f>2*(EXP(G25/2)-1)</f>
        <v>3.7344370339150057E-2</v>
      </c>
    </row>
    <row r="28" spans="1:8" x14ac:dyDescent="0.25">
      <c r="B28" s="12" t="s">
        <v>16</v>
      </c>
      <c r="C28" s="13"/>
      <c r="D28" s="13"/>
      <c r="E28" s="38">
        <f>E26*notional/2</f>
        <v>1.4500000000000002</v>
      </c>
      <c r="F28" s="38">
        <f>F26*notional/2</f>
        <v>1.7145322325240686</v>
      </c>
      <c r="G28" s="38">
        <f>G26*notional/2</f>
        <v>1.8672185169575028</v>
      </c>
      <c r="H28" s="13"/>
    </row>
    <row r="29" spans="1:8" x14ac:dyDescent="0.25">
      <c r="B29" s="16" t="s">
        <v>17</v>
      </c>
      <c r="C29" s="24"/>
      <c r="D29" s="24"/>
      <c r="E29" s="39">
        <f>fixed_rate*notional/2</f>
        <v>1.5</v>
      </c>
      <c r="F29" s="39">
        <f>fixed_rate*notional/2</f>
        <v>1.5</v>
      </c>
      <c r="G29" s="39">
        <f>fixed_rate*notional/2</f>
        <v>1.5</v>
      </c>
      <c r="H29" s="24"/>
    </row>
    <row r="30" spans="1:8" x14ac:dyDescent="0.25">
      <c r="B30" s="3" t="s">
        <v>18</v>
      </c>
      <c r="E30" s="35">
        <f>E28-E29</f>
        <v>-4.9999999999999822E-2</v>
      </c>
      <c r="F30" s="35">
        <f>F28-F29</f>
        <v>0.21453223252406861</v>
      </c>
      <c r="G30" s="35">
        <f>G28-G29</f>
        <v>0.36721851695750285</v>
      </c>
      <c r="H30" s="36"/>
    </row>
    <row r="31" spans="1:8" x14ac:dyDescent="0.25">
      <c r="B31" s="3" t="s">
        <v>19</v>
      </c>
      <c r="E31" s="40">
        <f>E30*E9</f>
        <v>-4.9651222146661581E-2</v>
      </c>
      <c r="F31" s="40">
        <f>F30*F9</f>
        <v>0.20944475289570916</v>
      </c>
      <c r="G31" s="40">
        <f>G30*G9</f>
        <v>0.35193872541481291</v>
      </c>
      <c r="H31" s="37">
        <f>SUM(E31:G31)</f>
        <v>0.51173225616386042</v>
      </c>
    </row>
  </sheetData>
  <pageMargins left="1" right="1" top="0.57361111111111107" bottom="0.57361111111111107" header="0" footer="0"/>
  <pageSetup firstPageNumber="4294967295" orientation="portrait" cellComments="asDisplayed" r:id="rId1"/>
  <headerFooter alignWithMargins="0">
    <oddHeader>&amp;L&amp;C&amp;R</oddHeader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6433-877B-4520-ADCB-6892EF5FE8A8}">
  <dimension ref="A1:I31"/>
  <sheetViews>
    <sheetView showGridLines="0" tabSelected="1" zoomScaleSheetLayoutView="1" workbookViewId="0"/>
  </sheetViews>
  <sheetFormatPr defaultColWidth="9.7109375" defaultRowHeight="15" x14ac:dyDescent="0.25"/>
  <cols>
    <col min="1" max="1" width="3.42578125" style="3" customWidth="1"/>
    <col min="2" max="2" width="3.7109375" style="3" customWidth="1"/>
    <col min="3" max="3" width="8.7109375" style="3" customWidth="1"/>
    <col min="4" max="8" width="12.7109375" style="3" customWidth="1"/>
    <col min="9" max="13" width="8.7109375" style="3" customWidth="1"/>
    <col min="14" max="252" width="15.85546875" style="3" customWidth="1"/>
    <col min="253" max="253" width="3.42578125" style="3" customWidth="1"/>
    <col min="254" max="254" width="15.28515625" style="3" customWidth="1"/>
    <col min="255" max="255" width="8.42578125" style="3" customWidth="1"/>
    <col min="256" max="16384" width="9.7109375" style="3"/>
  </cols>
  <sheetData>
    <row r="1" spans="2:9" x14ac:dyDescent="0.25">
      <c r="B1" s="1" t="s">
        <v>0</v>
      </c>
      <c r="C1" s="2"/>
      <c r="D1" s="2"/>
      <c r="E1" s="2"/>
      <c r="F1" s="2"/>
      <c r="G1" s="2"/>
      <c r="H1" s="2"/>
      <c r="I1" s="2"/>
    </row>
    <row r="3" spans="2:9" x14ac:dyDescent="0.25">
      <c r="B3" s="4" t="s">
        <v>1</v>
      </c>
      <c r="C3" s="4"/>
      <c r="D3" s="4"/>
    </row>
    <row r="4" spans="2:9" x14ac:dyDescent="0.25">
      <c r="B4" s="3" t="s">
        <v>2</v>
      </c>
      <c r="D4" s="5">
        <v>1000000</v>
      </c>
    </row>
    <row r="5" spans="2:9" x14ac:dyDescent="0.25">
      <c r="B5" s="3" t="s">
        <v>3</v>
      </c>
      <c r="D5" s="6">
        <v>0.06</v>
      </c>
    </row>
    <row r="7" spans="2:9" x14ac:dyDescent="0.25">
      <c r="B7" s="4" t="s">
        <v>4</v>
      </c>
      <c r="C7" s="7"/>
      <c r="D7" s="4">
        <v>-0.25</v>
      </c>
      <c r="E7" s="4">
        <v>0.25</v>
      </c>
      <c r="F7" s="4">
        <v>0.75</v>
      </c>
      <c r="G7" s="4">
        <v>1.25</v>
      </c>
      <c r="H7" s="4"/>
    </row>
    <row r="8" spans="2:9" x14ac:dyDescent="0.25">
      <c r="B8" s="8" t="s">
        <v>5</v>
      </c>
      <c r="D8" s="6">
        <v>0.05</v>
      </c>
      <c r="E8" s="6">
        <v>5.3999999999999999E-2</v>
      </c>
      <c r="F8" s="6">
        <v>5.6000000000000001E-2</v>
      </c>
      <c r="G8" s="6">
        <v>5.8000000000000003E-2</v>
      </c>
    </row>
    <row r="9" spans="2:9" x14ac:dyDescent="0.25">
      <c r="B9" s="8" t="s">
        <v>6</v>
      </c>
      <c r="E9" s="9">
        <f>EXP(-E8*E7)</f>
        <v>0.98659071631773265</v>
      </c>
      <c r="F9" s="9">
        <f>EXP(-F8*F7)</f>
        <v>0.95886978057248451</v>
      </c>
      <c r="G9" s="9">
        <f>EXP(-G8*G7)</f>
        <v>0.93006574666027841</v>
      </c>
    </row>
    <row r="11" spans="2:9" x14ac:dyDescent="0.25">
      <c r="B11" s="10" t="s">
        <v>7</v>
      </c>
      <c r="C11" s="11"/>
      <c r="D11" s="11"/>
      <c r="E11" s="11"/>
      <c r="F11" s="11"/>
      <c r="G11" s="11"/>
      <c r="H11" s="11"/>
    </row>
    <row r="12" spans="2:9" ht="6" customHeight="1" x14ac:dyDescent="0.25"/>
    <row r="13" spans="2:9" x14ac:dyDescent="0.25">
      <c r="B13" s="12" t="s">
        <v>8</v>
      </c>
      <c r="C13" s="12"/>
      <c r="D13" s="12"/>
      <c r="E13" s="13"/>
      <c r="F13" s="13"/>
      <c r="G13" s="13"/>
      <c r="H13" s="13"/>
    </row>
    <row r="14" spans="2:9" x14ac:dyDescent="0.25">
      <c r="B14" s="8"/>
      <c r="C14" s="3" t="s">
        <v>9</v>
      </c>
      <c r="E14" s="14">
        <f>notional*float_rate/2+notional</f>
        <v>1025000</v>
      </c>
      <c r="F14" s="14"/>
      <c r="G14" s="14"/>
      <c r="H14" s="14"/>
    </row>
    <row r="15" spans="2:9" x14ac:dyDescent="0.25">
      <c r="B15" s="8"/>
      <c r="C15" s="3" t="s">
        <v>10</v>
      </c>
      <c r="E15" s="14">
        <f>E14*E9</f>
        <v>1011255.4842256759</v>
      </c>
      <c r="F15" s="14"/>
      <c r="G15" s="14"/>
      <c r="H15" s="15">
        <f>SUM(E15:G15)</f>
        <v>1011255.4842256759</v>
      </c>
    </row>
    <row r="16" spans="2:9" x14ac:dyDescent="0.25">
      <c r="B16" s="16" t="s">
        <v>11</v>
      </c>
      <c r="C16" s="16"/>
      <c r="D16" s="16"/>
      <c r="E16" s="17"/>
      <c r="F16" s="17"/>
      <c r="G16" s="17"/>
      <c r="H16" s="17"/>
    </row>
    <row r="17" spans="1:8" x14ac:dyDescent="0.25">
      <c r="C17" s="3" t="s">
        <v>9</v>
      </c>
      <c r="E17" s="14">
        <f>notional*fixed_rate/2</f>
        <v>30000</v>
      </c>
      <c r="F17" s="14">
        <f>notional*fixed_rate/2</f>
        <v>30000</v>
      </c>
      <c r="G17" s="14">
        <f>notional*fixed_rate/2+notional</f>
        <v>1030000</v>
      </c>
      <c r="H17" s="14"/>
    </row>
    <row r="18" spans="1:8" x14ac:dyDescent="0.25">
      <c r="C18" s="3" t="s">
        <v>10</v>
      </c>
      <c r="E18" s="14">
        <f>E17*E9</f>
        <v>29597.721489531981</v>
      </c>
      <c r="F18" s="14">
        <f>F17*F9</f>
        <v>28766.093417174536</v>
      </c>
      <c r="G18" s="14">
        <f>G17*G9</f>
        <v>957967.71906008676</v>
      </c>
      <c r="H18" s="15">
        <f>SUM(E18:G18)</f>
        <v>1016331.5339667933</v>
      </c>
    </row>
    <row r="19" spans="1:8" x14ac:dyDescent="0.25">
      <c r="B19" s="18"/>
      <c r="C19" s="18"/>
      <c r="D19" s="18"/>
      <c r="E19" s="19"/>
      <c r="F19" s="19"/>
      <c r="G19" s="19"/>
      <c r="H19" s="20">
        <f>H15-H18</f>
        <v>-5076.0497411174001</v>
      </c>
    </row>
    <row r="21" spans="1:8" x14ac:dyDescent="0.25">
      <c r="B21" s="10" t="s">
        <v>12</v>
      </c>
      <c r="C21" s="11"/>
      <c r="D21" s="11"/>
      <c r="E21" s="11"/>
      <c r="F21" s="11"/>
      <c r="G21" s="11"/>
      <c r="H21" s="11"/>
    </row>
    <row r="22" spans="1:8" ht="6" customHeight="1" x14ac:dyDescent="0.25"/>
    <row r="23" spans="1:8" x14ac:dyDescent="0.25">
      <c r="A23" s="8"/>
      <c r="B23" s="4" t="s">
        <v>4</v>
      </c>
      <c r="C23" s="7"/>
      <c r="D23" s="7"/>
      <c r="E23" s="4">
        <v>0.25</v>
      </c>
      <c r="F23" s="4">
        <v>0.75</v>
      </c>
      <c r="G23" s="4">
        <v>1.25</v>
      </c>
      <c r="H23" s="4"/>
    </row>
    <row r="24" spans="1:8" x14ac:dyDescent="0.25">
      <c r="B24" s="3" t="s">
        <v>13</v>
      </c>
      <c r="E24" s="21">
        <f>E8</f>
        <v>5.3999999999999999E-2</v>
      </c>
      <c r="F24" s="21">
        <f>F8</f>
        <v>5.6000000000000001E-2</v>
      </c>
      <c r="G24" s="21">
        <f>G8</f>
        <v>5.8000000000000003E-2</v>
      </c>
    </row>
    <row r="25" spans="1:8" x14ac:dyDescent="0.25">
      <c r="B25" s="3" t="s">
        <v>14</v>
      </c>
      <c r="E25" s="21">
        <f>E24</f>
        <v>5.3999999999999999E-2</v>
      </c>
      <c r="F25" s="21">
        <f>(F24*F23-E24*E23)/(F23-E23)</f>
        <v>5.7000000000000009E-2</v>
      </c>
      <c r="G25" s="21">
        <f>(G24*G23-F24*F23)/(G23-F23)</f>
        <v>6.1000000000000013E-2</v>
      </c>
    </row>
    <row r="26" spans="1:8" x14ac:dyDescent="0.25">
      <c r="B26" s="3" t="s">
        <v>15</v>
      </c>
      <c r="E26" s="21">
        <f>float_rate</f>
        <v>0.05</v>
      </c>
      <c r="F26" s="22">
        <f>2*(EXP(F25/2)-1)</f>
        <v>5.7820021669047872E-2</v>
      </c>
      <c r="G26" s="21">
        <f>2*(EXP(G25/2)-1)</f>
        <v>6.1939780097561847E-2</v>
      </c>
    </row>
    <row r="28" spans="1:8" x14ac:dyDescent="0.25">
      <c r="B28" s="12" t="s">
        <v>16</v>
      </c>
      <c r="C28" s="13"/>
      <c r="D28" s="13"/>
      <c r="E28" s="23">
        <f>E26*notional/2</f>
        <v>25000</v>
      </c>
      <c r="F28" s="23">
        <f>F26*notional/2</f>
        <v>28910.010834523935</v>
      </c>
      <c r="G28" s="23">
        <f>G26*notional/2</f>
        <v>30969.890048780922</v>
      </c>
      <c r="H28" s="23"/>
    </row>
    <row r="29" spans="1:8" x14ac:dyDescent="0.25">
      <c r="B29" s="16" t="s">
        <v>17</v>
      </c>
      <c r="C29" s="24"/>
      <c r="D29" s="24"/>
      <c r="E29" s="25">
        <f>fixed_rate*notional/2</f>
        <v>30000</v>
      </c>
      <c r="F29" s="25">
        <f>fixed_rate*notional/2</f>
        <v>30000</v>
      </c>
      <c r="G29" s="25">
        <f>fixed_rate*notional/2</f>
        <v>30000</v>
      </c>
      <c r="H29" s="17"/>
    </row>
    <row r="30" spans="1:8" x14ac:dyDescent="0.25">
      <c r="B30" s="3" t="s">
        <v>18</v>
      </c>
      <c r="E30" s="26">
        <f>E28-E29</f>
        <v>-5000</v>
      </c>
      <c r="F30" s="26">
        <f>F28-F29</f>
        <v>-1089.989165476065</v>
      </c>
      <c r="G30" s="26">
        <f>G28-G29</f>
        <v>969.89004878092237</v>
      </c>
      <c r="H30" s="26"/>
    </row>
    <row r="31" spans="1:8" x14ac:dyDescent="0.25">
      <c r="B31" s="3" t="s">
        <v>19</v>
      </c>
      <c r="E31" s="14">
        <f>E30*E9</f>
        <v>-4932.9535815886629</v>
      </c>
      <c r="F31" s="14">
        <f>F30*F9</f>
        <v>-1045.1576719264199</v>
      </c>
      <c r="G31" s="14">
        <f>G30*G9</f>
        <v>902.0615123978024</v>
      </c>
      <c r="H31" s="27">
        <f>SUM(E31:G31)</f>
        <v>-5076.0497411172801</v>
      </c>
    </row>
  </sheetData>
  <pageMargins left="1" right="1" top="0.57361111111111107" bottom="0.57361111111111107" header="0" footer="0"/>
  <pageSetup firstPageNumber="4294967295" orientation="portrait" cellComments="asDisplayed" r:id="rId1"/>
  <headerFooter alignWithMargins="0">
    <oddHeader>&amp;L&amp;C&amp;R</oddHeader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BF6D-1E4A-4D63-A69A-D947E5697DC4}">
  <dimension ref="A1:I31"/>
  <sheetViews>
    <sheetView showGridLines="0" zoomScaleSheetLayoutView="1" workbookViewId="0">
      <selection activeCell="K22" sqref="K22"/>
    </sheetView>
  </sheetViews>
  <sheetFormatPr defaultColWidth="9.7109375" defaultRowHeight="15" outlineLevelRow="1" x14ac:dyDescent="0.25"/>
  <cols>
    <col min="1" max="1" width="3.42578125" style="3" customWidth="1"/>
    <col min="2" max="2" width="3.7109375" style="3" customWidth="1"/>
    <col min="3" max="13" width="8.7109375" style="3" customWidth="1"/>
    <col min="14" max="252" width="15.85546875" style="3" customWidth="1"/>
    <col min="253" max="253" width="3.42578125" style="3" customWidth="1"/>
    <col min="254" max="254" width="15.28515625" style="3" customWidth="1"/>
    <col min="255" max="255" width="8.42578125" style="3" customWidth="1"/>
    <col min="256" max="16384" width="9.7109375" style="3"/>
  </cols>
  <sheetData>
    <row r="1" spans="2:9" x14ac:dyDescent="0.25">
      <c r="B1" s="1" t="s">
        <v>0</v>
      </c>
      <c r="C1" s="2"/>
      <c r="D1" s="2"/>
      <c r="E1" s="2"/>
      <c r="F1" s="2"/>
      <c r="G1" s="2"/>
      <c r="H1" s="2"/>
      <c r="I1" s="2"/>
    </row>
    <row r="3" spans="2:9" x14ac:dyDescent="0.25">
      <c r="B3" s="4" t="s">
        <v>1</v>
      </c>
      <c r="C3" s="4"/>
      <c r="D3" s="4"/>
    </row>
    <row r="4" spans="2:9" x14ac:dyDescent="0.25">
      <c r="B4" s="3" t="s">
        <v>2</v>
      </c>
      <c r="D4" s="28">
        <v>100</v>
      </c>
    </row>
    <row r="5" spans="2:9" x14ac:dyDescent="0.25">
      <c r="B5" s="3" t="s">
        <v>3</v>
      </c>
      <c r="D5" s="6">
        <v>0.03</v>
      </c>
    </row>
    <row r="7" spans="2:9" x14ac:dyDescent="0.25">
      <c r="B7" s="4" t="s">
        <v>4</v>
      </c>
      <c r="C7" s="7"/>
      <c r="D7" s="4">
        <v>-0.25</v>
      </c>
      <c r="E7" s="4">
        <v>0.25</v>
      </c>
      <c r="F7" s="4">
        <v>0.75</v>
      </c>
      <c r="G7" s="4">
        <v>1.25</v>
      </c>
      <c r="H7" s="4"/>
    </row>
    <row r="8" spans="2:9" x14ac:dyDescent="0.25">
      <c r="B8" s="8" t="s">
        <v>5</v>
      </c>
      <c r="D8" s="6">
        <v>2.9000000000000001E-2</v>
      </c>
      <c r="E8" s="6">
        <v>2.8000000000000001E-2</v>
      </c>
      <c r="F8" s="6">
        <v>3.2000000000000001E-2</v>
      </c>
      <c r="G8" s="6">
        <v>3.4000000000000002E-2</v>
      </c>
    </row>
    <row r="9" spans="2:9" x14ac:dyDescent="0.25">
      <c r="B9" s="8" t="s">
        <v>6</v>
      </c>
      <c r="E9" s="9">
        <f>EXP(-E8*E7)</f>
        <v>0.99302444293323511</v>
      </c>
      <c r="F9" s="9">
        <f>EXP(-F8*F7)</f>
        <v>0.97628570975790929</v>
      </c>
      <c r="G9" s="9">
        <f>EXP(-G8*G7)</f>
        <v>0.95839046552094698</v>
      </c>
    </row>
    <row r="11" spans="2:9" outlineLevel="1" x14ac:dyDescent="0.25">
      <c r="B11" s="10" t="s">
        <v>7</v>
      </c>
      <c r="C11" s="11"/>
      <c r="D11" s="11"/>
      <c r="E11" s="11"/>
      <c r="F11" s="11"/>
      <c r="G11" s="11"/>
      <c r="H11" s="11"/>
    </row>
    <row r="12" spans="2:9" ht="6" customHeight="1" outlineLevel="1" x14ac:dyDescent="0.25"/>
    <row r="13" spans="2:9" outlineLevel="1" x14ac:dyDescent="0.25">
      <c r="B13" s="12" t="s">
        <v>8</v>
      </c>
      <c r="C13" s="12"/>
      <c r="D13" s="12"/>
      <c r="E13" s="13"/>
      <c r="F13" s="13"/>
      <c r="G13" s="13"/>
      <c r="H13" s="13"/>
    </row>
    <row r="14" spans="2:9" outlineLevel="1" x14ac:dyDescent="0.25">
      <c r="B14" s="8"/>
      <c r="C14" s="3" t="s">
        <v>9</v>
      </c>
      <c r="E14" s="29">
        <f>notional*float_rate/2+notional</f>
        <v>101.45</v>
      </c>
    </row>
    <row r="15" spans="2:9" outlineLevel="1" x14ac:dyDescent="0.25">
      <c r="B15" s="8"/>
      <c r="C15" s="3" t="s">
        <v>10</v>
      </c>
      <c r="E15" s="29">
        <f>E14*E9</f>
        <v>100.7423297355767</v>
      </c>
      <c r="H15" s="30">
        <f>SUM(E15:G15)</f>
        <v>100.7423297355767</v>
      </c>
    </row>
    <row r="16" spans="2:9" outlineLevel="1" x14ac:dyDescent="0.25">
      <c r="B16" s="16" t="s">
        <v>11</v>
      </c>
      <c r="C16" s="16"/>
      <c r="D16" s="16"/>
      <c r="E16" s="24"/>
      <c r="F16" s="24"/>
      <c r="G16" s="24"/>
      <c r="H16" s="24"/>
    </row>
    <row r="17" spans="1:8" outlineLevel="1" x14ac:dyDescent="0.25">
      <c r="C17" s="3" t="s">
        <v>9</v>
      </c>
      <c r="E17" s="29">
        <f>notional*fixed_rate/2</f>
        <v>1.5</v>
      </c>
      <c r="F17" s="29">
        <f>notional*fixed_rate/2</f>
        <v>1.5</v>
      </c>
      <c r="G17" s="29">
        <f>notional*fixed_rate/2+notional</f>
        <v>101.5</v>
      </c>
    </row>
    <row r="18" spans="1:8" outlineLevel="1" x14ac:dyDescent="0.25">
      <c r="C18" s="3" t="s">
        <v>10</v>
      </c>
      <c r="E18" s="29">
        <f>E17*E9</f>
        <v>1.4895366643998527</v>
      </c>
      <c r="F18" s="29">
        <f>F17*F9</f>
        <v>1.464428564636864</v>
      </c>
      <c r="G18" s="29">
        <f>G17*G9</f>
        <v>97.276632250376124</v>
      </c>
      <c r="H18" s="30">
        <f>SUM(E18:G18)</f>
        <v>100.23059747941284</v>
      </c>
    </row>
    <row r="19" spans="1:8" outlineLevel="1" x14ac:dyDescent="0.25">
      <c r="B19" s="18"/>
      <c r="C19" s="18"/>
      <c r="D19" s="18"/>
      <c r="E19" s="31"/>
      <c r="F19" s="31"/>
      <c r="G19" s="31"/>
      <c r="H19" s="32">
        <f>H15-H18</f>
        <v>0.51173225616386731</v>
      </c>
    </row>
    <row r="20" spans="1:8" outlineLevel="1" x14ac:dyDescent="0.25"/>
    <row r="21" spans="1:8" x14ac:dyDescent="0.25">
      <c r="B21" s="10" t="s">
        <v>12</v>
      </c>
      <c r="C21" s="11"/>
      <c r="D21" s="11"/>
      <c r="E21" s="11"/>
      <c r="F21" s="11"/>
      <c r="G21" s="11"/>
      <c r="H21" s="11"/>
    </row>
    <row r="22" spans="1:8" ht="6" customHeight="1" x14ac:dyDescent="0.25"/>
    <row r="23" spans="1:8" x14ac:dyDescent="0.25">
      <c r="A23" s="8"/>
      <c r="B23" s="4" t="s">
        <v>4</v>
      </c>
      <c r="C23" s="7"/>
      <c r="D23" s="7"/>
      <c r="E23" s="4">
        <v>0.25</v>
      </c>
      <c r="F23" s="4">
        <v>0.75</v>
      </c>
      <c r="G23" s="4">
        <v>1.25</v>
      </c>
      <c r="H23" s="4"/>
    </row>
    <row r="24" spans="1:8" x14ac:dyDescent="0.25">
      <c r="B24" s="3" t="s">
        <v>13</v>
      </c>
      <c r="E24" s="21">
        <f>E8</f>
        <v>2.8000000000000001E-2</v>
      </c>
      <c r="F24" s="21">
        <f>F8</f>
        <v>3.2000000000000001E-2</v>
      </c>
      <c r="G24" s="21">
        <f>G8</f>
        <v>3.4000000000000002E-2</v>
      </c>
    </row>
    <row r="25" spans="1:8" x14ac:dyDescent="0.25">
      <c r="B25" s="3" t="s">
        <v>14</v>
      </c>
      <c r="E25" s="21">
        <f>E24</f>
        <v>2.8000000000000001E-2</v>
      </c>
      <c r="F25" s="21">
        <f>(F24*F23-E24*E23)/(F23-E23)</f>
        <v>3.4000000000000002E-2</v>
      </c>
      <c r="G25" s="21">
        <f>(G24*G23-F24*F23)/(G23-F23)</f>
        <v>3.7000000000000005E-2</v>
      </c>
    </row>
    <row r="26" spans="1:8" x14ac:dyDescent="0.25">
      <c r="B26" s="3" t="s">
        <v>15</v>
      </c>
      <c r="E26" s="21">
        <f>float_rate</f>
        <v>2.9000000000000001E-2</v>
      </c>
      <c r="F26" s="22">
        <f>2*(EXP(F25/2)-1)</f>
        <v>3.4290644650481372E-2</v>
      </c>
      <c r="G26" s="21">
        <f>2*(EXP(G25/2)-1)</f>
        <v>3.7344370339150057E-2</v>
      </c>
    </row>
    <row r="28" spans="1:8" x14ac:dyDescent="0.25">
      <c r="B28" s="12" t="s">
        <v>16</v>
      </c>
      <c r="C28" s="13"/>
      <c r="D28" s="13"/>
      <c r="E28" s="33">
        <f>E26*notional/2</f>
        <v>1.4500000000000002</v>
      </c>
      <c r="F28" s="33">
        <f>F26*notional/2</f>
        <v>1.7145322325240686</v>
      </c>
      <c r="G28" s="33">
        <f>G26*notional/2</f>
        <v>1.8672185169575028</v>
      </c>
      <c r="H28" s="13"/>
    </row>
    <row r="29" spans="1:8" x14ac:dyDescent="0.25">
      <c r="B29" s="16" t="s">
        <v>17</v>
      </c>
      <c r="C29" s="24"/>
      <c r="D29" s="24"/>
      <c r="E29" s="34">
        <f>fixed_rate*notional/2</f>
        <v>1.5</v>
      </c>
      <c r="F29" s="34">
        <f>fixed_rate*notional/2</f>
        <v>1.5</v>
      </c>
      <c r="G29" s="34">
        <f>fixed_rate*notional/2</f>
        <v>1.5</v>
      </c>
      <c r="H29" s="24"/>
    </row>
    <row r="30" spans="1:8" x14ac:dyDescent="0.25">
      <c r="B30" s="3" t="s">
        <v>18</v>
      </c>
      <c r="E30" s="35">
        <f>E28-E29</f>
        <v>-4.9999999999999822E-2</v>
      </c>
      <c r="F30" s="35">
        <f>F28-F29</f>
        <v>0.21453223252406861</v>
      </c>
      <c r="G30" s="35">
        <f>G28-G29</f>
        <v>0.36721851695750285</v>
      </c>
      <c r="H30" s="36"/>
    </row>
    <row r="31" spans="1:8" x14ac:dyDescent="0.25">
      <c r="B31" s="3" t="s">
        <v>19</v>
      </c>
      <c r="E31" s="29">
        <f>E30*E9</f>
        <v>-4.9651222146661581E-2</v>
      </c>
      <c r="F31" s="29">
        <f>F30*F9</f>
        <v>0.20944475289570916</v>
      </c>
      <c r="G31" s="29">
        <f>G30*G9</f>
        <v>0.35193872541481291</v>
      </c>
      <c r="H31" s="37">
        <f>SUM(E31:G31)</f>
        <v>0.51173225616386042</v>
      </c>
    </row>
  </sheetData>
  <pageMargins left="1" right="1" top="0.57361111111111107" bottom="0.57361111111111107" header="0" footer="0"/>
  <pageSetup firstPageNumber="4294967295" orientation="portrait" cellComments="asDisplayed" r:id="rId1"/>
  <headerFooter alignWithMargins="0">
    <oddHeader>&amp;L&amp;C&amp;R</oddHeader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79D4-6D79-464D-8BB8-23C5AF822E48}">
  <dimension ref="A1:H30"/>
  <sheetViews>
    <sheetView showGridLines="0" zoomScaleSheetLayoutView="1" workbookViewId="0">
      <selection activeCell="K22" sqref="K22"/>
    </sheetView>
  </sheetViews>
  <sheetFormatPr defaultColWidth="9.7109375" defaultRowHeight="15" outlineLevelRow="1" x14ac:dyDescent="0.25"/>
  <cols>
    <col min="1" max="1" width="3.42578125" style="3" customWidth="1"/>
    <col min="2" max="2" width="3.7109375" style="3" customWidth="1"/>
    <col min="3" max="3" width="15.85546875" style="3" customWidth="1"/>
    <col min="4" max="12" width="8.7109375" style="3" customWidth="1"/>
    <col min="13" max="251" width="15.85546875" style="3" customWidth="1"/>
    <col min="252" max="252" width="3.42578125" style="3" customWidth="1"/>
    <col min="253" max="253" width="15.28515625" style="3" customWidth="1"/>
    <col min="254" max="254" width="8.42578125" style="3" customWidth="1"/>
    <col min="255" max="16384" width="9.7109375" style="3"/>
  </cols>
  <sheetData>
    <row r="1" spans="2:8" x14ac:dyDescent="0.25">
      <c r="B1" s="41" t="s">
        <v>20</v>
      </c>
      <c r="C1" s="2"/>
      <c r="D1" s="2"/>
      <c r="E1" s="2"/>
      <c r="F1" s="2"/>
      <c r="G1" s="2"/>
      <c r="H1" s="2"/>
    </row>
    <row r="3" spans="2:8" x14ac:dyDescent="0.25">
      <c r="B3" s="4" t="s">
        <v>1</v>
      </c>
      <c r="C3" s="4"/>
      <c r="D3" s="4"/>
    </row>
    <row r="4" spans="2:8" x14ac:dyDescent="0.25">
      <c r="B4" s="3" t="s">
        <v>2</v>
      </c>
      <c r="D4" s="28">
        <v>100</v>
      </c>
    </row>
    <row r="5" spans="2:8" x14ac:dyDescent="0.25">
      <c r="B5" s="3" t="s">
        <v>3</v>
      </c>
      <c r="D5" s="6">
        <v>0.04</v>
      </c>
    </row>
    <row r="7" spans="2:8" x14ac:dyDescent="0.25">
      <c r="B7" s="4" t="s">
        <v>4</v>
      </c>
      <c r="C7" s="7"/>
      <c r="D7" s="42">
        <f>-2/12</f>
        <v>-0.16666666666666666</v>
      </c>
      <c r="E7" s="42">
        <f>D7+0.5</f>
        <v>0.33333333333333337</v>
      </c>
      <c r="F7" s="42">
        <f>E7+0.5</f>
        <v>0.83333333333333337</v>
      </c>
      <c r="G7" s="4"/>
    </row>
    <row r="8" spans="2:8" x14ac:dyDescent="0.25">
      <c r="B8" s="8" t="s">
        <v>21</v>
      </c>
      <c r="D8" s="6">
        <v>2.4E-2</v>
      </c>
      <c r="E8" s="6">
        <v>0.03</v>
      </c>
      <c r="F8" s="6">
        <v>0.03</v>
      </c>
    </row>
    <row r="9" spans="2:8" x14ac:dyDescent="0.25">
      <c r="B9" s="8" t="s">
        <v>22</v>
      </c>
      <c r="D9" s="6">
        <v>2.7E-2</v>
      </c>
      <c r="E9" s="6">
        <v>2.7E-2</v>
      </c>
      <c r="F9" s="6">
        <v>2.7E-2</v>
      </c>
    </row>
    <row r="10" spans="2:8" x14ac:dyDescent="0.25">
      <c r="B10" s="8" t="s">
        <v>6</v>
      </c>
      <c r="E10" s="9">
        <f>EXP(-E9*E7)</f>
        <v>0.99104037877288365</v>
      </c>
      <c r="F10" s="9">
        <f>EXP(-F9*F7)</f>
        <v>0.97775123719333634</v>
      </c>
    </row>
    <row r="12" spans="2:8" outlineLevel="1" x14ac:dyDescent="0.25">
      <c r="B12" s="10" t="s">
        <v>7</v>
      </c>
      <c r="C12" s="11"/>
      <c r="D12" s="11"/>
      <c r="E12" s="11"/>
      <c r="F12" s="11"/>
      <c r="G12" s="11"/>
    </row>
    <row r="13" spans="2:8" ht="6" customHeight="1" outlineLevel="1" x14ac:dyDescent="0.25"/>
    <row r="14" spans="2:8" outlineLevel="1" x14ac:dyDescent="0.25">
      <c r="B14" s="12" t="s">
        <v>8</v>
      </c>
      <c r="C14" s="12"/>
      <c r="D14" s="12"/>
      <c r="E14" s="13"/>
      <c r="F14" s="13"/>
      <c r="G14" s="13"/>
    </row>
    <row r="15" spans="2:8" outlineLevel="1" x14ac:dyDescent="0.25">
      <c r="B15" s="8"/>
      <c r="C15" s="3" t="s">
        <v>9</v>
      </c>
      <c r="E15" s="29">
        <f>notional*float_rate/2+notional</f>
        <v>101.2</v>
      </c>
    </row>
    <row r="16" spans="2:8" outlineLevel="1" x14ac:dyDescent="0.25">
      <c r="B16" s="8"/>
      <c r="C16" s="3" t="s">
        <v>10</v>
      </c>
      <c r="E16" s="29">
        <f>E15*E10</f>
        <v>100.29328633181582</v>
      </c>
      <c r="G16" s="30">
        <f>SUM(E16:F16)</f>
        <v>100.29328633181582</v>
      </c>
    </row>
    <row r="17" spans="1:7" outlineLevel="1" x14ac:dyDescent="0.25">
      <c r="B17" s="16" t="s">
        <v>11</v>
      </c>
      <c r="C17" s="16"/>
      <c r="D17" s="16"/>
      <c r="E17" s="24"/>
      <c r="F17" s="24"/>
      <c r="G17" s="24"/>
    </row>
    <row r="18" spans="1:7" outlineLevel="1" x14ac:dyDescent="0.25">
      <c r="C18" s="3" t="s">
        <v>9</v>
      </c>
      <c r="E18" s="29">
        <f>notional*fixed_rate/2</f>
        <v>2</v>
      </c>
      <c r="F18" s="29">
        <f>notional*fixed_rate/2</f>
        <v>2</v>
      </c>
    </row>
    <row r="19" spans="1:7" outlineLevel="1" x14ac:dyDescent="0.25">
      <c r="C19" s="3" t="s">
        <v>10</v>
      </c>
      <c r="E19" s="29">
        <f>E18*E10</f>
        <v>1.9820807575457673</v>
      </c>
      <c r="F19" s="29">
        <f>F18*F10</f>
        <v>1.9555024743866727</v>
      </c>
      <c r="G19" s="30">
        <f>SUM(E19:F19)</f>
        <v>3.93758323193244</v>
      </c>
    </row>
    <row r="20" spans="1:7" outlineLevel="1" x14ac:dyDescent="0.25">
      <c r="B20" s="18"/>
      <c r="C20" s="18"/>
      <c r="D20" s="18"/>
      <c r="E20" s="31"/>
      <c r="F20" s="31"/>
      <c r="G20" s="32">
        <f>G16-G19</f>
        <v>96.355703099883385</v>
      </c>
    </row>
    <row r="21" spans="1:7" outlineLevel="1" x14ac:dyDescent="0.25"/>
    <row r="22" spans="1:7" x14ac:dyDescent="0.25">
      <c r="B22" s="10" t="s">
        <v>12</v>
      </c>
      <c r="C22" s="11"/>
      <c r="D22" s="11"/>
      <c r="E22" s="11"/>
      <c r="F22" s="11"/>
      <c r="G22" s="11"/>
    </row>
    <row r="23" spans="1:7" ht="6" customHeight="1" x14ac:dyDescent="0.25"/>
    <row r="24" spans="1:7" x14ac:dyDescent="0.25">
      <c r="A24" s="8"/>
      <c r="B24" s="4" t="s">
        <v>4</v>
      </c>
      <c r="C24" s="7"/>
      <c r="D24" s="7"/>
      <c r="E24" s="42">
        <f>E7</f>
        <v>0.33333333333333337</v>
      </c>
      <c r="F24" s="42">
        <f>F7</f>
        <v>0.83333333333333337</v>
      </c>
      <c r="G24" s="4"/>
    </row>
    <row r="25" spans="1:7" x14ac:dyDescent="0.25">
      <c r="B25" s="3" t="s">
        <v>15</v>
      </c>
      <c r="E25" s="21">
        <f>float_rate</f>
        <v>2.4E-2</v>
      </c>
      <c r="F25" s="22">
        <f>E8</f>
        <v>0.03</v>
      </c>
    </row>
    <row r="27" spans="1:7" x14ac:dyDescent="0.25">
      <c r="B27" s="12" t="s">
        <v>16</v>
      </c>
      <c r="C27" s="13"/>
      <c r="D27" s="13"/>
      <c r="E27" s="38">
        <f>E25*notional/2</f>
        <v>1.2</v>
      </c>
      <c r="F27" s="38">
        <f>F25*notional/2</f>
        <v>1.5</v>
      </c>
      <c r="G27" s="13"/>
    </row>
    <row r="28" spans="1:7" x14ac:dyDescent="0.25">
      <c r="B28" s="16" t="s">
        <v>17</v>
      </c>
      <c r="C28" s="24"/>
      <c r="D28" s="24"/>
      <c r="E28" s="39">
        <f>fixed_rate*notional/2</f>
        <v>2</v>
      </c>
      <c r="F28" s="39">
        <f>fixed_rate*notional/2</f>
        <v>2</v>
      </c>
      <c r="G28" s="24"/>
    </row>
    <row r="29" spans="1:7" x14ac:dyDescent="0.25">
      <c r="B29" s="3" t="s">
        <v>18</v>
      </c>
      <c r="E29" s="35">
        <f>E27-E28</f>
        <v>-0.8</v>
      </c>
      <c r="F29" s="35">
        <f>F27-F28</f>
        <v>-0.5</v>
      </c>
      <c r="G29" s="36"/>
    </row>
    <row r="30" spans="1:7" x14ac:dyDescent="0.25">
      <c r="B30" s="3" t="s">
        <v>19</v>
      </c>
      <c r="E30" s="40">
        <f>E29*E10</f>
        <v>-0.79283230301830698</v>
      </c>
      <c r="F30" s="40">
        <f>F29*F10</f>
        <v>-0.48887561859666817</v>
      </c>
      <c r="G30" s="37">
        <f>SUM(E30:F30)</f>
        <v>-1.2817079216149752</v>
      </c>
    </row>
  </sheetData>
  <pageMargins left="1" right="1" top="0.57361111111111107" bottom="0.57361111111111107" header="0" footer="0"/>
  <pageSetup firstPageNumber="4294967295" orientation="portrait" cellComments="asDisplayed" r:id="rId1"/>
  <headerFooter alignWithMargins="0">
    <oddHeader>&amp;L&amp;C&amp;R</oddHeader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2F29-F869-45ED-AB55-E224C15EF168}">
  <dimension ref="A1:H34"/>
  <sheetViews>
    <sheetView zoomScaleSheetLayoutView="1" workbookViewId="0">
      <selection activeCell="K22" sqref="K22"/>
    </sheetView>
  </sheetViews>
  <sheetFormatPr defaultColWidth="9.7109375" defaultRowHeight="12.75" x14ac:dyDescent="0.2"/>
  <cols>
    <col min="1" max="2" width="3.42578125" style="43" customWidth="1"/>
    <col min="3" max="3" width="23.5703125" style="43" customWidth="1"/>
    <col min="4" max="4" width="9.5703125" style="43" bestFit="1" customWidth="1"/>
    <col min="5" max="5" width="9.7109375" style="43" customWidth="1"/>
    <col min="6" max="6" width="9.85546875" style="43" customWidth="1"/>
    <col min="7" max="7" width="3.42578125" style="43" customWidth="1"/>
    <col min="8" max="8" width="9.5703125" style="43" bestFit="1" customWidth="1"/>
    <col min="9" max="9" width="19.7109375" style="43" customWidth="1"/>
    <col min="10" max="10" width="13.85546875" style="43" customWidth="1"/>
    <col min="11" max="252" width="15.85546875" style="43" customWidth="1"/>
    <col min="253" max="253" width="3.42578125" style="43" customWidth="1"/>
    <col min="254" max="254" width="15.28515625" style="43" customWidth="1"/>
    <col min="255" max="255" width="8.42578125" style="43" customWidth="1"/>
    <col min="256" max="16384" width="9.7109375" style="43"/>
  </cols>
  <sheetData>
    <row r="1" spans="1:8" x14ac:dyDescent="0.2">
      <c r="B1" s="44" t="s">
        <v>23</v>
      </c>
      <c r="C1" s="45"/>
      <c r="D1" s="45"/>
      <c r="E1" s="45"/>
      <c r="F1" s="45"/>
      <c r="G1" s="45"/>
      <c r="H1" s="45"/>
    </row>
    <row r="2" spans="1:8" x14ac:dyDescent="0.2">
      <c r="B2" s="46" t="s">
        <v>24</v>
      </c>
      <c r="C2" s="47"/>
    </row>
    <row r="3" spans="1:8" x14ac:dyDescent="0.2">
      <c r="B3" s="48" t="s">
        <v>25</v>
      </c>
      <c r="C3" s="49"/>
    </row>
    <row r="4" spans="1:8" x14ac:dyDescent="0.2">
      <c r="B4" s="50" t="s">
        <v>26</v>
      </c>
      <c r="C4" s="51"/>
    </row>
    <row r="6" spans="1:8" x14ac:dyDescent="0.2">
      <c r="B6" s="52" t="s">
        <v>1</v>
      </c>
      <c r="C6" s="52"/>
      <c r="D6" s="52"/>
      <c r="E6" s="52"/>
    </row>
    <row r="7" spans="1:8" x14ac:dyDescent="0.2">
      <c r="B7" s="43" t="s">
        <v>2</v>
      </c>
      <c r="E7" s="46">
        <v>100</v>
      </c>
    </row>
    <row r="8" spans="1:8" x14ac:dyDescent="0.2">
      <c r="B8" s="43" t="s">
        <v>27</v>
      </c>
      <c r="E8" s="53">
        <v>0.08</v>
      </c>
    </row>
    <row r="9" spans="1:8" x14ac:dyDescent="0.2">
      <c r="B9" s="43" t="s">
        <v>28</v>
      </c>
      <c r="E9" s="53">
        <v>0.10199999999999999</v>
      </c>
      <c r="F9" s="54"/>
    </row>
    <row r="11" spans="1:8" x14ac:dyDescent="0.2">
      <c r="B11" s="52" t="s">
        <v>4</v>
      </c>
      <c r="C11" s="55"/>
      <c r="D11" s="52">
        <v>0.25</v>
      </c>
      <c r="E11" s="52">
        <v>0.75</v>
      </c>
      <c r="F11" s="52">
        <v>1.25</v>
      </c>
      <c r="G11" s="52"/>
      <c r="H11" s="52"/>
    </row>
    <row r="12" spans="1:8" x14ac:dyDescent="0.2">
      <c r="B12" s="54" t="s">
        <v>5</v>
      </c>
      <c r="D12" s="53">
        <v>0.1</v>
      </c>
      <c r="E12" s="53">
        <v>0.105</v>
      </c>
      <c r="F12" s="53">
        <v>0.11</v>
      </c>
      <c r="G12" s="56"/>
    </row>
    <row r="13" spans="1:8" x14ac:dyDescent="0.2">
      <c r="B13" s="54" t="s">
        <v>29</v>
      </c>
      <c r="D13" s="57">
        <f>1/(1+D12/2)^(D11*2)</f>
        <v>0.97590007294853309</v>
      </c>
      <c r="E13" s="57">
        <f>1/(1+E12/2)^(E11*2)</f>
        <v>0.92611910466238356</v>
      </c>
      <c r="F13" s="57">
        <f>1/(1+F12/2)^(F11*2)</f>
        <v>0.87471958583362563</v>
      </c>
      <c r="G13" s="57"/>
    </row>
    <row r="15" spans="1:8" x14ac:dyDescent="0.2">
      <c r="A15" s="58" t="s">
        <v>30</v>
      </c>
      <c r="B15" s="59"/>
      <c r="C15" s="59"/>
      <c r="D15" s="59"/>
      <c r="E15" s="59"/>
      <c r="F15" s="59"/>
      <c r="G15" s="59"/>
      <c r="H15" s="59"/>
    </row>
    <row r="17" spans="1:8" x14ac:dyDescent="0.2">
      <c r="B17" s="60" t="s">
        <v>8</v>
      </c>
      <c r="C17" s="60"/>
      <c r="D17" s="61"/>
      <c r="E17" s="61"/>
      <c r="F17" s="61"/>
      <c r="G17" s="61"/>
      <c r="H17" s="61"/>
    </row>
    <row r="18" spans="1:8" x14ac:dyDescent="0.2">
      <c r="B18" s="54"/>
      <c r="C18" s="43" t="s">
        <v>9</v>
      </c>
      <c r="D18" s="62">
        <f>notional*float_rate/2+notional</f>
        <v>105.1</v>
      </c>
    </row>
    <row r="19" spans="1:8" x14ac:dyDescent="0.2">
      <c r="B19" s="54"/>
      <c r="C19" s="43" t="s">
        <v>10</v>
      </c>
      <c r="D19" s="62">
        <f>D18*D13</f>
        <v>102.56709766689082</v>
      </c>
      <c r="H19" s="63">
        <f>SUM(D19:F19)</f>
        <v>102.56709766689082</v>
      </c>
    </row>
    <row r="20" spans="1:8" x14ac:dyDescent="0.2">
      <c r="B20" s="64" t="s">
        <v>11</v>
      </c>
      <c r="C20" s="64"/>
      <c r="D20" s="65"/>
      <c r="E20" s="65"/>
      <c r="F20" s="65"/>
      <c r="G20" s="65"/>
      <c r="H20" s="65"/>
    </row>
    <row r="21" spans="1:8" x14ac:dyDescent="0.2">
      <c r="C21" s="43" t="s">
        <v>9</v>
      </c>
      <c r="D21" s="62">
        <f>notional*fixed_rate/2</f>
        <v>4</v>
      </c>
      <c r="E21" s="62">
        <f>notional*fixed_rate/2</f>
        <v>4</v>
      </c>
      <c r="F21" s="62">
        <f>notional*fixed_rate/2+notional</f>
        <v>104</v>
      </c>
      <c r="G21" s="66"/>
    </row>
    <row r="22" spans="1:8" x14ac:dyDescent="0.2">
      <c r="C22" s="43" t="s">
        <v>10</v>
      </c>
      <c r="D22" s="62">
        <f>D21*D13</f>
        <v>3.9036002917941324</v>
      </c>
      <c r="E22" s="62">
        <f>E21*E13</f>
        <v>3.7044764186495343</v>
      </c>
      <c r="F22" s="62">
        <f>F21*F13</f>
        <v>90.970836926697061</v>
      </c>
      <c r="G22" s="62"/>
      <c r="H22" s="63">
        <f>SUM(D22:F22)</f>
        <v>98.57891363714073</v>
      </c>
    </row>
    <row r="23" spans="1:8" x14ac:dyDescent="0.2">
      <c r="B23" s="67"/>
      <c r="C23" s="67" t="s">
        <v>31</v>
      </c>
      <c r="D23" s="68"/>
      <c r="E23" s="68"/>
      <c r="F23" s="68"/>
      <c r="G23" s="68"/>
      <c r="H23" s="69">
        <f>H19-H22</f>
        <v>3.9881840297500872</v>
      </c>
    </row>
    <row r="25" spans="1:8" x14ac:dyDescent="0.2">
      <c r="A25" s="58" t="s">
        <v>32</v>
      </c>
      <c r="B25" s="59"/>
      <c r="C25" s="59"/>
      <c r="D25" s="59"/>
      <c r="E25" s="59"/>
      <c r="F25" s="59"/>
      <c r="G25" s="59"/>
      <c r="H25" s="59"/>
    </row>
    <row r="27" spans="1:8" x14ac:dyDescent="0.2">
      <c r="A27" s="54"/>
      <c r="B27" s="52" t="s">
        <v>4</v>
      </c>
      <c r="C27" s="55"/>
      <c r="D27" s="52">
        <v>0.25</v>
      </c>
      <c r="E27" s="52">
        <v>0.75</v>
      </c>
      <c r="F27" s="52">
        <v>1.25</v>
      </c>
      <c r="G27" s="52"/>
      <c r="H27" s="52"/>
    </row>
    <row r="28" spans="1:8" x14ac:dyDescent="0.2">
      <c r="B28" s="43" t="s">
        <v>33</v>
      </c>
      <c r="D28" s="70">
        <f>D12</f>
        <v>0.1</v>
      </c>
      <c r="E28" s="70">
        <f>E12</f>
        <v>0.105</v>
      </c>
      <c r="F28" s="70">
        <f>F12</f>
        <v>0.11</v>
      </c>
    </row>
    <row r="29" spans="1:8" x14ac:dyDescent="0.2">
      <c r="B29" s="43" t="s">
        <v>34</v>
      </c>
      <c r="D29" s="70">
        <f>float_rate</f>
        <v>0.10199999999999999</v>
      </c>
      <c r="E29" s="71">
        <f>(((1+E28/2)^(E27*2)/(1+D28/2)^(D27*2))^(1/((E27-D27)*2))-1)*2</f>
        <v>0.10750446251575196</v>
      </c>
      <c r="F29" s="71">
        <f>(((1+F28/2)^(F27*2)/(1+E28/2)^(E27*2))^(1/((F27-E27)*2))-1)*2</f>
        <v>0.11752227722161512</v>
      </c>
    </row>
    <row r="31" spans="1:8" x14ac:dyDescent="0.2">
      <c r="B31" s="49" t="s">
        <v>35</v>
      </c>
      <c r="C31" s="49"/>
      <c r="D31" s="72">
        <f>D29*notional/2</f>
        <v>5.0999999999999996</v>
      </c>
      <c r="E31" s="72">
        <f>E29*notional/2</f>
        <v>5.3752231257875982</v>
      </c>
      <c r="F31" s="72">
        <f>F29*notional/2</f>
        <v>5.8761138610807562</v>
      </c>
      <c r="G31" s="49"/>
      <c r="H31" s="49"/>
    </row>
    <row r="32" spans="1:8" x14ac:dyDescent="0.2">
      <c r="B32" s="51" t="s">
        <v>36</v>
      </c>
      <c r="C32" s="51"/>
      <c r="D32" s="73">
        <f>fixed_rate*notional/2</f>
        <v>4</v>
      </c>
      <c r="E32" s="73">
        <f>fixed_rate*notional/2</f>
        <v>4</v>
      </c>
      <c r="F32" s="73">
        <f>fixed_rate*notional/2</f>
        <v>4</v>
      </c>
      <c r="G32" s="74"/>
      <c r="H32" s="51"/>
    </row>
    <row r="33" spans="2:8" x14ac:dyDescent="0.2">
      <c r="B33" s="43" t="s">
        <v>37</v>
      </c>
      <c r="D33" s="62">
        <f>D31-D32</f>
        <v>1.0999999999999996</v>
      </c>
      <c r="E33" s="62">
        <f>E31-E32</f>
        <v>1.3752231257875982</v>
      </c>
      <c r="F33" s="62">
        <f>F31-F32</f>
        <v>1.8761138610807562</v>
      </c>
      <c r="G33" s="62"/>
    </row>
    <row r="34" spans="2:8" x14ac:dyDescent="0.2">
      <c r="B34" s="43" t="s">
        <v>38</v>
      </c>
      <c r="D34" s="62">
        <f>D33*D13</f>
        <v>1.073490080243386</v>
      </c>
      <c r="E34" s="62">
        <f>E33*E13</f>
        <v>1.2736204099654149</v>
      </c>
      <c r="F34" s="62">
        <f>F33*F13</f>
        <v>1.6410735395412832</v>
      </c>
      <c r="G34" s="62"/>
      <c r="H34" s="75">
        <f>SUM(D34:F34)</f>
        <v>3.9881840297500841</v>
      </c>
    </row>
  </sheetData>
  <pageMargins left="1" right="1" top="0.57361111111111107" bottom="0.57361111111111107" header="0" footer="0"/>
  <pageSetup paperSize="0" firstPageNumber="4294967295" orientation="portrait" cellComments="asDisplayed" copies="0"/>
  <headerFooter alignWithMargins="0">
    <oddHeader>&amp;L&amp;C&amp;R</oddHeader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795C-EC0F-42AC-AA06-F6445849E2CE}">
  <dimension ref="B3:D12"/>
  <sheetViews>
    <sheetView showGridLines="0" workbookViewId="0">
      <selection activeCell="K22" sqref="K22"/>
    </sheetView>
  </sheetViews>
  <sheetFormatPr defaultColWidth="11.42578125" defaultRowHeight="15" x14ac:dyDescent="0.25"/>
  <cols>
    <col min="2" max="2" width="14.28515625" bestFit="1" customWidth="1"/>
  </cols>
  <sheetData>
    <row r="3" spans="2:4" x14ac:dyDescent="0.25">
      <c r="C3" s="76" t="s">
        <v>39</v>
      </c>
      <c r="D3" s="77">
        <v>0.06</v>
      </c>
    </row>
    <row r="4" spans="2:4" x14ac:dyDescent="0.25">
      <c r="C4" s="76" t="s">
        <v>40</v>
      </c>
      <c r="D4" s="78">
        <v>0.05</v>
      </c>
    </row>
    <row r="5" spans="2:4" x14ac:dyDescent="0.25">
      <c r="B5" s="79" t="s">
        <v>41</v>
      </c>
      <c r="C5" s="80" t="s">
        <v>42</v>
      </c>
      <c r="D5" s="80" t="s">
        <v>43</v>
      </c>
    </row>
    <row r="6" spans="2:4" ht="15.75" thickBot="1" x14ac:dyDescent="0.3">
      <c r="B6" s="81" t="s">
        <v>44</v>
      </c>
      <c r="C6" s="82" t="s">
        <v>45</v>
      </c>
      <c r="D6" s="83" t="s">
        <v>45</v>
      </c>
    </row>
    <row r="7" spans="2:4" x14ac:dyDescent="0.25">
      <c r="B7" s="84">
        <v>0</v>
      </c>
      <c r="C7" s="85">
        <v>-15</v>
      </c>
      <c r="D7" s="86">
        <v>10</v>
      </c>
    </row>
    <row r="8" spans="2:4" x14ac:dyDescent="0.25">
      <c r="B8" s="84">
        <v>1</v>
      </c>
      <c r="C8" s="87">
        <f>-$C$7*$D$3</f>
        <v>0.89999999999999991</v>
      </c>
      <c r="D8" s="88">
        <f>-$D$7*$D$4</f>
        <v>-0.5</v>
      </c>
    </row>
    <row r="9" spans="2:4" x14ac:dyDescent="0.25">
      <c r="B9" s="84">
        <v>2</v>
      </c>
      <c r="C9" s="87">
        <f>-$C$7*$D$3</f>
        <v>0.89999999999999991</v>
      </c>
      <c r="D9" s="88">
        <f>-$D$7*$D$4</f>
        <v>-0.5</v>
      </c>
    </row>
    <row r="10" spans="2:4" x14ac:dyDescent="0.25">
      <c r="B10" s="84">
        <v>3</v>
      </c>
      <c r="C10" s="87">
        <f>-$C$7*$D$3</f>
        <v>0.89999999999999991</v>
      </c>
      <c r="D10" s="88">
        <f>-$D$7*$D$4</f>
        <v>-0.5</v>
      </c>
    </row>
    <row r="11" spans="2:4" x14ac:dyDescent="0.25">
      <c r="B11" s="84">
        <v>4</v>
      </c>
      <c r="C11" s="87">
        <f>-$C$7*$D$3</f>
        <v>0.89999999999999991</v>
      </c>
      <c r="D11" s="88">
        <f>-$D$7*$D$4</f>
        <v>-0.5</v>
      </c>
    </row>
    <row r="12" spans="2:4" ht="15.75" thickBot="1" x14ac:dyDescent="0.3">
      <c r="B12" s="89">
        <v>5</v>
      </c>
      <c r="C12" s="90">
        <f>-($C$7*$D$3+C7)</f>
        <v>15.9</v>
      </c>
      <c r="D12" s="91">
        <f>-($D$7*$D$4+D7)</f>
        <v>-10.5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size="43" baseType="lpstr">
      <vt:lpstr>C7-IRS-092418-FRA</vt:lpstr>
      <vt:lpstr>C7-IRS-092418-2bonds</vt:lpstr>
      <vt:lpstr>C7-IRS-092418-source</vt:lpstr>
      <vt:lpstr>C7-IRS</vt:lpstr>
      <vt:lpstr>C7-IRS-Exhibits (Grouped)</vt:lpstr>
      <vt:lpstr>C7-IRS (4)</vt:lpstr>
      <vt:lpstr>irate_swap (ALL Semi-Annual)</vt:lpstr>
      <vt:lpstr>C7-Currency-CF</vt:lpstr>
      <vt:lpstr>'C7-IRS (4)'!fixed_rate</vt:lpstr>
      <vt:lpstr>'C7-IRS-092418-2bonds'!fixed_rate</vt:lpstr>
      <vt:lpstr>'C7-IRS-092418-FRA'!fixed_rate</vt:lpstr>
      <vt:lpstr>'C7-IRS-092418-source'!fixed_rate</vt:lpstr>
      <vt:lpstr>'C7-IRS-Exhibits (Grouped)'!fixed_rate</vt:lpstr>
      <vt:lpstr>'irate_swap (ALL Semi-Annual)'!fixed_rate</vt:lpstr>
      <vt:lpstr>fixed_rate</vt:lpstr>
      <vt:lpstr>'C7-IRS (4)'!float_rate</vt:lpstr>
      <vt:lpstr>'C7-IRS-092418-2bonds'!float_rate</vt:lpstr>
      <vt:lpstr>'C7-IRS-092418-FRA'!float_rate</vt:lpstr>
      <vt:lpstr>'C7-IRS-092418-source'!float_rate</vt:lpstr>
      <vt:lpstr>'C7-IRS-Exhibits (Grouped)'!float_rate</vt:lpstr>
      <vt:lpstr>'irate_swap (ALL Semi-Annual)'!float_rate</vt:lpstr>
      <vt:lpstr>float_rate</vt:lpstr>
      <vt:lpstr>'C7-IRS (4)'!floating</vt:lpstr>
      <vt:lpstr>'C7-IRS-092418-2bonds'!floating</vt:lpstr>
      <vt:lpstr>'C7-IRS-092418-FRA'!floating</vt:lpstr>
      <vt:lpstr>'C7-IRS-092418-source'!floating</vt:lpstr>
      <vt:lpstr>'C7-IRS-Exhibits (Grouped)'!floating</vt:lpstr>
      <vt:lpstr>'irate_swap (ALL Semi-Annual)'!floating</vt:lpstr>
      <vt:lpstr>floating</vt:lpstr>
      <vt:lpstr>'C7-IRS'!notional</vt:lpstr>
      <vt:lpstr>'C7-IRS (4)'!notional</vt:lpstr>
      <vt:lpstr>'C7-IRS-092418-2bonds'!notional</vt:lpstr>
      <vt:lpstr>'C7-IRS-092418-FRA'!notional</vt:lpstr>
      <vt:lpstr>'C7-IRS-092418-source'!notional</vt:lpstr>
      <vt:lpstr>'C7-IRS-Exhibits (Grouped)'!notional</vt:lpstr>
      <vt:lpstr>'irate_swap (ALL Semi-Annual)'!notional</vt:lpstr>
      <vt:lpstr>'C7-IRS'!Print_Area</vt:lpstr>
      <vt:lpstr>'C7-IRS (4)'!Print_Area</vt:lpstr>
      <vt:lpstr>'C7-IRS-092418-2bonds'!Print_Area</vt:lpstr>
      <vt:lpstr>'C7-IRS-092418-FRA'!Print_Area</vt:lpstr>
      <vt:lpstr>'C7-IRS-092418-source'!Print_Area</vt:lpstr>
      <vt:lpstr>'C7-IRS-Exhibits (Grouped)'!Print_Area</vt:lpstr>
      <vt:lpstr>'irate_swap (ALL Semi-Annual)'!Print_Area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2018-09-24T03:07:19Z</dcterms:created>
  <dcterms:modified xsi:type="dcterms:W3CDTF">2018-09-26T02:50:02Z</dcterms:modified>
</cp:coreProperties>
</file>