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5.xml" ContentType="application/vnd.openxmlformats-officedocument.drawingml.chartshapes+xml"/>
  <Override PartName="/xl/charts/chart26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7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6.xml" ContentType="application/vnd.openxmlformats-officedocument.drawing+xml"/>
  <Override PartName="/xl/charts/chart28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9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0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1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7.xml" ContentType="application/vnd.openxmlformats-officedocument.drawing+xml"/>
  <Override PartName="/xl/charts/chart32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3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4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5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8.xml" ContentType="application/vnd.openxmlformats-officedocument.drawing+xml"/>
  <Override PartName="/xl/charts/chart36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7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8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9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midrezaasaadian/Downloads/"/>
    </mc:Choice>
  </mc:AlternateContent>
  <xr:revisionPtr revIDLastSave="0" documentId="13_ncr:1_{1DA2A329-DCAB-E743-BAB4-9408999D6031}" xr6:coauthVersionLast="47" xr6:coauthVersionMax="47" xr10:uidLastSave="{00000000-0000-0000-0000-000000000000}"/>
  <bookViews>
    <workbookView xWindow="3320" yWindow="500" windowWidth="32500" windowHeight="17160" activeTab="4" xr2:uid="{13A8101C-7EA7-EA4F-AD23-7B2DCED6C3E7}"/>
  </bookViews>
  <sheets>
    <sheet name="FT = 300  l min " sheetId="2" r:id="rId1"/>
    <sheet name="FT = 500  l min" sheetId="3" r:id="rId2"/>
    <sheet name="FT = 700  l min" sheetId="4" r:id="rId3"/>
    <sheet name="SE vs. Water level" sheetId="5" r:id="rId4"/>
    <sheet name="FT = 300  l min water fraction" sheetId="6" r:id="rId5"/>
    <sheet name="FT = 500  l min water fract" sheetId="9" r:id="rId6"/>
    <sheet name="FT = 700  l min water fract" sheetId="10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7" i="6" l="1"/>
  <c r="AA37" i="10" l="1"/>
  <c r="T37" i="10"/>
  <c r="M37" i="10"/>
  <c r="F37" i="10"/>
  <c r="AA36" i="10"/>
  <c r="T36" i="10"/>
  <c r="M36" i="10"/>
  <c r="F36" i="10"/>
  <c r="AA35" i="10"/>
  <c r="T35" i="10"/>
  <c r="M35" i="10"/>
  <c r="F35" i="10"/>
  <c r="AA34" i="10"/>
  <c r="T34" i="10"/>
  <c r="M34" i="10"/>
  <c r="F34" i="10"/>
  <c r="AB30" i="10"/>
  <c r="U30" i="10"/>
  <c r="N30" i="10"/>
  <c r="G30" i="10"/>
  <c r="AB29" i="10"/>
  <c r="U29" i="10"/>
  <c r="N29" i="10"/>
  <c r="G29" i="10"/>
  <c r="AB28" i="10"/>
  <c r="U28" i="10"/>
  <c r="N28" i="10"/>
  <c r="G28" i="10"/>
  <c r="AB27" i="10"/>
  <c r="U27" i="10"/>
  <c r="N27" i="10"/>
  <c r="G27" i="10"/>
  <c r="AE24" i="10"/>
  <c r="AB24" i="10"/>
  <c r="AC24" i="10" s="1"/>
  <c r="AD24" i="10" s="1"/>
  <c r="AA24" i="10"/>
  <c r="AA30" i="10" s="1"/>
  <c r="X24" i="10"/>
  <c r="U24" i="10"/>
  <c r="V24" i="10" s="1"/>
  <c r="W24" i="10" s="1"/>
  <c r="T24" i="10"/>
  <c r="T30" i="10" s="1"/>
  <c r="Q24" i="10"/>
  <c r="Q22" i="10" s="1"/>
  <c r="N24" i="10"/>
  <c r="O24" i="10" s="1"/>
  <c r="P24" i="10" s="1"/>
  <c r="M24" i="10"/>
  <c r="M30" i="10" s="1"/>
  <c r="J24" i="10"/>
  <c r="G24" i="10"/>
  <c r="H24" i="10" s="1"/>
  <c r="I24" i="10" s="1"/>
  <c r="F24" i="10"/>
  <c r="F30" i="10" s="1"/>
  <c r="AB23" i="10"/>
  <c r="AC23" i="10" s="1"/>
  <c r="AA23" i="10"/>
  <c r="U23" i="10"/>
  <c r="V23" i="10" s="1"/>
  <c r="T23" i="10"/>
  <c r="N23" i="10"/>
  <c r="O23" i="10" s="1"/>
  <c r="M23" i="10"/>
  <c r="G23" i="10"/>
  <c r="H23" i="10" s="1"/>
  <c r="F23" i="10"/>
  <c r="AE22" i="10"/>
  <c r="Z22" i="10"/>
  <c r="AA22" i="10" s="1"/>
  <c r="Z30" i="10" s="1"/>
  <c r="X22" i="10"/>
  <c r="S22" i="10"/>
  <c r="U22" i="10" s="1"/>
  <c r="V22" i="10" s="1"/>
  <c r="W22" i="10" s="1"/>
  <c r="W23" i="10" s="1"/>
  <c r="L22" i="10"/>
  <c r="M22" i="10" s="1"/>
  <c r="L30" i="10" s="1"/>
  <c r="E22" i="10"/>
  <c r="G22" i="10" s="1"/>
  <c r="H22" i="10" s="1"/>
  <c r="I22" i="10" s="1"/>
  <c r="AE20" i="10"/>
  <c r="AB20" i="10"/>
  <c r="AC20" i="10" s="1"/>
  <c r="AD20" i="10" s="1"/>
  <c r="AA20" i="10"/>
  <c r="AA29" i="10" s="1"/>
  <c r="X20" i="10"/>
  <c r="U20" i="10"/>
  <c r="V20" i="10" s="1"/>
  <c r="W20" i="10" s="1"/>
  <c r="T20" i="10"/>
  <c r="T29" i="10" s="1"/>
  <c r="Q20" i="10"/>
  <c r="Q18" i="10" s="1"/>
  <c r="N20" i="10"/>
  <c r="O20" i="10" s="1"/>
  <c r="P20" i="10" s="1"/>
  <c r="M20" i="10"/>
  <c r="M29" i="10" s="1"/>
  <c r="J20" i="10"/>
  <c r="G20" i="10"/>
  <c r="H20" i="10" s="1"/>
  <c r="I20" i="10" s="1"/>
  <c r="F20" i="10"/>
  <c r="F29" i="10" s="1"/>
  <c r="AB19" i="10"/>
  <c r="AC19" i="10" s="1"/>
  <c r="AA19" i="10"/>
  <c r="U19" i="10"/>
  <c r="V19" i="10" s="1"/>
  <c r="T19" i="10"/>
  <c r="N19" i="10"/>
  <c r="O19" i="10" s="1"/>
  <c r="M19" i="10"/>
  <c r="G19" i="10"/>
  <c r="H19" i="10" s="1"/>
  <c r="F19" i="10"/>
  <c r="AE18" i="10"/>
  <c r="Z18" i="10"/>
  <c r="AA18" i="10" s="1"/>
  <c r="Z29" i="10" s="1"/>
  <c r="X18" i="10"/>
  <c r="S18" i="10"/>
  <c r="U18" i="10" s="1"/>
  <c r="V18" i="10" s="1"/>
  <c r="W18" i="10" s="1"/>
  <c r="L18" i="10"/>
  <c r="M18" i="10" s="1"/>
  <c r="L29" i="10" s="1"/>
  <c r="E18" i="10"/>
  <c r="G18" i="10" s="1"/>
  <c r="H18" i="10" s="1"/>
  <c r="I18" i="10" s="1"/>
  <c r="AE16" i="10"/>
  <c r="AB16" i="10"/>
  <c r="AC16" i="10" s="1"/>
  <c r="AD16" i="10" s="1"/>
  <c r="AA16" i="10"/>
  <c r="AA28" i="10" s="1"/>
  <c r="X16" i="10"/>
  <c r="U16" i="10"/>
  <c r="V16" i="10" s="1"/>
  <c r="W16" i="10" s="1"/>
  <c r="T16" i="10"/>
  <c r="T28" i="10" s="1"/>
  <c r="Q16" i="10"/>
  <c r="Q14" i="10" s="1"/>
  <c r="N16" i="10"/>
  <c r="O16" i="10" s="1"/>
  <c r="P16" i="10" s="1"/>
  <c r="M16" i="10"/>
  <c r="M28" i="10" s="1"/>
  <c r="J16" i="10"/>
  <c r="G16" i="10"/>
  <c r="H16" i="10" s="1"/>
  <c r="I16" i="10" s="1"/>
  <c r="F16" i="10"/>
  <c r="F28" i="10" s="1"/>
  <c r="AB15" i="10"/>
  <c r="AC15" i="10" s="1"/>
  <c r="AA15" i="10"/>
  <c r="U15" i="10"/>
  <c r="V15" i="10" s="1"/>
  <c r="T15" i="10"/>
  <c r="N15" i="10"/>
  <c r="O15" i="10" s="1"/>
  <c r="M15" i="10"/>
  <c r="G15" i="10"/>
  <c r="H15" i="10" s="1"/>
  <c r="F15" i="10"/>
  <c r="AE14" i="10"/>
  <c r="Z14" i="10"/>
  <c r="AA14" i="10" s="1"/>
  <c r="Z28" i="10" s="1"/>
  <c r="X14" i="10"/>
  <c r="S14" i="10"/>
  <c r="U14" i="10" s="1"/>
  <c r="V14" i="10" s="1"/>
  <c r="W14" i="10" s="1"/>
  <c r="L14" i="10"/>
  <c r="M14" i="10" s="1"/>
  <c r="L28" i="10" s="1"/>
  <c r="E14" i="10"/>
  <c r="G14" i="10" s="1"/>
  <c r="H14" i="10" s="1"/>
  <c r="I14" i="10" s="1"/>
  <c r="AE12" i="10"/>
  <c r="AB12" i="10"/>
  <c r="AC12" i="10" s="1"/>
  <c r="AD12" i="10" s="1"/>
  <c r="AA12" i="10"/>
  <c r="AA27" i="10" s="1"/>
  <c r="X12" i="10"/>
  <c r="U12" i="10"/>
  <c r="V12" i="10" s="1"/>
  <c r="W12" i="10" s="1"/>
  <c r="T12" i="10"/>
  <c r="T27" i="10" s="1"/>
  <c r="Q12" i="10"/>
  <c r="Q10" i="10" s="1"/>
  <c r="N12" i="10"/>
  <c r="O12" i="10" s="1"/>
  <c r="P12" i="10" s="1"/>
  <c r="M12" i="10"/>
  <c r="M27" i="10" s="1"/>
  <c r="J12" i="10"/>
  <c r="G12" i="10"/>
  <c r="H12" i="10" s="1"/>
  <c r="I12" i="10" s="1"/>
  <c r="F12" i="10"/>
  <c r="F27" i="10" s="1"/>
  <c r="AB11" i="10"/>
  <c r="AC11" i="10" s="1"/>
  <c r="AA11" i="10"/>
  <c r="U11" i="10"/>
  <c r="V11" i="10" s="1"/>
  <c r="T11" i="10"/>
  <c r="N11" i="10"/>
  <c r="O11" i="10" s="1"/>
  <c r="M11" i="10"/>
  <c r="G11" i="10"/>
  <c r="H11" i="10" s="1"/>
  <c r="F11" i="10"/>
  <c r="AE10" i="10"/>
  <c r="Z10" i="10"/>
  <c r="AA10" i="10" s="1"/>
  <c r="Z27" i="10" s="1"/>
  <c r="X10" i="10"/>
  <c r="S10" i="10"/>
  <c r="U10" i="10" s="1"/>
  <c r="V10" i="10" s="1"/>
  <c r="W10" i="10" s="1"/>
  <c r="W11" i="10" s="1"/>
  <c r="L10" i="10"/>
  <c r="N10" i="10" s="1"/>
  <c r="O10" i="10" s="1"/>
  <c r="P10" i="10" s="1"/>
  <c r="P11" i="10" s="1"/>
  <c r="E10" i="10"/>
  <c r="G10" i="10" s="1"/>
  <c r="H10" i="10" s="1"/>
  <c r="I10" i="10" s="1"/>
  <c r="AA37" i="9"/>
  <c r="T37" i="9"/>
  <c r="M37" i="9"/>
  <c r="F37" i="9"/>
  <c r="AA36" i="9"/>
  <c r="T36" i="9"/>
  <c r="M36" i="9"/>
  <c r="F36" i="9"/>
  <c r="AA35" i="9"/>
  <c r="T35" i="9"/>
  <c r="M35" i="9"/>
  <c r="F35" i="9"/>
  <c r="AA34" i="9"/>
  <c r="T34" i="9"/>
  <c r="M34" i="9"/>
  <c r="F34" i="9"/>
  <c r="AB30" i="9"/>
  <c r="U30" i="9"/>
  <c r="N30" i="9"/>
  <c r="G30" i="9"/>
  <c r="AB29" i="9"/>
  <c r="U29" i="9"/>
  <c r="N29" i="9"/>
  <c r="G29" i="9"/>
  <c r="AB28" i="9"/>
  <c r="U28" i="9"/>
  <c r="N28" i="9"/>
  <c r="G28" i="9"/>
  <c r="AB27" i="9"/>
  <c r="U27" i="9"/>
  <c r="N27" i="9"/>
  <c r="G27" i="9"/>
  <c r="AE24" i="9"/>
  <c r="AB24" i="9"/>
  <c r="AC24" i="9" s="1"/>
  <c r="AD24" i="9" s="1"/>
  <c r="AA24" i="9"/>
  <c r="AA30" i="9" s="1"/>
  <c r="X24" i="9"/>
  <c r="U24" i="9"/>
  <c r="V24" i="9" s="1"/>
  <c r="W24" i="9" s="1"/>
  <c r="T24" i="9"/>
  <c r="T30" i="9" s="1"/>
  <c r="Q24" i="9"/>
  <c r="Q22" i="9" s="1"/>
  <c r="N24" i="9"/>
  <c r="O24" i="9" s="1"/>
  <c r="P24" i="9" s="1"/>
  <c r="M24" i="9"/>
  <c r="M30" i="9" s="1"/>
  <c r="J24" i="9"/>
  <c r="G24" i="9"/>
  <c r="H24" i="9" s="1"/>
  <c r="I24" i="9" s="1"/>
  <c r="F24" i="9"/>
  <c r="F30" i="9" s="1"/>
  <c r="AB23" i="9"/>
  <c r="AC23" i="9" s="1"/>
  <c r="AA23" i="9"/>
  <c r="U23" i="9"/>
  <c r="V23" i="9" s="1"/>
  <c r="T23" i="9"/>
  <c r="N23" i="9"/>
  <c r="O23" i="9" s="1"/>
  <c r="M23" i="9"/>
  <c r="G23" i="9"/>
  <c r="H23" i="9" s="1"/>
  <c r="F23" i="9"/>
  <c r="AE22" i="9"/>
  <c r="Z22" i="9"/>
  <c r="AA22" i="9" s="1"/>
  <c r="Z30" i="9" s="1"/>
  <c r="X22" i="9"/>
  <c r="S22" i="9"/>
  <c r="U22" i="9" s="1"/>
  <c r="V22" i="9" s="1"/>
  <c r="W22" i="9" s="1"/>
  <c r="L22" i="9"/>
  <c r="N22" i="9" s="1"/>
  <c r="O22" i="9" s="1"/>
  <c r="P22" i="9" s="1"/>
  <c r="E22" i="9"/>
  <c r="G22" i="9" s="1"/>
  <c r="H22" i="9" s="1"/>
  <c r="I22" i="9" s="1"/>
  <c r="I23" i="9" s="1"/>
  <c r="AE20" i="9"/>
  <c r="AB20" i="9"/>
  <c r="AC20" i="9" s="1"/>
  <c r="AD20" i="9" s="1"/>
  <c r="AA20" i="9"/>
  <c r="AA29" i="9" s="1"/>
  <c r="X20" i="9"/>
  <c r="U20" i="9"/>
  <c r="V20" i="9" s="1"/>
  <c r="W20" i="9" s="1"/>
  <c r="T20" i="9"/>
  <c r="T29" i="9" s="1"/>
  <c r="Q20" i="9"/>
  <c r="Q18" i="9" s="1"/>
  <c r="N20" i="9"/>
  <c r="O20" i="9" s="1"/>
  <c r="P20" i="9" s="1"/>
  <c r="M20" i="9"/>
  <c r="M29" i="9" s="1"/>
  <c r="J20" i="9"/>
  <c r="G20" i="9"/>
  <c r="H20" i="9" s="1"/>
  <c r="I20" i="9" s="1"/>
  <c r="F20" i="9"/>
  <c r="F29" i="9" s="1"/>
  <c r="AB19" i="9"/>
  <c r="AC19" i="9" s="1"/>
  <c r="AA19" i="9"/>
  <c r="U19" i="9"/>
  <c r="V19" i="9" s="1"/>
  <c r="T19" i="9"/>
  <c r="N19" i="9"/>
  <c r="O19" i="9" s="1"/>
  <c r="M19" i="9"/>
  <c r="G19" i="9"/>
  <c r="H19" i="9" s="1"/>
  <c r="F19" i="9"/>
  <c r="AE18" i="9"/>
  <c r="Z18" i="9"/>
  <c r="AA18" i="9" s="1"/>
  <c r="Z29" i="9" s="1"/>
  <c r="X18" i="9"/>
  <c r="S18" i="9"/>
  <c r="U18" i="9" s="1"/>
  <c r="V18" i="9" s="1"/>
  <c r="W18" i="9" s="1"/>
  <c r="W19" i="9" s="1"/>
  <c r="L18" i="9"/>
  <c r="N18" i="9" s="1"/>
  <c r="O18" i="9" s="1"/>
  <c r="P18" i="9" s="1"/>
  <c r="P19" i="9" s="1"/>
  <c r="E18" i="9"/>
  <c r="G18" i="9" s="1"/>
  <c r="H18" i="9" s="1"/>
  <c r="I18" i="9" s="1"/>
  <c r="AE16" i="9"/>
  <c r="AB16" i="9"/>
  <c r="AC16" i="9" s="1"/>
  <c r="AD16" i="9" s="1"/>
  <c r="AA16" i="9"/>
  <c r="AA28" i="9" s="1"/>
  <c r="X16" i="9"/>
  <c r="U16" i="9"/>
  <c r="V16" i="9" s="1"/>
  <c r="W16" i="9" s="1"/>
  <c r="T16" i="9"/>
  <c r="T28" i="9" s="1"/>
  <c r="Q16" i="9"/>
  <c r="Q14" i="9" s="1"/>
  <c r="N16" i="9"/>
  <c r="O16" i="9" s="1"/>
  <c r="P16" i="9" s="1"/>
  <c r="M16" i="9"/>
  <c r="M28" i="9" s="1"/>
  <c r="J16" i="9"/>
  <c r="G16" i="9"/>
  <c r="H16" i="9" s="1"/>
  <c r="I16" i="9" s="1"/>
  <c r="F16" i="9"/>
  <c r="F28" i="9" s="1"/>
  <c r="AB15" i="9"/>
  <c r="AC15" i="9" s="1"/>
  <c r="AA15" i="9"/>
  <c r="U15" i="9"/>
  <c r="V15" i="9" s="1"/>
  <c r="T15" i="9"/>
  <c r="N15" i="9"/>
  <c r="O15" i="9" s="1"/>
  <c r="M15" i="9"/>
  <c r="G15" i="9"/>
  <c r="H15" i="9" s="1"/>
  <c r="F15" i="9"/>
  <c r="AE14" i="9"/>
  <c r="Z14" i="9"/>
  <c r="AA14" i="9" s="1"/>
  <c r="Z28" i="9" s="1"/>
  <c r="X14" i="9"/>
  <c r="S14" i="9"/>
  <c r="U14" i="9" s="1"/>
  <c r="V14" i="9" s="1"/>
  <c r="W14" i="9" s="1"/>
  <c r="L14" i="9"/>
  <c r="M14" i="9" s="1"/>
  <c r="L28" i="9" s="1"/>
  <c r="E14" i="9"/>
  <c r="F14" i="9" s="1"/>
  <c r="E28" i="9" s="1"/>
  <c r="AE12" i="9"/>
  <c r="AB12" i="9"/>
  <c r="AC12" i="9" s="1"/>
  <c r="AD12" i="9" s="1"/>
  <c r="AA12" i="9"/>
  <c r="AA27" i="9" s="1"/>
  <c r="X12" i="9"/>
  <c r="U12" i="9"/>
  <c r="V12" i="9" s="1"/>
  <c r="W12" i="9" s="1"/>
  <c r="T12" i="9"/>
  <c r="T27" i="9" s="1"/>
  <c r="Q12" i="9"/>
  <c r="Q10" i="9" s="1"/>
  <c r="N12" i="9"/>
  <c r="O12" i="9" s="1"/>
  <c r="P12" i="9" s="1"/>
  <c r="M12" i="9"/>
  <c r="M27" i="9" s="1"/>
  <c r="J12" i="9"/>
  <c r="G12" i="9"/>
  <c r="H12" i="9" s="1"/>
  <c r="I12" i="9" s="1"/>
  <c r="F12" i="9"/>
  <c r="F27" i="9" s="1"/>
  <c r="AB11" i="9"/>
  <c r="AC11" i="9" s="1"/>
  <c r="AA11" i="9"/>
  <c r="U11" i="9"/>
  <c r="V11" i="9" s="1"/>
  <c r="T11" i="9"/>
  <c r="N11" i="9"/>
  <c r="O11" i="9" s="1"/>
  <c r="M11" i="9"/>
  <c r="G11" i="9"/>
  <c r="H11" i="9" s="1"/>
  <c r="F11" i="9"/>
  <c r="AE10" i="9"/>
  <c r="Z10" i="9"/>
  <c r="AA10" i="9" s="1"/>
  <c r="Z27" i="9" s="1"/>
  <c r="X10" i="9"/>
  <c r="S10" i="9"/>
  <c r="U10" i="9" s="1"/>
  <c r="V10" i="9" s="1"/>
  <c r="W10" i="9" s="1"/>
  <c r="W11" i="9" s="1"/>
  <c r="L10" i="9"/>
  <c r="N10" i="9" s="1"/>
  <c r="O10" i="9" s="1"/>
  <c r="P10" i="9" s="1"/>
  <c r="E10" i="9"/>
  <c r="G10" i="9" s="1"/>
  <c r="H10" i="9" s="1"/>
  <c r="I10" i="9" s="1"/>
  <c r="AB30" i="6"/>
  <c r="AA30" i="6"/>
  <c r="Z30" i="6"/>
  <c r="AB29" i="6"/>
  <c r="AA29" i="6"/>
  <c r="Z29" i="6"/>
  <c r="AB28" i="6"/>
  <c r="AA28" i="6"/>
  <c r="Z28" i="6"/>
  <c r="AB27" i="6"/>
  <c r="AA27" i="6"/>
  <c r="U30" i="6"/>
  <c r="T30" i="6"/>
  <c r="S30" i="6"/>
  <c r="U29" i="6"/>
  <c r="T29" i="6"/>
  <c r="S29" i="6"/>
  <c r="U28" i="6"/>
  <c r="T28" i="6"/>
  <c r="S28" i="6"/>
  <c r="U27" i="6"/>
  <c r="T27" i="6"/>
  <c r="S27" i="6"/>
  <c r="L27" i="6"/>
  <c r="T36" i="6"/>
  <c r="AA37" i="6"/>
  <c r="AA36" i="6"/>
  <c r="AA35" i="6"/>
  <c r="AA34" i="6"/>
  <c r="T37" i="6"/>
  <c r="T35" i="6"/>
  <c r="T34" i="6"/>
  <c r="M37" i="6"/>
  <c r="M36" i="6"/>
  <c r="M35" i="6"/>
  <c r="M34" i="6"/>
  <c r="F37" i="6"/>
  <c r="F36" i="6"/>
  <c r="F35" i="6"/>
  <c r="F34" i="6"/>
  <c r="S10" i="6"/>
  <c r="AE24" i="6"/>
  <c r="AB24" i="6"/>
  <c r="AC24" i="6" s="1"/>
  <c r="AD24" i="6" s="1"/>
  <c r="AA24" i="6"/>
  <c r="AB23" i="6"/>
  <c r="AC23" i="6" s="1"/>
  <c r="AA23" i="6"/>
  <c r="AE22" i="6"/>
  <c r="Z22" i="6"/>
  <c r="AA22" i="6" s="1"/>
  <c r="AE20" i="6"/>
  <c r="AB20" i="6"/>
  <c r="AC20" i="6" s="1"/>
  <c r="AD20" i="6" s="1"/>
  <c r="AA20" i="6"/>
  <c r="AB19" i="6"/>
  <c r="AC19" i="6" s="1"/>
  <c r="AA19" i="6"/>
  <c r="AE18" i="6"/>
  <c r="Z18" i="6"/>
  <c r="AB18" i="6" s="1"/>
  <c r="AC18" i="6" s="1"/>
  <c r="AD18" i="6" s="1"/>
  <c r="AD19" i="6" s="1"/>
  <c r="AE16" i="6"/>
  <c r="AE14" i="6" s="1"/>
  <c r="AB16" i="6"/>
  <c r="AC16" i="6" s="1"/>
  <c r="AD16" i="6" s="1"/>
  <c r="AA16" i="6"/>
  <c r="AB15" i="6"/>
  <c r="AC15" i="6" s="1"/>
  <c r="AA15" i="6"/>
  <c r="Z14" i="6"/>
  <c r="AB14" i="6" s="1"/>
  <c r="AC14" i="6" s="1"/>
  <c r="AD14" i="6" s="1"/>
  <c r="AE12" i="6"/>
  <c r="AB12" i="6"/>
  <c r="AC12" i="6" s="1"/>
  <c r="AD12" i="6" s="1"/>
  <c r="AA12" i="6"/>
  <c r="AB11" i="6"/>
  <c r="AC11" i="6" s="1"/>
  <c r="AA11" i="6"/>
  <c r="AE10" i="6"/>
  <c r="Z10" i="6"/>
  <c r="AB10" i="6" s="1"/>
  <c r="AC10" i="6" s="1"/>
  <c r="AD10" i="6" s="1"/>
  <c r="AD11" i="6" s="1"/>
  <c r="X24" i="6"/>
  <c r="X22" i="6" s="1"/>
  <c r="U24" i="6"/>
  <c r="V24" i="6" s="1"/>
  <c r="W24" i="6" s="1"/>
  <c r="T24" i="6"/>
  <c r="U23" i="6"/>
  <c r="V23" i="6" s="1"/>
  <c r="T23" i="6"/>
  <c r="S22" i="6"/>
  <c r="U22" i="6" s="1"/>
  <c r="V22" i="6" s="1"/>
  <c r="W22" i="6" s="1"/>
  <c r="X20" i="6"/>
  <c r="X18" i="6" s="1"/>
  <c r="U20" i="6"/>
  <c r="V20" i="6" s="1"/>
  <c r="W20" i="6" s="1"/>
  <c r="T20" i="6"/>
  <c r="U19" i="6"/>
  <c r="V19" i="6" s="1"/>
  <c r="T19" i="6"/>
  <c r="S18" i="6"/>
  <c r="T18" i="6" s="1"/>
  <c r="X16" i="6"/>
  <c r="X14" i="6" s="1"/>
  <c r="U16" i="6"/>
  <c r="V16" i="6" s="1"/>
  <c r="W16" i="6" s="1"/>
  <c r="T16" i="6"/>
  <c r="U15" i="6"/>
  <c r="V15" i="6" s="1"/>
  <c r="T15" i="6"/>
  <c r="S14" i="6"/>
  <c r="U14" i="6" s="1"/>
  <c r="V14" i="6" s="1"/>
  <c r="W14" i="6" s="1"/>
  <c r="X12" i="6"/>
  <c r="X10" i="6" s="1"/>
  <c r="U12" i="6"/>
  <c r="V12" i="6" s="1"/>
  <c r="W12" i="6" s="1"/>
  <c r="T12" i="6"/>
  <c r="U11" i="6"/>
  <c r="V11" i="6" s="1"/>
  <c r="T11" i="6"/>
  <c r="U10" i="6"/>
  <c r="V10" i="6" s="1"/>
  <c r="W10" i="6" s="1"/>
  <c r="Q24" i="6"/>
  <c r="N24" i="6"/>
  <c r="O24" i="6" s="1"/>
  <c r="P24" i="6" s="1"/>
  <c r="M24" i="6"/>
  <c r="N23" i="6"/>
  <c r="O23" i="6" s="1"/>
  <c r="M23" i="6"/>
  <c r="Q22" i="6"/>
  <c r="L22" i="6"/>
  <c r="M22" i="6" s="1"/>
  <c r="Q20" i="6"/>
  <c r="Q18" i="6" s="1"/>
  <c r="N20" i="6"/>
  <c r="O20" i="6" s="1"/>
  <c r="P20" i="6" s="1"/>
  <c r="M20" i="6"/>
  <c r="N19" i="6"/>
  <c r="O19" i="6" s="1"/>
  <c r="M19" i="6"/>
  <c r="L18" i="6"/>
  <c r="M18" i="6" s="1"/>
  <c r="Q16" i="6"/>
  <c r="N16" i="6"/>
  <c r="O16" i="6" s="1"/>
  <c r="P16" i="6" s="1"/>
  <c r="M16" i="6"/>
  <c r="N15" i="6"/>
  <c r="O15" i="6" s="1"/>
  <c r="M15" i="6"/>
  <c r="Q14" i="6"/>
  <c r="L14" i="6"/>
  <c r="N14" i="6" s="1"/>
  <c r="O14" i="6" s="1"/>
  <c r="P14" i="6" s="1"/>
  <c r="Q12" i="6"/>
  <c r="Q10" i="6" s="1"/>
  <c r="N12" i="6"/>
  <c r="O12" i="6" s="1"/>
  <c r="P12" i="6" s="1"/>
  <c r="M12" i="6"/>
  <c r="N11" i="6"/>
  <c r="O11" i="6" s="1"/>
  <c r="M11" i="6"/>
  <c r="L10" i="6"/>
  <c r="N10" i="6" s="1"/>
  <c r="O10" i="6" s="1"/>
  <c r="P10" i="6" s="1"/>
  <c r="J24" i="6"/>
  <c r="J22" i="6" s="1"/>
  <c r="J20" i="6"/>
  <c r="J16" i="6"/>
  <c r="J14" i="6"/>
  <c r="J18" i="6"/>
  <c r="G24" i="6"/>
  <c r="G23" i="6"/>
  <c r="G20" i="6"/>
  <c r="G19" i="6"/>
  <c r="G16" i="6"/>
  <c r="G15" i="6"/>
  <c r="G12" i="6"/>
  <c r="G11" i="6"/>
  <c r="F24" i="6"/>
  <c r="F23" i="6"/>
  <c r="F20" i="6"/>
  <c r="F19" i="6"/>
  <c r="F16" i="6"/>
  <c r="F15" i="6"/>
  <c r="F12" i="6"/>
  <c r="F11" i="6"/>
  <c r="E22" i="6"/>
  <c r="G22" i="6" s="1"/>
  <c r="E18" i="6"/>
  <c r="F18" i="6" s="1"/>
  <c r="E14" i="6"/>
  <c r="G14" i="6" s="1"/>
  <c r="E10" i="6"/>
  <c r="F10" i="6" s="1"/>
  <c r="J12" i="6"/>
  <c r="J10" i="6" s="1"/>
  <c r="N7" i="5"/>
  <c r="N8" i="5"/>
  <c r="N10" i="5"/>
  <c r="N11" i="5"/>
  <c r="N12" i="5"/>
  <c r="N14" i="5"/>
  <c r="N15" i="5"/>
  <c r="N16" i="5"/>
  <c r="N18" i="5"/>
  <c r="N19" i="5"/>
  <c r="N20" i="5"/>
  <c r="N6" i="5"/>
  <c r="T7" i="5"/>
  <c r="T8" i="5"/>
  <c r="T10" i="5"/>
  <c r="T11" i="5"/>
  <c r="T12" i="5"/>
  <c r="T14" i="5"/>
  <c r="T15" i="5"/>
  <c r="T16" i="5"/>
  <c r="T18" i="5"/>
  <c r="T19" i="5"/>
  <c r="T20" i="5"/>
  <c r="T6" i="5"/>
  <c r="H7" i="5"/>
  <c r="H8" i="5"/>
  <c r="H10" i="5"/>
  <c r="H11" i="5"/>
  <c r="H12" i="5"/>
  <c r="H14" i="5"/>
  <c r="H15" i="5"/>
  <c r="H16" i="5"/>
  <c r="H18" i="5"/>
  <c r="H19" i="5"/>
  <c r="H20" i="5"/>
  <c r="H6" i="5"/>
  <c r="F16" i="5"/>
  <c r="F15" i="5"/>
  <c r="F14" i="5"/>
  <c r="F12" i="5"/>
  <c r="F11" i="5"/>
  <c r="F10" i="5"/>
  <c r="F8" i="5"/>
  <c r="F7" i="5"/>
  <c r="F6" i="5"/>
  <c r="L16" i="5"/>
  <c r="L15" i="5"/>
  <c r="L14" i="5"/>
  <c r="L12" i="5"/>
  <c r="L11" i="5"/>
  <c r="L10" i="5"/>
  <c r="L8" i="5"/>
  <c r="L7" i="5"/>
  <c r="L6" i="5"/>
  <c r="W19" i="10" l="1"/>
  <c r="I15" i="10"/>
  <c r="Q11" i="10"/>
  <c r="X23" i="10"/>
  <c r="I19" i="10"/>
  <c r="J19" i="10"/>
  <c r="X11" i="10"/>
  <c r="I11" i="10"/>
  <c r="J11" i="10" s="1"/>
  <c r="X19" i="10"/>
  <c r="J15" i="10"/>
  <c r="I23" i="10"/>
  <c r="J23" i="10" s="1"/>
  <c r="W15" i="10"/>
  <c r="X15" i="10" s="1"/>
  <c r="AB10" i="10"/>
  <c r="AC10" i="10" s="1"/>
  <c r="AD10" i="10" s="1"/>
  <c r="AD11" i="10" s="1"/>
  <c r="AE11" i="10" s="1"/>
  <c r="AB14" i="10"/>
  <c r="AC14" i="10" s="1"/>
  <c r="AD14" i="10" s="1"/>
  <c r="AD15" i="10" s="1"/>
  <c r="AE15" i="10" s="1"/>
  <c r="AB18" i="10"/>
  <c r="AC18" i="10" s="1"/>
  <c r="AD18" i="10" s="1"/>
  <c r="AD19" i="10" s="1"/>
  <c r="AE19" i="10" s="1"/>
  <c r="AB22" i="10"/>
  <c r="AC22" i="10" s="1"/>
  <c r="AD22" i="10" s="1"/>
  <c r="AD23" i="10" s="1"/>
  <c r="AE23" i="10" s="1"/>
  <c r="J10" i="10"/>
  <c r="J14" i="10"/>
  <c r="J18" i="10"/>
  <c r="J22" i="10"/>
  <c r="F22" i="10"/>
  <c r="E30" i="10" s="1"/>
  <c r="F18" i="10"/>
  <c r="E29" i="10" s="1"/>
  <c r="F14" i="10"/>
  <c r="E28" i="10" s="1"/>
  <c r="M10" i="10"/>
  <c r="L27" i="10" s="1"/>
  <c r="N14" i="10"/>
  <c r="O14" i="10" s="1"/>
  <c r="P14" i="10" s="1"/>
  <c r="P15" i="10" s="1"/>
  <c r="Q15" i="10" s="1"/>
  <c r="N18" i="10"/>
  <c r="O18" i="10" s="1"/>
  <c r="P18" i="10" s="1"/>
  <c r="P19" i="10" s="1"/>
  <c r="Q19" i="10" s="1"/>
  <c r="N22" i="10"/>
  <c r="O22" i="10" s="1"/>
  <c r="P22" i="10" s="1"/>
  <c r="P23" i="10" s="1"/>
  <c r="Q23" i="10" s="1"/>
  <c r="F10" i="10"/>
  <c r="E27" i="10" s="1"/>
  <c r="T10" i="10"/>
  <c r="S27" i="10" s="1"/>
  <c r="T14" i="10"/>
  <c r="S28" i="10" s="1"/>
  <c r="T18" i="10"/>
  <c r="S29" i="10" s="1"/>
  <c r="T22" i="10"/>
  <c r="S30" i="10" s="1"/>
  <c r="W15" i="9"/>
  <c r="M22" i="9"/>
  <c r="L30" i="9" s="1"/>
  <c r="P23" i="9"/>
  <c r="I19" i="9"/>
  <c r="X11" i="9"/>
  <c r="Q19" i="9"/>
  <c r="X15" i="9"/>
  <c r="J23" i="9"/>
  <c r="X19" i="9"/>
  <c r="I11" i="9"/>
  <c r="J11" i="9" s="1"/>
  <c r="J19" i="9"/>
  <c r="P11" i="9"/>
  <c r="Q11" i="9" s="1"/>
  <c r="W23" i="9"/>
  <c r="X23" i="9" s="1"/>
  <c r="Q23" i="9"/>
  <c r="AB14" i="9"/>
  <c r="AC14" i="9" s="1"/>
  <c r="AD14" i="9" s="1"/>
  <c r="AD15" i="9" s="1"/>
  <c r="AE15" i="9" s="1"/>
  <c r="AB18" i="9"/>
  <c r="AC18" i="9" s="1"/>
  <c r="AD18" i="9" s="1"/>
  <c r="AD19" i="9" s="1"/>
  <c r="AE19" i="9" s="1"/>
  <c r="AB22" i="9"/>
  <c r="AC22" i="9" s="1"/>
  <c r="AD22" i="9" s="1"/>
  <c r="AD23" i="9" s="1"/>
  <c r="AE23" i="9" s="1"/>
  <c r="F18" i="9"/>
  <c r="E29" i="9" s="1"/>
  <c r="J14" i="9"/>
  <c r="J18" i="9"/>
  <c r="J22" i="9"/>
  <c r="G14" i="9"/>
  <c r="H14" i="9" s="1"/>
  <c r="I14" i="9" s="1"/>
  <c r="I15" i="9" s="1"/>
  <c r="J15" i="9" s="1"/>
  <c r="AB10" i="9"/>
  <c r="AC10" i="9" s="1"/>
  <c r="AD10" i="9" s="1"/>
  <c r="AD11" i="9" s="1"/>
  <c r="AE11" i="9" s="1"/>
  <c r="N14" i="9"/>
  <c r="O14" i="9" s="1"/>
  <c r="P14" i="9" s="1"/>
  <c r="P15" i="9" s="1"/>
  <c r="Q15" i="9" s="1"/>
  <c r="F10" i="9"/>
  <c r="E27" i="9" s="1"/>
  <c r="F22" i="9"/>
  <c r="E30" i="9" s="1"/>
  <c r="M10" i="9"/>
  <c r="L27" i="9" s="1"/>
  <c r="M18" i="9"/>
  <c r="L29" i="9" s="1"/>
  <c r="T10" i="9"/>
  <c r="S27" i="9" s="1"/>
  <c r="T14" i="9"/>
  <c r="S28" i="9" s="1"/>
  <c r="T18" i="9"/>
  <c r="S29" i="9" s="1"/>
  <c r="T22" i="9"/>
  <c r="S30" i="9" s="1"/>
  <c r="J10" i="9"/>
  <c r="F14" i="6"/>
  <c r="W11" i="6"/>
  <c r="G18" i="6"/>
  <c r="W23" i="6"/>
  <c r="X23" i="6" s="1"/>
  <c r="P11" i="6"/>
  <c r="Q11" i="6" s="1"/>
  <c r="F22" i="6"/>
  <c r="G10" i="6"/>
  <c r="H10" i="6" s="1"/>
  <c r="I10" i="6" s="1"/>
  <c r="AE19" i="6"/>
  <c r="AD15" i="6"/>
  <c r="AE15" i="6" s="1"/>
  <c r="AE11" i="6"/>
  <c r="AA10" i="6"/>
  <c r="Z27" i="6" s="1"/>
  <c r="AB22" i="6"/>
  <c r="AC22" i="6" s="1"/>
  <c r="AD22" i="6" s="1"/>
  <c r="AD23" i="6" s="1"/>
  <c r="AE23" i="6" s="1"/>
  <c r="AA14" i="6"/>
  <c r="AA18" i="6"/>
  <c r="X11" i="6"/>
  <c r="W15" i="6"/>
  <c r="X15" i="6" s="1"/>
  <c r="T14" i="6"/>
  <c r="U18" i="6"/>
  <c r="V18" i="6" s="1"/>
  <c r="W18" i="6" s="1"/>
  <c r="W19" i="6" s="1"/>
  <c r="X19" i="6" s="1"/>
  <c r="T10" i="6"/>
  <c r="T22" i="6"/>
  <c r="P15" i="6"/>
  <c r="Q15" i="6" s="1"/>
  <c r="M10" i="6"/>
  <c r="N22" i="6"/>
  <c r="O22" i="6" s="1"/>
  <c r="P22" i="6" s="1"/>
  <c r="P23" i="6" s="1"/>
  <c r="Q23" i="6" s="1"/>
  <c r="M14" i="6"/>
  <c r="L28" i="6" s="1"/>
  <c r="N18" i="6"/>
  <c r="O18" i="6" s="1"/>
  <c r="P18" i="6" s="1"/>
  <c r="P19" i="6" s="1"/>
  <c r="Q19" i="6" s="1"/>
  <c r="Y4" i="5"/>
  <c r="Z4" i="5" s="1"/>
  <c r="AA4" i="5" s="1"/>
  <c r="AB4" i="5" s="1"/>
  <c r="AC4" i="5" s="1"/>
  <c r="R15" i="5"/>
  <c r="R16" i="5"/>
  <c r="R14" i="5"/>
  <c r="R11" i="5"/>
  <c r="R12" i="5"/>
  <c r="R10" i="5"/>
  <c r="R7" i="5"/>
  <c r="R8" i="5"/>
  <c r="R6" i="5"/>
  <c r="N30" i="6"/>
  <c r="G30" i="6"/>
  <c r="N29" i="6"/>
  <c r="G29" i="6"/>
  <c r="N28" i="6"/>
  <c r="G28" i="6"/>
  <c r="N27" i="6"/>
  <c r="G27" i="6"/>
  <c r="M30" i="6"/>
  <c r="H24" i="6"/>
  <c r="I24" i="6" s="1"/>
  <c r="F30" i="6"/>
  <c r="H23" i="6"/>
  <c r="H22" i="6"/>
  <c r="I22" i="6" s="1"/>
  <c r="M29" i="6"/>
  <c r="H20" i="6"/>
  <c r="I20" i="6" s="1"/>
  <c r="F29" i="6"/>
  <c r="H19" i="6"/>
  <c r="E29" i="6"/>
  <c r="M28" i="6"/>
  <c r="H16" i="6"/>
  <c r="I16" i="6" s="1"/>
  <c r="F28" i="6"/>
  <c r="H15" i="6"/>
  <c r="H14" i="6"/>
  <c r="I14" i="6" s="1"/>
  <c r="H12" i="6"/>
  <c r="I12" i="6" s="1"/>
  <c r="F27" i="6"/>
  <c r="H11" i="6"/>
  <c r="Q20" i="5"/>
  <c r="Q18" i="5"/>
  <c r="Q16" i="5"/>
  <c r="Q14" i="5"/>
  <c r="Q12" i="5"/>
  <c r="Q10" i="5"/>
  <c r="Q8" i="5"/>
  <c r="Q6" i="5"/>
  <c r="K20" i="5"/>
  <c r="K18" i="5"/>
  <c r="K16" i="5"/>
  <c r="K14" i="5"/>
  <c r="K12" i="5"/>
  <c r="K10" i="5"/>
  <c r="K8" i="5"/>
  <c r="K6" i="5"/>
  <c r="E10" i="5"/>
  <c r="E12" i="5"/>
  <c r="E14" i="5"/>
  <c r="E16" i="5"/>
  <c r="E18" i="5"/>
  <c r="E20" i="5"/>
  <c r="E8" i="5"/>
  <c r="E6" i="5"/>
  <c r="I11" i="6" l="1"/>
  <c r="I23" i="6"/>
  <c r="J11" i="6"/>
  <c r="Q15" i="5"/>
  <c r="E7" i="5"/>
  <c r="E13" i="5"/>
  <c r="E19" i="5"/>
  <c r="K15" i="5"/>
  <c r="Q7" i="5"/>
  <c r="Q11" i="5"/>
  <c r="I15" i="6"/>
  <c r="J15" i="6" s="1"/>
  <c r="J23" i="6"/>
  <c r="H18" i="6"/>
  <c r="I18" i="6" s="1"/>
  <c r="I19" i="6" s="1"/>
  <c r="J19" i="6" s="1"/>
  <c r="E15" i="5"/>
  <c r="Q19" i="5"/>
  <c r="E11" i="5"/>
  <c r="K7" i="5"/>
  <c r="K11" i="5"/>
  <c r="K19" i="5"/>
  <c r="E28" i="6"/>
  <c r="L29" i="6"/>
  <c r="E30" i="6"/>
  <c r="E27" i="6"/>
  <c r="L30" i="6"/>
  <c r="K27" i="4"/>
  <c r="F27" i="4"/>
  <c r="K26" i="4"/>
  <c r="F26" i="4"/>
  <c r="K25" i="4"/>
  <c r="F25" i="4"/>
  <c r="K24" i="4"/>
  <c r="F24" i="4"/>
  <c r="K21" i="4"/>
  <c r="L21" i="4" s="1"/>
  <c r="J21" i="4"/>
  <c r="J27" i="4" s="1"/>
  <c r="F21" i="4"/>
  <c r="G21" i="4" s="1"/>
  <c r="E21" i="4"/>
  <c r="E27" i="4" s="1"/>
  <c r="K20" i="4"/>
  <c r="L20" i="4" s="1"/>
  <c r="J20" i="4"/>
  <c r="F20" i="4"/>
  <c r="G20" i="4" s="1"/>
  <c r="E20" i="4"/>
  <c r="I19" i="4"/>
  <c r="J19" i="4" s="1"/>
  <c r="I27" i="4" s="1"/>
  <c r="D19" i="4"/>
  <c r="F19" i="4" s="1"/>
  <c r="G19" i="4" s="1"/>
  <c r="K17" i="4"/>
  <c r="L17" i="4" s="1"/>
  <c r="J17" i="4"/>
  <c r="J26" i="4" s="1"/>
  <c r="F17" i="4"/>
  <c r="G17" i="4" s="1"/>
  <c r="E17" i="4"/>
  <c r="E26" i="4" s="1"/>
  <c r="K16" i="4"/>
  <c r="L16" i="4" s="1"/>
  <c r="J16" i="4"/>
  <c r="F16" i="4"/>
  <c r="G16" i="4" s="1"/>
  <c r="E16" i="4"/>
  <c r="I15" i="4"/>
  <c r="J15" i="4" s="1"/>
  <c r="I26" i="4" s="1"/>
  <c r="D15" i="4"/>
  <c r="F15" i="4" s="1"/>
  <c r="G15" i="4" s="1"/>
  <c r="K13" i="4"/>
  <c r="L13" i="4" s="1"/>
  <c r="J13" i="4"/>
  <c r="J25" i="4" s="1"/>
  <c r="F13" i="4"/>
  <c r="G13" i="4" s="1"/>
  <c r="E13" i="4"/>
  <c r="E25" i="4" s="1"/>
  <c r="K12" i="4"/>
  <c r="L12" i="4" s="1"/>
  <c r="J12" i="4"/>
  <c r="F12" i="4"/>
  <c r="G12" i="4" s="1"/>
  <c r="E12" i="4"/>
  <c r="I11" i="4"/>
  <c r="J11" i="4" s="1"/>
  <c r="I25" i="4" s="1"/>
  <c r="D11" i="4"/>
  <c r="F11" i="4" s="1"/>
  <c r="G11" i="4" s="1"/>
  <c r="K9" i="4"/>
  <c r="L9" i="4" s="1"/>
  <c r="J9" i="4"/>
  <c r="J24" i="4" s="1"/>
  <c r="F9" i="4"/>
  <c r="G9" i="4" s="1"/>
  <c r="E9" i="4"/>
  <c r="E24" i="4" s="1"/>
  <c r="K8" i="4"/>
  <c r="L8" i="4" s="1"/>
  <c r="J8" i="4"/>
  <c r="F8" i="4"/>
  <c r="G8" i="4" s="1"/>
  <c r="E8" i="4"/>
  <c r="I7" i="4"/>
  <c r="K7" i="4" s="1"/>
  <c r="L7" i="4" s="1"/>
  <c r="D7" i="4"/>
  <c r="F7" i="4" s="1"/>
  <c r="G7" i="4" s="1"/>
  <c r="K27" i="3"/>
  <c r="F27" i="3"/>
  <c r="K26" i="3"/>
  <c r="F26" i="3"/>
  <c r="K25" i="3"/>
  <c r="F25" i="3"/>
  <c r="K24" i="3"/>
  <c r="F24" i="3"/>
  <c r="K21" i="3"/>
  <c r="L21" i="3" s="1"/>
  <c r="J21" i="3"/>
  <c r="J27" i="3" s="1"/>
  <c r="F21" i="3"/>
  <c r="G21" i="3" s="1"/>
  <c r="E21" i="3"/>
  <c r="E27" i="3" s="1"/>
  <c r="K20" i="3"/>
  <c r="L20" i="3" s="1"/>
  <c r="J20" i="3"/>
  <c r="F20" i="3"/>
  <c r="G20" i="3" s="1"/>
  <c r="E20" i="3"/>
  <c r="I19" i="3"/>
  <c r="J19" i="3" s="1"/>
  <c r="I27" i="3" s="1"/>
  <c r="D19" i="3"/>
  <c r="F19" i="3" s="1"/>
  <c r="G19" i="3" s="1"/>
  <c r="K17" i="3"/>
  <c r="L17" i="3" s="1"/>
  <c r="J17" i="3"/>
  <c r="J26" i="3" s="1"/>
  <c r="F17" i="3"/>
  <c r="G17" i="3" s="1"/>
  <c r="E17" i="3"/>
  <c r="E26" i="3" s="1"/>
  <c r="K16" i="3"/>
  <c r="L16" i="3" s="1"/>
  <c r="J16" i="3"/>
  <c r="F16" i="3"/>
  <c r="G16" i="3" s="1"/>
  <c r="E16" i="3"/>
  <c r="I15" i="3"/>
  <c r="J15" i="3" s="1"/>
  <c r="I26" i="3" s="1"/>
  <c r="D15" i="3"/>
  <c r="E15" i="3" s="1"/>
  <c r="D26" i="3" s="1"/>
  <c r="K13" i="3"/>
  <c r="L13" i="3" s="1"/>
  <c r="J13" i="3"/>
  <c r="J25" i="3" s="1"/>
  <c r="F13" i="3"/>
  <c r="G13" i="3" s="1"/>
  <c r="E13" i="3"/>
  <c r="E25" i="3" s="1"/>
  <c r="K12" i="3"/>
  <c r="L12" i="3" s="1"/>
  <c r="J12" i="3"/>
  <c r="F12" i="3"/>
  <c r="G12" i="3" s="1"/>
  <c r="E12" i="3"/>
  <c r="I11" i="3"/>
  <c r="K11" i="3" s="1"/>
  <c r="L11" i="3" s="1"/>
  <c r="D11" i="3"/>
  <c r="F11" i="3" s="1"/>
  <c r="G11" i="3" s="1"/>
  <c r="K9" i="3"/>
  <c r="L9" i="3" s="1"/>
  <c r="J9" i="3"/>
  <c r="J24" i="3" s="1"/>
  <c r="F9" i="3"/>
  <c r="G9" i="3" s="1"/>
  <c r="E9" i="3"/>
  <c r="E24" i="3" s="1"/>
  <c r="K8" i="3"/>
  <c r="L8" i="3" s="1"/>
  <c r="J8" i="3"/>
  <c r="F8" i="3"/>
  <c r="G8" i="3" s="1"/>
  <c r="E8" i="3"/>
  <c r="I7" i="3"/>
  <c r="K7" i="3" s="1"/>
  <c r="L7" i="3" s="1"/>
  <c r="D7" i="3"/>
  <c r="F7" i="3" s="1"/>
  <c r="G7" i="3" s="1"/>
  <c r="J9" i="2"/>
  <c r="J24" i="2" s="1"/>
  <c r="J8" i="2"/>
  <c r="F25" i="2"/>
  <c r="F26" i="2"/>
  <c r="F27" i="2"/>
  <c r="F24" i="2"/>
  <c r="K25" i="2"/>
  <c r="K26" i="2"/>
  <c r="K27" i="2"/>
  <c r="K24" i="2"/>
  <c r="K21" i="2"/>
  <c r="L21" i="2" s="1"/>
  <c r="J21" i="2"/>
  <c r="J27" i="2" s="1"/>
  <c r="F21" i="2"/>
  <c r="G21" i="2" s="1"/>
  <c r="E21" i="2"/>
  <c r="E27" i="2" s="1"/>
  <c r="K20" i="2"/>
  <c r="L20" i="2" s="1"/>
  <c r="J20" i="2"/>
  <c r="F20" i="2"/>
  <c r="G20" i="2" s="1"/>
  <c r="E20" i="2"/>
  <c r="I19" i="2"/>
  <c r="K19" i="2" s="1"/>
  <c r="L19" i="2" s="1"/>
  <c r="D19" i="2"/>
  <c r="F19" i="2" s="1"/>
  <c r="G19" i="2" s="1"/>
  <c r="K17" i="2"/>
  <c r="L17" i="2" s="1"/>
  <c r="J17" i="2"/>
  <c r="J26" i="2" s="1"/>
  <c r="F17" i="2"/>
  <c r="G17" i="2" s="1"/>
  <c r="E17" i="2"/>
  <c r="E26" i="2" s="1"/>
  <c r="K16" i="2"/>
  <c r="L16" i="2" s="1"/>
  <c r="J16" i="2"/>
  <c r="F16" i="2"/>
  <c r="G16" i="2" s="1"/>
  <c r="E16" i="2"/>
  <c r="I15" i="2"/>
  <c r="K15" i="2" s="1"/>
  <c r="L15" i="2" s="1"/>
  <c r="D15" i="2"/>
  <c r="F15" i="2" s="1"/>
  <c r="G15" i="2" s="1"/>
  <c r="K13" i="2"/>
  <c r="L13" i="2" s="1"/>
  <c r="J13" i="2"/>
  <c r="J25" i="2" s="1"/>
  <c r="F13" i="2"/>
  <c r="G13" i="2" s="1"/>
  <c r="E13" i="2"/>
  <c r="E25" i="2" s="1"/>
  <c r="K12" i="2"/>
  <c r="L12" i="2" s="1"/>
  <c r="J12" i="2"/>
  <c r="F12" i="2"/>
  <c r="G12" i="2" s="1"/>
  <c r="E12" i="2"/>
  <c r="I11" i="2"/>
  <c r="K11" i="2" s="1"/>
  <c r="L11" i="2" s="1"/>
  <c r="D11" i="2"/>
  <c r="E11" i="2" s="1"/>
  <c r="D25" i="2" s="1"/>
  <c r="K9" i="2"/>
  <c r="L9" i="2" s="1"/>
  <c r="F9" i="2"/>
  <c r="G9" i="2" s="1"/>
  <c r="E9" i="2"/>
  <c r="E24" i="2" s="1"/>
  <c r="K8" i="2"/>
  <c r="L8" i="2" s="1"/>
  <c r="F8" i="2"/>
  <c r="G8" i="2" s="1"/>
  <c r="E8" i="2"/>
  <c r="I7" i="2"/>
  <c r="K7" i="2" s="1"/>
  <c r="L7" i="2" s="1"/>
  <c r="D7" i="2"/>
  <c r="F7" i="2" s="1"/>
  <c r="G7" i="2" s="1"/>
  <c r="E15" i="4" l="1"/>
  <c r="D26" i="4" s="1"/>
  <c r="K15" i="4"/>
  <c r="L15" i="4" s="1"/>
  <c r="E7" i="4"/>
  <c r="D24" i="4" s="1"/>
  <c r="K11" i="4"/>
  <c r="L11" i="4" s="1"/>
  <c r="E19" i="4"/>
  <c r="D27" i="4" s="1"/>
  <c r="K19" i="4"/>
  <c r="L19" i="4" s="1"/>
  <c r="J7" i="4"/>
  <c r="I24" i="4" s="1"/>
  <c r="E11" i="4"/>
  <c r="D25" i="4" s="1"/>
  <c r="E19" i="3"/>
  <c r="D27" i="3" s="1"/>
  <c r="F15" i="3"/>
  <c r="G15" i="3" s="1"/>
  <c r="K15" i="3"/>
  <c r="L15" i="3" s="1"/>
  <c r="E7" i="3"/>
  <c r="D24" i="3" s="1"/>
  <c r="K19" i="3"/>
  <c r="L19" i="3" s="1"/>
  <c r="J7" i="3"/>
  <c r="I24" i="3" s="1"/>
  <c r="E11" i="3"/>
  <c r="D25" i="3" s="1"/>
  <c r="J11" i="3"/>
  <c r="I25" i="3" s="1"/>
  <c r="J7" i="2"/>
  <c r="I24" i="2" s="1"/>
  <c r="E7" i="2"/>
  <c r="D24" i="2" s="1"/>
  <c r="J19" i="2"/>
  <c r="I27" i="2" s="1"/>
  <c r="F11" i="2"/>
  <c r="G11" i="2" s="1"/>
  <c r="J11" i="2"/>
  <c r="I25" i="2" s="1"/>
  <c r="E15" i="2"/>
  <c r="D26" i="2" s="1"/>
  <c r="J15" i="2"/>
  <c r="I26" i="2" s="1"/>
  <c r="E19" i="2"/>
  <c r="D27" i="2" s="1"/>
</calcChain>
</file>

<file path=xl/sharedStrings.xml><?xml version="1.0" encoding="utf-8"?>
<sst xmlns="http://schemas.openxmlformats.org/spreadsheetml/2006/main" count="907" uniqueCount="32">
  <si>
    <t>Pixel</t>
  </si>
  <si>
    <t>Inch</t>
  </si>
  <si>
    <t>cm</t>
  </si>
  <si>
    <t>Diameter</t>
  </si>
  <si>
    <t>WC</t>
  </si>
  <si>
    <t>Flowrate = 300 [L/MIN]</t>
  </si>
  <si>
    <t>Section 2</t>
  </si>
  <si>
    <t>[pixel]</t>
  </si>
  <si>
    <t>[inch]</t>
  </si>
  <si>
    <t>[cm]</t>
  </si>
  <si>
    <t>Portion</t>
  </si>
  <si>
    <t>Section 3</t>
  </si>
  <si>
    <t>Oil Layer</t>
  </si>
  <si>
    <t>Emulsion Layer</t>
  </si>
  <si>
    <t>Brine Layer</t>
  </si>
  <si>
    <t>Emulsion</t>
  </si>
  <si>
    <t>Brine</t>
  </si>
  <si>
    <t>Oil</t>
  </si>
  <si>
    <t>Flowrate = 500 [L/MIN]</t>
  </si>
  <si>
    <t>Flowrate = 700 [L/MIN]</t>
  </si>
  <si>
    <t xml:space="preserve">Separation Efficiency </t>
  </si>
  <si>
    <t>Volume ratio [-]</t>
  </si>
  <si>
    <t xml:space="preserve">Water fraction </t>
  </si>
  <si>
    <t>Section 1</t>
  </si>
  <si>
    <t>Separation time</t>
  </si>
  <si>
    <t>Resistance time</t>
  </si>
  <si>
    <t>2;44</t>
  </si>
  <si>
    <t>1;04</t>
  </si>
  <si>
    <t>0;08</t>
  </si>
  <si>
    <t>Section 4</t>
  </si>
  <si>
    <t>Dense Packed Layer</t>
  </si>
  <si>
    <t>Sedimentation 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</si>
</sst>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5" xfId="0" applyFont="1" applyFill="1" applyBorder="1"/>
    <xf numFmtId="0" fontId="0" fillId="0" borderId="6" xfId="0" applyBorder="1"/>
    <xf numFmtId="0" fontId="0" fillId="3" borderId="5" xfId="0" applyFill="1" applyBorder="1"/>
    <xf numFmtId="0" fontId="0" fillId="4" borderId="7" xfId="0" applyFill="1" applyBorder="1"/>
    <xf numFmtId="0" fontId="0" fillId="0" borderId="8" xfId="0" applyBorder="1"/>
    <xf numFmtId="0" fontId="0" fillId="0" borderId="9" xfId="0" applyBorder="1"/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  <xf numFmtId="0" fontId="1" fillId="6" borderId="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0" borderId="16" xfId="0" applyBorder="1"/>
    <xf numFmtId="0" fontId="0" fillId="7" borderId="16" xfId="0" applyFill="1" applyBorder="1"/>
    <xf numFmtId="0" fontId="1" fillId="6" borderId="16" xfId="0" applyFont="1" applyFill="1" applyBorder="1" applyAlignment="1">
      <alignment horizontal="center"/>
    </xf>
    <xf numFmtId="0" fontId="2" fillId="0" borderId="16" xfId="0" applyFont="1" applyBorder="1"/>
    <xf numFmtId="0" fontId="2" fillId="0" borderId="0" xfId="0" applyFont="1"/>
    <xf numFmtId="0" fontId="2" fillId="0" borderId="8" xfId="0" applyFont="1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8" borderId="4" xfId="0" applyFill="1" applyBorder="1"/>
    <xf numFmtId="0" fontId="1" fillId="6" borderId="2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5" borderId="17" xfId="0" applyFill="1" applyBorder="1"/>
    <xf numFmtId="0" fontId="0" fillId="9" borderId="6" xfId="0" applyFill="1" applyBorder="1"/>
    <xf numFmtId="0" fontId="1" fillId="6" borderId="2" xfId="0" applyFont="1" applyFill="1" applyBorder="1" applyAlignment="1">
      <alignment horizontal="center"/>
    </xf>
    <xf numFmtId="0" fontId="0" fillId="7" borderId="0" xfId="0" applyFill="1" applyBorder="1"/>
    <xf numFmtId="0" fontId="0" fillId="0" borderId="21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2" fillId="0" borderId="20" xfId="0" applyFont="1" applyBorder="1"/>
    <xf numFmtId="0" fontId="2" fillId="0" borderId="22" xfId="0" applyFont="1" applyBorder="1"/>
    <xf numFmtId="0" fontId="2" fillId="0" borderId="0" xfId="0" applyFont="1" applyFill="1" applyBorder="1"/>
    <xf numFmtId="0" fontId="1" fillId="6" borderId="2" xfId="0" applyFont="1" applyFill="1" applyBorder="1" applyAlignment="1">
      <alignment horizontal="center"/>
    </xf>
    <xf numFmtId="0" fontId="2" fillId="0" borderId="26" xfId="0" applyFont="1" applyFill="1" applyBorder="1"/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Section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'FT = 300  l min '!$C$7</c:f>
              <c:strCache>
                <c:ptCount val="1"/>
                <c:pt idx="0">
                  <c:v>Oil Layer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'FT = 300  l min '!$C$24:$C$27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</c:numCache>
            </c:numRef>
          </c:xVal>
          <c:yVal>
            <c:numRef>
              <c:f>('FT = 300  l min '!$E$7,'FT = 300  l min '!$E$11,'FT = 300  l min '!$E$15,'FT = 300  l min '!$E$19)</c:f>
              <c:numCache>
                <c:formatCode>General</c:formatCode>
                <c:ptCount val="4"/>
                <c:pt idx="0">
                  <c:v>2.5350000000000001</c:v>
                </c:pt>
                <c:pt idx="1">
                  <c:v>1.6875</c:v>
                </c:pt>
                <c:pt idx="2">
                  <c:v>1.1174999999999999</c:v>
                </c:pt>
                <c:pt idx="3">
                  <c:v>0.27750000000000002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AD-3440-9C1F-4844B17E40AB}"/>
            </c:ext>
          </c:extLst>
        </c:ser>
        <c:ser>
          <c:idx val="1"/>
          <c:order val="1"/>
          <c:tx>
            <c:strRef>
              <c:f>'FT = 300  l min '!$C$8</c:f>
              <c:strCache>
                <c:ptCount val="1"/>
                <c:pt idx="0">
                  <c:v>Emulsion Layer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'FT = 300  l min '!$C$24:$C$27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</c:numCache>
            </c:numRef>
          </c:xVal>
          <c:yVal>
            <c:numRef>
              <c:f>('FT = 300  l min '!$E$8,'FT = 300  l min '!$E$12,'FT = 300  l min '!$E$16,'FT = 300  l min '!$E$20)</c:f>
              <c:numCache>
                <c:formatCode>General</c:formatCode>
                <c:ptCount val="4"/>
                <c:pt idx="0">
                  <c:v>2.88</c:v>
                </c:pt>
                <c:pt idx="1">
                  <c:v>3.7124999999999999</c:v>
                </c:pt>
                <c:pt idx="2">
                  <c:v>3.5249999999999999</c:v>
                </c:pt>
                <c:pt idx="3">
                  <c:v>3.57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AD-3440-9C1F-4844B17E40AB}"/>
            </c:ext>
          </c:extLst>
        </c:ser>
        <c:ser>
          <c:idx val="2"/>
          <c:order val="2"/>
          <c:tx>
            <c:strRef>
              <c:f>'FT = 300  l min '!$C$9</c:f>
              <c:strCache>
                <c:ptCount val="1"/>
                <c:pt idx="0">
                  <c:v>Brine Layer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'FT = 300  l min '!$C$24:$C$27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</c:numCache>
            </c:numRef>
          </c:xVal>
          <c:yVal>
            <c:numRef>
              <c:f>('FT = 300  l min '!$E$9,'FT = 300  l min '!$E$13,'FT = 300  l min '!$E$17,'FT = 300  l min '!$E$21)</c:f>
              <c:numCache>
                <c:formatCode>General</c:formatCode>
                <c:ptCount val="4"/>
                <c:pt idx="0">
                  <c:v>0.58499999999999996</c:v>
                </c:pt>
                <c:pt idx="1">
                  <c:v>0.6</c:v>
                </c:pt>
                <c:pt idx="2">
                  <c:v>1.3574999999999999</c:v>
                </c:pt>
                <c:pt idx="3">
                  <c:v>2.1524999999999999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EAD-3440-9C1F-4844B17E4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518847"/>
        <c:axId val="349202623"/>
      </c:scatterChart>
      <c:valAx>
        <c:axId val="349518847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WC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349202623"/>
        <c:crosses val="autoZero"/>
        <c:crossBetween val="midCat"/>
      </c:valAx>
      <c:valAx>
        <c:axId val="34920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Thickness [in]</a:t>
                </a:r>
              </a:p>
            </c:rich>
          </c:tx>
          <c:layout>
            <c:manualLayout>
              <c:xMode val="edge"/>
              <c:yMode val="edge"/>
              <c:x val="1.5689510759051117E-2"/>
              <c:y val="0.28772370416597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349518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Section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'FT = 500  l min'!$C$7</c:f>
              <c:strCache>
                <c:ptCount val="1"/>
                <c:pt idx="0">
                  <c:v>Oil Layer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'FT = 500  l min'!$C$24:$C$27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</c:numCache>
            </c:numRef>
          </c:xVal>
          <c:yVal>
            <c:numRef>
              <c:f>('FT = 500  l min'!$J$7,'FT = 500  l min'!$J$11,'FT = 500  l min'!$J$15,'FT = 500  l min'!$J$19)</c:f>
              <c:numCache>
                <c:formatCode>General</c:formatCode>
                <c:ptCount val="4"/>
                <c:pt idx="0">
                  <c:v>3.2528089887640448</c:v>
                </c:pt>
                <c:pt idx="1">
                  <c:v>2.452247191011236</c:v>
                </c:pt>
                <c:pt idx="2">
                  <c:v>1.2556179775280898</c:v>
                </c:pt>
                <c:pt idx="3">
                  <c:v>1.0280898876404494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D0-0D42-988C-B26C5A51080D}"/>
            </c:ext>
          </c:extLst>
        </c:ser>
        <c:ser>
          <c:idx val="1"/>
          <c:order val="1"/>
          <c:tx>
            <c:strRef>
              <c:f>'FT = 500  l min'!$C$8</c:f>
              <c:strCache>
                <c:ptCount val="1"/>
                <c:pt idx="0">
                  <c:v>Emulsion Layer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20000"/>
                  <a:lumOff val="8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'FT = 500  l min'!$C$24:$C$27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</c:numCache>
            </c:numRef>
          </c:xVal>
          <c:yVal>
            <c:numRef>
              <c:f>('FT = 500  l min'!$J$8,'FT = 500  l min'!$J$12,'FT = 500  l min'!$J$16,'FT = 500  l min'!$J$20)</c:f>
              <c:numCache>
                <c:formatCode>General</c:formatCode>
                <c:ptCount val="4"/>
                <c:pt idx="0">
                  <c:v>1.9634831460674158</c:v>
                </c:pt>
                <c:pt idx="1">
                  <c:v>2.1320224719101124</c:v>
                </c:pt>
                <c:pt idx="2">
                  <c:v>2.7387640449438204</c:v>
                </c:pt>
                <c:pt idx="3">
                  <c:v>2.8904494382022472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D0-0D42-988C-B26C5A51080D}"/>
            </c:ext>
          </c:extLst>
        </c:ser>
        <c:ser>
          <c:idx val="2"/>
          <c:order val="2"/>
          <c:tx>
            <c:strRef>
              <c:f>'FT = 500  l min'!$C$9</c:f>
              <c:strCache>
                <c:ptCount val="1"/>
                <c:pt idx="0">
                  <c:v>Brine Layer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20000"/>
                  <a:lumOff val="8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'FT = 500  l min'!$C$24:$C$27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</c:numCache>
            </c:numRef>
          </c:xVal>
          <c:yVal>
            <c:numRef>
              <c:f>('FT = 500  l min'!$J$9,'FT = 500  l min'!$J$13,'FT = 500  l min'!$J$17,'FT = 500  l min'!$J$21)</c:f>
              <c:numCache>
                <c:formatCode>General</c:formatCode>
                <c:ptCount val="4"/>
                <c:pt idx="0">
                  <c:v>0.7837078651685393</c:v>
                </c:pt>
                <c:pt idx="1">
                  <c:v>1.4157303370786516</c:v>
                </c:pt>
                <c:pt idx="2">
                  <c:v>2.00561797752809</c:v>
                </c:pt>
                <c:pt idx="3">
                  <c:v>2.0814606741573032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D0-0D42-988C-B26C5A510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518847"/>
        <c:axId val="349202623"/>
      </c:scatterChart>
      <c:valAx>
        <c:axId val="349518847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WC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349202623"/>
        <c:crosses val="autoZero"/>
        <c:crossBetween val="midCat"/>
      </c:valAx>
      <c:valAx>
        <c:axId val="34920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</a:rPr>
                  <a:t>Thickness [in]</a:t>
                </a:r>
                <a:endParaRPr lang="en-NO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2390350278129217E-2"/>
              <c:y val="0.28772370416597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349518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Section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areaChart>
        <c:grouping val="standard"/>
        <c:varyColors val="0"/>
        <c:ser>
          <c:idx val="3"/>
          <c:order val="0"/>
          <c:tx>
            <c:strRef>
              <c:f>'FT = 500  l min'!$K$23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cat>
            <c:numRef>
              <c:f>'FT = 500  l min'!$H$24:$H$27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</c:numCache>
            </c:numRef>
          </c:cat>
          <c:val>
            <c:numRef>
              <c:f>'FT = 500  l min'!$K$24:$K$27</c:f>
              <c:numCache>
                <c:formatCode>General</c:formatCode>
                <c:ptCount val="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29-B54C-893E-CC5C44596A3B}"/>
            </c:ext>
          </c:extLst>
        </c:ser>
        <c:ser>
          <c:idx val="2"/>
          <c:order val="1"/>
          <c:tx>
            <c:strRef>
              <c:f>'FT = 500  l min'!$I$23</c:f>
              <c:strCache>
                <c:ptCount val="1"/>
                <c:pt idx="0">
                  <c:v>Emulsion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numRef>
              <c:f>'FT = 500  l min'!$H$24:$H$27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</c:numCache>
            </c:numRef>
          </c:cat>
          <c:val>
            <c:numRef>
              <c:f>'FT = 500  l min'!$I$24:$I$27</c:f>
              <c:numCache>
                <c:formatCode>General</c:formatCode>
                <c:ptCount val="4"/>
                <c:pt idx="0">
                  <c:v>2.7471910112359552</c:v>
                </c:pt>
                <c:pt idx="1">
                  <c:v>3.547752808988764</c:v>
                </c:pt>
                <c:pt idx="2">
                  <c:v>4.7443820224719104</c:v>
                </c:pt>
                <c:pt idx="3">
                  <c:v>4.9719101123595504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29-B54C-893E-CC5C44596A3B}"/>
            </c:ext>
          </c:extLst>
        </c:ser>
        <c:ser>
          <c:idx val="1"/>
          <c:order val="2"/>
          <c:tx>
            <c:strRef>
              <c:f>'FT = 500  l min'!$J$23</c:f>
              <c:strCache>
                <c:ptCount val="1"/>
                <c:pt idx="0">
                  <c:v>Brine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numRef>
              <c:f>'FT = 500  l min'!$H$24:$H$27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</c:numCache>
            </c:numRef>
          </c:cat>
          <c:val>
            <c:numRef>
              <c:f>'FT = 500  l min'!$J$24:$J$27</c:f>
              <c:numCache>
                <c:formatCode>General</c:formatCode>
                <c:ptCount val="4"/>
                <c:pt idx="0">
                  <c:v>0.7837078651685393</c:v>
                </c:pt>
                <c:pt idx="1">
                  <c:v>1.4157303370786516</c:v>
                </c:pt>
                <c:pt idx="2">
                  <c:v>2.00561797752809</c:v>
                </c:pt>
                <c:pt idx="3">
                  <c:v>2.0814606741573032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29-B54C-893E-CC5C44596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09951"/>
        <c:axId val="2082524928"/>
      </c:areaChart>
      <c:catAx>
        <c:axId val="350809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WC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082524928"/>
        <c:crosses val="autoZero"/>
        <c:auto val="1"/>
        <c:lblAlgn val="ctr"/>
        <c:lblOffset val="100"/>
        <c:noMultiLvlLbl val="0"/>
      </c:catAx>
      <c:valAx>
        <c:axId val="208252492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Pipe Section Area [in]</a:t>
                </a:r>
                <a:endParaRPr lang="en-NO" b="1"/>
              </a:p>
            </c:rich>
          </c:tx>
          <c:layout>
            <c:manualLayout>
              <c:xMode val="edge"/>
              <c:yMode val="edge"/>
              <c:x val="9.913657507331813E-3"/>
              <c:y val="0.212524189696889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350809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Section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areaChart>
        <c:grouping val="standard"/>
        <c:varyColors val="0"/>
        <c:ser>
          <c:idx val="3"/>
          <c:order val="0"/>
          <c:tx>
            <c:strRef>
              <c:f>'FT = 500  l min'!$K$23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cat>
            <c:numRef>
              <c:f>'FT = 500  l min'!$H$24:$H$27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</c:numCache>
            </c:numRef>
          </c:cat>
          <c:val>
            <c:numRef>
              <c:f>'FT = 500  l min'!$F$24:$F$27</c:f>
              <c:numCache>
                <c:formatCode>General</c:formatCode>
                <c:ptCount val="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B3-9946-A1E6-58C09A050A43}"/>
            </c:ext>
          </c:extLst>
        </c:ser>
        <c:ser>
          <c:idx val="2"/>
          <c:order val="1"/>
          <c:tx>
            <c:strRef>
              <c:f>'FT = 500  l min'!$I$23</c:f>
              <c:strCache>
                <c:ptCount val="1"/>
                <c:pt idx="0">
                  <c:v>Emulsion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numRef>
              <c:f>'FT = 500  l min'!$H$24:$H$27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</c:numCache>
            </c:numRef>
          </c:cat>
          <c:val>
            <c:numRef>
              <c:f>'FT = 500  l min'!$D$24:$D$27</c:f>
              <c:numCache>
                <c:formatCode>General</c:formatCode>
                <c:ptCount val="4"/>
                <c:pt idx="0">
                  <c:v>3.1378881987577638</c:v>
                </c:pt>
                <c:pt idx="1">
                  <c:v>3.5776397515527951</c:v>
                </c:pt>
                <c:pt idx="2">
                  <c:v>4.9267080745341616</c:v>
                </c:pt>
                <c:pt idx="3">
                  <c:v>5.7242236024844724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B3-9946-A1E6-58C09A050A43}"/>
            </c:ext>
          </c:extLst>
        </c:ser>
        <c:ser>
          <c:idx val="1"/>
          <c:order val="2"/>
          <c:tx>
            <c:strRef>
              <c:f>'FT = 500  l min'!$J$23</c:f>
              <c:strCache>
                <c:ptCount val="1"/>
                <c:pt idx="0">
                  <c:v>Brine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numRef>
              <c:f>'FT = 500  l min'!$H$24:$H$27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</c:numCache>
            </c:numRef>
          </c:cat>
          <c:val>
            <c:numRef>
              <c:f>'FT = 500  l min'!$E$24:$E$27</c:f>
              <c:numCache>
                <c:formatCode>General</c:formatCode>
                <c:ptCount val="4"/>
                <c:pt idx="0">
                  <c:v>0.67080745341614911</c:v>
                </c:pt>
                <c:pt idx="1">
                  <c:v>0.74534161490683226</c:v>
                </c:pt>
                <c:pt idx="2">
                  <c:v>1.2521739130434784</c:v>
                </c:pt>
                <c:pt idx="3">
                  <c:v>1.3714285714285714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B3-9946-A1E6-58C09A050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09951"/>
        <c:axId val="2082524928"/>
      </c:areaChart>
      <c:catAx>
        <c:axId val="350809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WC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082524928"/>
        <c:crosses val="autoZero"/>
        <c:auto val="1"/>
        <c:lblAlgn val="ctr"/>
        <c:lblOffset val="100"/>
        <c:noMultiLvlLbl val="0"/>
      </c:catAx>
      <c:valAx>
        <c:axId val="208252492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Pipe Section Area [in]</a:t>
                </a:r>
              </a:p>
            </c:rich>
          </c:tx>
          <c:layout>
            <c:manualLayout>
              <c:xMode val="edge"/>
              <c:yMode val="edge"/>
              <c:x val="1.5639530576000628E-2"/>
              <c:y val="0.18967061703566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350809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WC = 30 %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areaChart>
        <c:grouping val="standard"/>
        <c:varyColors val="0"/>
        <c:ser>
          <c:idx val="3"/>
          <c:order val="0"/>
          <c:tx>
            <c:strRef>
              <c:f>'FT = 500  l min'!$K$23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cat>
            <c:strRef>
              <c:f>('FT = 500  l min'!$C$6,'FT = 500  l min'!$H$6)</c:f>
              <c:strCache>
                <c:ptCount val="2"/>
                <c:pt idx="0">
                  <c:v>Section 2</c:v>
                </c:pt>
                <c:pt idx="1">
                  <c:v>Section 3</c:v>
                </c:pt>
              </c:strCache>
            </c:strRef>
          </c:cat>
          <c:val>
            <c:numRef>
              <c:f>('FT = 500  l min'!$F$24,'FT = 500  l min'!$K$24)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B-3746-991E-162EAC3FF0A9}"/>
            </c:ext>
          </c:extLst>
        </c:ser>
        <c:ser>
          <c:idx val="2"/>
          <c:order val="1"/>
          <c:tx>
            <c:strRef>
              <c:f>'FT = 500  l min'!$I$23</c:f>
              <c:strCache>
                <c:ptCount val="1"/>
                <c:pt idx="0">
                  <c:v>Emulsion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strRef>
              <c:f>('FT = 500  l min'!$C$6,'FT = 500  l min'!$H$6)</c:f>
              <c:strCache>
                <c:ptCount val="2"/>
                <c:pt idx="0">
                  <c:v>Section 2</c:v>
                </c:pt>
                <c:pt idx="1">
                  <c:v>Section 3</c:v>
                </c:pt>
              </c:strCache>
            </c:strRef>
          </c:cat>
          <c:val>
            <c:numRef>
              <c:f>('FT = 500  l min'!$D$24,'FT = 500  l min'!$I$24)</c:f>
              <c:numCache>
                <c:formatCode>General</c:formatCode>
                <c:ptCount val="2"/>
                <c:pt idx="0">
                  <c:v>3.1378881987577638</c:v>
                </c:pt>
                <c:pt idx="1">
                  <c:v>2.7471910112359552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3B-3746-991E-162EAC3FF0A9}"/>
            </c:ext>
          </c:extLst>
        </c:ser>
        <c:ser>
          <c:idx val="1"/>
          <c:order val="2"/>
          <c:tx>
            <c:strRef>
              <c:f>'FT = 500  l min'!$J$23</c:f>
              <c:strCache>
                <c:ptCount val="1"/>
                <c:pt idx="0">
                  <c:v>Brine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strRef>
              <c:f>('FT = 500  l min'!$C$6,'FT = 500  l min'!$H$6)</c:f>
              <c:strCache>
                <c:ptCount val="2"/>
                <c:pt idx="0">
                  <c:v>Section 2</c:v>
                </c:pt>
                <c:pt idx="1">
                  <c:v>Section 3</c:v>
                </c:pt>
              </c:strCache>
            </c:strRef>
          </c:cat>
          <c:val>
            <c:numRef>
              <c:f>('FT = 500  l min'!$E$24,'FT = 500  l min'!$J$24)</c:f>
              <c:numCache>
                <c:formatCode>General</c:formatCode>
                <c:ptCount val="2"/>
                <c:pt idx="0">
                  <c:v>0.67080745341614911</c:v>
                </c:pt>
                <c:pt idx="1">
                  <c:v>0.7837078651685393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3B-3746-991E-162EAC3FF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09951"/>
        <c:axId val="2082524928"/>
      </c:areaChart>
      <c:catAx>
        <c:axId val="350809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Pipe Section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082524928"/>
        <c:crosses val="autoZero"/>
        <c:auto val="1"/>
        <c:lblAlgn val="ctr"/>
        <c:lblOffset val="100"/>
        <c:noMultiLvlLbl val="0"/>
      </c:catAx>
      <c:valAx>
        <c:axId val="208252492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Pipe Section Area [in]</a:t>
                </a:r>
              </a:p>
            </c:rich>
          </c:tx>
          <c:layout>
            <c:manualLayout>
              <c:xMode val="edge"/>
              <c:yMode val="edge"/>
              <c:x val="1.4125000695127987E-2"/>
              <c:y val="0.159519459565727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350809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WC = 50 %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areaChart>
        <c:grouping val="standard"/>
        <c:varyColors val="0"/>
        <c:ser>
          <c:idx val="3"/>
          <c:order val="0"/>
          <c:tx>
            <c:strRef>
              <c:f>'FT = 500  l min'!$K$23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cat>
            <c:strRef>
              <c:f>('FT = 500  l min'!$C$6,'FT = 500  l min'!$H$6)</c:f>
              <c:strCache>
                <c:ptCount val="2"/>
                <c:pt idx="0">
                  <c:v>Section 2</c:v>
                </c:pt>
                <c:pt idx="1">
                  <c:v>Section 3</c:v>
                </c:pt>
              </c:strCache>
            </c:strRef>
          </c:cat>
          <c:val>
            <c:numRef>
              <c:f>('FT = 500  l min'!$F$24,'FT = 500  l min'!$K$24)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4A-8742-8BDF-90DFBB74CA37}"/>
            </c:ext>
          </c:extLst>
        </c:ser>
        <c:ser>
          <c:idx val="2"/>
          <c:order val="1"/>
          <c:tx>
            <c:strRef>
              <c:f>'FT = 500  l min'!$I$23</c:f>
              <c:strCache>
                <c:ptCount val="1"/>
                <c:pt idx="0">
                  <c:v>Emulsion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strRef>
              <c:f>('FT = 500  l min'!$C$6,'FT = 500  l min'!$H$6)</c:f>
              <c:strCache>
                <c:ptCount val="2"/>
                <c:pt idx="0">
                  <c:v>Section 2</c:v>
                </c:pt>
                <c:pt idx="1">
                  <c:v>Section 3</c:v>
                </c:pt>
              </c:strCache>
            </c:strRef>
          </c:cat>
          <c:val>
            <c:numRef>
              <c:f>('FT = 500  l min'!$D$25,'FT = 500  l min'!$I$25)</c:f>
              <c:numCache>
                <c:formatCode>General</c:formatCode>
                <c:ptCount val="2"/>
                <c:pt idx="0">
                  <c:v>3.5776397515527951</c:v>
                </c:pt>
                <c:pt idx="1">
                  <c:v>3.547752808988764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4A-8742-8BDF-90DFBB74CA37}"/>
            </c:ext>
          </c:extLst>
        </c:ser>
        <c:ser>
          <c:idx val="1"/>
          <c:order val="2"/>
          <c:tx>
            <c:strRef>
              <c:f>'FT = 500  l min'!$J$23</c:f>
              <c:strCache>
                <c:ptCount val="1"/>
                <c:pt idx="0">
                  <c:v>Brine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strRef>
              <c:f>('FT = 500  l min'!$C$6,'FT = 500  l min'!$H$6)</c:f>
              <c:strCache>
                <c:ptCount val="2"/>
                <c:pt idx="0">
                  <c:v>Section 2</c:v>
                </c:pt>
                <c:pt idx="1">
                  <c:v>Section 3</c:v>
                </c:pt>
              </c:strCache>
            </c:strRef>
          </c:cat>
          <c:val>
            <c:numRef>
              <c:f>('FT = 500  l min'!$E$25,'FT = 500  l min'!$J$25)</c:f>
              <c:numCache>
                <c:formatCode>General</c:formatCode>
                <c:ptCount val="2"/>
                <c:pt idx="0">
                  <c:v>0.74534161490683226</c:v>
                </c:pt>
                <c:pt idx="1">
                  <c:v>1.4157303370786516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4A-8742-8BDF-90DFBB74C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09951"/>
        <c:axId val="2082524928"/>
      </c:areaChart>
      <c:catAx>
        <c:axId val="350809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Pipe</a:t>
                </a:r>
                <a:r>
                  <a:rPr lang="en-GB" b="1" baseline="0"/>
                  <a:t> Section [-]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082524928"/>
        <c:crosses val="autoZero"/>
        <c:auto val="1"/>
        <c:lblAlgn val="ctr"/>
        <c:lblOffset val="100"/>
        <c:noMultiLvlLbl val="0"/>
      </c:catAx>
      <c:valAx>
        <c:axId val="208252492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Pipe Section Area [in]</a:t>
                </a:r>
              </a:p>
            </c:rich>
          </c:tx>
          <c:layout>
            <c:manualLayout>
              <c:xMode val="edge"/>
              <c:yMode val="edge"/>
              <c:x val="1.4125000695127987E-2"/>
              <c:y val="0.161886163622474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350809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WC= 70 %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areaChart>
        <c:grouping val="standard"/>
        <c:varyColors val="0"/>
        <c:ser>
          <c:idx val="3"/>
          <c:order val="0"/>
          <c:tx>
            <c:strRef>
              <c:f>'FT = 500  l min'!$K$23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cat>
            <c:strRef>
              <c:f>('FT = 500  l min'!$C$6,'FT = 500  l min'!$H$6)</c:f>
              <c:strCache>
                <c:ptCount val="2"/>
                <c:pt idx="0">
                  <c:v>Section 2</c:v>
                </c:pt>
                <c:pt idx="1">
                  <c:v>Section 3</c:v>
                </c:pt>
              </c:strCache>
            </c:strRef>
          </c:cat>
          <c:val>
            <c:numRef>
              <c:f>('FT = 500  l min'!$F$24,'FT = 500  l min'!$K$24)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89-0A4B-92BD-EF8425875082}"/>
            </c:ext>
          </c:extLst>
        </c:ser>
        <c:ser>
          <c:idx val="2"/>
          <c:order val="1"/>
          <c:tx>
            <c:strRef>
              <c:f>'FT = 500  l min'!$I$23</c:f>
              <c:strCache>
                <c:ptCount val="1"/>
                <c:pt idx="0">
                  <c:v>Emulsion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strRef>
              <c:f>('FT = 500  l min'!$C$6,'FT = 500  l min'!$H$6)</c:f>
              <c:strCache>
                <c:ptCount val="2"/>
                <c:pt idx="0">
                  <c:v>Section 2</c:v>
                </c:pt>
                <c:pt idx="1">
                  <c:v>Section 3</c:v>
                </c:pt>
              </c:strCache>
            </c:strRef>
          </c:cat>
          <c:val>
            <c:numRef>
              <c:f>('FT = 500  l min'!$D$26,'FT = 500  l min'!$I$26)</c:f>
              <c:numCache>
                <c:formatCode>General</c:formatCode>
                <c:ptCount val="2"/>
                <c:pt idx="0">
                  <c:v>4.9267080745341616</c:v>
                </c:pt>
                <c:pt idx="1">
                  <c:v>4.7443820224719104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89-0A4B-92BD-EF8425875082}"/>
            </c:ext>
          </c:extLst>
        </c:ser>
        <c:ser>
          <c:idx val="1"/>
          <c:order val="2"/>
          <c:tx>
            <c:strRef>
              <c:f>'FT = 500  l min'!$J$23</c:f>
              <c:strCache>
                <c:ptCount val="1"/>
                <c:pt idx="0">
                  <c:v>Brine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strRef>
              <c:f>('FT = 500  l min'!$C$6,'FT = 500  l min'!$H$6)</c:f>
              <c:strCache>
                <c:ptCount val="2"/>
                <c:pt idx="0">
                  <c:v>Section 2</c:v>
                </c:pt>
                <c:pt idx="1">
                  <c:v>Section 3</c:v>
                </c:pt>
              </c:strCache>
            </c:strRef>
          </c:cat>
          <c:val>
            <c:numRef>
              <c:f>('FT = 500  l min'!$E$26,'FT = 500  l min'!$J$26)</c:f>
              <c:numCache>
                <c:formatCode>General</c:formatCode>
                <c:ptCount val="2"/>
                <c:pt idx="0">
                  <c:v>1.2521739130434784</c:v>
                </c:pt>
                <c:pt idx="1">
                  <c:v>2.00561797752809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89-0A4B-92BD-EF8425875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09951"/>
        <c:axId val="2082524928"/>
      </c:areaChart>
      <c:catAx>
        <c:axId val="350809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Pipe</a:t>
                </a:r>
                <a:r>
                  <a:rPr lang="en-GB" b="1" baseline="0"/>
                  <a:t> Section [-]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082524928"/>
        <c:crosses val="autoZero"/>
        <c:auto val="1"/>
        <c:lblAlgn val="ctr"/>
        <c:lblOffset val="100"/>
        <c:noMultiLvlLbl val="0"/>
      </c:catAx>
      <c:valAx>
        <c:axId val="208252492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Pipe Section Area [in]</a:t>
                </a:r>
              </a:p>
            </c:rich>
          </c:tx>
          <c:layout>
            <c:manualLayout>
              <c:xMode val="edge"/>
              <c:yMode val="edge"/>
              <c:x val="1.4125000695127987E-2"/>
              <c:y val="0.172648068344026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350809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400" b="0"/>
            </a:pPr>
            <a:r>
              <a:rPr lang="en-GB" sz="1400" b="0"/>
              <a:t>WC = 90 %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5772175973039"/>
          <c:y val="0.20496047542197052"/>
          <c:w val="0.75678778576711547"/>
          <c:h val="0.46102559257208253"/>
        </c:manualLayout>
      </c:layout>
      <c:areaChart>
        <c:grouping val="standard"/>
        <c:varyColors val="0"/>
        <c:ser>
          <c:idx val="3"/>
          <c:order val="0"/>
          <c:tx>
            <c:strRef>
              <c:f>'FT = 500  l min'!$K$23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cat>
            <c:strRef>
              <c:f>('FT = 500  l min'!$C$6,'FT = 500  l min'!$H$6)</c:f>
              <c:strCache>
                <c:ptCount val="2"/>
                <c:pt idx="0">
                  <c:v>Section 2</c:v>
                </c:pt>
                <c:pt idx="1">
                  <c:v>Section 3</c:v>
                </c:pt>
              </c:strCache>
            </c:strRef>
          </c:cat>
          <c:val>
            <c:numRef>
              <c:f>('FT = 500  l min'!$F$24,'FT = 500  l min'!$K$24)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A9-6442-A69D-74F5CB5B03DA}"/>
            </c:ext>
          </c:extLst>
        </c:ser>
        <c:ser>
          <c:idx val="2"/>
          <c:order val="1"/>
          <c:tx>
            <c:strRef>
              <c:f>'FT = 500  l min'!$I$23</c:f>
              <c:strCache>
                <c:ptCount val="1"/>
                <c:pt idx="0">
                  <c:v>Emulsion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</c:spPr>
          <c:cat>
            <c:strRef>
              <c:f>('FT = 500  l min'!$C$6,'FT = 500  l min'!$H$6)</c:f>
              <c:strCache>
                <c:ptCount val="2"/>
                <c:pt idx="0">
                  <c:v>Section 2</c:v>
                </c:pt>
                <c:pt idx="1">
                  <c:v>Section 3</c:v>
                </c:pt>
              </c:strCache>
            </c:strRef>
          </c:cat>
          <c:val>
            <c:numRef>
              <c:f>('FT = 500  l min'!$D$27,'FT = 500  l min'!$I$27)</c:f>
              <c:numCache>
                <c:formatCode>General</c:formatCode>
                <c:ptCount val="2"/>
                <c:pt idx="0">
                  <c:v>5.7242236024844724</c:v>
                </c:pt>
                <c:pt idx="1">
                  <c:v>4.9719101123595504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A9-6442-A69D-74F5CB5B03DA}"/>
            </c:ext>
          </c:extLst>
        </c:ser>
        <c:ser>
          <c:idx val="1"/>
          <c:order val="2"/>
          <c:tx>
            <c:strRef>
              <c:f>'FT = 500  l min'!$J$23</c:f>
              <c:strCache>
                <c:ptCount val="1"/>
                <c:pt idx="0">
                  <c:v>Brine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 w="25400">
              <a:noFill/>
            </a:ln>
          </c:spPr>
          <c:cat>
            <c:strRef>
              <c:f>('FT = 500  l min'!$C$6,'FT = 500  l min'!$H$6)</c:f>
              <c:strCache>
                <c:ptCount val="2"/>
                <c:pt idx="0">
                  <c:v>Section 2</c:v>
                </c:pt>
                <c:pt idx="1">
                  <c:v>Section 3</c:v>
                </c:pt>
              </c:strCache>
            </c:strRef>
          </c:cat>
          <c:val>
            <c:numRef>
              <c:f>('FT = 500  l min'!$E$27,'FT = 500  l min'!$J$27)</c:f>
              <c:numCache>
                <c:formatCode>General</c:formatCode>
                <c:ptCount val="2"/>
                <c:pt idx="0">
                  <c:v>1.3714285714285714</c:v>
                </c:pt>
                <c:pt idx="1">
                  <c:v>2.0814606741573032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A9-6442-A69D-74F5CB5B0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09951"/>
        <c:axId val="2082524928"/>
      </c:areaChart>
      <c:catAx>
        <c:axId val="350809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Pipe Section [-]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NO"/>
          </a:p>
        </c:txPr>
        <c:crossAx val="2082524928"/>
        <c:crosses val="autoZero"/>
        <c:auto val="1"/>
        <c:lblAlgn val="ctr"/>
        <c:lblOffset val="100"/>
        <c:noMultiLvlLbl val="0"/>
      </c:catAx>
      <c:valAx>
        <c:axId val="208252492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Pipe Section Area [in]</a:t>
                </a:r>
              </a:p>
            </c:rich>
          </c:tx>
          <c:layout>
            <c:manualLayout>
              <c:xMode val="edge"/>
              <c:yMode val="edge"/>
              <c:x val="1.5816942215400701E-2"/>
              <c:y val="0.1672938088965361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NO"/>
          </a:p>
        </c:txPr>
        <c:crossAx val="350809951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NO"/>
        </a:p>
      </c:txPr>
    </c:legend>
    <c:plotVisOnly val="1"/>
    <c:dispBlanksAs val="zero"/>
    <c:showDLblsOverMax val="0"/>
    <c:extLst/>
  </c:chart>
  <c:txPr>
    <a:bodyPr/>
    <a:lstStyle/>
    <a:p>
      <a:pPr>
        <a:defRPr>
          <a:solidFill>
            <a:schemeClr val="tx1"/>
          </a:solidFill>
        </a:defRPr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Section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'FT = 700  l min'!$C$7</c:f>
              <c:strCache>
                <c:ptCount val="1"/>
                <c:pt idx="0">
                  <c:v>Oil Layer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>
                    <a:alpha val="99000"/>
                  </a:srgbClr>
                </a:solidFill>
              </a:ln>
              <a:effectLst/>
            </c:spPr>
          </c:marker>
          <c:xVal>
            <c:numRef>
              <c:f>'FT = 700  l min'!$C$24:$C$27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</c:numCache>
            </c:numRef>
          </c:xVal>
          <c:yVal>
            <c:numRef>
              <c:f>('FT = 700  l min'!$E$7,'FT = 700  l min'!$E$11,'FT = 700  l min'!$E$15,'FT = 700  l min'!$E$19)</c:f>
              <c:numCache>
                <c:formatCode>General</c:formatCode>
                <c:ptCount val="4"/>
                <c:pt idx="0">
                  <c:v>3.8906832298136647</c:v>
                </c:pt>
                <c:pt idx="1">
                  <c:v>1.7888198757763976</c:v>
                </c:pt>
                <c:pt idx="2">
                  <c:v>1.0285714285714285</c:v>
                </c:pt>
                <c:pt idx="3">
                  <c:v>8.9440993788819881E-2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FA-4745-AE68-2E4E03C2798D}"/>
            </c:ext>
          </c:extLst>
        </c:ser>
        <c:ser>
          <c:idx val="1"/>
          <c:order val="1"/>
          <c:tx>
            <c:strRef>
              <c:f>'FT = 700  l min'!$C$8</c:f>
              <c:strCache>
                <c:ptCount val="1"/>
                <c:pt idx="0">
                  <c:v>Emulsion Layer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'FT = 700  l min'!$C$24:$C$27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</c:numCache>
            </c:numRef>
          </c:xVal>
          <c:yVal>
            <c:numRef>
              <c:f>('FT = 700  l min'!$E$8,'FT = 700  l min'!$E$12,'FT = 700  l min'!$E$16,'FT = 700  l min'!$E$20)</c:f>
              <c:numCache>
                <c:formatCode>General</c:formatCode>
                <c:ptCount val="4"/>
                <c:pt idx="0">
                  <c:v>1.9006211180124224</c:v>
                </c:pt>
                <c:pt idx="1">
                  <c:v>3.7341614906832299</c:v>
                </c:pt>
                <c:pt idx="2">
                  <c:v>4.2409937888198757</c:v>
                </c:pt>
                <c:pt idx="3">
                  <c:v>4.7031055900621119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FA-4745-AE68-2E4E03C2798D}"/>
            </c:ext>
          </c:extLst>
        </c:ser>
        <c:ser>
          <c:idx val="2"/>
          <c:order val="2"/>
          <c:tx>
            <c:strRef>
              <c:f>'FT = 700  l min'!$C$9</c:f>
              <c:strCache>
                <c:ptCount val="1"/>
                <c:pt idx="0">
                  <c:v>Brine Layer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'FT = 700  l min'!$C$24:$C$27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</c:numCache>
            </c:numRef>
          </c:xVal>
          <c:yVal>
            <c:numRef>
              <c:f>('FT = 700  l min'!$E$9,'FT = 700  l min'!$E$13,'FT = 700  l min'!$E$17,'FT = 700  l min'!$E$21)</c:f>
              <c:numCache>
                <c:formatCode>General</c:formatCode>
                <c:ptCount val="4"/>
                <c:pt idx="0">
                  <c:v>0.17142857142857143</c:v>
                </c:pt>
                <c:pt idx="1">
                  <c:v>0.43975155279503103</c:v>
                </c:pt>
                <c:pt idx="2">
                  <c:v>0.69316770186335408</c:v>
                </c:pt>
                <c:pt idx="3">
                  <c:v>1.1701863354037267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FA-4745-AE68-2E4E03C27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518847"/>
        <c:axId val="349202623"/>
      </c:scatterChart>
      <c:valAx>
        <c:axId val="349518847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WC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349202623"/>
        <c:crosses val="autoZero"/>
        <c:crossBetween val="midCat"/>
      </c:valAx>
      <c:valAx>
        <c:axId val="34920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Thickness [in]</a:t>
                </a:r>
              </a:p>
            </c:rich>
          </c:tx>
          <c:layout>
            <c:manualLayout>
              <c:xMode val="edge"/>
              <c:yMode val="edge"/>
              <c:x val="1.5689510759051117E-2"/>
              <c:y val="0.28772370416597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349518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Section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'FT = 700  l min'!$C$7</c:f>
              <c:strCache>
                <c:ptCount val="1"/>
                <c:pt idx="0">
                  <c:v>Oil Layer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'FT = 700  l min'!$C$24:$C$27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</c:numCache>
            </c:numRef>
          </c:xVal>
          <c:yVal>
            <c:numRef>
              <c:f>('FT = 700  l min'!$J$7,'FT = 700  l min'!$J$11,'FT = 700  l min'!$J$15,'FT = 700  l min'!$J$19)</c:f>
              <c:numCache>
                <c:formatCode>General</c:formatCode>
                <c:ptCount val="4"/>
                <c:pt idx="0">
                  <c:v>3.9416666666666669</c:v>
                </c:pt>
                <c:pt idx="1">
                  <c:v>1.8583333333333334</c:v>
                </c:pt>
                <c:pt idx="2">
                  <c:v>1.2166666666666666</c:v>
                </c:pt>
                <c:pt idx="3">
                  <c:v>0.57499999999999996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FA-2D43-BF38-7CBF8987D241}"/>
            </c:ext>
          </c:extLst>
        </c:ser>
        <c:ser>
          <c:idx val="1"/>
          <c:order val="1"/>
          <c:tx>
            <c:strRef>
              <c:f>'FT = 700  l min'!$C$8</c:f>
              <c:strCache>
                <c:ptCount val="1"/>
                <c:pt idx="0">
                  <c:v>Emulsion Layer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20000"/>
                  <a:lumOff val="8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'FT = 700  l min'!$C$24:$C$27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</c:numCache>
            </c:numRef>
          </c:xVal>
          <c:yVal>
            <c:numRef>
              <c:f>('FT = 700  l min'!$J$8,'FT = 700  l min'!$J$12,'FT = 700  l min'!$J$16,'FT = 700  l min'!$J$20)</c:f>
              <c:numCache>
                <c:formatCode>General</c:formatCode>
                <c:ptCount val="4"/>
                <c:pt idx="0">
                  <c:v>1.7</c:v>
                </c:pt>
                <c:pt idx="1">
                  <c:v>3.3416666666666668</c:v>
                </c:pt>
                <c:pt idx="2">
                  <c:v>3.8416666666666668</c:v>
                </c:pt>
                <c:pt idx="3">
                  <c:v>3.35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FA-2D43-BF38-7CBF8987D241}"/>
            </c:ext>
          </c:extLst>
        </c:ser>
        <c:ser>
          <c:idx val="2"/>
          <c:order val="2"/>
          <c:tx>
            <c:strRef>
              <c:f>'FT = 700  l min'!$C$9</c:f>
              <c:strCache>
                <c:ptCount val="1"/>
                <c:pt idx="0">
                  <c:v>Brine Layer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20000"/>
                  <a:lumOff val="8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'FT = 700  l min'!$C$24:$C$27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</c:numCache>
            </c:numRef>
          </c:xVal>
          <c:yVal>
            <c:numRef>
              <c:f>('FT = 700  l min'!$J$9,'FT = 700  l min'!$J$13,'FT = 700  l min'!$J$17,'FT = 700  l min'!$J$21)</c:f>
              <c:numCache>
                <c:formatCode>General</c:formatCode>
                <c:ptCount val="4"/>
                <c:pt idx="0">
                  <c:v>0.35833333333333334</c:v>
                </c:pt>
                <c:pt idx="1">
                  <c:v>0.8</c:v>
                </c:pt>
                <c:pt idx="2">
                  <c:v>0.94166666666666665</c:v>
                </c:pt>
                <c:pt idx="3">
                  <c:v>2.0750000000000002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FA-2D43-BF38-7CBF8987D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518847"/>
        <c:axId val="349202623"/>
      </c:scatterChart>
      <c:valAx>
        <c:axId val="349518847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WC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349202623"/>
        <c:crosses val="autoZero"/>
        <c:crossBetween val="midCat"/>
      </c:valAx>
      <c:valAx>
        <c:axId val="34920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</a:rPr>
                  <a:t>Thickness [in]</a:t>
                </a:r>
                <a:endParaRPr lang="en-NO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2390350278129217E-2"/>
              <c:y val="0.28772370416597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349518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Section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areaChart>
        <c:grouping val="standard"/>
        <c:varyColors val="0"/>
        <c:ser>
          <c:idx val="3"/>
          <c:order val="0"/>
          <c:tx>
            <c:strRef>
              <c:f>'FT = 700  l min'!$K$23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cat>
            <c:numRef>
              <c:f>'FT = 700  l min'!$H$24:$H$27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</c:numCache>
            </c:numRef>
          </c:cat>
          <c:val>
            <c:numRef>
              <c:f>'FT = 700  l min'!$K$24:$K$27</c:f>
              <c:numCache>
                <c:formatCode>General</c:formatCode>
                <c:ptCount val="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2-4548-B06F-EC8474AB5DBF}"/>
            </c:ext>
          </c:extLst>
        </c:ser>
        <c:ser>
          <c:idx val="2"/>
          <c:order val="1"/>
          <c:tx>
            <c:strRef>
              <c:f>'FT = 700  l min'!$I$23</c:f>
              <c:strCache>
                <c:ptCount val="1"/>
                <c:pt idx="0">
                  <c:v>Emulsion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numRef>
              <c:f>'FT = 700  l min'!$H$24:$H$27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</c:numCache>
            </c:numRef>
          </c:cat>
          <c:val>
            <c:numRef>
              <c:f>'FT = 700  l min'!$I$24:$I$27</c:f>
              <c:numCache>
                <c:formatCode>General</c:formatCode>
                <c:ptCount val="4"/>
                <c:pt idx="0">
                  <c:v>2.0583333333333331</c:v>
                </c:pt>
                <c:pt idx="1">
                  <c:v>4.1416666666666666</c:v>
                </c:pt>
                <c:pt idx="2">
                  <c:v>4.7833333333333332</c:v>
                </c:pt>
                <c:pt idx="3">
                  <c:v>5.4249999999999998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42-4548-B06F-EC8474AB5DBF}"/>
            </c:ext>
          </c:extLst>
        </c:ser>
        <c:ser>
          <c:idx val="1"/>
          <c:order val="2"/>
          <c:tx>
            <c:strRef>
              <c:f>'FT = 700  l min'!$J$23</c:f>
              <c:strCache>
                <c:ptCount val="1"/>
                <c:pt idx="0">
                  <c:v>Brine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numRef>
              <c:f>'FT = 700  l min'!$H$24:$H$27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</c:numCache>
            </c:numRef>
          </c:cat>
          <c:val>
            <c:numRef>
              <c:f>'FT = 700  l min'!$J$24:$J$27</c:f>
              <c:numCache>
                <c:formatCode>General</c:formatCode>
                <c:ptCount val="4"/>
                <c:pt idx="0">
                  <c:v>0.35833333333333334</c:v>
                </c:pt>
                <c:pt idx="1">
                  <c:v>0.8</c:v>
                </c:pt>
                <c:pt idx="2">
                  <c:v>0.94166666666666665</c:v>
                </c:pt>
                <c:pt idx="3">
                  <c:v>2.0750000000000002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42-4548-B06F-EC8474AB5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09951"/>
        <c:axId val="2082524928"/>
      </c:areaChart>
      <c:catAx>
        <c:axId val="350809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WC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082524928"/>
        <c:crosses val="autoZero"/>
        <c:auto val="1"/>
        <c:lblAlgn val="ctr"/>
        <c:lblOffset val="100"/>
        <c:noMultiLvlLbl val="0"/>
      </c:catAx>
      <c:valAx>
        <c:axId val="208252492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Pipe Section Area [in]</a:t>
                </a:r>
                <a:endParaRPr lang="en-NO" b="1"/>
              </a:p>
            </c:rich>
          </c:tx>
          <c:layout>
            <c:manualLayout>
              <c:xMode val="edge"/>
              <c:yMode val="edge"/>
              <c:x val="9.913657507331813E-3"/>
              <c:y val="0.212524189696889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350809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Section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'FT = 300  l min '!$C$7</c:f>
              <c:strCache>
                <c:ptCount val="1"/>
                <c:pt idx="0">
                  <c:v>Oil Layer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'FT = 300  l min '!$C$24:$C$27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</c:numCache>
            </c:numRef>
          </c:xVal>
          <c:yVal>
            <c:numRef>
              <c:f>('FT = 300  l min '!$J$7,'FT = 300  l min '!$J$11,'FT = 300  l min '!$J$15,'FT = 300  l min '!$J$19)</c:f>
              <c:numCache>
                <c:formatCode>General</c:formatCode>
                <c:ptCount val="4"/>
                <c:pt idx="0">
                  <c:v>2.8583333333333334</c:v>
                </c:pt>
                <c:pt idx="1">
                  <c:v>2.8833333333333333</c:v>
                </c:pt>
                <c:pt idx="2">
                  <c:v>1.9</c:v>
                </c:pt>
                <c:pt idx="3">
                  <c:v>0.76666666666666672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3B-ED4A-9A60-7A16F6DBB0D4}"/>
            </c:ext>
          </c:extLst>
        </c:ser>
        <c:ser>
          <c:idx val="1"/>
          <c:order val="1"/>
          <c:tx>
            <c:strRef>
              <c:f>'FT = 300  l min '!$C$8</c:f>
              <c:strCache>
                <c:ptCount val="1"/>
                <c:pt idx="0">
                  <c:v>Emulsion Layer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20000"/>
                  <a:lumOff val="8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'FT = 300  l min '!$C$24:$C$27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</c:numCache>
            </c:numRef>
          </c:xVal>
          <c:yVal>
            <c:numRef>
              <c:f>('FT = 300  l min '!$J$8,'FT = 300  l min '!$J$12,'FT = 300  l min '!$J$16,'FT = 300  l min '!$J$20)</c:f>
              <c:numCache>
                <c:formatCode>General</c:formatCode>
                <c:ptCount val="4"/>
                <c:pt idx="0">
                  <c:v>2.35</c:v>
                </c:pt>
                <c:pt idx="1">
                  <c:v>1.3416666666666666</c:v>
                </c:pt>
                <c:pt idx="2">
                  <c:v>0.29166666666666669</c:v>
                </c:pt>
                <c:pt idx="3">
                  <c:v>7.4999999999999997E-2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3B-ED4A-9A60-7A16F6DBB0D4}"/>
            </c:ext>
          </c:extLst>
        </c:ser>
        <c:ser>
          <c:idx val="2"/>
          <c:order val="2"/>
          <c:tx>
            <c:strRef>
              <c:f>'FT = 300  l min '!$C$9</c:f>
              <c:strCache>
                <c:ptCount val="1"/>
                <c:pt idx="0">
                  <c:v>Brine Layer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'FT = 300  l min '!$C$24:$C$27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</c:numCache>
            </c:numRef>
          </c:xVal>
          <c:yVal>
            <c:numRef>
              <c:f>('FT = 300  l min '!$J$9,'FT = 300  l min '!$J$13,'FT = 300  l min '!$J$17,'FT = 300  l min '!$J$21)</c:f>
              <c:numCache>
                <c:formatCode>General</c:formatCode>
                <c:ptCount val="4"/>
                <c:pt idx="0">
                  <c:v>0.79166666666666663</c:v>
                </c:pt>
                <c:pt idx="1">
                  <c:v>1.7749999999999999</c:v>
                </c:pt>
                <c:pt idx="2">
                  <c:v>3.8083333333333331</c:v>
                </c:pt>
                <c:pt idx="3">
                  <c:v>5.1583333333333332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3B-ED4A-9A60-7A16F6DBB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518847"/>
        <c:axId val="349202623"/>
      </c:scatterChart>
      <c:valAx>
        <c:axId val="349518847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WC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349202623"/>
        <c:crosses val="autoZero"/>
        <c:crossBetween val="midCat"/>
      </c:valAx>
      <c:valAx>
        <c:axId val="34920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</a:rPr>
                  <a:t>Thickness [in]</a:t>
                </a:r>
                <a:endParaRPr lang="en-NO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2390350278129217E-2"/>
              <c:y val="0.28772370416597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349518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Section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areaChart>
        <c:grouping val="standard"/>
        <c:varyColors val="0"/>
        <c:ser>
          <c:idx val="3"/>
          <c:order val="0"/>
          <c:tx>
            <c:strRef>
              <c:f>'FT = 700  l min'!$K$23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cat>
            <c:numRef>
              <c:f>'FT = 700  l min'!$H$24:$H$27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</c:numCache>
            </c:numRef>
          </c:cat>
          <c:val>
            <c:numRef>
              <c:f>'FT = 700  l min'!$F$24:$F$27</c:f>
              <c:numCache>
                <c:formatCode>General</c:formatCode>
                <c:ptCount val="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CB-474A-9001-1A0980124E5C}"/>
            </c:ext>
          </c:extLst>
        </c:ser>
        <c:ser>
          <c:idx val="2"/>
          <c:order val="1"/>
          <c:tx>
            <c:strRef>
              <c:f>'FT = 700  l min'!$I$23</c:f>
              <c:strCache>
                <c:ptCount val="1"/>
                <c:pt idx="0">
                  <c:v>Emulsion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numRef>
              <c:f>'FT = 700  l min'!$H$24:$H$27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</c:numCache>
            </c:numRef>
          </c:cat>
          <c:val>
            <c:numRef>
              <c:f>'FT = 700  l min'!$D$24:$D$27</c:f>
              <c:numCache>
                <c:formatCode>General</c:formatCode>
                <c:ptCount val="4"/>
                <c:pt idx="0">
                  <c:v>2.1093167701863353</c:v>
                </c:pt>
                <c:pt idx="1">
                  <c:v>4.2111801242236027</c:v>
                </c:pt>
                <c:pt idx="2">
                  <c:v>4.9714285714285715</c:v>
                </c:pt>
                <c:pt idx="3">
                  <c:v>5.9105590062111801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CB-474A-9001-1A0980124E5C}"/>
            </c:ext>
          </c:extLst>
        </c:ser>
        <c:ser>
          <c:idx val="1"/>
          <c:order val="2"/>
          <c:tx>
            <c:strRef>
              <c:f>'FT = 700  l min'!$J$23</c:f>
              <c:strCache>
                <c:ptCount val="1"/>
                <c:pt idx="0">
                  <c:v>Brine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numRef>
              <c:f>'FT = 700  l min'!$H$24:$H$27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</c:numCache>
            </c:numRef>
          </c:cat>
          <c:val>
            <c:numRef>
              <c:f>'FT = 700  l min'!$E$24:$E$27</c:f>
              <c:numCache>
                <c:formatCode>General</c:formatCode>
                <c:ptCount val="4"/>
                <c:pt idx="0">
                  <c:v>0.17142857142857143</c:v>
                </c:pt>
                <c:pt idx="1">
                  <c:v>0.43975155279503103</c:v>
                </c:pt>
                <c:pt idx="2">
                  <c:v>0.69316770186335408</c:v>
                </c:pt>
                <c:pt idx="3">
                  <c:v>1.1701863354037267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CB-474A-9001-1A0980124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09951"/>
        <c:axId val="2082524928"/>
      </c:areaChart>
      <c:catAx>
        <c:axId val="350809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WC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082524928"/>
        <c:crosses val="autoZero"/>
        <c:auto val="1"/>
        <c:lblAlgn val="ctr"/>
        <c:lblOffset val="100"/>
        <c:noMultiLvlLbl val="0"/>
      </c:catAx>
      <c:valAx>
        <c:axId val="208252492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Pipe Section Area [in]</a:t>
                </a:r>
              </a:p>
            </c:rich>
          </c:tx>
          <c:layout>
            <c:manualLayout>
              <c:xMode val="edge"/>
              <c:yMode val="edge"/>
              <c:x val="1.5639530576000628E-2"/>
              <c:y val="0.18967061703566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350809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WC = 30 %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areaChart>
        <c:grouping val="standard"/>
        <c:varyColors val="0"/>
        <c:ser>
          <c:idx val="3"/>
          <c:order val="0"/>
          <c:tx>
            <c:strRef>
              <c:f>'FT = 700  l min'!$K$23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cat>
            <c:strRef>
              <c:f>('FT = 700  l min'!$C$6,'FT = 700  l min'!$H$6)</c:f>
              <c:strCache>
                <c:ptCount val="2"/>
                <c:pt idx="0">
                  <c:v>Section 2</c:v>
                </c:pt>
                <c:pt idx="1">
                  <c:v>Section 3</c:v>
                </c:pt>
              </c:strCache>
            </c:strRef>
          </c:cat>
          <c:val>
            <c:numRef>
              <c:f>('FT = 700  l min'!$F$24,'FT = 700  l min'!$K$24)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44-B943-BC2C-6BD71AB32151}"/>
            </c:ext>
          </c:extLst>
        </c:ser>
        <c:ser>
          <c:idx val="2"/>
          <c:order val="1"/>
          <c:tx>
            <c:strRef>
              <c:f>'FT = 700  l min'!$I$23</c:f>
              <c:strCache>
                <c:ptCount val="1"/>
                <c:pt idx="0">
                  <c:v>Emulsion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strRef>
              <c:f>('FT = 700  l min'!$C$6,'FT = 700  l min'!$H$6)</c:f>
              <c:strCache>
                <c:ptCount val="2"/>
                <c:pt idx="0">
                  <c:v>Section 2</c:v>
                </c:pt>
                <c:pt idx="1">
                  <c:v>Section 3</c:v>
                </c:pt>
              </c:strCache>
            </c:strRef>
          </c:cat>
          <c:val>
            <c:numRef>
              <c:f>('FT = 700  l min'!$D$24,'FT = 700  l min'!$I$24)</c:f>
              <c:numCache>
                <c:formatCode>General</c:formatCode>
                <c:ptCount val="2"/>
                <c:pt idx="0">
                  <c:v>2.1093167701863353</c:v>
                </c:pt>
                <c:pt idx="1">
                  <c:v>2.0583333333333331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44-B943-BC2C-6BD71AB32151}"/>
            </c:ext>
          </c:extLst>
        </c:ser>
        <c:ser>
          <c:idx val="1"/>
          <c:order val="2"/>
          <c:tx>
            <c:strRef>
              <c:f>'FT = 700  l min'!$J$23</c:f>
              <c:strCache>
                <c:ptCount val="1"/>
                <c:pt idx="0">
                  <c:v>Brine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strRef>
              <c:f>('FT = 700  l min'!$C$6,'FT = 700  l min'!$H$6)</c:f>
              <c:strCache>
                <c:ptCount val="2"/>
                <c:pt idx="0">
                  <c:v>Section 2</c:v>
                </c:pt>
                <c:pt idx="1">
                  <c:v>Section 3</c:v>
                </c:pt>
              </c:strCache>
            </c:strRef>
          </c:cat>
          <c:val>
            <c:numRef>
              <c:f>('FT = 700  l min'!$E$24,'FT = 700  l min'!$J$24)</c:f>
              <c:numCache>
                <c:formatCode>General</c:formatCode>
                <c:ptCount val="2"/>
                <c:pt idx="0">
                  <c:v>0.17142857142857143</c:v>
                </c:pt>
                <c:pt idx="1">
                  <c:v>0.35833333333333334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44-B943-BC2C-6BD71AB32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09951"/>
        <c:axId val="2082524928"/>
      </c:areaChart>
      <c:catAx>
        <c:axId val="350809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Pipe Section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082524928"/>
        <c:crosses val="autoZero"/>
        <c:auto val="1"/>
        <c:lblAlgn val="ctr"/>
        <c:lblOffset val="100"/>
        <c:noMultiLvlLbl val="0"/>
      </c:catAx>
      <c:valAx>
        <c:axId val="208252492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Pipe Section Area [in]</a:t>
                </a:r>
              </a:p>
            </c:rich>
          </c:tx>
          <c:layout>
            <c:manualLayout>
              <c:xMode val="edge"/>
              <c:yMode val="edge"/>
              <c:x val="1.4125000695127987E-2"/>
              <c:y val="0.159519459565727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350809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WC = 50 %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areaChart>
        <c:grouping val="standard"/>
        <c:varyColors val="0"/>
        <c:ser>
          <c:idx val="3"/>
          <c:order val="0"/>
          <c:tx>
            <c:strRef>
              <c:f>'FT = 700  l min'!$K$23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cat>
            <c:strRef>
              <c:f>('FT = 700  l min'!$C$6,'FT = 700  l min'!$H$6)</c:f>
              <c:strCache>
                <c:ptCount val="2"/>
                <c:pt idx="0">
                  <c:v>Section 2</c:v>
                </c:pt>
                <c:pt idx="1">
                  <c:v>Section 3</c:v>
                </c:pt>
              </c:strCache>
            </c:strRef>
          </c:cat>
          <c:val>
            <c:numRef>
              <c:f>('FT = 700  l min'!$F$24,'FT = 700  l min'!$K$24)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AE-6346-9B0E-94A42DF3BCE7}"/>
            </c:ext>
          </c:extLst>
        </c:ser>
        <c:ser>
          <c:idx val="2"/>
          <c:order val="1"/>
          <c:tx>
            <c:strRef>
              <c:f>'FT = 700  l min'!$I$23</c:f>
              <c:strCache>
                <c:ptCount val="1"/>
                <c:pt idx="0">
                  <c:v>Emulsion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strRef>
              <c:f>('FT = 700  l min'!$C$6,'FT = 700  l min'!$H$6)</c:f>
              <c:strCache>
                <c:ptCount val="2"/>
                <c:pt idx="0">
                  <c:v>Section 2</c:v>
                </c:pt>
                <c:pt idx="1">
                  <c:v>Section 3</c:v>
                </c:pt>
              </c:strCache>
            </c:strRef>
          </c:cat>
          <c:val>
            <c:numRef>
              <c:f>('FT = 700  l min'!$D$25,'FT = 700  l min'!$I$25)</c:f>
              <c:numCache>
                <c:formatCode>General</c:formatCode>
                <c:ptCount val="2"/>
                <c:pt idx="0">
                  <c:v>4.2111801242236027</c:v>
                </c:pt>
                <c:pt idx="1">
                  <c:v>4.1416666666666666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AE-6346-9B0E-94A42DF3BCE7}"/>
            </c:ext>
          </c:extLst>
        </c:ser>
        <c:ser>
          <c:idx val="1"/>
          <c:order val="2"/>
          <c:tx>
            <c:strRef>
              <c:f>'FT = 700  l min'!$J$23</c:f>
              <c:strCache>
                <c:ptCount val="1"/>
                <c:pt idx="0">
                  <c:v>Brine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strRef>
              <c:f>('FT = 700  l min'!$C$6,'FT = 700  l min'!$H$6)</c:f>
              <c:strCache>
                <c:ptCount val="2"/>
                <c:pt idx="0">
                  <c:v>Section 2</c:v>
                </c:pt>
                <c:pt idx="1">
                  <c:v>Section 3</c:v>
                </c:pt>
              </c:strCache>
            </c:strRef>
          </c:cat>
          <c:val>
            <c:numRef>
              <c:f>('FT = 700  l min'!$E$25,'FT = 700  l min'!$J$25)</c:f>
              <c:numCache>
                <c:formatCode>General</c:formatCode>
                <c:ptCount val="2"/>
                <c:pt idx="0">
                  <c:v>0.43975155279503103</c:v>
                </c:pt>
                <c:pt idx="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AE-6346-9B0E-94A42DF3B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09951"/>
        <c:axId val="2082524928"/>
      </c:areaChart>
      <c:catAx>
        <c:axId val="350809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Pipe</a:t>
                </a:r>
                <a:r>
                  <a:rPr lang="en-GB" b="1" baseline="0"/>
                  <a:t> Section [-]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082524928"/>
        <c:crosses val="autoZero"/>
        <c:auto val="1"/>
        <c:lblAlgn val="ctr"/>
        <c:lblOffset val="100"/>
        <c:noMultiLvlLbl val="0"/>
      </c:catAx>
      <c:valAx>
        <c:axId val="208252492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Pipe Section Area [in]</a:t>
                </a:r>
              </a:p>
            </c:rich>
          </c:tx>
          <c:layout>
            <c:manualLayout>
              <c:xMode val="edge"/>
              <c:yMode val="edge"/>
              <c:x val="1.4125000695127987E-2"/>
              <c:y val="0.161886163622474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350809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WC= 70 %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areaChart>
        <c:grouping val="standard"/>
        <c:varyColors val="0"/>
        <c:ser>
          <c:idx val="3"/>
          <c:order val="0"/>
          <c:tx>
            <c:strRef>
              <c:f>'FT = 700  l min'!$K$23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cat>
            <c:strRef>
              <c:f>('FT = 700  l min'!$C$6,'FT = 700  l min'!$H$6)</c:f>
              <c:strCache>
                <c:ptCount val="2"/>
                <c:pt idx="0">
                  <c:v>Section 2</c:v>
                </c:pt>
                <c:pt idx="1">
                  <c:v>Section 3</c:v>
                </c:pt>
              </c:strCache>
            </c:strRef>
          </c:cat>
          <c:val>
            <c:numRef>
              <c:f>('FT = 700  l min'!$F$24,'FT = 700  l min'!$K$24)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5-0447-9B41-07C3E5D7BAEE}"/>
            </c:ext>
          </c:extLst>
        </c:ser>
        <c:ser>
          <c:idx val="2"/>
          <c:order val="1"/>
          <c:tx>
            <c:strRef>
              <c:f>'FT = 700  l min'!$I$23</c:f>
              <c:strCache>
                <c:ptCount val="1"/>
                <c:pt idx="0">
                  <c:v>Emulsion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strRef>
              <c:f>('FT = 700  l min'!$C$6,'FT = 700  l min'!$H$6)</c:f>
              <c:strCache>
                <c:ptCount val="2"/>
                <c:pt idx="0">
                  <c:v>Section 2</c:v>
                </c:pt>
                <c:pt idx="1">
                  <c:v>Section 3</c:v>
                </c:pt>
              </c:strCache>
            </c:strRef>
          </c:cat>
          <c:val>
            <c:numRef>
              <c:f>('FT = 700  l min'!$D$26,'FT = 700  l min'!$I$26)</c:f>
              <c:numCache>
                <c:formatCode>General</c:formatCode>
                <c:ptCount val="2"/>
                <c:pt idx="0">
                  <c:v>4.9714285714285715</c:v>
                </c:pt>
                <c:pt idx="1">
                  <c:v>4.7833333333333332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D5-0447-9B41-07C3E5D7BAEE}"/>
            </c:ext>
          </c:extLst>
        </c:ser>
        <c:ser>
          <c:idx val="1"/>
          <c:order val="2"/>
          <c:tx>
            <c:strRef>
              <c:f>'FT = 700  l min'!$J$23</c:f>
              <c:strCache>
                <c:ptCount val="1"/>
                <c:pt idx="0">
                  <c:v>Brine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strRef>
              <c:f>('FT = 700  l min'!$C$6,'FT = 700  l min'!$H$6)</c:f>
              <c:strCache>
                <c:ptCount val="2"/>
                <c:pt idx="0">
                  <c:v>Section 2</c:v>
                </c:pt>
                <c:pt idx="1">
                  <c:v>Section 3</c:v>
                </c:pt>
              </c:strCache>
            </c:strRef>
          </c:cat>
          <c:val>
            <c:numRef>
              <c:f>('FT = 700  l min'!$E$26,'FT = 700  l min'!$J$26)</c:f>
              <c:numCache>
                <c:formatCode>General</c:formatCode>
                <c:ptCount val="2"/>
                <c:pt idx="0">
                  <c:v>0.69316770186335408</c:v>
                </c:pt>
                <c:pt idx="1">
                  <c:v>0.94166666666666665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D5-0447-9B41-07C3E5D7B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09951"/>
        <c:axId val="2082524928"/>
      </c:areaChart>
      <c:catAx>
        <c:axId val="350809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Pipe</a:t>
                </a:r>
                <a:r>
                  <a:rPr lang="en-GB" b="1" baseline="0"/>
                  <a:t> Section [-]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082524928"/>
        <c:crosses val="autoZero"/>
        <c:auto val="1"/>
        <c:lblAlgn val="ctr"/>
        <c:lblOffset val="100"/>
        <c:noMultiLvlLbl val="0"/>
      </c:catAx>
      <c:valAx>
        <c:axId val="208252492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Pipe Section Area [in]</a:t>
                </a:r>
              </a:p>
            </c:rich>
          </c:tx>
          <c:layout>
            <c:manualLayout>
              <c:xMode val="edge"/>
              <c:yMode val="edge"/>
              <c:x val="1.4125000695127987E-2"/>
              <c:y val="0.172648068344026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350809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400" b="0"/>
            </a:pPr>
            <a:r>
              <a:rPr lang="en-GB" sz="1400" b="0"/>
              <a:t>WC = 90 %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5772175973039"/>
          <c:y val="0.20496047542197052"/>
          <c:w val="0.75678778576711547"/>
          <c:h val="0.46102559257208253"/>
        </c:manualLayout>
      </c:layout>
      <c:areaChart>
        <c:grouping val="standard"/>
        <c:varyColors val="0"/>
        <c:ser>
          <c:idx val="3"/>
          <c:order val="0"/>
          <c:tx>
            <c:strRef>
              <c:f>'FT = 700  l min'!$K$23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cat>
            <c:strRef>
              <c:f>('FT = 700  l min'!$C$6,'FT = 700  l min'!$H$6)</c:f>
              <c:strCache>
                <c:ptCount val="2"/>
                <c:pt idx="0">
                  <c:v>Section 2</c:v>
                </c:pt>
                <c:pt idx="1">
                  <c:v>Section 3</c:v>
                </c:pt>
              </c:strCache>
            </c:strRef>
          </c:cat>
          <c:val>
            <c:numRef>
              <c:f>('FT = 700  l min'!$F$24,'FT = 700  l min'!$K$24)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55-3B45-BDFB-DDC5FF399D50}"/>
            </c:ext>
          </c:extLst>
        </c:ser>
        <c:ser>
          <c:idx val="2"/>
          <c:order val="1"/>
          <c:tx>
            <c:strRef>
              <c:f>'FT = 700  l min'!$I$23</c:f>
              <c:strCache>
                <c:ptCount val="1"/>
                <c:pt idx="0">
                  <c:v>Emulsion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</c:spPr>
          <c:cat>
            <c:strRef>
              <c:f>('FT = 700  l min'!$C$6,'FT = 700  l min'!$H$6)</c:f>
              <c:strCache>
                <c:ptCount val="2"/>
                <c:pt idx="0">
                  <c:v>Section 2</c:v>
                </c:pt>
                <c:pt idx="1">
                  <c:v>Section 3</c:v>
                </c:pt>
              </c:strCache>
            </c:strRef>
          </c:cat>
          <c:val>
            <c:numRef>
              <c:f>('FT = 700  l min'!$D$27,'FT = 700  l min'!$I$27)</c:f>
              <c:numCache>
                <c:formatCode>General</c:formatCode>
                <c:ptCount val="2"/>
                <c:pt idx="0">
                  <c:v>5.9105590062111801</c:v>
                </c:pt>
                <c:pt idx="1">
                  <c:v>5.4249999999999998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55-3B45-BDFB-DDC5FF399D50}"/>
            </c:ext>
          </c:extLst>
        </c:ser>
        <c:ser>
          <c:idx val="1"/>
          <c:order val="2"/>
          <c:tx>
            <c:strRef>
              <c:f>'FT = 700  l min'!$J$23</c:f>
              <c:strCache>
                <c:ptCount val="1"/>
                <c:pt idx="0">
                  <c:v>Brine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 w="25400">
              <a:noFill/>
            </a:ln>
          </c:spPr>
          <c:cat>
            <c:strRef>
              <c:f>('FT = 700  l min'!$C$6,'FT = 700  l min'!$H$6)</c:f>
              <c:strCache>
                <c:ptCount val="2"/>
                <c:pt idx="0">
                  <c:v>Section 2</c:v>
                </c:pt>
                <c:pt idx="1">
                  <c:v>Section 3</c:v>
                </c:pt>
              </c:strCache>
            </c:strRef>
          </c:cat>
          <c:val>
            <c:numRef>
              <c:f>('FT = 700  l min'!$E$27,'FT = 700  l min'!$J$27)</c:f>
              <c:numCache>
                <c:formatCode>General</c:formatCode>
                <c:ptCount val="2"/>
                <c:pt idx="0">
                  <c:v>1.1701863354037267</c:v>
                </c:pt>
                <c:pt idx="1">
                  <c:v>2.0750000000000002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55-3B45-BDFB-DDC5FF399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09951"/>
        <c:axId val="2082524928"/>
      </c:areaChart>
      <c:catAx>
        <c:axId val="350809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Pipe Section [-]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NO"/>
          </a:p>
        </c:txPr>
        <c:crossAx val="2082524928"/>
        <c:crosses val="autoZero"/>
        <c:auto val="1"/>
        <c:lblAlgn val="ctr"/>
        <c:lblOffset val="100"/>
        <c:noMultiLvlLbl val="0"/>
      </c:catAx>
      <c:valAx>
        <c:axId val="208252492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Pipe Section Area [in]</a:t>
                </a:r>
              </a:p>
            </c:rich>
          </c:tx>
          <c:layout>
            <c:manualLayout>
              <c:xMode val="edge"/>
              <c:yMode val="edge"/>
              <c:x val="1.5816942215400701E-2"/>
              <c:y val="0.1672938088965361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NO"/>
          </a:p>
        </c:txPr>
        <c:crossAx val="350809951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NO"/>
        </a:p>
      </c:txPr>
    </c:legend>
    <c:plotVisOnly val="1"/>
    <c:dispBlanksAs val="zero"/>
    <c:showDLblsOverMax val="0"/>
    <c:extLst/>
  </c:chart>
  <c:txPr>
    <a:bodyPr/>
    <a:lstStyle/>
    <a:p>
      <a:pPr>
        <a:defRPr>
          <a:solidFill>
            <a:schemeClr val="tx1"/>
          </a:solidFill>
        </a:defRPr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32872191269851"/>
          <c:y val="5.309743815424893E-2"/>
          <c:w val="0.83308995769801164"/>
          <c:h val="0.79973202860790826"/>
        </c:manualLayout>
      </c:layout>
      <c:scatterChart>
        <c:scatterStyle val="lineMarker"/>
        <c:varyColors val="0"/>
        <c:ser>
          <c:idx val="1"/>
          <c:order val="0"/>
          <c:tx>
            <c:v>Birne Layer Thickness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3.7740630678426549E-3"/>
                  <c:y val="0.208715072120409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O"/>
                </a:p>
              </c:txPr>
            </c:trendlineLbl>
          </c:trendline>
          <c:xVal>
            <c:numRef>
              <c:f>('SE vs. Water level'!$D$8,'SE vs. Water level'!$D$12,'SE vs. Water level'!$J$8,'SE vs. Water level'!$J$12,'SE vs. Water level'!$J$16,'SE vs. Water level'!$J$20,'SE vs. Water level'!$P$8,'SE vs. Water level'!$P$12,'SE vs. Water level'!$P$16,'SE vs. Water level'!$P$20)</c:f>
              <c:numCache>
                <c:formatCode>General</c:formatCode>
                <c:ptCount val="10"/>
                <c:pt idx="0">
                  <c:v>0.13194444444444445</c:v>
                </c:pt>
                <c:pt idx="1">
                  <c:v>0.29583333333333334</c:v>
                </c:pt>
                <c:pt idx="2">
                  <c:v>0.13061797752808987</c:v>
                </c:pt>
                <c:pt idx="3">
                  <c:v>0.2359550561797753</c:v>
                </c:pt>
                <c:pt idx="4">
                  <c:v>0.3342696629213483</c:v>
                </c:pt>
                <c:pt idx="5">
                  <c:v>0.34691011235955055</c:v>
                </c:pt>
                <c:pt idx="6">
                  <c:v>5.9722222222222232E-2</c:v>
                </c:pt>
                <c:pt idx="7">
                  <c:v>0.13333333333333333</c:v>
                </c:pt>
                <c:pt idx="8">
                  <c:v>0.15694444444444444</c:v>
                </c:pt>
                <c:pt idx="9">
                  <c:v>0.34583333333333333</c:v>
                </c:pt>
              </c:numCache>
            </c:numRef>
          </c:xVal>
          <c:yVal>
            <c:numRef>
              <c:f>('SE vs. Water level'!$I$6,'SE vs. Water level'!$I$10,'SE vs. Water level'!$O$6,'SE vs. Water level'!$O$10,'SE vs. Water level'!$O$14,'SE vs. Water level'!$O$18,'SE vs. Water level'!$U$6,'SE vs. Water level'!$U$10,'SE vs. Water level'!$U$14,'SE vs. Water level'!$U$18)</c:f>
              <c:numCache>
                <c:formatCode>General</c:formatCode>
                <c:ptCount val="10"/>
                <c:pt idx="0">
                  <c:v>91.86</c:v>
                </c:pt>
                <c:pt idx="1">
                  <c:v>97.77</c:v>
                </c:pt>
                <c:pt idx="2">
                  <c:v>67.75</c:v>
                </c:pt>
                <c:pt idx="3">
                  <c:v>86.64</c:v>
                </c:pt>
                <c:pt idx="4">
                  <c:v>95.4</c:v>
                </c:pt>
                <c:pt idx="5">
                  <c:v>98.59</c:v>
                </c:pt>
                <c:pt idx="6">
                  <c:v>39.869999999999997</c:v>
                </c:pt>
                <c:pt idx="7">
                  <c:v>67.42</c:v>
                </c:pt>
                <c:pt idx="8">
                  <c:v>84.92</c:v>
                </c:pt>
                <c:pt idx="9">
                  <c:v>98.35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7B-194E-A70B-B370D71FB644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('SE vs. Water level'!$D$16,'SE vs. Water level'!$D$20)</c:f>
              <c:numCache>
                <c:formatCode>General</c:formatCode>
                <c:ptCount val="2"/>
                <c:pt idx="0">
                  <c:v>0.63472222222222219</c:v>
                </c:pt>
                <c:pt idx="1">
                  <c:v>0.85972222222222217</c:v>
                </c:pt>
              </c:numCache>
            </c:numRef>
          </c:xVal>
          <c:yVal>
            <c:numRef>
              <c:f>('SE vs. Water level'!$I$14,'SE vs. Water level'!$I$18)</c:f>
              <c:numCache>
                <c:formatCode>General</c:formatCode>
                <c:ptCount val="2"/>
                <c:pt idx="0">
                  <c:v>98.96</c:v>
                </c:pt>
                <c:pt idx="1">
                  <c:v>99.44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E7B-194E-A70B-B370D71FB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208000"/>
        <c:axId val="1664197440"/>
      </c:scatterChart>
      <c:valAx>
        <c:axId val="1664208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Water level ratio</a:t>
                </a:r>
                <a:r>
                  <a:rPr lang="en-GB" baseline="0"/>
                  <a:t>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664197440"/>
        <c:crosses val="autoZero"/>
        <c:crossBetween val="midCat"/>
      </c:valAx>
      <c:valAx>
        <c:axId val="1664197440"/>
        <c:scaling>
          <c:orientation val="minMax"/>
          <c:max val="100"/>
          <c:min val="3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Separation efficiency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6642080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2"/>
            <c:dispRSqr val="1"/>
            <c:dispEq val="1"/>
            <c:trendlineLbl>
              <c:layout>
                <c:manualLayout>
                  <c:x val="-0.13056496062992126"/>
                  <c:y val="-0.383545858850976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O"/>
                </a:p>
              </c:txPr>
            </c:trendlineLbl>
          </c:trendline>
          <c:xVal>
            <c:numRef>
              <c:f>'SE vs. Water level'!$Y$11:$Y$13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75</c:v>
                </c:pt>
              </c:numCache>
            </c:numRef>
          </c:xVal>
          <c:yVal>
            <c:numRef>
              <c:f>'SE vs. Water level'!$AA$11:$AA$13</c:f>
              <c:numCache>
                <c:formatCode>General</c:formatCode>
                <c:ptCount val="3"/>
                <c:pt idx="0">
                  <c:v>64</c:v>
                </c:pt>
                <c:pt idx="1">
                  <c:v>164</c:v>
                </c:pt>
                <c:pt idx="2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BF-FB45-AA73-87D1D5420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034544"/>
        <c:axId val="2047036192"/>
      </c:scatterChart>
      <c:valAx>
        <c:axId val="204703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047036192"/>
        <c:crosses val="autoZero"/>
        <c:crossBetween val="midCat"/>
      </c:valAx>
      <c:valAx>
        <c:axId val="204703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04703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O"/>
                </a:p>
              </c:txPr>
            </c:trendlineLbl>
          </c:trendline>
          <c:xVal>
            <c:numRef>
              <c:f>'SE vs. Water level'!$G$44:$G$55</c:f>
              <c:numCache>
                <c:formatCode>General</c:formatCode>
                <c:ptCount val="12"/>
                <c:pt idx="0">
                  <c:v>5.18207810351708E-3</c:v>
                </c:pt>
                <c:pt idx="1">
                  <c:v>1.0474013340799377E-2</c:v>
                </c:pt>
                <c:pt idx="4">
                  <c:v>3.0631149314626445E-3</c:v>
                </c:pt>
                <c:pt idx="5">
                  <c:v>4.5207907833631966E-3</c:v>
                </c:pt>
                <c:pt idx="8">
                  <c:v>6.3832172464672757E-4</c:v>
                </c:pt>
                <c:pt idx="9">
                  <c:v>1.3013886107628731E-3</c:v>
                </c:pt>
                <c:pt idx="10">
                  <c:v>3.5026096884144572E-3</c:v>
                </c:pt>
              </c:numCache>
            </c:numRef>
          </c:xVal>
          <c:yVal>
            <c:numRef>
              <c:f>'SE vs. Water level'!$H$44:$H$55</c:f>
              <c:numCache>
                <c:formatCode>General</c:formatCode>
                <c:ptCount val="12"/>
                <c:pt idx="0">
                  <c:v>91.86</c:v>
                </c:pt>
                <c:pt idx="1">
                  <c:v>97.77</c:v>
                </c:pt>
                <c:pt idx="4">
                  <c:v>67.75</c:v>
                </c:pt>
                <c:pt idx="5">
                  <c:v>86.64</c:v>
                </c:pt>
                <c:pt idx="8">
                  <c:v>39.869999999999997</c:v>
                </c:pt>
                <c:pt idx="9">
                  <c:v>67.42</c:v>
                </c:pt>
                <c:pt idx="10">
                  <c:v>84.92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B5-D74B-92AE-3557480F4F0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 vs. Water level'!$J$47:$J$51</c:f>
              <c:numCache>
                <c:formatCode>General</c:formatCode>
                <c:ptCount val="5"/>
                <c:pt idx="0">
                  <c:v>1.02747536895025</c:v>
                </c:pt>
                <c:pt idx="1">
                  <c:v>0.11552636346472987</c:v>
                </c:pt>
                <c:pt idx="2">
                  <c:v>0.17406773953342414</c:v>
                </c:pt>
                <c:pt idx="3">
                  <c:v>1.5864744854183526E-2</c:v>
                </c:pt>
                <c:pt idx="4">
                  <c:v>6.5561780963210081E-2</c:v>
                </c:pt>
              </c:numCache>
            </c:numRef>
          </c:xVal>
          <c:yVal>
            <c:numRef>
              <c:f>'SE vs. Water level'!$K$47:$K$51</c:f>
              <c:numCache>
                <c:formatCode>General</c:formatCode>
                <c:ptCount val="5"/>
                <c:pt idx="0">
                  <c:v>99.44</c:v>
                </c:pt>
                <c:pt idx="1">
                  <c:v>98.35</c:v>
                </c:pt>
                <c:pt idx="2">
                  <c:v>98.59</c:v>
                </c:pt>
                <c:pt idx="3">
                  <c:v>95.4</c:v>
                </c:pt>
                <c:pt idx="4">
                  <c:v>98.96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B5-D74B-92AE-3557480F4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101615"/>
        <c:axId val="239149279"/>
      </c:scatterChart>
      <c:valAx>
        <c:axId val="239101615"/>
        <c:scaling>
          <c:logBase val="10"/>
          <c:orientation val="minMax"/>
          <c:min val="1.0000000000000003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39149279"/>
        <c:crosses val="autoZero"/>
        <c:crossBetween val="midCat"/>
      </c:valAx>
      <c:valAx>
        <c:axId val="23914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39101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WC 30%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areaChart>
        <c:grouping val="standard"/>
        <c:varyColors val="0"/>
        <c:ser>
          <c:idx val="3"/>
          <c:order val="0"/>
          <c:tx>
            <c:strRef>
              <c:f>'FT = 300  l min '!$K$23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cat>
            <c:numRef>
              <c:f>'FT = 300  l min water fraction'!$I$34:$I$37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'FT = 300  l min '!$F$24:$F$27</c:f>
              <c:numCache>
                <c:formatCode>General</c:formatCode>
                <c:ptCount val="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12-D443-920F-1EF0C6CA6CF8}"/>
            </c:ext>
          </c:extLst>
        </c:ser>
        <c:ser>
          <c:idx val="2"/>
          <c:order val="1"/>
          <c:tx>
            <c:strRef>
              <c:f>'FT = 300  l min '!$I$23</c:f>
              <c:strCache>
                <c:ptCount val="1"/>
                <c:pt idx="0">
                  <c:v>Emulsion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'FT = 300  l min water fraction'!$I$34:$I$37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('FT = 300  l min water fraction'!$E$27,'FT = 300  l min water fraction'!$L$27,'FT = 300  l min water fraction'!$S$27,'FT = 300  l min water fraction'!$Z$27)</c:f>
              <c:numCache>
                <c:formatCode>General</c:formatCode>
                <c:ptCount val="4"/>
                <c:pt idx="0">
                  <c:v>4.5415512465373959</c:v>
                </c:pt>
                <c:pt idx="1">
                  <c:v>3.8811188811188813</c:v>
                </c:pt>
                <c:pt idx="2">
                  <c:v>3.6746987951807228</c:v>
                </c:pt>
                <c:pt idx="3">
                  <c:v>3.8351351351351353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12-D443-920F-1EF0C6CA6CF8}"/>
            </c:ext>
          </c:extLst>
        </c:ser>
        <c:ser>
          <c:idx val="1"/>
          <c:order val="2"/>
          <c:tx>
            <c:strRef>
              <c:f>'FT = 300  l min '!$J$23</c:f>
              <c:strCache>
                <c:ptCount val="1"/>
                <c:pt idx="0">
                  <c:v>Brine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'FT = 300  l min water fraction'!$I$34:$I$37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('FT = 300  l min water fraction'!$F$27,'FT = 300  l min water fraction'!$M$27,'FT = 300  l min water fraction'!$T$27,'FT = 300  l min water fraction'!$AA$27)</c:f>
              <c:numCache>
                <c:formatCode>General</c:formatCode>
                <c:ptCount val="4"/>
                <c:pt idx="0">
                  <c:v>0.35318559556786705</c:v>
                </c:pt>
                <c:pt idx="1">
                  <c:v>0.46153846153846156</c:v>
                </c:pt>
                <c:pt idx="2">
                  <c:v>0.50200803212851408</c:v>
                </c:pt>
                <c:pt idx="3">
                  <c:v>0.79459459459459458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12-D443-920F-1EF0C6CA6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09951"/>
        <c:axId val="2082524928"/>
      </c:areaChart>
      <c:catAx>
        <c:axId val="350809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WC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082524928"/>
        <c:crosses val="autoZero"/>
        <c:auto val="1"/>
        <c:lblAlgn val="ctr"/>
        <c:lblOffset val="100"/>
        <c:noMultiLvlLbl val="0"/>
      </c:catAx>
      <c:valAx>
        <c:axId val="208252492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Pipe Section Area [in]</a:t>
                </a:r>
              </a:p>
            </c:rich>
          </c:tx>
          <c:layout>
            <c:manualLayout>
              <c:xMode val="edge"/>
              <c:yMode val="edge"/>
              <c:x val="1.5639530576000628E-2"/>
              <c:y val="0.18967061703566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350809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WC 50%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areaChart>
        <c:grouping val="standard"/>
        <c:varyColors val="0"/>
        <c:ser>
          <c:idx val="3"/>
          <c:order val="0"/>
          <c:tx>
            <c:strRef>
              <c:f>'FT = 300  l min '!$K$23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dPt>
            <c:idx val="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907-5246-8386-54908A7A23E3}"/>
              </c:ext>
            </c:extLst>
          </c:dPt>
          <c:cat>
            <c:numRef>
              <c:f>'FT = 300  l min water fraction'!$I$34:$I$37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'FT = 300  l min '!$F$24:$F$27</c:f>
              <c:numCache>
                <c:formatCode>General</c:formatCode>
                <c:ptCount val="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B7-0847-924D-547E16E6F515}"/>
            </c:ext>
          </c:extLst>
        </c:ser>
        <c:ser>
          <c:idx val="2"/>
          <c:order val="1"/>
          <c:tx>
            <c:strRef>
              <c:f>'FT = 300  l min '!$I$23</c:f>
              <c:strCache>
                <c:ptCount val="1"/>
                <c:pt idx="0">
                  <c:v>Emulsion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'FT = 300  l min water fraction'!$I$34:$I$37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('FT = 300  l min water fraction'!$E$28,'FT = 300  l min water fraction'!$L$28,'FT = 300  l min water fraction'!$S$28,'FT = 300  l min water fraction'!$Z$28)</c:f>
              <c:numCache>
                <c:formatCode>General</c:formatCode>
                <c:ptCount val="4"/>
                <c:pt idx="0">
                  <c:v>5.1888489208633093</c:v>
                </c:pt>
                <c:pt idx="1">
                  <c:v>4.9552447552447552</c:v>
                </c:pt>
                <c:pt idx="2">
                  <c:v>4.4659546061415218</c:v>
                </c:pt>
                <c:pt idx="3">
                  <c:v>4.7289473684210526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B7-0847-924D-547E16E6F515}"/>
            </c:ext>
          </c:extLst>
        </c:ser>
        <c:ser>
          <c:idx val="1"/>
          <c:order val="2"/>
          <c:tx>
            <c:strRef>
              <c:f>'FT = 300  l min '!$J$23</c:f>
              <c:strCache>
                <c:ptCount val="1"/>
                <c:pt idx="0">
                  <c:v>Brine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'FT = 300  l min water fraction'!$I$34:$I$37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('FT = 300  l min water fraction'!$F$28,'FT = 300  l min water fraction'!$M$28,'FT = 300  l min water fraction'!$T$28,'FT = 300  l min water fraction'!$AA$28)</c:f>
              <c:numCache>
                <c:formatCode>General</c:formatCode>
                <c:ptCount val="4"/>
                <c:pt idx="0">
                  <c:v>0.72841726618705038</c:v>
                </c:pt>
                <c:pt idx="1">
                  <c:v>1.8671328671328671</c:v>
                </c:pt>
                <c:pt idx="2">
                  <c:v>1.8624833110814418</c:v>
                </c:pt>
                <c:pt idx="3">
                  <c:v>2.2026315789473685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B7-0847-924D-547E16E6F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09951"/>
        <c:axId val="2082524928"/>
      </c:areaChart>
      <c:catAx>
        <c:axId val="350809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WC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082524928"/>
        <c:crosses val="autoZero"/>
        <c:auto val="1"/>
        <c:lblAlgn val="ctr"/>
        <c:lblOffset val="100"/>
        <c:noMultiLvlLbl val="0"/>
      </c:catAx>
      <c:valAx>
        <c:axId val="208252492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Pipe Section Area [in]</a:t>
                </a:r>
              </a:p>
            </c:rich>
          </c:tx>
          <c:layout>
            <c:manualLayout>
              <c:xMode val="edge"/>
              <c:yMode val="edge"/>
              <c:x val="1.5639530576000628E-2"/>
              <c:y val="0.18967061703566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350809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Section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areaChart>
        <c:grouping val="standard"/>
        <c:varyColors val="0"/>
        <c:ser>
          <c:idx val="3"/>
          <c:order val="0"/>
          <c:tx>
            <c:strRef>
              <c:f>'FT = 300  l min '!$K$23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cat>
            <c:numRef>
              <c:f>'FT = 300  l min '!$H$24:$H$27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</c:numCache>
            </c:numRef>
          </c:cat>
          <c:val>
            <c:numRef>
              <c:f>'FT = 300  l min '!$K$24:$K$27</c:f>
              <c:numCache>
                <c:formatCode>General</c:formatCode>
                <c:ptCount val="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77-EA4B-BD22-024094636D34}"/>
            </c:ext>
          </c:extLst>
        </c:ser>
        <c:ser>
          <c:idx val="2"/>
          <c:order val="1"/>
          <c:tx>
            <c:strRef>
              <c:f>'FT = 300  l min '!$I$23</c:f>
              <c:strCache>
                <c:ptCount val="1"/>
                <c:pt idx="0">
                  <c:v>Emulsion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numRef>
              <c:f>'FT = 300  l min '!$H$24:$H$27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</c:numCache>
            </c:numRef>
          </c:cat>
          <c:val>
            <c:numRef>
              <c:f>'FT = 300  l min '!$I$24:$I$27</c:f>
              <c:numCache>
                <c:formatCode>General</c:formatCode>
                <c:ptCount val="4"/>
                <c:pt idx="0">
                  <c:v>3.1416666666666666</c:v>
                </c:pt>
                <c:pt idx="1">
                  <c:v>3.1166666666666667</c:v>
                </c:pt>
                <c:pt idx="2">
                  <c:v>4.0999999999999996</c:v>
                </c:pt>
                <c:pt idx="3">
                  <c:v>5.2333333333333334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77-EA4B-BD22-024094636D34}"/>
            </c:ext>
          </c:extLst>
        </c:ser>
        <c:ser>
          <c:idx val="1"/>
          <c:order val="2"/>
          <c:tx>
            <c:strRef>
              <c:f>'FT = 300  l min '!$J$23</c:f>
              <c:strCache>
                <c:ptCount val="1"/>
                <c:pt idx="0">
                  <c:v>Brine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numRef>
              <c:f>'FT = 300  l min '!$H$24:$H$27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</c:numCache>
            </c:numRef>
          </c:cat>
          <c:val>
            <c:numRef>
              <c:f>'FT = 300  l min '!$J$24:$J$27</c:f>
              <c:numCache>
                <c:formatCode>General</c:formatCode>
                <c:ptCount val="4"/>
                <c:pt idx="0">
                  <c:v>0.79166666666666663</c:v>
                </c:pt>
                <c:pt idx="1">
                  <c:v>1.7749999999999999</c:v>
                </c:pt>
                <c:pt idx="2">
                  <c:v>3.8083333333333331</c:v>
                </c:pt>
                <c:pt idx="3">
                  <c:v>5.1583333333333332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77-EA4B-BD22-024094636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09951"/>
        <c:axId val="2082524928"/>
      </c:areaChart>
      <c:catAx>
        <c:axId val="350809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WC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082524928"/>
        <c:crosses val="autoZero"/>
        <c:auto val="1"/>
        <c:lblAlgn val="ctr"/>
        <c:lblOffset val="100"/>
        <c:noMultiLvlLbl val="0"/>
      </c:catAx>
      <c:valAx>
        <c:axId val="208252492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Pipe Section Area [in]</a:t>
                </a:r>
                <a:endParaRPr lang="en-NO" b="1"/>
              </a:p>
            </c:rich>
          </c:tx>
          <c:layout>
            <c:manualLayout>
              <c:xMode val="edge"/>
              <c:yMode val="edge"/>
              <c:x val="9.913657507331813E-3"/>
              <c:y val="0.212524189696889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350809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WC 70%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areaChart>
        <c:grouping val="standard"/>
        <c:varyColors val="0"/>
        <c:ser>
          <c:idx val="3"/>
          <c:order val="0"/>
          <c:tx>
            <c:strRef>
              <c:f>'FT = 300  l min '!$K$23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cat>
            <c:numRef>
              <c:f>'FT = 300  l min water fraction'!$I$34:$I$37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'FT = 300  l min '!$F$24:$F$27</c:f>
              <c:numCache>
                <c:formatCode>General</c:formatCode>
                <c:ptCount val="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7-FF4F-A5F8-F93A1ABB60E8}"/>
            </c:ext>
          </c:extLst>
        </c:ser>
        <c:ser>
          <c:idx val="2"/>
          <c:order val="1"/>
          <c:tx>
            <c:strRef>
              <c:f>'FT = 300  l min '!$I$23</c:f>
              <c:strCache>
                <c:ptCount val="1"/>
                <c:pt idx="0">
                  <c:v>Emulsion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'FT = 300  l min water fraction'!$I$34:$I$37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('FT = 300  l min water fraction'!$E$29,'FT = 300  l min water fraction'!$L$29,'FT = 300  l min water fraction'!$S$29,'FT = 300  l min water fraction'!$Z$29)</c:f>
              <c:numCache>
                <c:formatCode>General</c:formatCode>
                <c:ptCount val="4"/>
                <c:pt idx="0">
                  <c:v>5.335504885993485</c:v>
                </c:pt>
                <c:pt idx="1">
                  <c:v>4.9510489510489508</c:v>
                </c:pt>
                <c:pt idx="2">
                  <c:v>4.8689189189189186</c:v>
                </c:pt>
                <c:pt idx="3">
                  <c:v>5.0921052631578947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A7-FF4F-A5F8-F93A1ABB60E8}"/>
            </c:ext>
          </c:extLst>
        </c:ser>
        <c:ser>
          <c:idx val="1"/>
          <c:order val="2"/>
          <c:tx>
            <c:strRef>
              <c:f>'FT = 300  l min '!$J$23</c:f>
              <c:strCache>
                <c:ptCount val="1"/>
                <c:pt idx="0">
                  <c:v>Brine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'FT = 300  l min water fraction'!$I$34:$I$37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('FT = 300  l min water fraction'!$F$29,'FT = 300  l min water fraction'!$M$29,'FT = 300  l min water fraction'!$T$29,'FT = 300  l min water fraction'!$AA$29)</c:f>
              <c:numCache>
                <c:formatCode>General</c:formatCode>
                <c:ptCount val="4"/>
                <c:pt idx="0">
                  <c:v>2.2671009771986972</c:v>
                </c:pt>
                <c:pt idx="1">
                  <c:v>2.9370629370629371</c:v>
                </c:pt>
                <c:pt idx="2">
                  <c:v>3.1418918918918921</c:v>
                </c:pt>
                <c:pt idx="3">
                  <c:v>4.2434210526315788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A7-FF4F-A5F8-F93A1ABB6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09951"/>
        <c:axId val="2082524928"/>
      </c:areaChart>
      <c:catAx>
        <c:axId val="350809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WC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082524928"/>
        <c:crosses val="autoZero"/>
        <c:auto val="1"/>
        <c:lblAlgn val="ctr"/>
        <c:lblOffset val="100"/>
        <c:noMultiLvlLbl val="0"/>
      </c:catAx>
      <c:valAx>
        <c:axId val="208252492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Pipe Section Area [in]</a:t>
                </a:r>
              </a:p>
            </c:rich>
          </c:tx>
          <c:layout>
            <c:manualLayout>
              <c:xMode val="edge"/>
              <c:yMode val="edge"/>
              <c:x val="1.5639530576000628E-2"/>
              <c:y val="0.18967061703566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350809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WC 90%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areaChart>
        <c:grouping val="standard"/>
        <c:varyColors val="0"/>
        <c:ser>
          <c:idx val="3"/>
          <c:order val="0"/>
          <c:tx>
            <c:strRef>
              <c:f>'FT = 300  l min '!$K$23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cat>
            <c:numRef>
              <c:f>'FT = 300  l min water fraction'!$I$34:$I$37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'FT = 300  l min '!$F$24:$F$27</c:f>
              <c:numCache>
                <c:formatCode>General</c:formatCode>
                <c:ptCount val="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AB-6644-AAE3-89F45D4F2B62}"/>
            </c:ext>
          </c:extLst>
        </c:ser>
        <c:ser>
          <c:idx val="2"/>
          <c:order val="1"/>
          <c:tx>
            <c:strRef>
              <c:f>'FT = 300  l min '!$I$23</c:f>
              <c:strCache>
                <c:ptCount val="1"/>
                <c:pt idx="0">
                  <c:v>Emulsion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'FT = 300  l min water fraction'!$I$34:$I$37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('FT = 300  l min water fraction'!$E$30,'FT = 300  l min water fraction'!$L$30,'FT = 300  l min water fraction'!$S$30,'FT = 300  l min water fraction'!$Z$30)</c:f>
              <c:numCache>
                <c:formatCode>General</c:formatCode>
                <c:ptCount val="4"/>
                <c:pt idx="0">
                  <c:v>5.6914285714285713</c:v>
                </c:pt>
                <c:pt idx="1">
                  <c:v>5.2881355932203391</c:v>
                </c:pt>
                <c:pt idx="2">
                  <c:v>5.4178470254957505</c:v>
                </c:pt>
                <c:pt idx="3">
                  <c:v>5.3061224489795915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AB-6644-AAE3-89F45D4F2B62}"/>
            </c:ext>
          </c:extLst>
        </c:ser>
        <c:ser>
          <c:idx val="1"/>
          <c:order val="2"/>
          <c:tx>
            <c:strRef>
              <c:f>'FT = 300  l min '!$J$23</c:f>
              <c:strCache>
                <c:ptCount val="1"/>
                <c:pt idx="0">
                  <c:v>Brine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'FT = 300  l min water fraction'!$I$34:$I$37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('FT = 300  l min water fraction'!$F$30,'FT = 300  l min water fraction'!$M$30,'FT = 300  l min water fraction'!$T$30,'FT = 300  l min water fraction'!$AA$30)</c:f>
              <c:numCache>
                <c:formatCode>General</c:formatCode>
                <c:ptCount val="4"/>
                <c:pt idx="0">
                  <c:v>2.1428571428571428</c:v>
                </c:pt>
                <c:pt idx="1">
                  <c:v>2.9084745762711863</c:v>
                </c:pt>
                <c:pt idx="2">
                  <c:v>4.3980169971671392</c:v>
                </c:pt>
                <c:pt idx="3">
                  <c:v>5.2244897959183669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AB-6644-AAE3-89F45D4F2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09951"/>
        <c:axId val="2082524928"/>
      </c:areaChart>
      <c:catAx>
        <c:axId val="350809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WC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082524928"/>
        <c:crosses val="autoZero"/>
        <c:auto val="1"/>
        <c:lblAlgn val="ctr"/>
        <c:lblOffset val="100"/>
        <c:noMultiLvlLbl val="0"/>
      </c:catAx>
      <c:valAx>
        <c:axId val="208252492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Pipe Section Area [in]</a:t>
                </a:r>
              </a:p>
            </c:rich>
          </c:tx>
          <c:layout>
            <c:manualLayout>
              <c:xMode val="edge"/>
              <c:yMode val="edge"/>
              <c:x val="1.5639530576000628E-2"/>
              <c:y val="0.18967061703566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350809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WC 30%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areaChart>
        <c:grouping val="standard"/>
        <c:varyColors val="0"/>
        <c:ser>
          <c:idx val="3"/>
          <c:order val="0"/>
          <c:tx>
            <c:strRef>
              <c:f>'FT = 300  l min '!$K$23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cat>
            <c:numRef>
              <c:f>'FT = 300  l min water fraction'!$I$34:$I$37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'FT = 300  l min '!$F$24:$F$27</c:f>
              <c:numCache>
                <c:formatCode>General</c:formatCode>
                <c:ptCount val="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4-4548-B8D2-E1680369ACFB}"/>
            </c:ext>
          </c:extLst>
        </c:ser>
        <c:ser>
          <c:idx val="2"/>
          <c:order val="1"/>
          <c:tx>
            <c:strRef>
              <c:f>'FT = 300  l min '!$I$23</c:f>
              <c:strCache>
                <c:ptCount val="1"/>
                <c:pt idx="0">
                  <c:v>Emulsion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'FT = 300  l min water fraction'!$I$34:$I$37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('FT = 500  l min water fract'!$E$27,'FT = 500  l min water fract'!$L$27,'FT = 500  l min water fract'!$S$27,'FT = 500  l min water fract'!$Z$27)</c:f>
              <c:numCache>
                <c:formatCode>General</c:formatCode>
                <c:ptCount val="4"/>
                <c:pt idx="0">
                  <c:v>3.5157894736842104</c:v>
                </c:pt>
                <c:pt idx="1">
                  <c:v>3.6972972972972973</c:v>
                </c:pt>
                <c:pt idx="2">
                  <c:v>3.333764553686934</c:v>
                </c:pt>
                <c:pt idx="3">
                  <c:v>3.0675496688741721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4-4548-B8D2-E1680369ACFB}"/>
            </c:ext>
          </c:extLst>
        </c:ser>
        <c:ser>
          <c:idx val="1"/>
          <c:order val="2"/>
          <c:tx>
            <c:strRef>
              <c:f>'FT = 300  l min '!$J$23</c:f>
              <c:strCache>
                <c:ptCount val="1"/>
                <c:pt idx="0">
                  <c:v>Brine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'FT = 300  l min water fraction'!$I$34:$I$37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('FT = 500  l min water fract'!$F$27,'FT = 500  l min water fract'!$M$27,'FT = 500  l min water fract'!$T$27,'FT = 500  l min water fract'!$AA$27)</c:f>
              <c:numCache>
                <c:formatCode>General</c:formatCode>
                <c:ptCount val="4"/>
                <c:pt idx="0">
                  <c:v>0</c:v>
                </c:pt>
                <c:pt idx="1">
                  <c:v>0.41351351351351351</c:v>
                </c:pt>
                <c:pt idx="2">
                  <c:v>0.4424320827943079</c:v>
                </c:pt>
                <c:pt idx="3">
                  <c:v>0.77086092715231791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04-4548-B8D2-E1680369A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09951"/>
        <c:axId val="2082524928"/>
      </c:areaChart>
      <c:catAx>
        <c:axId val="350809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WC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082524928"/>
        <c:crosses val="autoZero"/>
        <c:auto val="1"/>
        <c:lblAlgn val="ctr"/>
        <c:lblOffset val="100"/>
        <c:noMultiLvlLbl val="0"/>
      </c:catAx>
      <c:valAx>
        <c:axId val="208252492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Pipe Section Area [in]</a:t>
                </a:r>
              </a:p>
            </c:rich>
          </c:tx>
          <c:layout>
            <c:manualLayout>
              <c:xMode val="edge"/>
              <c:yMode val="edge"/>
              <c:x val="1.5639530576000628E-2"/>
              <c:y val="0.18967061703566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350809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WC 50%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areaChart>
        <c:grouping val="standard"/>
        <c:varyColors val="0"/>
        <c:ser>
          <c:idx val="3"/>
          <c:order val="0"/>
          <c:tx>
            <c:strRef>
              <c:f>'FT = 300  l min '!$K$23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dPt>
            <c:idx val="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A75-034C-AFD9-8E554E089BA0}"/>
              </c:ext>
            </c:extLst>
          </c:dPt>
          <c:cat>
            <c:numRef>
              <c:f>'FT = 300  l min water fraction'!$I$34:$I$37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'FT = 300  l min '!$F$24:$F$27</c:f>
              <c:numCache>
                <c:formatCode>General</c:formatCode>
                <c:ptCount val="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75-034C-AFD9-8E554E089BA0}"/>
            </c:ext>
          </c:extLst>
        </c:ser>
        <c:ser>
          <c:idx val="2"/>
          <c:order val="1"/>
          <c:tx>
            <c:strRef>
              <c:f>'FT = 300  l min '!$I$23</c:f>
              <c:strCache>
                <c:ptCount val="1"/>
                <c:pt idx="0">
                  <c:v>Emulsion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'FT = 300  l min water fraction'!$I$34:$I$37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('FT = 500  l min water fract'!$E$28,'FT = 500  l min water fract'!$L$28,'FT = 500  l min water fract'!$S$28,'FT = 500  l min water fract'!$Z$28)</c:f>
              <c:numCache>
                <c:formatCode>General</c:formatCode>
                <c:ptCount val="4"/>
                <c:pt idx="0">
                  <c:v>4.3456790123456788</c:v>
                </c:pt>
                <c:pt idx="1">
                  <c:v>3.9945652173913042</c:v>
                </c:pt>
                <c:pt idx="2">
                  <c:v>4.0392287234042552</c:v>
                </c:pt>
                <c:pt idx="3">
                  <c:v>3.5552596537949399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75-034C-AFD9-8E554E089BA0}"/>
            </c:ext>
          </c:extLst>
        </c:ser>
        <c:ser>
          <c:idx val="1"/>
          <c:order val="2"/>
          <c:tx>
            <c:strRef>
              <c:f>'FT = 300  l min '!$J$23</c:f>
              <c:strCache>
                <c:ptCount val="1"/>
                <c:pt idx="0">
                  <c:v>Brine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'FT = 300  l min water fraction'!$I$34:$I$37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('FT = 500  l min water fract'!$F$28,'FT = 500  l min water fract'!$M$28,'FT = 500  l min water fract'!$T$28,'FT = 500  l min water fract'!$AA$28)</c:f>
              <c:numCache>
                <c:formatCode>General</c:formatCode>
                <c:ptCount val="4"/>
                <c:pt idx="0">
                  <c:v>0.5761316872427984</c:v>
                </c:pt>
                <c:pt idx="1">
                  <c:v>1.0597826086956521</c:v>
                </c:pt>
                <c:pt idx="2">
                  <c:v>1.2466755319148937</c:v>
                </c:pt>
                <c:pt idx="3">
                  <c:v>1.6697736351531292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75-034C-AFD9-8E554E089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09951"/>
        <c:axId val="2082524928"/>
      </c:areaChart>
      <c:catAx>
        <c:axId val="350809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WC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082524928"/>
        <c:crosses val="autoZero"/>
        <c:auto val="1"/>
        <c:lblAlgn val="ctr"/>
        <c:lblOffset val="100"/>
        <c:noMultiLvlLbl val="0"/>
      </c:catAx>
      <c:valAx>
        <c:axId val="208252492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Pipe Section Area [in]</a:t>
                </a:r>
              </a:p>
            </c:rich>
          </c:tx>
          <c:layout>
            <c:manualLayout>
              <c:xMode val="edge"/>
              <c:yMode val="edge"/>
              <c:x val="1.5639530576000628E-2"/>
              <c:y val="0.18967061703566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350809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WC 70%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areaChart>
        <c:grouping val="standard"/>
        <c:varyColors val="0"/>
        <c:ser>
          <c:idx val="3"/>
          <c:order val="0"/>
          <c:tx>
            <c:strRef>
              <c:f>'FT = 300  l min '!$K$23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cat>
            <c:numRef>
              <c:f>'FT = 300  l min water fraction'!$I$34:$I$37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'FT = 300  l min '!$F$24:$F$27</c:f>
              <c:numCache>
                <c:formatCode>General</c:formatCode>
                <c:ptCount val="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3-BD47-9E23-39E4BA05DA70}"/>
            </c:ext>
          </c:extLst>
        </c:ser>
        <c:ser>
          <c:idx val="2"/>
          <c:order val="1"/>
          <c:tx>
            <c:strRef>
              <c:f>'FT = 300  l min '!$I$23</c:f>
              <c:strCache>
                <c:ptCount val="1"/>
                <c:pt idx="0">
                  <c:v>Emulsion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'FT = 300  l min water fraction'!$I$34:$I$37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('FT = 500  l min water fract'!$E$29,'FT = 500  l min water fract'!$L$29,'FT = 500  l min water fract'!$S$29,'FT = 500  l min water fract'!$Z$29)</c:f>
              <c:numCache>
                <c:formatCode>General</c:formatCode>
                <c:ptCount val="4"/>
                <c:pt idx="0">
                  <c:v>4.9625360230547546</c:v>
                </c:pt>
                <c:pt idx="1">
                  <c:v>4.7029769959404604</c:v>
                </c:pt>
                <c:pt idx="2">
                  <c:v>4.7272727272727275</c:v>
                </c:pt>
                <c:pt idx="3">
                  <c:v>4.6998654104979813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3-BD47-9E23-39E4BA05DA70}"/>
            </c:ext>
          </c:extLst>
        </c:ser>
        <c:ser>
          <c:idx val="1"/>
          <c:order val="2"/>
          <c:tx>
            <c:strRef>
              <c:f>'FT = 300  l min '!$J$23</c:f>
              <c:strCache>
                <c:ptCount val="1"/>
                <c:pt idx="0">
                  <c:v>Brine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'FT = 300  l min water fraction'!$I$34:$I$37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('FT = 500  l min water fract'!$F$29,'FT = 500  l min water fract'!$M$29,'FT = 500  l min water fract'!$T$29,'FT = 500  l min water fract'!$AA$29)</c:f>
              <c:numCache>
                <c:formatCode>General</c:formatCode>
                <c:ptCount val="4"/>
                <c:pt idx="0">
                  <c:v>1.2190201729106629</c:v>
                </c:pt>
                <c:pt idx="1">
                  <c:v>1.6400541271989175</c:v>
                </c:pt>
                <c:pt idx="2">
                  <c:v>1.8925619834710743</c:v>
                </c:pt>
                <c:pt idx="3">
                  <c:v>1.8169582772543742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3-BD47-9E23-39E4BA05D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09951"/>
        <c:axId val="2082524928"/>
      </c:areaChart>
      <c:catAx>
        <c:axId val="350809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WC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082524928"/>
        <c:crosses val="autoZero"/>
        <c:auto val="1"/>
        <c:lblAlgn val="ctr"/>
        <c:lblOffset val="100"/>
        <c:noMultiLvlLbl val="0"/>
      </c:catAx>
      <c:valAx>
        <c:axId val="208252492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Pipe Section Area [in]</a:t>
                </a:r>
              </a:p>
            </c:rich>
          </c:tx>
          <c:layout>
            <c:manualLayout>
              <c:xMode val="edge"/>
              <c:yMode val="edge"/>
              <c:x val="1.5639530576000628E-2"/>
              <c:y val="0.18967061703566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350809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WC 90%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areaChart>
        <c:grouping val="standard"/>
        <c:varyColors val="0"/>
        <c:ser>
          <c:idx val="3"/>
          <c:order val="0"/>
          <c:tx>
            <c:strRef>
              <c:f>'FT = 300  l min '!$K$23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cat>
            <c:numRef>
              <c:f>'FT = 300  l min water fraction'!$I$34:$I$37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'FT = 300  l min '!$F$24:$F$27</c:f>
              <c:numCache>
                <c:formatCode>General</c:formatCode>
                <c:ptCount val="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E-454C-81AA-1E051C1147AE}"/>
            </c:ext>
          </c:extLst>
        </c:ser>
        <c:ser>
          <c:idx val="2"/>
          <c:order val="1"/>
          <c:tx>
            <c:strRef>
              <c:f>'FT = 300  l min '!$I$23</c:f>
              <c:strCache>
                <c:ptCount val="1"/>
                <c:pt idx="0">
                  <c:v>Emulsion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'FT = 300  l min water fraction'!$I$34:$I$37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('FT = 500  l min water fract'!$E$30,'FT = 500  l min water fract'!$L$30,'FT = 500  l min water fract'!$S$30,'FT = 500  l min water fract'!$Z$30)</c:f>
              <c:numCache>
                <c:formatCode>General</c:formatCode>
                <c:ptCount val="4"/>
                <c:pt idx="0">
                  <c:v>5.7254901960784315</c:v>
                </c:pt>
                <c:pt idx="1">
                  <c:v>5.1254237288135593</c:v>
                </c:pt>
                <c:pt idx="2">
                  <c:v>4.878116343490305</c:v>
                </c:pt>
                <c:pt idx="3">
                  <c:v>4.7840531561461797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6E-454C-81AA-1E051C1147AE}"/>
            </c:ext>
          </c:extLst>
        </c:ser>
        <c:ser>
          <c:idx val="1"/>
          <c:order val="2"/>
          <c:tx>
            <c:strRef>
              <c:f>'FT = 300  l min '!$J$23</c:f>
              <c:strCache>
                <c:ptCount val="1"/>
                <c:pt idx="0">
                  <c:v>Brine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'FT = 300  l min water fraction'!$I$34:$I$37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('FT = 500  l min water fract'!$F$30,'FT = 500  l min water fract'!$M$30,'FT = 500  l min water fract'!$T$30,'FT = 500  l min water fract'!$AA$30)</c:f>
              <c:numCache>
                <c:formatCode>General</c:formatCode>
                <c:ptCount val="4"/>
                <c:pt idx="0">
                  <c:v>1.4509803921568627</c:v>
                </c:pt>
                <c:pt idx="1">
                  <c:v>1.464406779661017</c:v>
                </c:pt>
                <c:pt idx="2">
                  <c:v>1.5124653739612188</c:v>
                </c:pt>
                <c:pt idx="3">
                  <c:v>1.6146179401993355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6E-454C-81AA-1E051C114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09951"/>
        <c:axId val="2082524928"/>
      </c:areaChart>
      <c:catAx>
        <c:axId val="350809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WC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082524928"/>
        <c:crosses val="autoZero"/>
        <c:auto val="1"/>
        <c:lblAlgn val="ctr"/>
        <c:lblOffset val="100"/>
        <c:noMultiLvlLbl val="0"/>
      </c:catAx>
      <c:valAx>
        <c:axId val="208252492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Pipe Section Area [in]</a:t>
                </a:r>
              </a:p>
            </c:rich>
          </c:tx>
          <c:layout>
            <c:manualLayout>
              <c:xMode val="edge"/>
              <c:yMode val="edge"/>
              <c:x val="1.5639530576000628E-2"/>
              <c:y val="0.18967061703566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350809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WC 30%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areaChart>
        <c:grouping val="standard"/>
        <c:varyColors val="0"/>
        <c:ser>
          <c:idx val="3"/>
          <c:order val="0"/>
          <c:tx>
            <c:strRef>
              <c:f>'FT = 300  l min '!$K$23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cat>
            <c:numRef>
              <c:f>'FT = 300  l min water fraction'!$I$34:$I$37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'FT = 300  l min '!$F$24:$F$27</c:f>
              <c:numCache>
                <c:formatCode>General</c:formatCode>
                <c:ptCount val="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FC-6245-8D8E-E6CA74F489BC}"/>
            </c:ext>
          </c:extLst>
        </c:ser>
        <c:ser>
          <c:idx val="2"/>
          <c:order val="1"/>
          <c:tx>
            <c:strRef>
              <c:f>'FT = 300  l min '!$I$23</c:f>
              <c:strCache>
                <c:ptCount val="1"/>
                <c:pt idx="0">
                  <c:v>Emulsion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'FT = 300  l min water fraction'!$I$34:$I$37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('FT = 700  l min water fract'!$E$27,'FT = 700  l min water fract'!$L$27,'FT = 700  l min water fract'!$S$27,'FT = 700  l min water fract'!$Z$27)</c:f>
              <c:numCache>
                <c:formatCode>General</c:formatCode>
                <c:ptCount val="4"/>
                <c:pt idx="0">
                  <c:v>3.2931726907630523</c:v>
                </c:pt>
                <c:pt idx="1">
                  <c:v>2.6666666666666665</c:v>
                </c:pt>
                <c:pt idx="2">
                  <c:v>2.3269736842105262</c:v>
                </c:pt>
                <c:pt idx="3">
                  <c:v>1.9895561357702354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FC-6245-8D8E-E6CA74F489BC}"/>
            </c:ext>
          </c:extLst>
        </c:ser>
        <c:ser>
          <c:idx val="1"/>
          <c:order val="2"/>
          <c:tx>
            <c:strRef>
              <c:f>'FT = 300  l min '!$J$23</c:f>
              <c:strCache>
                <c:ptCount val="1"/>
                <c:pt idx="0">
                  <c:v>Brine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'FT = 300  l min water fraction'!$I$34:$I$37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('FT = 700  l min water fract'!$F$27,'FT = 700  l min water fract'!$M$27,'FT = 700  l min water fract'!$T$27,'FT = 700  l min water fract'!$AA$27)</c:f>
              <c:numCache>
                <c:formatCode>General</c:formatCode>
                <c:ptCount val="4"/>
                <c:pt idx="0">
                  <c:v>0.60240963855421692</c:v>
                </c:pt>
                <c:pt idx="1">
                  <c:v>0.76767676767676762</c:v>
                </c:pt>
                <c:pt idx="2">
                  <c:v>0.70065789473684215</c:v>
                </c:pt>
                <c:pt idx="3">
                  <c:v>0.90078328981723232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FC-6245-8D8E-E6CA74F48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09951"/>
        <c:axId val="2082524928"/>
      </c:areaChart>
      <c:catAx>
        <c:axId val="350809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WC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082524928"/>
        <c:crosses val="autoZero"/>
        <c:auto val="1"/>
        <c:lblAlgn val="ctr"/>
        <c:lblOffset val="100"/>
        <c:noMultiLvlLbl val="0"/>
      </c:catAx>
      <c:valAx>
        <c:axId val="208252492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Pipe Section Area [in]</a:t>
                </a:r>
              </a:p>
            </c:rich>
          </c:tx>
          <c:layout>
            <c:manualLayout>
              <c:xMode val="edge"/>
              <c:yMode val="edge"/>
              <c:x val="1.5639530576000628E-2"/>
              <c:y val="0.18967061703566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350809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WC 50%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areaChart>
        <c:grouping val="standard"/>
        <c:varyColors val="0"/>
        <c:ser>
          <c:idx val="3"/>
          <c:order val="0"/>
          <c:tx>
            <c:strRef>
              <c:f>'FT = 300  l min '!$K$23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dPt>
            <c:idx val="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72D-7348-885C-4A646DF85A86}"/>
              </c:ext>
            </c:extLst>
          </c:dPt>
          <c:cat>
            <c:numRef>
              <c:f>'FT = 300  l min water fraction'!$I$34:$I$37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'FT = 300  l min '!$F$24:$F$27</c:f>
              <c:numCache>
                <c:formatCode>General</c:formatCode>
                <c:ptCount val="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2D-7348-885C-4A646DF85A86}"/>
            </c:ext>
          </c:extLst>
        </c:ser>
        <c:ser>
          <c:idx val="2"/>
          <c:order val="1"/>
          <c:tx>
            <c:strRef>
              <c:f>'FT = 300  l min '!$I$23</c:f>
              <c:strCache>
                <c:ptCount val="1"/>
                <c:pt idx="0">
                  <c:v>Emulsion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'FT = 300  l min water fraction'!$I$34:$I$37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('FT = 700  l min water fract'!$E$28,'FT = 700  l min water fract'!$L$28,'FT = 700  l min water fract'!$S$28,'FT = 700  l min water fract'!$Z$28)</c:f>
              <c:numCache>
                <c:formatCode>General</c:formatCode>
                <c:ptCount val="4"/>
                <c:pt idx="0">
                  <c:v>3.7334254143646408</c:v>
                </c:pt>
                <c:pt idx="1">
                  <c:v>3.6098059244126661</c:v>
                </c:pt>
                <c:pt idx="2">
                  <c:v>3.4207792207792207</c:v>
                </c:pt>
                <c:pt idx="3">
                  <c:v>3.1244979919678717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2D-7348-885C-4A646DF85A86}"/>
            </c:ext>
          </c:extLst>
        </c:ser>
        <c:ser>
          <c:idx val="1"/>
          <c:order val="2"/>
          <c:tx>
            <c:strRef>
              <c:f>'FT = 300  l min '!$J$23</c:f>
              <c:strCache>
                <c:ptCount val="1"/>
                <c:pt idx="0">
                  <c:v>Brine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'FT = 300  l min water fraction'!$I$34:$I$37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('FT = 700  l min water fract'!$F$28,'FT = 700  l min water fract'!$M$28,'FT = 700  l min water fract'!$T$28,'FT = 700  l min water fract'!$AA$28)</c:f>
              <c:numCache>
                <c:formatCode>General</c:formatCode>
                <c:ptCount val="4"/>
                <c:pt idx="0">
                  <c:v>0.18646408839779005</c:v>
                </c:pt>
                <c:pt idx="1">
                  <c:v>0.40858018386108275</c:v>
                </c:pt>
                <c:pt idx="2">
                  <c:v>0.63896103896103895</c:v>
                </c:pt>
                <c:pt idx="3">
                  <c:v>1.0602409638554218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2D-7348-885C-4A646DF85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09951"/>
        <c:axId val="2082524928"/>
      </c:areaChart>
      <c:catAx>
        <c:axId val="350809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WC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082524928"/>
        <c:crosses val="autoZero"/>
        <c:auto val="1"/>
        <c:lblAlgn val="ctr"/>
        <c:lblOffset val="100"/>
        <c:noMultiLvlLbl val="0"/>
      </c:catAx>
      <c:valAx>
        <c:axId val="208252492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Pipe Section Area [in]</a:t>
                </a:r>
              </a:p>
            </c:rich>
          </c:tx>
          <c:layout>
            <c:manualLayout>
              <c:xMode val="edge"/>
              <c:yMode val="edge"/>
              <c:x val="1.5639530576000628E-2"/>
              <c:y val="0.18967061703566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350809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WC 70%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areaChart>
        <c:grouping val="standard"/>
        <c:varyColors val="0"/>
        <c:ser>
          <c:idx val="3"/>
          <c:order val="0"/>
          <c:tx>
            <c:strRef>
              <c:f>'FT = 300  l min '!$K$23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cat>
            <c:numRef>
              <c:f>'FT = 300  l min water fraction'!$I$34:$I$37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'FT = 300  l min '!$F$24:$F$27</c:f>
              <c:numCache>
                <c:formatCode>General</c:formatCode>
                <c:ptCount val="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CA-2C47-933C-F8652F6DEBE5}"/>
            </c:ext>
          </c:extLst>
        </c:ser>
        <c:ser>
          <c:idx val="2"/>
          <c:order val="1"/>
          <c:tx>
            <c:strRef>
              <c:f>'FT = 300  l min '!$I$23</c:f>
              <c:strCache>
                <c:ptCount val="1"/>
                <c:pt idx="0">
                  <c:v>Emulsion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'FT = 300  l min water fraction'!$I$34:$I$37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('FT = 700  l min water fract'!$E$29,'FT = 700  l min water fract'!$L$29,'FT = 700  l min water fract'!$S$29,'FT = 700  l min water fract'!$Z$29)</c:f>
              <c:numCache>
                <c:formatCode>General</c:formatCode>
                <c:ptCount val="4"/>
                <c:pt idx="0">
                  <c:v>5.1372549019607838</c:v>
                </c:pt>
                <c:pt idx="1">
                  <c:v>5.1450777202072535</c:v>
                </c:pt>
                <c:pt idx="2">
                  <c:v>4.9458388375165123</c:v>
                </c:pt>
                <c:pt idx="3">
                  <c:v>4.8546895640686927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CA-2C47-933C-F8652F6DEBE5}"/>
            </c:ext>
          </c:extLst>
        </c:ser>
        <c:ser>
          <c:idx val="1"/>
          <c:order val="2"/>
          <c:tx>
            <c:strRef>
              <c:f>'FT = 300  l min '!$J$23</c:f>
              <c:strCache>
                <c:ptCount val="1"/>
                <c:pt idx="0">
                  <c:v>Brine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'FT = 300  l min water fraction'!$I$34:$I$37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('FT = 700  l min water fract'!$F$29,'FT = 700  l min water fract'!$M$29,'FT = 700  l min water fract'!$T$29,'FT = 700  l min water fract'!$AA$29)</c:f>
              <c:numCache>
                <c:formatCode>General</c:formatCode>
                <c:ptCount val="4"/>
                <c:pt idx="0">
                  <c:v>0.70588235294117652</c:v>
                </c:pt>
                <c:pt idx="1">
                  <c:v>1.0647668393782384</c:v>
                </c:pt>
                <c:pt idx="2">
                  <c:v>1.3553500660501983</c:v>
                </c:pt>
                <c:pt idx="3">
                  <c:v>1.6842800528401585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CA-2C47-933C-F8652F6DE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09951"/>
        <c:axId val="2082524928"/>
      </c:areaChart>
      <c:catAx>
        <c:axId val="350809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WC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082524928"/>
        <c:crosses val="autoZero"/>
        <c:auto val="1"/>
        <c:lblAlgn val="ctr"/>
        <c:lblOffset val="100"/>
        <c:noMultiLvlLbl val="0"/>
      </c:catAx>
      <c:valAx>
        <c:axId val="208252492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Pipe Section Area [in]</a:t>
                </a:r>
              </a:p>
            </c:rich>
          </c:tx>
          <c:layout>
            <c:manualLayout>
              <c:xMode val="edge"/>
              <c:yMode val="edge"/>
              <c:x val="1.5639530576000628E-2"/>
              <c:y val="0.18967061703566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350809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WC 90%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areaChart>
        <c:grouping val="standard"/>
        <c:varyColors val="0"/>
        <c:ser>
          <c:idx val="3"/>
          <c:order val="0"/>
          <c:tx>
            <c:strRef>
              <c:f>'FT = 300  l min '!$K$23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cat>
            <c:numRef>
              <c:f>'FT = 300  l min water fraction'!$I$34:$I$37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'FT = 300  l min '!$F$24:$F$27</c:f>
              <c:numCache>
                <c:formatCode>General</c:formatCode>
                <c:ptCount val="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AE-CC4A-830B-B2EDEE8DFE5C}"/>
            </c:ext>
          </c:extLst>
        </c:ser>
        <c:ser>
          <c:idx val="2"/>
          <c:order val="1"/>
          <c:tx>
            <c:strRef>
              <c:f>'FT = 300  l min '!$I$23</c:f>
              <c:strCache>
                <c:ptCount val="1"/>
                <c:pt idx="0">
                  <c:v>Emulsion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'FT = 300  l min water fraction'!$I$34:$I$37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('FT = 700  l min water fract'!$E$30,'FT = 700  l min water fract'!$L$30,'FT = 700  l min water fract'!$S$30,'FT = 700  l min water fract'!$Z$30)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AE-CC4A-830B-B2EDEE8DFE5C}"/>
            </c:ext>
          </c:extLst>
        </c:ser>
        <c:ser>
          <c:idx val="1"/>
          <c:order val="2"/>
          <c:tx>
            <c:strRef>
              <c:f>'FT = 300  l min '!$J$23</c:f>
              <c:strCache>
                <c:ptCount val="1"/>
                <c:pt idx="0">
                  <c:v>Brine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numRef>
              <c:f>'FT = 300  l min water fraction'!$I$34:$I$37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('FT = 700  l min water fract'!$F$30,'FT = 700  l min water fract'!$M$30,'FT = 700  l min water fract'!$T$30,'FT = 700  l min water fract'!$AA$30)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AE-CC4A-830B-B2EDEE8DF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09951"/>
        <c:axId val="2082524928"/>
      </c:areaChart>
      <c:catAx>
        <c:axId val="350809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WC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082524928"/>
        <c:crosses val="autoZero"/>
        <c:auto val="1"/>
        <c:lblAlgn val="ctr"/>
        <c:lblOffset val="100"/>
        <c:noMultiLvlLbl val="0"/>
      </c:catAx>
      <c:valAx>
        <c:axId val="208252492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Pipe Section Area [in]</a:t>
                </a:r>
              </a:p>
            </c:rich>
          </c:tx>
          <c:layout>
            <c:manualLayout>
              <c:xMode val="edge"/>
              <c:yMode val="edge"/>
              <c:x val="1.5639530576000628E-2"/>
              <c:y val="0.18967061703566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350809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Section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areaChart>
        <c:grouping val="standard"/>
        <c:varyColors val="0"/>
        <c:ser>
          <c:idx val="3"/>
          <c:order val="0"/>
          <c:tx>
            <c:strRef>
              <c:f>'FT = 300  l min '!$K$23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cat>
            <c:numRef>
              <c:f>'FT = 300  l min '!$H$24:$H$27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</c:numCache>
            </c:numRef>
          </c:cat>
          <c:val>
            <c:numRef>
              <c:f>'FT = 300  l min '!$F$24:$F$27</c:f>
              <c:numCache>
                <c:formatCode>General</c:formatCode>
                <c:ptCount val="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8-EE4D-9D87-4C063C11B00D}"/>
            </c:ext>
          </c:extLst>
        </c:ser>
        <c:ser>
          <c:idx val="2"/>
          <c:order val="1"/>
          <c:tx>
            <c:strRef>
              <c:f>'FT = 300  l min '!$I$23</c:f>
              <c:strCache>
                <c:ptCount val="1"/>
                <c:pt idx="0">
                  <c:v>Emulsion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numRef>
              <c:f>'FT = 300  l min '!$H$24:$H$27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</c:numCache>
            </c:numRef>
          </c:cat>
          <c:val>
            <c:numRef>
              <c:f>'FT = 300  l min '!$D$24:$D$27</c:f>
              <c:numCache>
                <c:formatCode>General</c:formatCode>
                <c:ptCount val="4"/>
                <c:pt idx="0">
                  <c:v>3.4649999999999999</c:v>
                </c:pt>
                <c:pt idx="1">
                  <c:v>4.3125</c:v>
                </c:pt>
                <c:pt idx="2">
                  <c:v>4.8825000000000003</c:v>
                </c:pt>
                <c:pt idx="3">
                  <c:v>5.7225000000000001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58-EE4D-9D87-4C063C11B00D}"/>
            </c:ext>
          </c:extLst>
        </c:ser>
        <c:ser>
          <c:idx val="1"/>
          <c:order val="2"/>
          <c:tx>
            <c:strRef>
              <c:f>'FT = 300  l min '!$J$23</c:f>
              <c:strCache>
                <c:ptCount val="1"/>
                <c:pt idx="0">
                  <c:v>Brine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numRef>
              <c:f>'FT = 300  l min '!$H$24:$H$27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</c:numCache>
            </c:numRef>
          </c:cat>
          <c:val>
            <c:numRef>
              <c:f>'FT = 300  l min '!$E$24:$E$27</c:f>
              <c:numCache>
                <c:formatCode>General</c:formatCode>
                <c:ptCount val="4"/>
                <c:pt idx="0">
                  <c:v>0.58499999999999996</c:v>
                </c:pt>
                <c:pt idx="1">
                  <c:v>0.6</c:v>
                </c:pt>
                <c:pt idx="2">
                  <c:v>1.3574999999999999</c:v>
                </c:pt>
                <c:pt idx="3">
                  <c:v>2.1524999999999999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58-EE4D-9D87-4C063C11B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09951"/>
        <c:axId val="2082524928"/>
      </c:areaChart>
      <c:catAx>
        <c:axId val="350809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WC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082524928"/>
        <c:crosses val="autoZero"/>
        <c:auto val="1"/>
        <c:lblAlgn val="ctr"/>
        <c:lblOffset val="100"/>
        <c:noMultiLvlLbl val="0"/>
      </c:catAx>
      <c:valAx>
        <c:axId val="208252492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Pipe Section Area [in]</a:t>
                </a:r>
              </a:p>
            </c:rich>
          </c:tx>
          <c:layout>
            <c:manualLayout>
              <c:xMode val="edge"/>
              <c:yMode val="edge"/>
              <c:x val="1.5639530576000628E-2"/>
              <c:y val="0.18967061703566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350809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WC = 30 %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areaChart>
        <c:grouping val="standard"/>
        <c:varyColors val="0"/>
        <c:ser>
          <c:idx val="3"/>
          <c:order val="0"/>
          <c:tx>
            <c:strRef>
              <c:f>'FT = 300  l min '!$K$23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cat>
            <c:strRef>
              <c:f>('FT = 300  l min '!$C$6,'FT = 300  l min '!$H$6)</c:f>
              <c:strCache>
                <c:ptCount val="2"/>
                <c:pt idx="0">
                  <c:v>Section 2</c:v>
                </c:pt>
                <c:pt idx="1">
                  <c:v>Section 3</c:v>
                </c:pt>
              </c:strCache>
            </c:strRef>
          </c:cat>
          <c:val>
            <c:numRef>
              <c:f>('FT = 300  l min '!$F$24,'FT = 300  l min '!$K$24)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40-E048-81E8-EEA463A235A6}"/>
            </c:ext>
          </c:extLst>
        </c:ser>
        <c:ser>
          <c:idx val="2"/>
          <c:order val="1"/>
          <c:tx>
            <c:strRef>
              <c:f>'FT = 300  l min '!$I$23</c:f>
              <c:strCache>
                <c:ptCount val="1"/>
                <c:pt idx="0">
                  <c:v>Emulsion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strRef>
              <c:f>('FT = 300  l min '!$C$6,'FT = 300  l min '!$H$6)</c:f>
              <c:strCache>
                <c:ptCount val="2"/>
                <c:pt idx="0">
                  <c:v>Section 2</c:v>
                </c:pt>
                <c:pt idx="1">
                  <c:v>Section 3</c:v>
                </c:pt>
              </c:strCache>
            </c:strRef>
          </c:cat>
          <c:val>
            <c:numRef>
              <c:f>('FT = 300  l min '!$D$24,'FT = 300  l min '!$I$24)</c:f>
              <c:numCache>
                <c:formatCode>General</c:formatCode>
                <c:ptCount val="2"/>
                <c:pt idx="0">
                  <c:v>3.4649999999999999</c:v>
                </c:pt>
                <c:pt idx="1">
                  <c:v>3.1416666666666666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40-E048-81E8-EEA463A235A6}"/>
            </c:ext>
          </c:extLst>
        </c:ser>
        <c:ser>
          <c:idx val="1"/>
          <c:order val="2"/>
          <c:tx>
            <c:strRef>
              <c:f>'FT = 300  l min '!$J$23</c:f>
              <c:strCache>
                <c:ptCount val="1"/>
                <c:pt idx="0">
                  <c:v>Brine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strRef>
              <c:f>('FT = 300  l min '!$C$6,'FT = 300  l min '!$H$6)</c:f>
              <c:strCache>
                <c:ptCount val="2"/>
                <c:pt idx="0">
                  <c:v>Section 2</c:v>
                </c:pt>
                <c:pt idx="1">
                  <c:v>Section 3</c:v>
                </c:pt>
              </c:strCache>
            </c:strRef>
          </c:cat>
          <c:val>
            <c:numRef>
              <c:f>('FT = 300  l min '!$E$24,'FT = 300  l min '!$J$24)</c:f>
              <c:numCache>
                <c:formatCode>General</c:formatCode>
                <c:ptCount val="2"/>
                <c:pt idx="0">
                  <c:v>0.58499999999999996</c:v>
                </c:pt>
                <c:pt idx="1">
                  <c:v>0.79166666666666663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40-E048-81E8-EEA463A23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09951"/>
        <c:axId val="2082524928"/>
      </c:areaChart>
      <c:catAx>
        <c:axId val="350809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Pipe Section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082524928"/>
        <c:crosses val="autoZero"/>
        <c:auto val="1"/>
        <c:lblAlgn val="ctr"/>
        <c:lblOffset val="100"/>
        <c:noMultiLvlLbl val="0"/>
      </c:catAx>
      <c:valAx>
        <c:axId val="208252492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Pipe Section Area [in]</a:t>
                </a:r>
              </a:p>
            </c:rich>
          </c:tx>
          <c:layout>
            <c:manualLayout>
              <c:xMode val="edge"/>
              <c:yMode val="edge"/>
              <c:x val="1.4125000695127987E-2"/>
              <c:y val="0.159519459565727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350809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WC = 50 %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areaChart>
        <c:grouping val="standard"/>
        <c:varyColors val="0"/>
        <c:ser>
          <c:idx val="3"/>
          <c:order val="0"/>
          <c:tx>
            <c:strRef>
              <c:f>'FT = 300  l min '!$K$23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cat>
            <c:strRef>
              <c:f>('FT = 300  l min '!$C$6,'FT = 300  l min '!$H$6)</c:f>
              <c:strCache>
                <c:ptCount val="2"/>
                <c:pt idx="0">
                  <c:v>Section 2</c:v>
                </c:pt>
                <c:pt idx="1">
                  <c:v>Section 3</c:v>
                </c:pt>
              </c:strCache>
            </c:strRef>
          </c:cat>
          <c:val>
            <c:numRef>
              <c:f>('FT = 300  l min '!$F$24,'FT = 300  l min '!$K$24)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B4-BE4A-B698-A501251BE60A}"/>
            </c:ext>
          </c:extLst>
        </c:ser>
        <c:ser>
          <c:idx val="2"/>
          <c:order val="1"/>
          <c:tx>
            <c:strRef>
              <c:f>'FT = 300  l min '!$I$23</c:f>
              <c:strCache>
                <c:ptCount val="1"/>
                <c:pt idx="0">
                  <c:v>Emulsion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strRef>
              <c:f>('FT = 300  l min '!$C$6,'FT = 300  l min '!$H$6)</c:f>
              <c:strCache>
                <c:ptCount val="2"/>
                <c:pt idx="0">
                  <c:v>Section 2</c:v>
                </c:pt>
                <c:pt idx="1">
                  <c:v>Section 3</c:v>
                </c:pt>
              </c:strCache>
            </c:strRef>
          </c:cat>
          <c:val>
            <c:numRef>
              <c:f>('FT = 300  l min '!$D$25,'FT = 300  l min '!$I$25)</c:f>
              <c:numCache>
                <c:formatCode>General</c:formatCode>
                <c:ptCount val="2"/>
                <c:pt idx="0">
                  <c:v>4.3125</c:v>
                </c:pt>
                <c:pt idx="1">
                  <c:v>3.1166666666666667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B4-BE4A-B698-A501251BE60A}"/>
            </c:ext>
          </c:extLst>
        </c:ser>
        <c:ser>
          <c:idx val="1"/>
          <c:order val="2"/>
          <c:tx>
            <c:strRef>
              <c:f>'FT = 300  l min '!$J$23</c:f>
              <c:strCache>
                <c:ptCount val="1"/>
                <c:pt idx="0">
                  <c:v>Brine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strRef>
              <c:f>('FT = 300  l min '!$C$6,'FT = 300  l min '!$H$6)</c:f>
              <c:strCache>
                <c:ptCount val="2"/>
                <c:pt idx="0">
                  <c:v>Section 2</c:v>
                </c:pt>
                <c:pt idx="1">
                  <c:v>Section 3</c:v>
                </c:pt>
              </c:strCache>
            </c:strRef>
          </c:cat>
          <c:val>
            <c:numRef>
              <c:f>('FT = 300  l min '!$E$25,'FT = 300  l min '!$J$25)</c:f>
              <c:numCache>
                <c:formatCode>General</c:formatCode>
                <c:ptCount val="2"/>
                <c:pt idx="0">
                  <c:v>0.6</c:v>
                </c:pt>
                <c:pt idx="1">
                  <c:v>1.7749999999999999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B4-BE4A-B698-A501251BE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09951"/>
        <c:axId val="2082524928"/>
      </c:areaChart>
      <c:catAx>
        <c:axId val="350809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Pipe</a:t>
                </a:r>
                <a:r>
                  <a:rPr lang="en-GB" b="1" baseline="0"/>
                  <a:t> Section [-]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082524928"/>
        <c:crosses val="autoZero"/>
        <c:auto val="1"/>
        <c:lblAlgn val="ctr"/>
        <c:lblOffset val="100"/>
        <c:noMultiLvlLbl val="0"/>
      </c:catAx>
      <c:valAx>
        <c:axId val="208252492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Pipe Section Area [in]</a:t>
                </a:r>
              </a:p>
            </c:rich>
          </c:tx>
          <c:layout>
            <c:manualLayout>
              <c:xMode val="edge"/>
              <c:yMode val="edge"/>
              <c:x val="1.4125000695127987E-2"/>
              <c:y val="0.161886163622474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350809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WC= 70 %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areaChart>
        <c:grouping val="standard"/>
        <c:varyColors val="0"/>
        <c:ser>
          <c:idx val="3"/>
          <c:order val="0"/>
          <c:tx>
            <c:strRef>
              <c:f>'FT = 300  l min '!$K$23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cat>
            <c:strRef>
              <c:f>('FT = 300  l min '!$C$6,'FT = 300  l min '!$H$6)</c:f>
              <c:strCache>
                <c:ptCount val="2"/>
                <c:pt idx="0">
                  <c:v>Section 2</c:v>
                </c:pt>
                <c:pt idx="1">
                  <c:v>Section 3</c:v>
                </c:pt>
              </c:strCache>
            </c:strRef>
          </c:cat>
          <c:val>
            <c:numRef>
              <c:f>('FT = 300  l min '!$F$24,'FT = 300  l min '!$K$24)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00-094A-95B9-EB4B7C1868A9}"/>
            </c:ext>
          </c:extLst>
        </c:ser>
        <c:ser>
          <c:idx val="2"/>
          <c:order val="1"/>
          <c:tx>
            <c:strRef>
              <c:f>'FT = 300  l min '!$I$23</c:f>
              <c:strCache>
                <c:ptCount val="1"/>
                <c:pt idx="0">
                  <c:v>Emulsion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strRef>
              <c:f>('FT = 300  l min '!$C$6,'FT = 300  l min '!$H$6)</c:f>
              <c:strCache>
                <c:ptCount val="2"/>
                <c:pt idx="0">
                  <c:v>Section 2</c:v>
                </c:pt>
                <c:pt idx="1">
                  <c:v>Section 3</c:v>
                </c:pt>
              </c:strCache>
            </c:strRef>
          </c:cat>
          <c:val>
            <c:numRef>
              <c:f>('FT = 300  l min '!$D$26,'FT = 300  l min '!$I$26)</c:f>
              <c:numCache>
                <c:formatCode>General</c:formatCode>
                <c:ptCount val="2"/>
                <c:pt idx="0">
                  <c:v>4.8825000000000003</c:v>
                </c:pt>
                <c:pt idx="1">
                  <c:v>4.0999999999999996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00-094A-95B9-EB4B7C1868A9}"/>
            </c:ext>
          </c:extLst>
        </c:ser>
        <c:ser>
          <c:idx val="1"/>
          <c:order val="2"/>
          <c:tx>
            <c:strRef>
              <c:f>'FT = 300  l min '!$J$23</c:f>
              <c:strCache>
                <c:ptCount val="1"/>
                <c:pt idx="0">
                  <c:v>Brine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strRef>
              <c:f>('FT = 300  l min '!$C$6,'FT = 300  l min '!$H$6)</c:f>
              <c:strCache>
                <c:ptCount val="2"/>
                <c:pt idx="0">
                  <c:v>Section 2</c:v>
                </c:pt>
                <c:pt idx="1">
                  <c:v>Section 3</c:v>
                </c:pt>
              </c:strCache>
            </c:strRef>
          </c:cat>
          <c:val>
            <c:numRef>
              <c:f>('FT = 300  l min '!$E$26,'FT = 300  l min '!$J$26)</c:f>
              <c:numCache>
                <c:formatCode>General</c:formatCode>
                <c:ptCount val="2"/>
                <c:pt idx="0">
                  <c:v>1.3574999999999999</c:v>
                </c:pt>
                <c:pt idx="1">
                  <c:v>3.8083333333333331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00-094A-95B9-EB4B7C186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09951"/>
        <c:axId val="2082524928"/>
      </c:areaChart>
      <c:catAx>
        <c:axId val="350809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Pipe</a:t>
                </a:r>
                <a:r>
                  <a:rPr lang="en-GB" b="1" baseline="0"/>
                  <a:t> Section [-]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082524928"/>
        <c:crosses val="autoZero"/>
        <c:auto val="1"/>
        <c:lblAlgn val="ctr"/>
        <c:lblOffset val="100"/>
        <c:noMultiLvlLbl val="0"/>
      </c:catAx>
      <c:valAx>
        <c:axId val="208252492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Pipe Section Area [in]</a:t>
                </a:r>
              </a:p>
            </c:rich>
          </c:tx>
          <c:layout>
            <c:manualLayout>
              <c:xMode val="edge"/>
              <c:yMode val="edge"/>
              <c:x val="1.4125000695127987E-2"/>
              <c:y val="0.172648068344026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350809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400" b="0"/>
            </a:pPr>
            <a:r>
              <a:rPr lang="en-GB" sz="1400" b="0"/>
              <a:t>WC = 90 %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5772175973039"/>
          <c:y val="0.20496047542197052"/>
          <c:w val="0.75678778576711547"/>
          <c:h val="0.46102559257208253"/>
        </c:manualLayout>
      </c:layout>
      <c:areaChart>
        <c:grouping val="standard"/>
        <c:varyColors val="0"/>
        <c:ser>
          <c:idx val="3"/>
          <c:order val="0"/>
          <c:tx>
            <c:strRef>
              <c:f>'FT = 300  l min '!$K$23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cat>
            <c:strRef>
              <c:f>('FT = 300  l min '!$C$6,'FT = 300  l min '!$H$6)</c:f>
              <c:strCache>
                <c:ptCount val="2"/>
                <c:pt idx="0">
                  <c:v>Section 2</c:v>
                </c:pt>
                <c:pt idx="1">
                  <c:v>Section 3</c:v>
                </c:pt>
              </c:strCache>
            </c:strRef>
          </c:cat>
          <c:val>
            <c:numRef>
              <c:f>('FT = 300  l min '!$F$24,'FT = 300  l min '!$K$24)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DC-9045-9A72-96CB6404CCF0}"/>
            </c:ext>
          </c:extLst>
        </c:ser>
        <c:ser>
          <c:idx val="2"/>
          <c:order val="1"/>
          <c:tx>
            <c:strRef>
              <c:f>'FT = 300  l min '!$I$23</c:f>
              <c:strCache>
                <c:ptCount val="1"/>
                <c:pt idx="0">
                  <c:v>Emulsion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</c:spPr>
          <c:cat>
            <c:strRef>
              <c:f>('FT = 300  l min '!$C$6,'FT = 300  l min '!$H$6)</c:f>
              <c:strCache>
                <c:ptCount val="2"/>
                <c:pt idx="0">
                  <c:v>Section 2</c:v>
                </c:pt>
                <c:pt idx="1">
                  <c:v>Section 3</c:v>
                </c:pt>
              </c:strCache>
            </c:strRef>
          </c:cat>
          <c:val>
            <c:numRef>
              <c:f>('FT = 300  l min '!$D$27,'FT = 300  l min '!$I$27)</c:f>
              <c:numCache>
                <c:formatCode>General</c:formatCode>
                <c:ptCount val="2"/>
                <c:pt idx="0">
                  <c:v>5.7225000000000001</c:v>
                </c:pt>
                <c:pt idx="1">
                  <c:v>5.2333333333333334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DC-9045-9A72-96CB6404CCF0}"/>
            </c:ext>
          </c:extLst>
        </c:ser>
        <c:ser>
          <c:idx val="1"/>
          <c:order val="2"/>
          <c:tx>
            <c:strRef>
              <c:f>'FT = 300  l min '!$J$23</c:f>
              <c:strCache>
                <c:ptCount val="1"/>
                <c:pt idx="0">
                  <c:v>Brine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 w="25400">
              <a:noFill/>
            </a:ln>
          </c:spPr>
          <c:cat>
            <c:strRef>
              <c:f>('FT = 300  l min '!$C$6,'FT = 300  l min '!$H$6)</c:f>
              <c:strCache>
                <c:ptCount val="2"/>
                <c:pt idx="0">
                  <c:v>Section 2</c:v>
                </c:pt>
                <c:pt idx="1">
                  <c:v>Section 3</c:v>
                </c:pt>
              </c:strCache>
            </c:strRef>
          </c:cat>
          <c:val>
            <c:numRef>
              <c:f>('FT = 300  l min '!$E$27,'FT = 300  l min '!$J$27)</c:f>
              <c:numCache>
                <c:formatCode>General</c:formatCode>
                <c:ptCount val="2"/>
                <c:pt idx="0">
                  <c:v>2.1524999999999999</c:v>
                </c:pt>
                <c:pt idx="1">
                  <c:v>5.1583333333333332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DC-9045-9A72-96CB6404C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09951"/>
        <c:axId val="2082524928"/>
      </c:areaChart>
      <c:catAx>
        <c:axId val="350809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Pipe Section [-]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NO"/>
          </a:p>
        </c:txPr>
        <c:crossAx val="2082524928"/>
        <c:crosses val="autoZero"/>
        <c:auto val="1"/>
        <c:lblAlgn val="ctr"/>
        <c:lblOffset val="100"/>
        <c:noMultiLvlLbl val="0"/>
      </c:catAx>
      <c:valAx>
        <c:axId val="208252492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Pipe Section Area [in]</a:t>
                </a:r>
              </a:p>
            </c:rich>
          </c:tx>
          <c:layout>
            <c:manualLayout>
              <c:xMode val="edge"/>
              <c:yMode val="edge"/>
              <c:x val="1.5816942215400701E-2"/>
              <c:y val="0.1672938088965361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NO"/>
          </a:p>
        </c:txPr>
        <c:crossAx val="350809951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NO"/>
        </a:p>
      </c:txPr>
    </c:legend>
    <c:plotVisOnly val="1"/>
    <c:dispBlanksAs val="zero"/>
    <c:showDLblsOverMax val="0"/>
    <c:extLst/>
  </c:chart>
  <c:txPr>
    <a:bodyPr/>
    <a:lstStyle/>
    <a:p>
      <a:pPr>
        <a:defRPr>
          <a:solidFill>
            <a:schemeClr val="tx1"/>
          </a:solidFill>
        </a:defRPr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Section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'FT = 500  l min'!$C$7</c:f>
              <c:strCache>
                <c:ptCount val="1"/>
                <c:pt idx="0">
                  <c:v>Oil Layer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>
                    <a:alpha val="99000"/>
                  </a:srgbClr>
                </a:solidFill>
              </a:ln>
              <a:effectLst/>
            </c:spPr>
          </c:marker>
          <c:xVal>
            <c:numRef>
              <c:f>'FT = 500  l min'!$C$24:$C$27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</c:numCache>
            </c:numRef>
          </c:xVal>
          <c:yVal>
            <c:numRef>
              <c:f>('FT = 500  l min'!$E$7,'FT = 500  l min'!$E$11,'FT = 500  l min'!$E$15,'FT = 500  l min'!$E$19)</c:f>
              <c:numCache>
                <c:formatCode>General</c:formatCode>
                <c:ptCount val="4"/>
                <c:pt idx="0">
                  <c:v>2.8621118012422362</c:v>
                </c:pt>
                <c:pt idx="1">
                  <c:v>2.4223602484472049</c:v>
                </c:pt>
                <c:pt idx="2">
                  <c:v>1.0732919254658384</c:v>
                </c:pt>
                <c:pt idx="3">
                  <c:v>0.27577639751552796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2C-3246-B785-6CFD2D15FCD1}"/>
            </c:ext>
          </c:extLst>
        </c:ser>
        <c:ser>
          <c:idx val="1"/>
          <c:order val="1"/>
          <c:tx>
            <c:strRef>
              <c:f>'FT = 500  l min'!$C$8</c:f>
              <c:strCache>
                <c:ptCount val="1"/>
                <c:pt idx="0">
                  <c:v>Emulsion Layer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'FT = 500  l min'!$C$24:$C$27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</c:numCache>
            </c:numRef>
          </c:xVal>
          <c:yVal>
            <c:numRef>
              <c:f>('FT = 500  l min'!$E$8,'FT = 500  l min'!$E$12,'FT = 500  l min'!$E$16,'FT = 500  l min'!$E$20)</c:f>
              <c:numCache>
                <c:formatCode>General</c:formatCode>
                <c:ptCount val="4"/>
                <c:pt idx="0">
                  <c:v>2.4298136645962733</c:v>
                </c:pt>
                <c:pt idx="1">
                  <c:v>2.7950310559006213</c:v>
                </c:pt>
                <c:pt idx="2">
                  <c:v>3.6372670807453416</c:v>
                </c:pt>
                <c:pt idx="3">
                  <c:v>4.3155279503105586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2C-3246-B785-6CFD2D15FCD1}"/>
            </c:ext>
          </c:extLst>
        </c:ser>
        <c:ser>
          <c:idx val="2"/>
          <c:order val="2"/>
          <c:tx>
            <c:strRef>
              <c:f>'FT = 500  l min'!$C$9</c:f>
              <c:strCache>
                <c:ptCount val="1"/>
                <c:pt idx="0">
                  <c:v>Brine Layer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'FT = 500  l min'!$C$24:$C$27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</c:numCache>
            </c:numRef>
          </c:xVal>
          <c:yVal>
            <c:numRef>
              <c:f>('FT = 500  l min'!$E$9,'FT = 500  l min'!$E$13,'FT = 500  l min'!$E$17,'FT = 500  l min'!$E$21)</c:f>
              <c:numCache>
                <c:formatCode>General</c:formatCode>
                <c:ptCount val="4"/>
                <c:pt idx="0">
                  <c:v>0.67080745341614911</c:v>
                </c:pt>
                <c:pt idx="1">
                  <c:v>0.74534161490683226</c:v>
                </c:pt>
                <c:pt idx="2">
                  <c:v>1.2521739130434784</c:v>
                </c:pt>
                <c:pt idx="3">
                  <c:v>1.3714285714285714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2C-3246-B785-6CFD2D15F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518847"/>
        <c:axId val="349202623"/>
      </c:scatterChart>
      <c:valAx>
        <c:axId val="349518847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WC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349202623"/>
        <c:crosses val="autoZero"/>
        <c:crossBetween val="midCat"/>
      </c:valAx>
      <c:valAx>
        <c:axId val="34920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Thickness [in]</a:t>
                </a:r>
              </a:p>
            </c:rich>
          </c:tx>
          <c:layout>
            <c:manualLayout>
              <c:xMode val="edge"/>
              <c:yMode val="edge"/>
              <c:x val="1.5689510759051117E-2"/>
              <c:y val="0.28772370416597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349518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4" Type="http://schemas.openxmlformats.org/officeDocument/2006/relationships/chart" Target="../charts/chart3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4" Type="http://schemas.openxmlformats.org/officeDocument/2006/relationships/chart" Target="../charts/chart3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4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22412</xdr:colOff>
      <xdr:row>28</xdr:row>
      <xdr:rowOff>121864</xdr:rowOff>
    </xdr:from>
    <xdr:to>
      <xdr:col>6</xdr:col>
      <xdr:colOff>1236</xdr:colOff>
      <xdr:row>42</xdr:row>
      <xdr:rowOff>68210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23AAD3-BCCF-3D43-8463-89644B7D0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27</xdr:row>
      <xdr:rowOff>199775</xdr:rowOff>
    </xdr:from>
    <xdr:to>
      <xdr:col>10</xdr:col>
      <xdr:colOff>932832</xdr:colOff>
      <xdr:row>41</xdr:row>
      <xdr:rowOff>146121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78EB1F-D2EF-D64C-B81A-D96C0C5632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712</xdr:colOff>
      <xdr:row>42</xdr:row>
      <xdr:rowOff>190926</xdr:rowOff>
    </xdr:from>
    <xdr:to>
      <xdr:col>10</xdr:col>
      <xdr:colOff>932832</xdr:colOff>
      <xdr:row>56</xdr:row>
      <xdr:rowOff>137272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92278CA-6B8B-6049-A32A-FA03CAAD8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5430</xdr:colOff>
      <xdr:row>43</xdr:row>
      <xdr:rowOff>12818</xdr:rowOff>
    </xdr:from>
    <xdr:to>
      <xdr:col>6</xdr:col>
      <xdr:colOff>0</xdr:colOff>
      <xdr:row>56</xdr:row>
      <xdr:rowOff>161465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1AE9B95-3293-3D4C-B6CC-1ABB5684FA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314691</xdr:colOff>
      <xdr:row>0</xdr:row>
      <xdr:rowOff>114300</xdr:rowOff>
    </xdr:from>
    <xdr:to>
      <xdr:col>16</xdr:col>
      <xdr:colOff>629381</xdr:colOff>
      <xdr:row>12</xdr:row>
      <xdr:rowOff>101600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E3ED79E-6337-5D43-A4ED-D4EC6681E5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313230</xdr:colOff>
      <xdr:row>13</xdr:row>
      <xdr:rowOff>12700</xdr:rowOff>
    </xdr:from>
    <xdr:to>
      <xdr:col>16</xdr:col>
      <xdr:colOff>627920</xdr:colOff>
      <xdr:row>25</xdr:row>
      <xdr:rowOff>88899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639115B-DC7A-0444-9D8C-38B6C28F8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275130</xdr:colOff>
      <xdr:row>26</xdr:row>
      <xdr:rowOff>38100</xdr:rowOff>
    </xdr:from>
    <xdr:to>
      <xdr:col>16</xdr:col>
      <xdr:colOff>589820</xdr:colOff>
      <xdr:row>39</xdr:row>
      <xdr:rowOff>38099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C306CD3-C741-3548-AEEF-0DB5F874A4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273668</xdr:colOff>
      <xdr:row>39</xdr:row>
      <xdr:rowOff>127001</xdr:rowOff>
    </xdr:from>
    <xdr:to>
      <xdr:col>16</xdr:col>
      <xdr:colOff>588358</xdr:colOff>
      <xdr:row>52</xdr:row>
      <xdr:rowOff>152400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8E45E11-E255-644C-B461-139DAD3B30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9712</xdr:colOff>
      <xdr:row>27</xdr:row>
      <xdr:rowOff>198064</xdr:rowOff>
    </xdr:from>
    <xdr:to>
      <xdr:col>5</xdr:col>
      <xdr:colOff>674336</xdr:colOff>
      <xdr:row>41</xdr:row>
      <xdr:rowOff>144410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594DE8-BD66-AB43-A88B-590084D76F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27</xdr:row>
      <xdr:rowOff>199775</xdr:rowOff>
    </xdr:from>
    <xdr:to>
      <xdr:col>10</xdr:col>
      <xdr:colOff>932832</xdr:colOff>
      <xdr:row>41</xdr:row>
      <xdr:rowOff>146121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EA4BB9-1188-6444-BBC7-37F1EDC87F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712</xdr:colOff>
      <xdr:row>42</xdr:row>
      <xdr:rowOff>190926</xdr:rowOff>
    </xdr:from>
    <xdr:to>
      <xdr:col>10</xdr:col>
      <xdr:colOff>932832</xdr:colOff>
      <xdr:row>56</xdr:row>
      <xdr:rowOff>137272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3DEF8C-AB00-434C-964B-A8442168C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5430</xdr:colOff>
      <xdr:row>43</xdr:row>
      <xdr:rowOff>12818</xdr:rowOff>
    </xdr:from>
    <xdr:to>
      <xdr:col>6</xdr:col>
      <xdr:colOff>0</xdr:colOff>
      <xdr:row>56</xdr:row>
      <xdr:rowOff>161465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7D5021-EA63-9840-B786-886A3C21B3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314691</xdr:colOff>
      <xdr:row>0</xdr:row>
      <xdr:rowOff>207064</xdr:rowOff>
    </xdr:from>
    <xdr:to>
      <xdr:col>16</xdr:col>
      <xdr:colOff>629381</xdr:colOff>
      <xdr:row>12</xdr:row>
      <xdr:rowOff>165651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953162-8F42-214C-A5CB-943D6BA6E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312126</xdr:colOff>
      <xdr:row>13</xdr:row>
      <xdr:rowOff>165653</xdr:rowOff>
    </xdr:from>
    <xdr:to>
      <xdr:col>16</xdr:col>
      <xdr:colOff>626816</xdr:colOff>
      <xdr:row>25</xdr:row>
      <xdr:rowOff>45934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784E26C-7554-564F-ACBA-AFC40F5BAA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325930</xdr:colOff>
      <xdr:row>26</xdr:row>
      <xdr:rowOff>41414</xdr:rowOff>
    </xdr:from>
    <xdr:to>
      <xdr:col>16</xdr:col>
      <xdr:colOff>640620</xdr:colOff>
      <xdr:row>37</xdr:row>
      <xdr:rowOff>167608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9967DD-D659-0E4B-A5A8-641FF0D501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309559</xdr:colOff>
      <xdr:row>38</xdr:row>
      <xdr:rowOff>151849</xdr:rowOff>
    </xdr:from>
    <xdr:to>
      <xdr:col>16</xdr:col>
      <xdr:colOff>624249</xdr:colOff>
      <xdr:row>50</xdr:row>
      <xdr:rowOff>79651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25E0C56-981C-024F-8183-1527426E2D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9712</xdr:colOff>
      <xdr:row>27</xdr:row>
      <xdr:rowOff>198064</xdr:rowOff>
    </xdr:from>
    <xdr:to>
      <xdr:col>5</xdr:col>
      <xdr:colOff>674336</xdr:colOff>
      <xdr:row>41</xdr:row>
      <xdr:rowOff>144410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3798-C560-A348-95E5-F62D06C57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27</xdr:row>
      <xdr:rowOff>199775</xdr:rowOff>
    </xdr:from>
    <xdr:to>
      <xdr:col>10</xdr:col>
      <xdr:colOff>932832</xdr:colOff>
      <xdr:row>41</xdr:row>
      <xdr:rowOff>146121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443D16-6C98-DC47-8353-F0450435F0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712</xdr:colOff>
      <xdr:row>42</xdr:row>
      <xdr:rowOff>190926</xdr:rowOff>
    </xdr:from>
    <xdr:to>
      <xdr:col>10</xdr:col>
      <xdr:colOff>932832</xdr:colOff>
      <xdr:row>56</xdr:row>
      <xdr:rowOff>137272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C0CFDC-AC80-BF46-AC5A-EB52E2D61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5430</xdr:colOff>
      <xdr:row>43</xdr:row>
      <xdr:rowOff>12818</xdr:rowOff>
    </xdr:from>
    <xdr:to>
      <xdr:col>6</xdr:col>
      <xdr:colOff>0</xdr:colOff>
      <xdr:row>56</xdr:row>
      <xdr:rowOff>161465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49D50F-93BF-5540-9E3E-A940A137B3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314691</xdr:colOff>
      <xdr:row>0</xdr:row>
      <xdr:rowOff>207064</xdr:rowOff>
    </xdr:from>
    <xdr:to>
      <xdr:col>16</xdr:col>
      <xdr:colOff>629381</xdr:colOff>
      <xdr:row>12</xdr:row>
      <xdr:rowOff>165651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F8F0409-4359-804F-9FAF-F23C91C63F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312126</xdr:colOff>
      <xdr:row>13</xdr:row>
      <xdr:rowOff>165653</xdr:rowOff>
    </xdr:from>
    <xdr:to>
      <xdr:col>16</xdr:col>
      <xdr:colOff>626816</xdr:colOff>
      <xdr:row>25</xdr:row>
      <xdr:rowOff>45934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312E45-1DED-EB42-9639-2EB97AB31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325930</xdr:colOff>
      <xdr:row>26</xdr:row>
      <xdr:rowOff>41414</xdr:rowOff>
    </xdr:from>
    <xdr:to>
      <xdr:col>16</xdr:col>
      <xdr:colOff>640620</xdr:colOff>
      <xdr:row>37</xdr:row>
      <xdr:rowOff>167608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F56F61F-48CE-0F44-B582-12B52AED1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309559</xdr:colOff>
      <xdr:row>38</xdr:row>
      <xdr:rowOff>151849</xdr:rowOff>
    </xdr:from>
    <xdr:to>
      <xdr:col>16</xdr:col>
      <xdr:colOff>624249</xdr:colOff>
      <xdr:row>50</xdr:row>
      <xdr:rowOff>79651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B060401-999E-A44B-8908-11EB13C838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640389</xdr:colOff>
      <xdr:row>23</xdr:row>
      <xdr:rowOff>172797</xdr:rowOff>
    </xdr:from>
    <xdr:to>
      <xdr:col>9</xdr:col>
      <xdr:colOff>697803</xdr:colOff>
      <xdr:row>37</xdr:row>
      <xdr:rowOff>198196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F8B5E8-03FF-9F4B-A601-BB7019563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92011</xdr:colOff>
      <xdr:row>17</xdr:row>
      <xdr:rowOff>27992</xdr:rowOff>
    </xdr:from>
    <xdr:to>
      <xdr:col>27</xdr:col>
      <xdr:colOff>517072</xdr:colOff>
      <xdr:row>30</xdr:row>
      <xdr:rowOff>62723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2231A6-07A2-EBEA-4161-73D91FBD8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51637</xdr:colOff>
      <xdr:row>23</xdr:row>
      <xdr:rowOff>191477</xdr:rowOff>
    </xdr:from>
    <xdr:to>
      <xdr:col>15</xdr:col>
      <xdr:colOff>674077</xdr:colOff>
      <xdr:row>37</xdr:row>
      <xdr:rowOff>3908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A73EE1-28E8-5BAE-5406-558481742E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0.41182</cdr:x>
      <cdr:y>0.05251</cdr:y>
    </cdr:from>
    <cdr:to>
      <cdr:x>0.88482</cdr:x>
      <cdr:y>0.05545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C3F7E399-9028-8C4F-976D-C31DE3EA90FA}"/>
            </a:ext>
          </a:extLst>
        </cdr:cNvPr>
        <cdr:cNvCxnSpPr/>
      </cdr:nvCxnSpPr>
      <cdr:spPr>
        <a:xfrm xmlns:a="http://schemas.openxmlformats.org/drawingml/2006/main" flipV="1">
          <a:off x="2024030" y="149852"/>
          <a:ext cx="2324786" cy="8418"/>
        </a:xfrm>
        <a:prstGeom xmlns:a="http://schemas.openxmlformats.org/drawingml/2006/main" prst="line">
          <a:avLst/>
        </a:prstGeom>
        <a:ln xmlns:a="http://schemas.openxmlformats.org/drawingml/2006/main" w="19050">
          <a:prstDash val="sysDot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635000</xdr:colOff>
      <xdr:row>39</xdr:row>
      <xdr:rowOff>0</xdr:rowOff>
    </xdr:from>
    <xdr:to>
      <xdr:col>14</xdr:col>
      <xdr:colOff>375570</xdr:colOff>
      <xdr:row>52</xdr:row>
      <xdr:rowOff>148647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9CBDCC-8C4A-044C-A6C4-6F60A758BB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660400</xdr:colOff>
      <xdr:row>39</xdr:row>
      <xdr:rowOff>25400</xdr:rowOff>
    </xdr:from>
    <xdr:to>
      <xdr:col>19</xdr:col>
      <xdr:colOff>400970</xdr:colOff>
      <xdr:row>52</xdr:row>
      <xdr:rowOff>174047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95361C-4538-D54E-B86E-A4C7D4D0C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609600</xdr:colOff>
      <xdr:row>39</xdr:row>
      <xdr:rowOff>0</xdr:rowOff>
    </xdr:from>
    <xdr:to>
      <xdr:col>24</xdr:col>
      <xdr:colOff>566070</xdr:colOff>
      <xdr:row>52</xdr:row>
      <xdr:rowOff>148647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3AA26B-231C-4441-86D1-D6A9BA3CC5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25400</xdr:colOff>
      <xdr:row>39</xdr:row>
      <xdr:rowOff>25400</xdr:rowOff>
    </xdr:from>
    <xdr:to>
      <xdr:col>29</xdr:col>
      <xdr:colOff>540670</xdr:colOff>
      <xdr:row>52</xdr:row>
      <xdr:rowOff>174047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F5DF6F-F974-B841-B53C-879E3A61AC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279400</xdr:colOff>
      <xdr:row>41</xdr:row>
      <xdr:rowOff>152400</xdr:rowOff>
    </xdr:from>
    <xdr:to>
      <xdr:col>9</xdr:col>
      <xdr:colOff>750331</xdr:colOff>
      <xdr:row>55</xdr:row>
      <xdr:rowOff>63089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D9FF72-D6D6-B942-A799-AE5F3A3F7E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1035161</xdr:colOff>
      <xdr:row>41</xdr:row>
      <xdr:rowOff>177800</xdr:rowOff>
    </xdr:from>
    <xdr:to>
      <xdr:col>13</xdr:col>
      <xdr:colOff>664773</xdr:colOff>
      <xdr:row>55</xdr:row>
      <xdr:rowOff>88489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A8DF13-0E92-E44C-8510-DA3171B754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873403</xdr:colOff>
      <xdr:row>41</xdr:row>
      <xdr:rowOff>152400</xdr:rowOff>
    </xdr:from>
    <xdr:to>
      <xdr:col>18</xdr:col>
      <xdr:colOff>1026389</xdr:colOff>
      <xdr:row>55</xdr:row>
      <xdr:rowOff>63089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5B9C0D-A14F-6F46-B9A0-B7EF55C1F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11586</xdr:colOff>
      <xdr:row>41</xdr:row>
      <xdr:rowOff>177800</xdr:rowOff>
    </xdr:from>
    <xdr:to>
      <xdr:col>23</xdr:col>
      <xdr:colOff>1007673</xdr:colOff>
      <xdr:row>55</xdr:row>
      <xdr:rowOff>88489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760A24-0AB9-574D-8BBC-2D524C7B43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279400</xdr:colOff>
      <xdr:row>41</xdr:row>
      <xdr:rowOff>152400</xdr:rowOff>
    </xdr:from>
    <xdr:to>
      <xdr:col>9</xdr:col>
      <xdr:colOff>750331</xdr:colOff>
      <xdr:row>55</xdr:row>
      <xdr:rowOff>63089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89DF0D-168B-4540-AF8D-EEB5C1BA6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1035161</xdr:colOff>
      <xdr:row>41</xdr:row>
      <xdr:rowOff>177800</xdr:rowOff>
    </xdr:from>
    <xdr:to>
      <xdr:col>13</xdr:col>
      <xdr:colOff>664773</xdr:colOff>
      <xdr:row>55</xdr:row>
      <xdr:rowOff>88489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4214B9-ABF1-0841-985B-3C73D8FC7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873403</xdr:colOff>
      <xdr:row>41</xdr:row>
      <xdr:rowOff>152400</xdr:rowOff>
    </xdr:from>
    <xdr:to>
      <xdr:col>18</xdr:col>
      <xdr:colOff>1026389</xdr:colOff>
      <xdr:row>55</xdr:row>
      <xdr:rowOff>63089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DCDC62-84F2-D249-A603-28D9536DA3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11586</xdr:colOff>
      <xdr:row>41</xdr:row>
      <xdr:rowOff>177800</xdr:rowOff>
    </xdr:from>
    <xdr:to>
      <xdr:col>23</xdr:col>
      <xdr:colOff>1007673</xdr:colOff>
      <xdr:row>55</xdr:row>
      <xdr:rowOff>88489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519F00-0B43-0C49-9BB7-AD4CF6CF1B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79220-017D-9343-9DB4-4B52CF36E1BF}">
  <dimension ref="B2:L27"/>
  <sheetViews>
    <sheetView topLeftCell="A9" zoomScaleNormal="100" workbookViewId="0">
      <selection activeCell="H7" sqref="H7:H9"/>
    </sheetView>
  </sheetViews>
  <sheetFormatPr baseColWidth="10" defaultColWidth="11" defaultRowHeight="16" x14ac:dyDescent="0.2"/>
  <cols>
    <col min="1" max="1" width="4.1640625" customWidth="1"/>
    <col min="2" max="2" width="5.33203125" customWidth="1"/>
    <col min="3" max="3" width="13.5" bestFit="1" customWidth="1"/>
    <col min="4" max="4" width="19.6640625" bestFit="1" customWidth="1"/>
    <col min="5" max="5" width="21.83203125" bestFit="1" customWidth="1"/>
    <col min="6" max="6" width="9" bestFit="1" customWidth="1"/>
    <col min="7" max="7" width="12.33203125" customWidth="1"/>
    <col min="8" max="8" width="13.5" bestFit="1" customWidth="1"/>
    <col min="9" max="9" width="19.6640625" bestFit="1" customWidth="1"/>
    <col min="10" max="10" width="21.83203125" bestFit="1" customWidth="1"/>
    <col min="11" max="11" width="12.33203125" bestFit="1" customWidth="1"/>
  </cols>
  <sheetData>
    <row r="2" spans="2:12" x14ac:dyDescent="0.2">
      <c r="C2" s="13"/>
      <c r="D2" s="13" t="s">
        <v>0</v>
      </c>
      <c r="E2" s="13" t="s">
        <v>1</v>
      </c>
      <c r="F2" s="13" t="s">
        <v>2</v>
      </c>
      <c r="H2" s="13"/>
      <c r="I2" s="13" t="s">
        <v>0</v>
      </c>
      <c r="J2" s="13" t="s">
        <v>1</v>
      </c>
      <c r="K2" s="13" t="s">
        <v>2</v>
      </c>
    </row>
    <row r="3" spans="2:12" x14ac:dyDescent="0.2">
      <c r="C3" s="13" t="s">
        <v>3</v>
      </c>
      <c r="D3" s="15">
        <v>800</v>
      </c>
      <c r="E3" s="12">
        <v>6</v>
      </c>
      <c r="F3" s="12">
        <v>15.24</v>
      </c>
      <c r="H3" s="13" t="s">
        <v>3</v>
      </c>
      <c r="I3" s="15">
        <v>720</v>
      </c>
      <c r="J3" s="12">
        <v>6</v>
      </c>
      <c r="K3" s="12">
        <v>15.24</v>
      </c>
    </row>
    <row r="4" spans="2:12" ht="17" thickBot="1" x14ac:dyDescent="0.25"/>
    <row r="5" spans="2:12" ht="17" thickBot="1" x14ac:dyDescent="0.25">
      <c r="B5" s="11" t="s">
        <v>4</v>
      </c>
      <c r="C5" s="41" t="s">
        <v>5</v>
      </c>
      <c r="D5" s="42"/>
      <c r="E5" s="42"/>
      <c r="F5" s="42"/>
      <c r="G5" s="42"/>
      <c r="H5" s="42"/>
      <c r="I5" s="42"/>
      <c r="J5" s="42"/>
      <c r="K5" s="42"/>
      <c r="L5" s="43"/>
    </row>
    <row r="6" spans="2:12" x14ac:dyDescent="0.2">
      <c r="B6" s="44">
        <v>30</v>
      </c>
      <c r="C6" s="7" t="s">
        <v>6</v>
      </c>
      <c r="D6" s="8" t="s">
        <v>7</v>
      </c>
      <c r="E6" s="8" t="s">
        <v>8</v>
      </c>
      <c r="F6" s="8" t="s">
        <v>9</v>
      </c>
      <c r="G6" s="9" t="s">
        <v>10</v>
      </c>
      <c r="H6" s="7" t="s">
        <v>11</v>
      </c>
      <c r="I6" s="8" t="s">
        <v>7</v>
      </c>
      <c r="J6" s="8" t="s">
        <v>8</v>
      </c>
      <c r="K6" s="8" t="s">
        <v>9</v>
      </c>
      <c r="L6" s="9" t="s">
        <v>10</v>
      </c>
    </row>
    <row r="7" spans="2:12" x14ac:dyDescent="0.2">
      <c r="B7" s="45"/>
      <c r="C7" s="1" t="s">
        <v>12</v>
      </c>
      <c r="D7">
        <f>800-(D8+D9)</f>
        <v>338</v>
      </c>
      <c r="E7">
        <f>D7*$E$3/$D$3</f>
        <v>2.5350000000000001</v>
      </c>
      <c r="F7">
        <f>D7*$F$3/$D$3</f>
        <v>6.4389000000000003</v>
      </c>
      <c r="G7" s="2">
        <f>F7/$F$3</f>
        <v>0.42249999999999999</v>
      </c>
      <c r="H7" s="1" t="s">
        <v>12</v>
      </c>
      <c r="I7">
        <f>$I$3-(I8+I9)</f>
        <v>343</v>
      </c>
      <c r="J7">
        <f>I7*$J$3/$I$3</f>
        <v>2.8583333333333334</v>
      </c>
      <c r="K7">
        <f>I7*$K$3/$I$3</f>
        <v>7.2601666666666667</v>
      </c>
      <c r="L7" s="2">
        <f>K7/$F$3</f>
        <v>0.47638888888888886</v>
      </c>
    </row>
    <row r="8" spans="2:12" x14ac:dyDescent="0.2">
      <c r="B8" s="45"/>
      <c r="C8" s="3" t="s">
        <v>13</v>
      </c>
      <c r="D8" s="16">
        <v>384</v>
      </c>
      <c r="E8">
        <f t="shared" ref="E8:E9" si="0">D8*$E$3/$D$3</f>
        <v>2.88</v>
      </c>
      <c r="F8">
        <f t="shared" ref="F8:F9" si="1">D8*$F$3/$D$3</f>
        <v>7.3151999999999999</v>
      </c>
      <c r="G8" s="2">
        <f t="shared" ref="G8:G9" si="2">F8/$F$3</f>
        <v>0.48</v>
      </c>
      <c r="H8" s="3" t="s">
        <v>13</v>
      </c>
      <c r="I8" s="16">
        <v>282</v>
      </c>
      <c r="J8">
        <f>I8*$J$3/$I$3</f>
        <v>2.35</v>
      </c>
      <c r="K8">
        <f t="shared" ref="K8:K9" si="3">I8*$K$3/$I$3</f>
        <v>5.9690000000000003</v>
      </c>
      <c r="L8" s="2">
        <f t="shared" ref="L8:L9" si="4">K8/$F$3</f>
        <v>0.39166666666666666</v>
      </c>
    </row>
    <row r="9" spans="2:12" ht="17" thickBot="1" x14ac:dyDescent="0.25">
      <c r="B9" s="46"/>
      <c r="C9" s="4" t="s">
        <v>14</v>
      </c>
      <c r="D9" s="17">
        <v>78</v>
      </c>
      <c r="E9" s="5">
        <f t="shared" si="0"/>
        <v>0.58499999999999996</v>
      </c>
      <c r="F9" s="5">
        <f t="shared" si="1"/>
        <v>1.4859</v>
      </c>
      <c r="G9" s="6">
        <f t="shared" si="2"/>
        <v>9.7500000000000003E-2</v>
      </c>
      <c r="H9" s="4" t="s">
        <v>14</v>
      </c>
      <c r="I9" s="17">
        <v>95</v>
      </c>
      <c r="J9" s="5">
        <f>I9*$J$3/$I$3</f>
        <v>0.79166666666666663</v>
      </c>
      <c r="K9" s="5">
        <f t="shared" si="3"/>
        <v>2.0108333333333333</v>
      </c>
      <c r="L9" s="6">
        <f t="shared" si="4"/>
        <v>0.13194444444444445</v>
      </c>
    </row>
    <row r="10" spans="2:12" x14ac:dyDescent="0.2">
      <c r="B10" s="44">
        <v>50</v>
      </c>
      <c r="C10" s="7" t="s">
        <v>6</v>
      </c>
      <c r="D10" s="8" t="s">
        <v>7</v>
      </c>
      <c r="E10" s="8" t="s">
        <v>8</v>
      </c>
      <c r="F10" s="8" t="s">
        <v>9</v>
      </c>
      <c r="G10" s="9" t="s">
        <v>10</v>
      </c>
      <c r="H10" s="7" t="s">
        <v>6</v>
      </c>
      <c r="I10" s="8" t="s">
        <v>7</v>
      </c>
      <c r="J10" s="8" t="s">
        <v>8</v>
      </c>
      <c r="K10" s="8" t="s">
        <v>9</v>
      </c>
      <c r="L10" s="9" t="s">
        <v>10</v>
      </c>
    </row>
    <row r="11" spans="2:12" x14ac:dyDescent="0.2">
      <c r="B11" s="45"/>
      <c r="C11" s="1" t="s">
        <v>12</v>
      </c>
      <c r="D11">
        <f>800-(D12+D13)</f>
        <v>225</v>
      </c>
      <c r="E11">
        <f>D11*$E$3/$D$3</f>
        <v>1.6875</v>
      </c>
      <c r="F11">
        <f>D11*$F$3/$D$3</f>
        <v>4.2862499999999999</v>
      </c>
      <c r="G11" s="2">
        <f>F11/$F$3</f>
        <v>0.28125</v>
      </c>
      <c r="H11" s="1" t="s">
        <v>12</v>
      </c>
      <c r="I11">
        <f>$I$3-(I12+I13)</f>
        <v>346</v>
      </c>
      <c r="J11">
        <f>I11*$J$3/$I$3</f>
        <v>2.8833333333333333</v>
      </c>
      <c r="K11">
        <f>I11*$K$3/$I$3</f>
        <v>7.323666666666667</v>
      </c>
      <c r="L11" s="2">
        <f>K11/$F$3</f>
        <v>0.48055555555555557</v>
      </c>
    </row>
    <row r="12" spans="2:12" x14ac:dyDescent="0.2">
      <c r="B12" s="45"/>
      <c r="C12" s="3" t="s">
        <v>13</v>
      </c>
      <c r="D12" s="16">
        <v>495</v>
      </c>
      <c r="E12">
        <f t="shared" ref="E12:E13" si="5">D12*$E$3/$D$3</f>
        <v>3.7124999999999999</v>
      </c>
      <c r="F12">
        <f t="shared" ref="F12:F13" si="6">D12*$F$3/$D$3</f>
        <v>9.4297500000000003</v>
      </c>
      <c r="G12" s="2">
        <f t="shared" ref="G12:G13" si="7">F12/$F$3</f>
        <v>0.61875000000000002</v>
      </c>
      <c r="H12" s="3" t="s">
        <v>13</v>
      </c>
      <c r="I12" s="16">
        <v>161</v>
      </c>
      <c r="J12">
        <f t="shared" ref="J12:J13" si="8">I12*$J$3/$I$3</f>
        <v>1.3416666666666666</v>
      </c>
      <c r="K12">
        <f t="shared" ref="K12:K13" si="9">I12*$K$3/$I$3</f>
        <v>3.407833333333333</v>
      </c>
      <c r="L12" s="2">
        <f t="shared" ref="L12:L13" si="10">K12/$F$3</f>
        <v>0.22361111111111109</v>
      </c>
    </row>
    <row r="13" spans="2:12" ht="17" thickBot="1" x14ac:dyDescent="0.25">
      <c r="B13" s="46"/>
      <c r="C13" s="4" t="s">
        <v>14</v>
      </c>
      <c r="D13" s="17">
        <v>80</v>
      </c>
      <c r="E13" s="5">
        <f t="shared" si="5"/>
        <v>0.6</v>
      </c>
      <c r="F13" s="5">
        <f t="shared" si="6"/>
        <v>1.524</v>
      </c>
      <c r="G13" s="6">
        <f t="shared" si="7"/>
        <v>0.1</v>
      </c>
      <c r="H13" s="4" t="s">
        <v>14</v>
      </c>
      <c r="I13" s="17">
        <v>213</v>
      </c>
      <c r="J13" s="5">
        <f t="shared" si="8"/>
        <v>1.7749999999999999</v>
      </c>
      <c r="K13" s="5">
        <f t="shared" si="9"/>
        <v>4.5084999999999997</v>
      </c>
      <c r="L13" s="6">
        <f t="shared" si="10"/>
        <v>0.29583333333333334</v>
      </c>
    </row>
    <row r="14" spans="2:12" x14ac:dyDescent="0.2">
      <c r="B14" s="44">
        <v>70</v>
      </c>
      <c r="C14" s="7" t="s">
        <v>6</v>
      </c>
      <c r="D14" s="8" t="s">
        <v>7</v>
      </c>
      <c r="E14" s="8" t="s">
        <v>8</v>
      </c>
      <c r="F14" s="8" t="s">
        <v>9</v>
      </c>
      <c r="G14" s="9" t="s">
        <v>10</v>
      </c>
      <c r="H14" s="7" t="s">
        <v>6</v>
      </c>
      <c r="I14" s="8" t="s">
        <v>7</v>
      </c>
      <c r="J14" s="8" t="s">
        <v>8</v>
      </c>
      <c r="K14" s="8" t="s">
        <v>9</v>
      </c>
      <c r="L14" s="9" t="s">
        <v>10</v>
      </c>
    </row>
    <row r="15" spans="2:12" x14ac:dyDescent="0.2">
      <c r="B15" s="45"/>
      <c r="C15" s="1" t="s">
        <v>12</v>
      </c>
      <c r="D15">
        <f>800-(D16+D17)</f>
        <v>149</v>
      </c>
      <c r="E15">
        <f>D15*$E$3/$D$3</f>
        <v>1.1174999999999999</v>
      </c>
      <c r="F15">
        <f>D15*$F$3/$D$3</f>
        <v>2.8384500000000004</v>
      </c>
      <c r="G15" s="2">
        <f>F15/$F$3</f>
        <v>0.18625000000000003</v>
      </c>
      <c r="H15" s="1" t="s">
        <v>12</v>
      </c>
      <c r="I15">
        <f>$I$3-(I16+I17)</f>
        <v>228</v>
      </c>
      <c r="J15">
        <f>I15*$J$3/$I$3</f>
        <v>1.9</v>
      </c>
      <c r="K15">
        <f>I15*$K$3/$I$3</f>
        <v>4.8260000000000005</v>
      </c>
      <c r="L15" s="2">
        <f>K15/$F$3</f>
        <v>0.31666666666666671</v>
      </c>
    </row>
    <row r="16" spans="2:12" x14ac:dyDescent="0.2">
      <c r="B16" s="45"/>
      <c r="C16" s="3" t="s">
        <v>13</v>
      </c>
      <c r="D16" s="16">
        <v>470</v>
      </c>
      <c r="E16">
        <f t="shared" ref="E16:E17" si="11">D16*$E$3/$D$3</f>
        <v>3.5249999999999999</v>
      </c>
      <c r="F16">
        <f t="shared" ref="F16:F17" si="12">D16*$F$3/$D$3</f>
        <v>8.9535</v>
      </c>
      <c r="G16" s="2">
        <f t="shared" ref="G16:G17" si="13">F16/$F$3</f>
        <v>0.58750000000000002</v>
      </c>
      <c r="H16" s="3" t="s">
        <v>13</v>
      </c>
      <c r="I16" s="16">
        <v>35</v>
      </c>
      <c r="J16">
        <f t="shared" ref="J16:J17" si="14">I16*$J$3/$I$3</f>
        <v>0.29166666666666669</v>
      </c>
      <c r="K16">
        <f t="shared" ref="K16:K17" si="15">I16*$K$3/$I$3</f>
        <v>0.74083333333333334</v>
      </c>
      <c r="L16" s="2">
        <f t="shared" ref="L16:L17" si="16">K16/$F$3</f>
        <v>4.8611111111111112E-2</v>
      </c>
    </row>
    <row r="17" spans="2:12" ht="17" thickBot="1" x14ac:dyDescent="0.25">
      <c r="B17" s="46"/>
      <c r="C17" s="4" t="s">
        <v>14</v>
      </c>
      <c r="D17" s="17">
        <v>181</v>
      </c>
      <c r="E17" s="5">
        <f t="shared" si="11"/>
        <v>1.3574999999999999</v>
      </c>
      <c r="F17" s="5">
        <f t="shared" si="12"/>
        <v>3.4480500000000003</v>
      </c>
      <c r="G17" s="6">
        <f t="shared" si="13"/>
        <v>0.22625000000000001</v>
      </c>
      <c r="H17" s="4" t="s">
        <v>14</v>
      </c>
      <c r="I17" s="17">
        <v>457</v>
      </c>
      <c r="J17" s="5">
        <f t="shared" si="14"/>
        <v>3.8083333333333331</v>
      </c>
      <c r="K17" s="5">
        <f t="shared" si="15"/>
        <v>9.6731666666666669</v>
      </c>
      <c r="L17" s="6">
        <f t="shared" si="16"/>
        <v>0.63472222222222219</v>
      </c>
    </row>
    <row r="18" spans="2:12" x14ac:dyDescent="0.2">
      <c r="B18" s="44">
        <v>90</v>
      </c>
      <c r="C18" s="7" t="s">
        <v>6</v>
      </c>
      <c r="D18" s="8" t="s">
        <v>7</v>
      </c>
      <c r="E18" s="8" t="s">
        <v>8</v>
      </c>
      <c r="F18" s="8" t="s">
        <v>9</v>
      </c>
      <c r="G18" s="9" t="s">
        <v>10</v>
      </c>
      <c r="H18" s="7" t="s">
        <v>6</v>
      </c>
      <c r="I18" s="8" t="s">
        <v>7</v>
      </c>
      <c r="J18" s="8" t="s">
        <v>8</v>
      </c>
      <c r="K18" s="8" t="s">
        <v>9</v>
      </c>
      <c r="L18" s="9" t="s">
        <v>10</v>
      </c>
    </row>
    <row r="19" spans="2:12" x14ac:dyDescent="0.2">
      <c r="B19" s="45"/>
      <c r="C19" s="1" t="s">
        <v>12</v>
      </c>
      <c r="D19">
        <f>800-(D20+D21)</f>
        <v>37</v>
      </c>
      <c r="E19">
        <f>D19*$E$3/$D$3</f>
        <v>0.27750000000000002</v>
      </c>
      <c r="F19">
        <f>D19*$F$3/$D$3</f>
        <v>0.70484999999999998</v>
      </c>
      <c r="G19" s="2">
        <f>F19/$F$3</f>
        <v>4.6249999999999999E-2</v>
      </c>
      <c r="H19" s="1" t="s">
        <v>12</v>
      </c>
      <c r="I19">
        <f>$I$3-(I20+I21)</f>
        <v>92</v>
      </c>
      <c r="J19">
        <f>I19*$J$3/$I$3</f>
        <v>0.76666666666666672</v>
      </c>
      <c r="K19">
        <f>I19*$K$3/$I$3</f>
        <v>1.9473333333333331</v>
      </c>
      <c r="L19" s="2">
        <f>K19/$F$3</f>
        <v>0.12777777777777777</v>
      </c>
    </row>
    <row r="20" spans="2:12" x14ac:dyDescent="0.2">
      <c r="B20" s="45"/>
      <c r="C20" s="3" t="s">
        <v>13</v>
      </c>
      <c r="D20" s="16">
        <v>476</v>
      </c>
      <c r="E20">
        <f t="shared" ref="E20:E21" si="17">D20*$E$3/$D$3</f>
        <v>3.57</v>
      </c>
      <c r="F20">
        <f t="shared" ref="F20:F21" si="18">D20*$F$3/$D$3</f>
        <v>9.0678000000000001</v>
      </c>
      <c r="G20" s="2">
        <f t="shared" ref="G20:G21" si="19">F20/$F$3</f>
        <v>0.59499999999999997</v>
      </c>
      <c r="H20" s="3" t="s">
        <v>13</v>
      </c>
      <c r="I20" s="16">
        <v>9</v>
      </c>
      <c r="J20">
        <f t="shared" ref="J20:J21" si="20">I20*$J$3/$I$3</f>
        <v>7.4999999999999997E-2</v>
      </c>
      <c r="K20">
        <f t="shared" ref="K20:K21" si="21">I20*$K$3/$I$3</f>
        <v>0.1905</v>
      </c>
      <c r="L20" s="2">
        <f t="shared" ref="L20:L21" si="22">K20/$F$3</f>
        <v>1.2500000000000001E-2</v>
      </c>
    </row>
    <row r="21" spans="2:12" ht="17" thickBot="1" x14ac:dyDescent="0.25">
      <c r="B21" s="46"/>
      <c r="C21" s="4" t="s">
        <v>14</v>
      </c>
      <c r="D21" s="17">
        <v>287</v>
      </c>
      <c r="E21" s="5">
        <f t="shared" si="17"/>
        <v>2.1524999999999999</v>
      </c>
      <c r="F21" s="5">
        <f t="shared" si="18"/>
        <v>5.4673499999999997</v>
      </c>
      <c r="G21" s="6">
        <f t="shared" si="19"/>
        <v>0.35874999999999996</v>
      </c>
      <c r="H21" s="4" t="s">
        <v>14</v>
      </c>
      <c r="I21" s="17">
        <v>619</v>
      </c>
      <c r="J21" s="5">
        <f t="shared" si="20"/>
        <v>5.1583333333333332</v>
      </c>
      <c r="K21" s="5">
        <f t="shared" si="21"/>
        <v>13.102166666666665</v>
      </c>
      <c r="L21" s="6">
        <f t="shared" si="22"/>
        <v>0.85972222222222217</v>
      </c>
    </row>
    <row r="22" spans="2:12" ht="17" thickBot="1" x14ac:dyDescent="0.25"/>
    <row r="23" spans="2:12" ht="17" thickBot="1" x14ac:dyDescent="0.25">
      <c r="C23" s="10" t="s">
        <v>4</v>
      </c>
      <c r="D23" s="13" t="s">
        <v>15</v>
      </c>
      <c r="E23" s="13" t="s">
        <v>16</v>
      </c>
      <c r="F23" s="13" t="s">
        <v>17</v>
      </c>
      <c r="H23" s="14" t="s">
        <v>4</v>
      </c>
      <c r="I23" s="13" t="s">
        <v>15</v>
      </c>
      <c r="J23" s="13" t="s">
        <v>16</v>
      </c>
      <c r="K23" s="13" t="s">
        <v>17</v>
      </c>
    </row>
    <row r="24" spans="2:12" x14ac:dyDescent="0.2">
      <c r="C24" s="12">
        <v>30</v>
      </c>
      <c r="D24" s="12">
        <f>$E$3-E7</f>
        <v>3.4649999999999999</v>
      </c>
      <c r="E24" s="12">
        <f>E9</f>
        <v>0.58499999999999996</v>
      </c>
      <c r="F24" s="12">
        <f>$E$3</f>
        <v>6</v>
      </c>
      <c r="H24" s="12">
        <v>30</v>
      </c>
      <c r="I24" s="12">
        <f>$J$3-J7</f>
        <v>3.1416666666666666</v>
      </c>
      <c r="J24" s="12">
        <f>J9</f>
        <v>0.79166666666666663</v>
      </c>
      <c r="K24" s="12">
        <f>$J$3</f>
        <v>6</v>
      </c>
    </row>
    <row r="25" spans="2:12" x14ac:dyDescent="0.2">
      <c r="C25" s="12">
        <v>50</v>
      </c>
      <c r="D25" s="12">
        <f>$E$3-E11</f>
        <v>4.3125</v>
      </c>
      <c r="E25" s="12">
        <f>E13</f>
        <v>0.6</v>
      </c>
      <c r="F25" s="12">
        <f t="shared" ref="F25:F27" si="23">$E$3</f>
        <v>6</v>
      </c>
      <c r="H25" s="12">
        <v>50</v>
      </c>
      <c r="I25" s="12">
        <f>$J$3-J11</f>
        <v>3.1166666666666667</v>
      </c>
      <c r="J25" s="12">
        <f>J13</f>
        <v>1.7749999999999999</v>
      </c>
      <c r="K25" s="12">
        <f t="shared" ref="K25:K27" si="24">$J$3</f>
        <v>6</v>
      </c>
    </row>
    <row r="26" spans="2:12" x14ac:dyDescent="0.2">
      <c r="C26" s="12">
        <v>70</v>
      </c>
      <c r="D26" s="12">
        <f>$E$3-E15</f>
        <v>4.8825000000000003</v>
      </c>
      <c r="E26" s="12">
        <f>E17</f>
        <v>1.3574999999999999</v>
      </c>
      <c r="F26" s="12">
        <f t="shared" si="23"/>
        <v>6</v>
      </c>
      <c r="H26" s="12">
        <v>70</v>
      </c>
      <c r="I26" s="12">
        <f>$J$3-J15</f>
        <v>4.0999999999999996</v>
      </c>
      <c r="J26" s="12">
        <f>J17</f>
        <v>3.8083333333333331</v>
      </c>
      <c r="K26" s="12">
        <f t="shared" si="24"/>
        <v>6</v>
      </c>
    </row>
    <row r="27" spans="2:12" x14ac:dyDescent="0.2">
      <c r="C27" s="12">
        <v>90</v>
      </c>
      <c r="D27" s="12">
        <f>$E$3-E19</f>
        <v>5.7225000000000001</v>
      </c>
      <c r="E27" s="12">
        <f>E21</f>
        <v>2.1524999999999999</v>
      </c>
      <c r="F27" s="12">
        <f t="shared" si="23"/>
        <v>6</v>
      </c>
      <c r="H27" s="12">
        <v>90</v>
      </c>
      <c r="I27" s="12">
        <f>$J$3-J19</f>
        <v>5.2333333333333334</v>
      </c>
      <c r="J27" s="12">
        <f>J21</f>
        <v>5.1583333333333332</v>
      </c>
      <c r="K27" s="12">
        <f t="shared" si="24"/>
        <v>6</v>
      </c>
    </row>
  </sheetData>
  <mergeCells count="5">
    <mergeCell ref="C5:L5"/>
    <mergeCell ref="B6:B9"/>
    <mergeCell ref="B10:B13"/>
    <mergeCell ref="B14:B17"/>
    <mergeCell ref="B18:B21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8DE3C-605F-0C43-974F-4A4A19068428}">
  <dimension ref="B2:L27"/>
  <sheetViews>
    <sheetView topLeftCell="B1" zoomScaleNormal="100" workbookViewId="0">
      <selection activeCell="L6" sqref="L6:L21"/>
    </sheetView>
  </sheetViews>
  <sheetFormatPr baseColWidth="10" defaultColWidth="11" defaultRowHeight="16" x14ac:dyDescent="0.2"/>
  <cols>
    <col min="1" max="1" width="4.1640625" customWidth="1"/>
    <col min="2" max="2" width="5.33203125" customWidth="1"/>
    <col min="3" max="3" width="13.5" bestFit="1" customWidth="1"/>
    <col min="4" max="4" width="19.6640625" bestFit="1" customWidth="1"/>
    <col min="5" max="5" width="21.83203125" bestFit="1" customWidth="1"/>
    <col min="6" max="6" width="9" bestFit="1" customWidth="1"/>
    <col min="7" max="7" width="12.33203125" customWidth="1"/>
    <col min="8" max="8" width="13.5" bestFit="1" customWidth="1"/>
    <col min="9" max="9" width="19.6640625" bestFit="1" customWidth="1"/>
    <col min="10" max="10" width="21.83203125" bestFit="1" customWidth="1"/>
    <col min="11" max="11" width="12.33203125" bestFit="1" customWidth="1"/>
  </cols>
  <sheetData>
    <row r="2" spans="2:12" x14ac:dyDescent="0.2">
      <c r="C2" s="13"/>
      <c r="D2" s="13" t="s">
        <v>0</v>
      </c>
      <c r="E2" s="13" t="s">
        <v>1</v>
      </c>
      <c r="F2" s="13" t="s">
        <v>2</v>
      </c>
      <c r="H2" s="13"/>
      <c r="I2" s="13" t="s">
        <v>0</v>
      </c>
      <c r="J2" s="13" t="s">
        <v>1</v>
      </c>
      <c r="K2" s="13" t="s">
        <v>2</v>
      </c>
    </row>
    <row r="3" spans="2:12" x14ac:dyDescent="0.2">
      <c r="C3" s="13" t="s">
        <v>3</v>
      </c>
      <c r="D3" s="15">
        <v>805</v>
      </c>
      <c r="E3" s="12">
        <v>6</v>
      </c>
      <c r="F3" s="12">
        <v>15.24</v>
      </c>
      <c r="H3" s="13" t="s">
        <v>3</v>
      </c>
      <c r="I3" s="15">
        <v>712</v>
      </c>
      <c r="J3" s="12">
        <v>6</v>
      </c>
      <c r="K3" s="12">
        <v>15.24</v>
      </c>
    </row>
    <row r="4" spans="2:12" ht="17" thickBot="1" x14ac:dyDescent="0.25"/>
    <row r="5" spans="2:12" ht="17" thickBot="1" x14ac:dyDescent="0.25">
      <c r="B5" s="11" t="s">
        <v>4</v>
      </c>
      <c r="C5" s="41" t="s">
        <v>18</v>
      </c>
      <c r="D5" s="42"/>
      <c r="E5" s="42"/>
      <c r="F5" s="42"/>
      <c r="G5" s="42"/>
      <c r="H5" s="42"/>
      <c r="I5" s="42"/>
      <c r="J5" s="42"/>
      <c r="K5" s="42"/>
      <c r="L5" s="43"/>
    </row>
    <row r="6" spans="2:12" x14ac:dyDescent="0.2">
      <c r="B6" s="44">
        <v>30</v>
      </c>
      <c r="C6" s="7" t="s">
        <v>6</v>
      </c>
      <c r="D6" s="8" t="s">
        <v>7</v>
      </c>
      <c r="E6" s="8" t="s">
        <v>8</v>
      </c>
      <c r="F6" s="8" t="s">
        <v>9</v>
      </c>
      <c r="G6" s="9" t="s">
        <v>10</v>
      </c>
      <c r="H6" s="7" t="s">
        <v>11</v>
      </c>
      <c r="I6" s="8" t="s">
        <v>7</v>
      </c>
      <c r="J6" s="8" t="s">
        <v>8</v>
      </c>
      <c r="K6" s="8" t="s">
        <v>9</v>
      </c>
      <c r="L6" s="9" t="s">
        <v>10</v>
      </c>
    </row>
    <row r="7" spans="2:12" x14ac:dyDescent="0.2">
      <c r="B7" s="45"/>
      <c r="C7" s="1" t="s">
        <v>12</v>
      </c>
      <c r="D7">
        <f>800-(D8+D9)</f>
        <v>384</v>
      </c>
      <c r="E7">
        <f>D7*$E$3/$D$3</f>
        <v>2.8621118012422362</v>
      </c>
      <c r="F7">
        <f>D7*$F$3/$D$3</f>
        <v>7.2697639751552794</v>
      </c>
      <c r="G7" s="2">
        <f>F7/$F$3</f>
        <v>0.47701863354037266</v>
      </c>
      <c r="H7" s="1" t="s">
        <v>12</v>
      </c>
      <c r="I7">
        <f>$I$3-(I8+I9)</f>
        <v>386</v>
      </c>
      <c r="J7">
        <f>I7*$J$3/$I$3</f>
        <v>3.2528089887640448</v>
      </c>
      <c r="K7">
        <f>I7*$K$3/$I$3</f>
        <v>8.2621348314606742</v>
      </c>
      <c r="L7" s="2">
        <f>K7/$F$3</f>
        <v>0.5421348314606742</v>
      </c>
    </row>
    <row r="8" spans="2:12" x14ac:dyDescent="0.2">
      <c r="B8" s="45"/>
      <c r="C8" s="3" t="s">
        <v>13</v>
      </c>
      <c r="D8" s="16">
        <v>326</v>
      </c>
      <c r="E8">
        <f t="shared" ref="E8:E9" si="0">D8*$E$3/$D$3</f>
        <v>2.4298136645962733</v>
      </c>
      <c r="F8">
        <f t="shared" ref="F8:F9" si="1">D8*$F$3/$D$3</f>
        <v>6.1717267080745337</v>
      </c>
      <c r="G8" s="2">
        <f t="shared" ref="G8:G9" si="2">F8/$F$3</f>
        <v>0.40496894409937884</v>
      </c>
      <c r="H8" s="3" t="s">
        <v>13</v>
      </c>
      <c r="I8" s="16">
        <v>233</v>
      </c>
      <c r="J8">
        <f>I8*$J$3/$I$3</f>
        <v>1.9634831460674158</v>
      </c>
      <c r="K8">
        <f t="shared" ref="K8:K9" si="3">I8*$K$3/$I$3</f>
        <v>4.9872471910112361</v>
      </c>
      <c r="L8" s="2">
        <f t="shared" ref="L8:L9" si="4">K8/$F$3</f>
        <v>0.32724719101123595</v>
      </c>
    </row>
    <row r="9" spans="2:12" ht="17" thickBot="1" x14ac:dyDescent="0.25">
      <c r="B9" s="46"/>
      <c r="C9" s="4" t="s">
        <v>14</v>
      </c>
      <c r="D9" s="17">
        <v>90</v>
      </c>
      <c r="E9" s="5">
        <f t="shared" si="0"/>
        <v>0.67080745341614911</v>
      </c>
      <c r="F9" s="5">
        <f t="shared" si="1"/>
        <v>1.7038509316770185</v>
      </c>
      <c r="G9" s="6">
        <f t="shared" si="2"/>
        <v>0.11180124223602483</v>
      </c>
      <c r="H9" s="4" t="s">
        <v>14</v>
      </c>
      <c r="I9" s="17">
        <v>93</v>
      </c>
      <c r="J9" s="5">
        <f>I9*$J$3/$I$3</f>
        <v>0.7837078651685393</v>
      </c>
      <c r="K9" s="5">
        <f t="shared" si="3"/>
        <v>1.9906179775280899</v>
      </c>
      <c r="L9" s="6">
        <f t="shared" si="4"/>
        <v>0.13061797752808987</v>
      </c>
    </row>
    <row r="10" spans="2:12" x14ac:dyDescent="0.2">
      <c r="B10" s="44">
        <v>50</v>
      </c>
      <c r="C10" s="7" t="s">
        <v>6</v>
      </c>
      <c r="D10" s="8" t="s">
        <v>7</v>
      </c>
      <c r="E10" s="8" t="s">
        <v>8</v>
      </c>
      <c r="F10" s="8" t="s">
        <v>9</v>
      </c>
      <c r="G10" s="9" t="s">
        <v>10</v>
      </c>
      <c r="H10" s="7" t="s">
        <v>6</v>
      </c>
      <c r="I10" s="8" t="s">
        <v>7</v>
      </c>
      <c r="J10" s="8" t="s">
        <v>8</v>
      </c>
      <c r="K10" s="8" t="s">
        <v>9</v>
      </c>
      <c r="L10" s="9" t="s">
        <v>10</v>
      </c>
    </row>
    <row r="11" spans="2:12" x14ac:dyDescent="0.2">
      <c r="B11" s="45"/>
      <c r="C11" s="1" t="s">
        <v>12</v>
      </c>
      <c r="D11">
        <f>800-(D12+D13)</f>
        <v>325</v>
      </c>
      <c r="E11">
        <f>D11*$E$3/$D$3</f>
        <v>2.4223602484472049</v>
      </c>
      <c r="F11">
        <f>D11*$F$3/$D$3</f>
        <v>6.1527950310559003</v>
      </c>
      <c r="G11" s="2">
        <f>F11/$F$3</f>
        <v>0.40372670807453415</v>
      </c>
      <c r="H11" s="1" t="s">
        <v>12</v>
      </c>
      <c r="I11">
        <f>$I$3-(I12+I13)</f>
        <v>291</v>
      </c>
      <c r="J11">
        <f>I11*$J$3/$I$3</f>
        <v>2.452247191011236</v>
      </c>
      <c r="K11">
        <f>I11*$K$3/$I$3</f>
        <v>6.2287078651685395</v>
      </c>
      <c r="L11" s="2">
        <f>K11/$F$3</f>
        <v>0.40870786516853935</v>
      </c>
    </row>
    <row r="12" spans="2:12" x14ac:dyDescent="0.2">
      <c r="B12" s="45"/>
      <c r="C12" s="3" t="s">
        <v>13</v>
      </c>
      <c r="D12" s="16">
        <v>375</v>
      </c>
      <c r="E12">
        <f t="shared" ref="E12:E13" si="5">D12*$E$3/$D$3</f>
        <v>2.7950310559006213</v>
      </c>
      <c r="F12">
        <f t="shared" ref="F12:F13" si="6">D12*$F$3/$D$3</f>
        <v>7.0993788819875778</v>
      </c>
      <c r="G12" s="2">
        <f t="shared" ref="G12:G13" si="7">F12/$F$3</f>
        <v>0.46583850931677018</v>
      </c>
      <c r="H12" s="3" t="s">
        <v>13</v>
      </c>
      <c r="I12" s="16">
        <v>253</v>
      </c>
      <c r="J12">
        <f t="shared" ref="J12:J13" si="8">I12*$J$3/$I$3</f>
        <v>2.1320224719101124</v>
      </c>
      <c r="K12">
        <f t="shared" ref="K12:K13" si="9">I12*$K$3/$I$3</f>
        <v>5.4153370786516861</v>
      </c>
      <c r="L12" s="2">
        <f t="shared" ref="L12:L13" si="10">K12/$F$3</f>
        <v>0.35533707865168546</v>
      </c>
    </row>
    <row r="13" spans="2:12" ht="17" thickBot="1" x14ac:dyDescent="0.25">
      <c r="B13" s="46"/>
      <c r="C13" s="4" t="s">
        <v>14</v>
      </c>
      <c r="D13" s="17">
        <v>100</v>
      </c>
      <c r="E13" s="5">
        <f t="shared" si="5"/>
        <v>0.74534161490683226</v>
      </c>
      <c r="F13" s="5">
        <f t="shared" si="6"/>
        <v>1.8931677018633541</v>
      </c>
      <c r="G13" s="6">
        <f t="shared" si="7"/>
        <v>0.12422360248447205</v>
      </c>
      <c r="H13" s="4" t="s">
        <v>14</v>
      </c>
      <c r="I13" s="17">
        <v>168</v>
      </c>
      <c r="J13" s="5">
        <f t="shared" si="8"/>
        <v>1.4157303370786516</v>
      </c>
      <c r="K13" s="5">
        <f t="shared" si="9"/>
        <v>3.5959550561797755</v>
      </c>
      <c r="L13" s="6">
        <f t="shared" si="10"/>
        <v>0.2359550561797753</v>
      </c>
    </row>
    <row r="14" spans="2:12" x14ac:dyDescent="0.2">
      <c r="B14" s="44">
        <v>70</v>
      </c>
      <c r="C14" s="7" t="s">
        <v>6</v>
      </c>
      <c r="D14" s="8" t="s">
        <v>7</v>
      </c>
      <c r="E14" s="8" t="s">
        <v>8</v>
      </c>
      <c r="F14" s="8" t="s">
        <v>9</v>
      </c>
      <c r="G14" s="9" t="s">
        <v>10</v>
      </c>
      <c r="H14" s="7" t="s">
        <v>6</v>
      </c>
      <c r="I14" s="8" t="s">
        <v>7</v>
      </c>
      <c r="J14" s="8" t="s">
        <v>8</v>
      </c>
      <c r="K14" s="8" t="s">
        <v>9</v>
      </c>
      <c r="L14" s="9" t="s">
        <v>10</v>
      </c>
    </row>
    <row r="15" spans="2:12" x14ac:dyDescent="0.2">
      <c r="B15" s="45"/>
      <c r="C15" s="1" t="s">
        <v>12</v>
      </c>
      <c r="D15">
        <f>800-(D16+D17)</f>
        <v>144</v>
      </c>
      <c r="E15">
        <f>D15*$E$3/$D$3</f>
        <v>1.0732919254658384</v>
      </c>
      <c r="F15">
        <f>D15*$F$3/$D$3</f>
        <v>2.7261614906832299</v>
      </c>
      <c r="G15" s="2">
        <f>F15/$F$3</f>
        <v>0.17888198757763976</v>
      </c>
      <c r="H15" s="1" t="s">
        <v>12</v>
      </c>
      <c r="I15">
        <f>$I$3-(I16+I17)</f>
        <v>149</v>
      </c>
      <c r="J15">
        <f>I15*$J$3/$I$3</f>
        <v>1.2556179775280898</v>
      </c>
      <c r="K15">
        <f>I15*$K$3/$I$3</f>
        <v>3.1892696629213488</v>
      </c>
      <c r="L15" s="2">
        <f>K15/$F$3</f>
        <v>0.20926966292134835</v>
      </c>
    </row>
    <row r="16" spans="2:12" x14ac:dyDescent="0.2">
      <c r="B16" s="45"/>
      <c r="C16" s="3" t="s">
        <v>13</v>
      </c>
      <c r="D16" s="16">
        <v>488</v>
      </c>
      <c r="E16">
        <f t="shared" ref="E16:E17" si="11">D16*$E$3/$D$3</f>
        <v>3.6372670807453416</v>
      </c>
      <c r="F16">
        <f t="shared" ref="F16:F17" si="12">D16*$F$3/$D$3</f>
        <v>9.2386583850931672</v>
      </c>
      <c r="G16" s="2">
        <f t="shared" ref="G16:G17" si="13">F16/$F$3</f>
        <v>0.60621118012422359</v>
      </c>
      <c r="H16" s="3" t="s">
        <v>13</v>
      </c>
      <c r="I16" s="16">
        <v>325</v>
      </c>
      <c r="J16">
        <f>I16*$J$3/$I$3</f>
        <v>2.7387640449438204</v>
      </c>
      <c r="K16">
        <f>I16*$K$3/$I$3</f>
        <v>6.9564606741573032</v>
      </c>
      <c r="L16" s="2">
        <f t="shared" ref="L16:L17" si="14">K16/$F$3</f>
        <v>0.45646067415730335</v>
      </c>
    </row>
    <row r="17" spans="2:12" ht="17" thickBot="1" x14ac:dyDescent="0.25">
      <c r="B17" s="46"/>
      <c r="C17" s="4" t="s">
        <v>14</v>
      </c>
      <c r="D17" s="17">
        <v>168</v>
      </c>
      <c r="E17" s="5">
        <f t="shared" si="11"/>
        <v>1.2521739130434784</v>
      </c>
      <c r="F17" s="5">
        <f t="shared" si="12"/>
        <v>3.1805217391304348</v>
      </c>
      <c r="G17" s="6">
        <f t="shared" si="13"/>
        <v>0.20869565217391303</v>
      </c>
      <c r="H17" s="4" t="s">
        <v>14</v>
      </c>
      <c r="I17" s="17">
        <v>238</v>
      </c>
      <c r="J17" s="5">
        <f t="shared" ref="J17" si="15">I17*$J$3/$I$3</f>
        <v>2.00561797752809</v>
      </c>
      <c r="K17" s="5">
        <f t="shared" ref="K17" si="16">I17*$K$3/$I$3</f>
        <v>5.0942696629213478</v>
      </c>
      <c r="L17" s="6">
        <f t="shared" si="14"/>
        <v>0.3342696629213483</v>
      </c>
    </row>
    <row r="18" spans="2:12" x14ac:dyDescent="0.2">
      <c r="B18" s="44">
        <v>90</v>
      </c>
      <c r="C18" s="7" t="s">
        <v>6</v>
      </c>
      <c r="D18" s="8" t="s">
        <v>7</v>
      </c>
      <c r="E18" s="8" t="s">
        <v>8</v>
      </c>
      <c r="F18" s="8" t="s">
        <v>9</v>
      </c>
      <c r="G18" s="9" t="s">
        <v>10</v>
      </c>
      <c r="H18" s="7" t="s">
        <v>6</v>
      </c>
      <c r="I18" s="8" t="s">
        <v>7</v>
      </c>
      <c r="J18" s="8" t="s">
        <v>8</v>
      </c>
      <c r="K18" s="8" t="s">
        <v>9</v>
      </c>
      <c r="L18" s="9" t="s">
        <v>10</v>
      </c>
    </row>
    <row r="19" spans="2:12" x14ac:dyDescent="0.2">
      <c r="B19" s="45"/>
      <c r="C19" s="1" t="s">
        <v>12</v>
      </c>
      <c r="D19">
        <f>800-(D20+D21)</f>
        <v>37</v>
      </c>
      <c r="E19">
        <f>D19*$E$3/$D$3</f>
        <v>0.27577639751552796</v>
      </c>
      <c r="F19">
        <f>D19*$F$3/$D$3</f>
        <v>0.70047204968944099</v>
      </c>
      <c r="G19" s="2">
        <f>F19/$F$3</f>
        <v>4.5962732919254658E-2</v>
      </c>
      <c r="H19" s="1" t="s">
        <v>12</v>
      </c>
      <c r="I19">
        <f>$I$3-(I20+I21)</f>
        <v>122</v>
      </c>
      <c r="J19">
        <f>I19*$J$3/$I$3</f>
        <v>1.0280898876404494</v>
      </c>
      <c r="K19">
        <f>I19*$K$3/$I$3</f>
        <v>2.6113483146067415</v>
      </c>
      <c r="L19" s="2">
        <f>K19/$F$3</f>
        <v>0.17134831460674158</v>
      </c>
    </row>
    <row r="20" spans="2:12" x14ac:dyDescent="0.2">
      <c r="B20" s="45"/>
      <c r="C20" s="3" t="s">
        <v>13</v>
      </c>
      <c r="D20" s="16">
        <v>579</v>
      </c>
      <c r="E20">
        <f t="shared" ref="E20:E21" si="17">D20*$E$3/$D$3</f>
        <v>4.3155279503105586</v>
      </c>
      <c r="F20">
        <f t="shared" ref="F20:F21" si="18">D20*$F$3/$D$3</f>
        <v>10.961440993788822</v>
      </c>
      <c r="G20" s="2">
        <f t="shared" ref="G20:G21" si="19">F20/$F$3</f>
        <v>0.71925465838509328</v>
      </c>
      <c r="H20" s="3" t="s">
        <v>13</v>
      </c>
      <c r="I20" s="16">
        <v>343</v>
      </c>
      <c r="J20">
        <f t="shared" ref="J20:J21" si="20">I20*$J$3/$I$3</f>
        <v>2.8904494382022472</v>
      </c>
      <c r="K20">
        <f t="shared" ref="K20:K21" si="21">I20*$K$3/$I$3</f>
        <v>7.3417415730337074</v>
      </c>
      <c r="L20" s="2">
        <f t="shared" ref="L20:L21" si="22">K20/$F$3</f>
        <v>0.48174157303370785</v>
      </c>
    </row>
    <row r="21" spans="2:12" ht="17" thickBot="1" x14ac:dyDescent="0.25">
      <c r="B21" s="46"/>
      <c r="C21" s="4" t="s">
        <v>14</v>
      </c>
      <c r="D21" s="17">
        <v>184</v>
      </c>
      <c r="E21" s="5">
        <f t="shared" si="17"/>
        <v>1.3714285714285714</v>
      </c>
      <c r="F21" s="5">
        <f t="shared" si="18"/>
        <v>3.4834285714285711</v>
      </c>
      <c r="G21" s="6">
        <f t="shared" si="19"/>
        <v>0.22857142857142854</v>
      </c>
      <c r="H21" s="4" t="s">
        <v>14</v>
      </c>
      <c r="I21" s="17">
        <v>247</v>
      </c>
      <c r="J21" s="5">
        <f t="shared" si="20"/>
        <v>2.0814606741573032</v>
      </c>
      <c r="K21" s="5">
        <f t="shared" si="21"/>
        <v>5.2869101123595508</v>
      </c>
      <c r="L21" s="6">
        <f t="shared" si="22"/>
        <v>0.34691011235955055</v>
      </c>
    </row>
    <row r="22" spans="2:12" ht="17" thickBot="1" x14ac:dyDescent="0.25"/>
    <row r="23" spans="2:12" ht="17" thickBot="1" x14ac:dyDescent="0.25">
      <c r="C23" s="10" t="s">
        <v>4</v>
      </c>
      <c r="D23" s="13" t="s">
        <v>15</v>
      </c>
      <c r="E23" s="13" t="s">
        <v>16</v>
      </c>
      <c r="F23" s="13" t="s">
        <v>17</v>
      </c>
      <c r="H23" s="14" t="s">
        <v>4</v>
      </c>
      <c r="I23" s="13" t="s">
        <v>15</v>
      </c>
      <c r="J23" s="13" t="s">
        <v>16</v>
      </c>
      <c r="K23" s="13" t="s">
        <v>17</v>
      </c>
    </row>
    <row r="24" spans="2:12" x14ac:dyDescent="0.2">
      <c r="C24" s="12">
        <v>30</v>
      </c>
      <c r="D24" s="12">
        <f>$E$3-E7</f>
        <v>3.1378881987577638</v>
      </c>
      <c r="E24" s="12">
        <f>E9</f>
        <v>0.67080745341614911</v>
      </c>
      <c r="F24" s="12">
        <f>$E$3</f>
        <v>6</v>
      </c>
      <c r="H24" s="12">
        <v>30</v>
      </c>
      <c r="I24" s="12">
        <f>$J$3-J7</f>
        <v>2.7471910112359552</v>
      </c>
      <c r="J24" s="12">
        <f>J9</f>
        <v>0.7837078651685393</v>
      </c>
      <c r="K24" s="12">
        <f>$J$3</f>
        <v>6</v>
      </c>
    </row>
    <row r="25" spans="2:12" x14ac:dyDescent="0.2">
      <c r="C25" s="12">
        <v>50</v>
      </c>
      <c r="D25" s="12">
        <f>$E$3-E11</f>
        <v>3.5776397515527951</v>
      </c>
      <c r="E25" s="12">
        <f>E13</f>
        <v>0.74534161490683226</v>
      </c>
      <c r="F25" s="12">
        <f t="shared" ref="F25:F27" si="23">$E$3</f>
        <v>6</v>
      </c>
      <c r="H25" s="12">
        <v>50</v>
      </c>
      <c r="I25" s="12">
        <f>$J$3-J11</f>
        <v>3.547752808988764</v>
      </c>
      <c r="J25" s="12">
        <f>J13</f>
        <v>1.4157303370786516</v>
      </c>
      <c r="K25" s="12">
        <f t="shared" ref="K25:K27" si="24">$J$3</f>
        <v>6</v>
      </c>
    </row>
    <row r="26" spans="2:12" x14ac:dyDescent="0.2">
      <c r="C26" s="12">
        <v>70</v>
      </c>
      <c r="D26" s="12">
        <f>$E$3-E15</f>
        <v>4.9267080745341616</v>
      </c>
      <c r="E26" s="12">
        <f>E17</f>
        <v>1.2521739130434784</v>
      </c>
      <c r="F26" s="12">
        <f t="shared" si="23"/>
        <v>6</v>
      </c>
      <c r="H26" s="12">
        <v>70</v>
      </c>
      <c r="I26" s="12">
        <f>$J$3-J15</f>
        <v>4.7443820224719104</v>
      </c>
      <c r="J26" s="12">
        <f>J17</f>
        <v>2.00561797752809</v>
      </c>
      <c r="K26" s="12">
        <f t="shared" si="24"/>
        <v>6</v>
      </c>
    </row>
    <row r="27" spans="2:12" x14ac:dyDescent="0.2">
      <c r="C27" s="12">
        <v>90</v>
      </c>
      <c r="D27" s="12">
        <f>$E$3-E19</f>
        <v>5.7242236024844724</v>
      </c>
      <c r="E27" s="12">
        <f>E21</f>
        <v>1.3714285714285714</v>
      </c>
      <c r="F27" s="12">
        <f t="shared" si="23"/>
        <v>6</v>
      </c>
      <c r="H27" s="12">
        <v>90</v>
      </c>
      <c r="I27" s="12">
        <f>$J$3-J19</f>
        <v>4.9719101123595504</v>
      </c>
      <c r="J27" s="12">
        <f>J21</f>
        <v>2.0814606741573032</v>
      </c>
      <c r="K27" s="12">
        <f t="shared" si="24"/>
        <v>6</v>
      </c>
    </row>
  </sheetData>
  <mergeCells count="5">
    <mergeCell ref="C5:L5"/>
    <mergeCell ref="B6:B9"/>
    <mergeCell ref="B10:B13"/>
    <mergeCell ref="B14:B17"/>
    <mergeCell ref="B18:B21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1D49C-A6E9-D146-B482-E1B75AAC9DC6}">
  <dimension ref="B2:L27"/>
  <sheetViews>
    <sheetView topLeftCell="D1" zoomScale="110" zoomScaleNormal="110" workbookViewId="0">
      <selection activeCell="G7" sqref="G7"/>
    </sheetView>
  </sheetViews>
  <sheetFormatPr baseColWidth="10" defaultColWidth="11" defaultRowHeight="16" x14ac:dyDescent="0.2"/>
  <cols>
    <col min="1" max="1" width="4.1640625" customWidth="1"/>
    <col min="2" max="2" width="5.33203125" customWidth="1"/>
    <col min="3" max="3" width="13.5" bestFit="1" customWidth="1"/>
    <col min="4" max="4" width="19.6640625" bestFit="1" customWidth="1"/>
    <col min="5" max="5" width="21.83203125" bestFit="1" customWidth="1"/>
    <col min="6" max="6" width="9" bestFit="1" customWidth="1"/>
    <col min="7" max="7" width="12.33203125" customWidth="1"/>
    <col min="8" max="8" width="13.5" bestFit="1" customWidth="1"/>
    <col min="9" max="9" width="19.6640625" bestFit="1" customWidth="1"/>
    <col min="10" max="10" width="21.83203125" bestFit="1" customWidth="1"/>
    <col min="11" max="11" width="12.33203125" bestFit="1" customWidth="1"/>
  </cols>
  <sheetData>
    <row r="2" spans="2:12" x14ac:dyDescent="0.2">
      <c r="C2" s="13"/>
      <c r="D2" s="13" t="s">
        <v>0</v>
      </c>
      <c r="E2" s="13" t="s">
        <v>1</v>
      </c>
      <c r="F2" s="13" t="s">
        <v>2</v>
      </c>
      <c r="H2" s="13"/>
      <c r="I2" s="13" t="s">
        <v>0</v>
      </c>
      <c r="J2" s="13" t="s">
        <v>1</v>
      </c>
      <c r="K2" s="13" t="s">
        <v>2</v>
      </c>
    </row>
    <row r="3" spans="2:12" x14ac:dyDescent="0.2">
      <c r="C3" s="13" t="s">
        <v>3</v>
      </c>
      <c r="D3" s="15">
        <v>805</v>
      </c>
      <c r="E3" s="12">
        <v>6</v>
      </c>
      <c r="F3" s="12">
        <v>15.24</v>
      </c>
      <c r="H3" s="13" t="s">
        <v>3</v>
      </c>
      <c r="I3" s="15">
        <v>720</v>
      </c>
      <c r="J3" s="12">
        <v>6</v>
      </c>
      <c r="K3" s="12">
        <v>15.24</v>
      </c>
    </row>
    <row r="4" spans="2:12" ht="17" thickBot="1" x14ac:dyDescent="0.25"/>
    <row r="5" spans="2:12" ht="17" thickBot="1" x14ac:dyDescent="0.25">
      <c r="B5" s="11" t="s">
        <v>4</v>
      </c>
      <c r="C5" s="41" t="s">
        <v>19</v>
      </c>
      <c r="D5" s="42"/>
      <c r="E5" s="42"/>
      <c r="F5" s="42"/>
      <c r="G5" s="42"/>
      <c r="H5" s="42"/>
      <c r="I5" s="42"/>
      <c r="J5" s="42"/>
      <c r="K5" s="42"/>
      <c r="L5" s="43"/>
    </row>
    <row r="6" spans="2:12" x14ac:dyDescent="0.2">
      <c r="B6" s="44">
        <v>30</v>
      </c>
      <c r="C6" s="7" t="s">
        <v>6</v>
      </c>
      <c r="D6" s="8" t="s">
        <v>7</v>
      </c>
      <c r="E6" s="8" t="s">
        <v>8</v>
      </c>
      <c r="F6" s="8" t="s">
        <v>9</v>
      </c>
      <c r="G6" s="9" t="s">
        <v>10</v>
      </c>
      <c r="H6" s="7" t="s">
        <v>11</v>
      </c>
      <c r="I6" s="8" t="s">
        <v>7</v>
      </c>
      <c r="J6" s="8" t="s">
        <v>8</v>
      </c>
      <c r="K6" s="8" t="s">
        <v>9</v>
      </c>
      <c r="L6" s="9" t="s">
        <v>10</v>
      </c>
    </row>
    <row r="7" spans="2:12" x14ac:dyDescent="0.2">
      <c r="B7" s="45"/>
      <c r="C7" s="1" t="s">
        <v>12</v>
      </c>
      <c r="D7">
        <f>800-(D8+D9)</f>
        <v>522</v>
      </c>
      <c r="E7">
        <f>D7*$E$3/$D$3</f>
        <v>3.8906832298136647</v>
      </c>
      <c r="F7">
        <f>D7*$F$3/$D$3</f>
        <v>9.8823354037267084</v>
      </c>
      <c r="G7" s="2">
        <f>F7/$F$3</f>
        <v>0.64844720496894415</v>
      </c>
      <c r="H7" s="1" t="s">
        <v>12</v>
      </c>
      <c r="I7">
        <f>$I$3-(I8+I9)</f>
        <v>473</v>
      </c>
      <c r="J7">
        <f>I7*$J$3/$I$3</f>
        <v>3.9416666666666669</v>
      </c>
      <c r="K7">
        <f>I7*$K$3/$I$3</f>
        <v>10.011833333333334</v>
      </c>
      <c r="L7" s="2">
        <f>K7/$F$3</f>
        <v>0.65694444444444444</v>
      </c>
    </row>
    <row r="8" spans="2:12" x14ac:dyDescent="0.2">
      <c r="B8" s="45"/>
      <c r="C8" s="3" t="s">
        <v>13</v>
      </c>
      <c r="D8" s="16">
        <v>255</v>
      </c>
      <c r="E8">
        <f t="shared" ref="E8:E9" si="0">D8*$E$3/$D$3</f>
        <v>1.9006211180124224</v>
      </c>
      <c r="F8">
        <f t="shared" ref="F8:F9" si="1">D8*$F$3/$D$3</f>
        <v>4.8275776397515529</v>
      </c>
      <c r="G8" s="2">
        <f t="shared" ref="G8:G9" si="2">F8/$F$3</f>
        <v>0.31677018633540371</v>
      </c>
      <c r="H8" s="3" t="s">
        <v>13</v>
      </c>
      <c r="I8" s="16">
        <v>204</v>
      </c>
      <c r="J8">
        <f>I8*$J$3/$I$3</f>
        <v>1.7</v>
      </c>
      <c r="K8">
        <f t="shared" ref="K8:K9" si="3">I8*$K$3/$I$3</f>
        <v>4.3179999999999996</v>
      </c>
      <c r="L8" s="2">
        <f t="shared" ref="L8:L9" si="4">K8/$F$3</f>
        <v>0.28333333333333333</v>
      </c>
    </row>
    <row r="9" spans="2:12" ht="17" thickBot="1" x14ac:dyDescent="0.25">
      <c r="B9" s="46"/>
      <c r="C9" s="4" t="s">
        <v>14</v>
      </c>
      <c r="D9" s="17">
        <v>23</v>
      </c>
      <c r="E9" s="5">
        <f t="shared" si="0"/>
        <v>0.17142857142857143</v>
      </c>
      <c r="F9" s="5">
        <f t="shared" si="1"/>
        <v>0.43542857142857139</v>
      </c>
      <c r="G9" s="6">
        <f t="shared" si="2"/>
        <v>2.8571428571428567E-2</v>
      </c>
      <c r="H9" s="4" t="s">
        <v>14</v>
      </c>
      <c r="I9" s="17">
        <v>43</v>
      </c>
      <c r="J9" s="5">
        <f>I9*$J$3/$I$3</f>
        <v>0.35833333333333334</v>
      </c>
      <c r="K9" s="5">
        <f t="shared" si="3"/>
        <v>0.91016666666666679</v>
      </c>
      <c r="L9" s="6">
        <f t="shared" si="4"/>
        <v>5.9722222222222232E-2</v>
      </c>
    </row>
    <row r="10" spans="2:12" x14ac:dyDescent="0.2">
      <c r="B10" s="44">
        <v>50</v>
      </c>
      <c r="C10" s="7" t="s">
        <v>6</v>
      </c>
      <c r="D10" s="8" t="s">
        <v>7</v>
      </c>
      <c r="E10" s="8" t="s">
        <v>8</v>
      </c>
      <c r="F10" s="8" t="s">
        <v>9</v>
      </c>
      <c r="G10" s="9" t="s">
        <v>10</v>
      </c>
      <c r="H10" s="7" t="s">
        <v>6</v>
      </c>
      <c r="I10" s="8" t="s">
        <v>7</v>
      </c>
      <c r="J10" s="8" t="s">
        <v>8</v>
      </c>
      <c r="K10" s="8" t="s">
        <v>9</v>
      </c>
      <c r="L10" s="9" t="s">
        <v>10</v>
      </c>
    </row>
    <row r="11" spans="2:12" x14ac:dyDescent="0.2">
      <c r="B11" s="45"/>
      <c r="C11" s="1" t="s">
        <v>12</v>
      </c>
      <c r="D11">
        <f>800-(D12+D13)</f>
        <v>240</v>
      </c>
      <c r="E11">
        <f>D11*$E$3/$D$3</f>
        <v>1.7888198757763976</v>
      </c>
      <c r="F11">
        <f>D11*$F$3/$D$3</f>
        <v>4.54360248447205</v>
      </c>
      <c r="G11" s="2">
        <f>F11/$F$3</f>
        <v>0.29813664596273293</v>
      </c>
      <c r="H11" s="1" t="s">
        <v>12</v>
      </c>
      <c r="I11">
        <f>$I$3-(I12+I13)</f>
        <v>223</v>
      </c>
      <c r="J11">
        <f>I11*$J$3/$I$3</f>
        <v>1.8583333333333334</v>
      </c>
      <c r="K11">
        <f>I11*$K$3/$I$3</f>
        <v>4.7201666666666666</v>
      </c>
      <c r="L11" s="2">
        <f>K11/$F$3</f>
        <v>0.30972222222222223</v>
      </c>
    </row>
    <row r="12" spans="2:12" x14ac:dyDescent="0.2">
      <c r="B12" s="45"/>
      <c r="C12" s="3" t="s">
        <v>13</v>
      </c>
      <c r="D12" s="16">
        <v>501</v>
      </c>
      <c r="E12">
        <f t="shared" ref="E12:E13" si="5">D12*$E$3/$D$3</f>
        <v>3.7341614906832299</v>
      </c>
      <c r="F12">
        <f t="shared" ref="F12:F13" si="6">D12*$F$3/$D$3</f>
        <v>9.4847701863354033</v>
      </c>
      <c r="G12" s="2">
        <f t="shared" ref="G12:G13" si="7">F12/$F$3</f>
        <v>0.62236024844720494</v>
      </c>
      <c r="H12" s="3" t="s">
        <v>13</v>
      </c>
      <c r="I12" s="16">
        <v>401</v>
      </c>
      <c r="J12">
        <f t="shared" ref="J12:J13" si="8">I12*$J$3/$I$3</f>
        <v>3.3416666666666668</v>
      </c>
      <c r="K12">
        <f t="shared" ref="K12:K13" si="9">I12*$K$3/$I$3</f>
        <v>8.4878333333333327</v>
      </c>
      <c r="L12" s="2">
        <f t="shared" ref="L12:L13" si="10">K12/$F$3</f>
        <v>0.55694444444444435</v>
      </c>
    </row>
    <row r="13" spans="2:12" ht="17" thickBot="1" x14ac:dyDescent="0.25">
      <c r="B13" s="46"/>
      <c r="C13" s="4" t="s">
        <v>14</v>
      </c>
      <c r="D13" s="17">
        <v>59</v>
      </c>
      <c r="E13" s="5">
        <f t="shared" si="5"/>
        <v>0.43975155279503103</v>
      </c>
      <c r="F13" s="5">
        <f t="shared" si="6"/>
        <v>1.1169689440993789</v>
      </c>
      <c r="G13" s="6">
        <f t="shared" si="7"/>
        <v>7.3291925465838501E-2</v>
      </c>
      <c r="H13" s="4" t="s">
        <v>14</v>
      </c>
      <c r="I13" s="17">
        <v>96</v>
      </c>
      <c r="J13" s="5">
        <f t="shared" si="8"/>
        <v>0.8</v>
      </c>
      <c r="K13" s="5">
        <f t="shared" si="9"/>
        <v>2.032</v>
      </c>
      <c r="L13" s="6">
        <f t="shared" si="10"/>
        <v>0.13333333333333333</v>
      </c>
    </row>
    <row r="14" spans="2:12" x14ac:dyDescent="0.2">
      <c r="B14" s="44">
        <v>70</v>
      </c>
      <c r="C14" s="7" t="s">
        <v>6</v>
      </c>
      <c r="D14" s="8" t="s">
        <v>7</v>
      </c>
      <c r="E14" s="8" t="s">
        <v>8</v>
      </c>
      <c r="F14" s="8" t="s">
        <v>9</v>
      </c>
      <c r="G14" s="9" t="s">
        <v>10</v>
      </c>
      <c r="H14" s="7" t="s">
        <v>6</v>
      </c>
      <c r="I14" s="8" t="s">
        <v>7</v>
      </c>
      <c r="J14" s="8" t="s">
        <v>8</v>
      </c>
      <c r="K14" s="8" t="s">
        <v>9</v>
      </c>
      <c r="L14" s="9" t="s">
        <v>10</v>
      </c>
    </row>
    <row r="15" spans="2:12" x14ac:dyDescent="0.2">
      <c r="B15" s="45"/>
      <c r="C15" s="1" t="s">
        <v>12</v>
      </c>
      <c r="D15">
        <f>800-(D16+D17)</f>
        <v>138</v>
      </c>
      <c r="E15">
        <f>D15*$E$3/$D$3</f>
        <v>1.0285714285714285</v>
      </c>
      <c r="F15">
        <f>D15*$F$3/$D$3</f>
        <v>2.6125714285714285</v>
      </c>
      <c r="G15" s="2">
        <f>F15/$F$3</f>
        <v>0.17142857142857143</v>
      </c>
      <c r="H15" s="1" t="s">
        <v>12</v>
      </c>
      <c r="I15">
        <f>$I$3-(I16+I17)</f>
        <v>146</v>
      </c>
      <c r="J15">
        <f>I15*$J$3/$I$3</f>
        <v>1.2166666666666666</v>
      </c>
      <c r="K15">
        <f>I15*$K$3/$I$3</f>
        <v>3.0903333333333332</v>
      </c>
      <c r="L15" s="2">
        <f>K15/$F$3</f>
        <v>0.20277777777777775</v>
      </c>
    </row>
    <row r="16" spans="2:12" x14ac:dyDescent="0.2">
      <c r="B16" s="45"/>
      <c r="C16" s="3" t="s">
        <v>13</v>
      </c>
      <c r="D16" s="16">
        <v>569</v>
      </c>
      <c r="E16">
        <f t="shared" ref="E16:E17" si="11">D16*$E$3/$D$3</f>
        <v>4.2409937888198757</v>
      </c>
      <c r="F16">
        <f t="shared" ref="F16:F17" si="12">D16*$F$3/$D$3</f>
        <v>10.772124223602484</v>
      </c>
      <c r="G16" s="2">
        <f t="shared" ref="G16:G17" si="13">F16/$F$3</f>
        <v>0.70683229813664594</v>
      </c>
      <c r="H16" s="3" t="s">
        <v>13</v>
      </c>
      <c r="I16" s="16">
        <v>461</v>
      </c>
      <c r="J16">
        <f>I16*$J$3/$I$3</f>
        <v>3.8416666666666668</v>
      </c>
      <c r="K16">
        <f>I16*$K$3/$I$3</f>
        <v>9.757833333333334</v>
      </c>
      <c r="L16" s="2">
        <f t="shared" ref="L16:L17" si="14">K16/$F$3</f>
        <v>0.64027777777777783</v>
      </c>
    </row>
    <row r="17" spans="2:12" ht="17" thickBot="1" x14ac:dyDescent="0.25">
      <c r="B17" s="46"/>
      <c r="C17" s="4" t="s">
        <v>14</v>
      </c>
      <c r="D17" s="17">
        <v>93</v>
      </c>
      <c r="E17" s="5">
        <f t="shared" si="11"/>
        <v>0.69316770186335408</v>
      </c>
      <c r="F17" s="5">
        <f t="shared" si="12"/>
        <v>1.7606459627329192</v>
      </c>
      <c r="G17" s="6">
        <f t="shared" si="13"/>
        <v>0.115527950310559</v>
      </c>
      <c r="H17" s="4" t="s">
        <v>14</v>
      </c>
      <c r="I17" s="17">
        <v>113</v>
      </c>
      <c r="J17" s="5">
        <f t="shared" ref="J17" si="15">I17*$J$3/$I$3</f>
        <v>0.94166666666666665</v>
      </c>
      <c r="K17" s="5">
        <f t="shared" ref="K17" si="16">I17*$K$3/$I$3</f>
        <v>2.3918333333333335</v>
      </c>
      <c r="L17" s="6">
        <f t="shared" si="14"/>
        <v>0.15694444444444444</v>
      </c>
    </row>
    <row r="18" spans="2:12" x14ac:dyDescent="0.2">
      <c r="B18" s="44">
        <v>90</v>
      </c>
      <c r="C18" s="7" t="s">
        <v>6</v>
      </c>
      <c r="D18" s="8" t="s">
        <v>7</v>
      </c>
      <c r="E18" s="8" t="s">
        <v>8</v>
      </c>
      <c r="F18" s="8" t="s">
        <v>9</v>
      </c>
      <c r="G18" s="9" t="s">
        <v>10</v>
      </c>
      <c r="H18" s="7" t="s">
        <v>6</v>
      </c>
      <c r="I18" s="8" t="s">
        <v>7</v>
      </c>
      <c r="J18" s="8" t="s">
        <v>8</v>
      </c>
      <c r="K18" s="8" t="s">
        <v>9</v>
      </c>
      <c r="L18" s="9" t="s">
        <v>10</v>
      </c>
    </row>
    <row r="19" spans="2:12" x14ac:dyDescent="0.2">
      <c r="B19" s="45"/>
      <c r="C19" s="1" t="s">
        <v>12</v>
      </c>
      <c r="D19">
        <f>800-(D20+D21)</f>
        <v>12</v>
      </c>
      <c r="E19">
        <f>D19*$E$3/$D$3</f>
        <v>8.9440993788819881E-2</v>
      </c>
      <c r="F19">
        <f>D19*$F$3/$D$3</f>
        <v>0.22718012422360248</v>
      </c>
      <c r="G19" s="2">
        <f>F19/$F$3</f>
        <v>1.4906832298136646E-2</v>
      </c>
      <c r="H19" s="1" t="s">
        <v>12</v>
      </c>
      <c r="I19">
        <f>$I$3-(I20+I21)</f>
        <v>69</v>
      </c>
      <c r="J19">
        <f>I19*$J$3/$I$3</f>
        <v>0.57499999999999996</v>
      </c>
      <c r="K19">
        <f>I19*$K$3/$I$3</f>
        <v>1.4604999999999999</v>
      </c>
      <c r="L19" s="2">
        <f>K19/$F$3</f>
        <v>9.5833333333333326E-2</v>
      </c>
    </row>
    <row r="20" spans="2:12" x14ac:dyDescent="0.2">
      <c r="B20" s="45"/>
      <c r="C20" s="3" t="s">
        <v>13</v>
      </c>
      <c r="D20" s="16">
        <v>631</v>
      </c>
      <c r="E20">
        <f t="shared" ref="E20:E21" si="17">D20*$E$3/$D$3</f>
        <v>4.7031055900621119</v>
      </c>
      <c r="F20">
        <f t="shared" ref="F20:F21" si="18">D20*$F$3/$D$3</f>
        <v>11.945888198757764</v>
      </c>
      <c r="G20" s="2">
        <f t="shared" ref="G20:G21" si="19">F20/$F$3</f>
        <v>0.78385093167701858</v>
      </c>
      <c r="H20" s="3" t="s">
        <v>13</v>
      </c>
      <c r="I20" s="16">
        <v>402</v>
      </c>
      <c r="J20">
        <f t="shared" ref="J20:J21" si="20">I20*$J$3/$I$3</f>
        <v>3.35</v>
      </c>
      <c r="K20">
        <f t="shared" ref="K20:K21" si="21">I20*$K$3/$I$3</f>
        <v>8.5090000000000003</v>
      </c>
      <c r="L20" s="2">
        <f t="shared" ref="L20:L21" si="22">K20/$F$3</f>
        <v>0.55833333333333335</v>
      </c>
    </row>
    <row r="21" spans="2:12" ht="17" thickBot="1" x14ac:dyDescent="0.25">
      <c r="B21" s="46"/>
      <c r="C21" s="4" t="s">
        <v>14</v>
      </c>
      <c r="D21" s="17">
        <v>157</v>
      </c>
      <c r="E21" s="5">
        <f t="shared" si="17"/>
        <v>1.1701863354037267</v>
      </c>
      <c r="F21" s="5">
        <f t="shared" si="18"/>
        <v>2.9722732919254655</v>
      </c>
      <c r="G21" s="6">
        <f t="shared" si="19"/>
        <v>0.19503105590062109</v>
      </c>
      <c r="H21" s="4" t="s">
        <v>14</v>
      </c>
      <c r="I21" s="17">
        <v>249</v>
      </c>
      <c r="J21" s="5">
        <f t="shared" si="20"/>
        <v>2.0750000000000002</v>
      </c>
      <c r="K21" s="5">
        <f t="shared" si="21"/>
        <v>5.2705000000000002</v>
      </c>
      <c r="L21" s="6">
        <f t="shared" si="22"/>
        <v>0.34583333333333333</v>
      </c>
    </row>
    <row r="22" spans="2:12" ht="17" thickBot="1" x14ac:dyDescent="0.25"/>
    <row r="23" spans="2:12" ht="17" thickBot="1" x14ac:dyDescent="0.25">
      <c r="C23" s="10" t="s">
        <v>4</v>
      </c>
      <c r="D23" s="13" t="s">
        <v>15</v>
      </c>
      <c r="E23" s="13" t="s">
        <v>16</v>
      </c>
      <c r="F23" s="13" t="s">
        <v>17</v>
      </c>
      <c r="H23" s="14" t="s">
        <v>4</v>
      </c>
      <c r="I23" s="13" t="s">
        <v>15</v>
      </c>
      <c r="J23" s="13" t="s">
        <v>16</v>
      </c>
      <c r="K23" s="13" t="s">
        <v>17</v>
      </c>
    </row>
    <row r="24" spans="2:12" x14ac:dyDescent="0.2">
      <c r="C24" s="12">
        <v>30</v>
      </c>
      <c r="D24" s="12">
        <f>$E$3-E7</f>
        <v>2.1093167701863353</v>
      </c>
      <c r="E24" s="12">
        <f>E9</f>
        <v>0.17142857142857143</v>
      </c>
      <c r="F24" s="12">
        <f>$E$3</f>
        <v>6</v>
      </c>
      <c r="H24" s="12">
        <v>30</v>
      </c>
      <c r="I24" s="12">
        <f>$J$3-J7</f>
        <v>2.0583333333333331</v>
      </c>
      <c r="J24" s="12">
        <f>J9</f>
        <v>0.35833333333333334</v>
      </c>
      <c r="K24" s="12">
        <f>$J$3</f>
        <v>6</v>
      </c>
    </row>
    <row r="25" spans="2:12" x14ac:dyDescent="0.2">
      <c r="C25" s="12">
        <v>50</v>
      </c>
      <c r="D25" s="12">
        <f>$E$3-E11</f>
        <v>4.2111801242236027</v>
      </c>
      <c r="E25" s="12">
        <f>E13</f>
        <v>0.43975155279503103</v>
      </c>
      <c r="F25" s="12">
        <f t="shared" ref="F25:F27" si="23">$E$3</f>
        <v>6</v>
      </c>
      <c r="H25" s="12">
        <v>50</v>
      </c>
      <c r="I25" s="12">
        <f>$J$3-J11</f>
        <v>4.1416666666666666</v>
      </c>
      <c r="J25" s="12">
        <f>J13</f>
        <v>0.8</v>
      </c>
      <c r="K25" s="12">
        <f t="shared" ref="K25:K27" si="24">$J$3</f>
        <v>6</v>
      </c>
    </row>
    <row r="26" spans="2:12" x14ac:dyDescent="0.2">
      <c r="C26" s="12">
        <v>70</v>
      </c>
      <c r="D26" s="12">
        <f>$E$3-E15</f>
        <v>4.9714285714285715</v>
      </c>
      <c r="E26" s="12">
        <f>E17</f>
        <v>0.69316770186335408</v>
      </c>
      <c r="F26" s="12">
        <f t="shared" si="23"/>
        <v>6</v>
      </c>
      <c r="H26" s="12">
        <v>70</v>
      </c>
      <c r="I26" s="12">
        <f>$J$3-J15</f>
        <v>4.7833333333333332</v>
      </c>
      <c r="J26" s="12">
        <f>J17</f>
        <v>0.94166666666666665</v>
      </c>
      <c r="K26" s="12">
        <f t="shared" si="24"/>
        <v>6</v>
      </c>
    </row>
    <row r="27" spans="2:12" x14ac:dyDescent="0.2">
      <c r="C27" s="12">
        <v>90</v>
      </c>
      <c r="D27" s="12">
        <f>$E$3-E19</f>
        <v>5.9105590062111801</v>
      </c>
      <c r="E27" s="12">
        <f>E21</f>
        <v>1.1701863354037267</v>
      </c>
      <c r="F27" s="12">
        <f t="shared" si="23"/>
        <v>6</v>
      </c>
      <c r="H27" s="12">
        <v>90</v>
      </c>
      <c r="I27" s="12">
        <f>$J$3-J19</f>
        <v>5.4249999999999998</v>
      </c>
      <c r="J27" s="12">
        <f>J21</f>
        <v>2.0750000000000002</v>
      </c>
      <c r="K27" s="12">
        <f t="shared" si="24"/>
        <v>6</v>
      </c>
    </row>
  </sheetData>
  <mergeCells count="5">
    <mergeCell ref="C5:L5"/>
    <mergeCell ref="B6:B9"/>
    <mergeCell ref="B10:B13"/>
    <mergeCell ref="B14:B17"/>
    <mergeCell ref="B18:B21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09B34-ABB6-8445-9C3D-61C30BA4636F}">
  <dimension ref="B3:AC54"/>
  <sheetViews>
    <sheetView zoomScale="87" zoomScaleNormal="85" workbookViewId="0">
      <selection activeCell="P22" sqref="P22"/>
    </sheetView>
  </sheetViews>
  <sheetFormatPr baseColWidth="10" defaultRowHeight="16" x14ac:dyDescent="0.2"/>
  <cols>
    <col min="9" max="9" width="19.33203125" bestFit="1" customWidth="1"/>
    <col min="15" max="15" width="19.33203125" bestFit="1" customWidth="1"/>
    <col min="18" max="18" width="14.6640625" bestFit="1" customWidth="1"/>
    <col min="19" max="20" width="14.6640625" customWidth="1"/>
    <col min="21" max="21" width="19.33203125" bestFit="1" customWidth="1"/>
  </cols>
  <sheetData>
    <row r="3" spans="2:29" ht="17" thickBot="1" x14ac:dyDescent="0.25">
      <c r="R3">
        <v>700</v>
      </c>
    </row>
    <row r="4" spans="2:29" ht="17" thickBot="1" x14ac:dyDescent="0.25">
      <c r="B4" s="11" t="s">
        <v>4</v>
      </c>
      <c r="C4" s="21"/>
      <c r="D4" s="41" t="s">
        <v>5</v>
      </c>
      <c r="E4" s="42"/>
      <c r="F4" s="42"/>
      <c r="G4" s="42"/>
      <c r="H4" s="42"/>
      <c r="I4" s="43"/>
      <c r="J4" s="41" t="s">
        <v>18</v>
      </c>
      <c r="K4" s="42"/>
      <c r="L4" s="42"/>
      <c r="M4" s="42"/>
      <c r="N4" s="42"/>
      <c r="O4" s="43"/>
      <c r="P4" s="41" t="s">
        <v>19</v>
      </c>
      <c r="Q4" s="42"/>
      <c r="R4" s="42"/>
      <c r="S4" s="42"/>
      <c r="T4" s="42"/>
      <c r="U4" s="43"/>
      <c r="X4">
        <v>150.6</v>
      </c>
      <c r="Y4">
        <f>X4/1000</f>
        <v>0.15059999999999998</v>
      </c>
      <c r="Z4">
        <f>Y4^2</f>
        <v>2.2680359999999997E-2</v>
      </c>
      <c r="AA4">
        <f>Z4/4</f>
        <v>5.6700899999999992E-3</v>
      </c>
      <c r="AB4">
        <f>AA4*PI()</f>
        <v>1.7813113089192947E-2</v>
      </c>
      <c r="AC4">
        <f>700/60000*AB4</f>
        <v>2.0781965270725105E-4</v>
      </c>
    </row>
    <row r="5" spans="2:29" x14ac:dyDescent="0.2">
      <c r="B5" s="44">
        <v>30</v>
      </c>
      <c r="C5" s="23"/>
      <c r="D5" s="24" t="s">
        <v>10</v>
      </c>
      <c r="E5" s="23"/>
      <c r="F5" s="23" t="s">
        <v>24</v>
      </c>
      <c r="G5" s="23" t="s">
        <v>25</v>
      </c>
      <c r="H5" s="23"/>
      <c r="I5" s="25" t="s">
        <v>20</v>
      </c>
      <c r="J5" s="24" t="s">
        <v>10</v>
      </c>
      <c r="K5" s="23"/>
      <c r="L5" s="23" t="s">
        <v>24</v>
      </c>
      <c r="M5" s="23" t="s">
        <v>25</v>
      </c>
      <c r="N5" s="23"/>
      <c r="O5" s="25" t="s">
        <v>20</v>
      </c>
      <c r="P5" s="24" t="s">
        <v>10</v>
      </c>
      <c r="Q5" s="23"/>
      <c r="R5" s="23" t="s">
        <v>24</v>
      </c>
      <c r="S5" s="23" t="s">
        <v>25</v>
      </c>
      <c r="T5" s="23"/>
      <c r="U5" s="25" t="s">
        <v>20</v>
      </c>
    </row>
    <row r="6" spans="2:29" x14ac:dyDescent="0.2">
      <c r="B6" s="45"/>
      <c r="C6" s="1" t="s">
        <v>12</v>
      </c>
      <c r="D6" s="18">
        <v>0.47638888888888886</v>
      </c>
      <c r="E6" s="19">
        <f>((ACOS(1-(D6/1)))-((1-D6)*((1-((1-D6)^2))^0.5)))/PI()</f>
        <v>0.18258825039762805</v>
      </c>
      <c r="F6" s="19">
        <f>(-0.2*($B$5^2))+(19.36*$B$5)-292</f>
        <v>108.79999999999995</v>
      </c>
      <c r="G6" s="19">
        <v>20</v>
      </c>
      <c r="H6" s="19">
        <f>E6*G6/F6</f>
        <v>3.3564016617211055E-2</v>
      </c>
      <c r="I6" s="47">
        <v>91.86</v>
      </c>
      <c r="J6" s="18">
        <v>0.5421348314606742</v>
      </c>
      <c r="K6" s="19">
        <f>((ACOS(1-(J6/1)))-((1-J6)*((1-((1-J6)^2))^0.5)))/PI()</f>
        <v>0.21904555239401949</v>
      </c>
      <c r="L6" s="19">
        <f>(-0.2*($B$5^2))+(19.36*$B$5)-292</f>
        <v>108.79999999999995</v>
      </c>
      <c r="M6" s="19">
        <v>12</v>
      </c>
      <c r="N6" s="19">
        <f>J6*M6/L6</f>
        <v>5.9794282881692036E-2</v>
      </c>
      <c r="O6" s="47">
        <v>67.75</v>
      </c>
      <c r="P6" s="18">
        <v>0.65694444444444444</v>
      </c>
      <c r="Q6" s="19">
        <f>((ACOS(1-(P6/1)))-((1-P6)*((1-((1-P6)^2))^0.5)))/PI()</f>
        <v>0.2859667763461069</v>
      </c>
      <c r="R6" s="19">
        <f>(-0.2*($B$5^2))+(19.36*$B$5)-292</f>
        <v>108.79999999999995</v>
      </c>
      <c r="S6" s="19">
        <v>8</v>
      </c>
      <c r="T6" s="19">
        <f>Q6*S6/R6</f>
        <v>2.1026968848978457E-2</v>
      </c>
      <c r="U6" s="47">
        <v>39.869999999999997</v>
      </c>
    </row>
    <row r="7" spans="2:29" x14ac:dyDescent="0.2">
      <c r="B7" s="45"/>
      <c r="C7" s="3" t="s">
        <v>13</v>
      </c>
      <c r="D7" s="18">
        <v>0.39166666666666666</v>
      </c>
      <c r="E7" s="19">
        <f>1-(E6+E8)</f>
        <v>0.78922124471923905</v>
      </c>
      <c r="F7" s="19">
        <f t="shared" ref="F7:F8" si="0">(-0.2*($B$5^2))+(19.36*$B$5)-292</f>
        <v>108.79999999999995</v>
      </c>
      <c r="G7" s="19">
        <v>20</v>
      </c>
      <c r="H7" s="19">
        <f t="shared" ref="H7:H20" si="1">E7*G7/F7</f>
        <v>0.14507743469103665</v>
      </c>
      <c r="I7" s="47"/>
      <c r="J7" s="18">
        <v>0.32724719101123595</v>
      </c>
      <c r="K7" s="19">
        <f>1-(K6+K8)</f>
        <v>0.75318220556071924</v>
      </c>
      <c r="L7" s="19">
        <f t="shared" ref="L7:L8" si="2">(-0.2*($B$5^2))+(19.36*$B$5)-292</f>
        <v>108.79999999999995</v>
      </c>
      <c r="M7" s="19">
        <v>12</v>
      </c>
      <c r="N7" s="19">
        <f t="shared" ref="N7:N20" si="3">K7*M7/L7</f>
        <v>8.3071566789785237E-2</v>
      </c>
      <c r="O7" s="47"/>
      <c r="P7" s="18">
        <v>0.28333333333333333</v>
      </c>
      <c r="Q7" s="19">
        <f>1-(Q6+Q8)</f>
        <v>0.70535204819869768</v>
      </c>
      <c r="R7" s="19">
        <f t="shared" ref="R7:R8" si="4">(-0.2*($B$5^2))+(19.36*$B$5)-292</f>
        <v>108.79999999999995</v>
      </c>
      <c r="S7" s="19">
        <v>8</v>
      </c>
      <c r="T7" s="19">
        <f t="shared" ref="T7:T20" si="5">Q7*S7/R7</f>
        <v>5.1864121191080734E-2</v>
      </c>
      <c r="U7" s="47"/>
    </row>
    <row r="8" spans="2:29" ht="17" thickBot="1" x14ac:dyDescent="0.25">
      <c r="B8" s="46"/>
      <c r="C8" s="4" t="s">
        <v>14</v>
      </c>
      <c r="D8" s="18">
        <v>0.13194444444444445</v>
      </c>
      <c r="E8" s="19">
        <f t="shared" ref="E8:E20" si="6">((ACOS(1-(D8/1)))-((1-D8)*((1-((1-D8)^2))^0.5)))/PI()</f>
        <v>2.8190504883132905E-2</v>
      </c>
      <c r="F8" s="19">
        <f t="shared" si="0"/>
        <v>108.79999999999995</v>
      </c>
      <c r="G8" s="19">
        <v>20</v>
      </c>
      <c r="H8" s="19">
        <f t="shared" si="1"/>
        <v>5.18207810351708E-3</v>
      </c>
      <c r="I8" s="47"/>
      <c r="J8" s="18">
        <v>0.13061797752808987</v>
      </c>
      <c r="K8" s="19">
        <f t="shared" ref="K8:K20" si="7">((ACOS(1-(J8/1)))-((1-J8)*((1-((1-J8)^2))^0.5)))/PI()</f>
        <v>2.7772242045261297E-2</v>
      </c>
      <c r="L8" s="19">
        <f t="shared" si="2"/>
        <v>108.79999999999995</v>
      </c>
      <c r="M8" s="19">
        <v>12</v>
      </c>
      <c r="N8" s="19">
        <f>K8*M8/L8</f>
        <v>3.0631149314626445E-3</v>
      </c>
      <c r="O8" s="47"/>
      <c r="P8" s="18">
        <v>5.9722222222222232E-2</v>
      </c>
      <c r="Q8" s="19">
        <f t="shared" ref="Q8:Q20" si="8">((ACOS(1-(P8/1)))-((1-P8)*((1-((1-P8)^2))^0.5)))/PI()</f>
        <v>8.6811754551954917E-3</v>
      </c>
      <c r="R8" s="19">
        <f t="shared" si="4"/>
        <v>108.79999999999995</v>
      </c>
      <c r="S8" s="19">
        <v>8</v>
      </c>
      <c r="T8" s="19">
        <f t="shared" si="5"/>
        <v>6.3832172464672757E-4</v>
      </c>
      <c r="U8" s="47"/>
    </row>
    <row r="9" spans="2:29" x14ac:dyDescent="0.2">
      <c r="B9" s="44">
        <v>50</v>
      </c>
      <c r="C9" s="19"/>
      <c r="D9" s="18" t="s">
        <v>10</v>
      </c>
      <c r="E9" s="19"/>
      <c r="F9" s="19"/>
      <c r="G9" s="19"/>
      <c r="H9" s="19"/>
      <c r="I9" s="26"/>
      <c r="J9" s="18" t="s">
        <v>10</v>
      </c>
      <c r="K9" s="19"/>
      <c r="L9" s="19"/>
      <c r="M9" s="19"/>
      <c r="N9" s="19"/>
      <c r="O9" s="26"/>
      <c r="P9" s="18" t="s">
        <v>10</v>
      </c>
      <c r="Q9" s="19"/>
      <c r="R9" s="19"/>
      <c r="S9" s="19"/>
      <c r="T9" s="19"/>
      <c r="U9" s="27"/>
    </row>
    <row r="10" spans="2:29" x14ac:dyDescent="0.2">
      <c r="B10" s="45"/>
      <c r="C10" s="1" t="s">
        <v>12</v>
      </c>
      <c r="D10" s="18">
        <v>0.48055555555555557</v>
      </c>
      <c r="E10" s="19">
        <f t="shared" si="6"/>
        <v>0.184851521592683</v>
      </c>
      <c r="F10" s="19">
        <f>(-0.2*($B$9^2))+(19.36*$B$9)-292</f>
        <v>176</v>
      </c>
      <c r="G10" s="19">
        <v>20</v>
      </c>
      <c r="H10" s="19">
        <f t="shared" si="1"/>
        <v>2.1005854726441252E-2</v>
      </c>
      <c r="I10" s="47">
        <v>97.77</v>
      </c>
      <c r="J10" s="18">
        <v>0.40870786516853935</v>
      </c>
      <c r="K10" s="19">
        <f t="shared" si="7"/>
        <v>0.14683133558311673</v>
      </c>
      <c r="L10" s="19">
        <f>(-0.2*($B$9^2))+(19.36*$B$9)-292</f>
        <v>176</v>
      </c>
      <c r="M10" s="19">
        <v>12</v>
      </c>
      <c r="N10" s="19">
        <f t="shared" si="3"/>
        <v>1.0011227426121596E-2</v>
      </c>
      <c r="O10" s="47">
        <v>86.64</v>
      </c>
      <c r="P10" s="18">
        <v>0.30972222222222223</v>
      </c>
      <c r="Q10" s="19">
        <f t="shared" si="8"/>
        <v>9.8509514786341484E-2</v>
      </c>
      <c r="R10" s="19">
        <f>(-0.2*($B$9^2))+(19.36*$B$9)-292</f>
        <v>176</v>
      </c>
      <c r="S10" s="19">
        <v>8</v>
      </c>
      <c r="T10" s="19">
        <f t="shared" si="5"/>
        <v>4.4777052175609764E-3</v>
      </c>
      <c r="U10" s="47">
        <v>67.42</v>
      </c>
    </row>
    <row r="11" spans="2:29" x14ac:dyDescent="0.2">
      <c r="B11" s="45"/>
      <c r="C11" s="3" t="s">
        <v>13</v>
      </c>
      <c r="D11" s="18">
        <v>0.22361111111111109</v>
      </c>
      <c r="E11" s="19">
        <f>1-(E10+E12)</f>
        <v>0.72297716100828247</v>
      </c>
      <c r="F11" s="19">
        <f t="shared" ref="F11:F12" si="9">(-0.2*($B$9^2))+(19.36*$B$9)-292</f>
        <v>176</v>
      </c>
      <c r="G11" s="19">
        <v>20</v>
      </c>
      <c r="H11" s="19">
        <f t="shared" si="1"/>
        <v>8.2156495569123009E-2</v>
      </c>
      <c r="I11" s="47"/>
      <c r="J11" s="18">
        <v>0.35533707865168546</v>
      </c>
      <c r="K11" s="19">
        <f>1-(K10+K12)</f>
        <v>0.7868637329275564</v>
      </c>
      <c r="L11" s="19">
        <f t="shared" ref="L11:L12" si="10">(-0.2*($B$9^2))+(19.36*$B$9)-292</f>
        <v>176</v>
      </c>
      <c r="M11" s="19">
        <v>12</v>
      </c>
      <c r="N11" s="19">
        <f t="shared" si="3"/>
        <v>5.3649799972333392E-2</v>
      </c>
      <c r="O11" s="47"/>
      <c r="P11" s="18">
        <v>0.55694444444444435</v>
      </c>
      <c r="Q11" s="19">
        <f>1-(Q10+Q12)</f>
        <v>0.87285993577687537</v>
      </c>
      <c r="R11" s="19">
        <f t="shared" ref="R11:R12" si="11">(-0.2*($B$9^2))+(19.36*$B$9)-292</f>
        <v>176</v>
      </c>
      <c r="S11" s="19">
        <v>8</v>
      </c>
      <c r="T11" s="19">
        <f t="shared" si="5"/>
        <v>3.967545162622161E-2</v>
      </c>
      <c r="U11" s="47"/>
      <c r="Y11">
        <v>25</v>
      </c>
      <c r="Z11" t="s">
        <v>27</v>
      </c>
      <c r="AA11">
        <v>64</v>
      </c>
    </row>
    <row r="12" spans="2:29" ht="17" thickBot="1" x14ac:dyDescent="0.25">
      <c r="B12" s="46"/>
      <c r="C12" s="4" t="s">
        <v>14</v>
      </c>
      <c r="D12" s="18">
        <v>0.29583333333333334</v>
      </c>
      <c r="E12" s="19">
        <f t="shared" si="6"/>
        <v>9.217131739903453E-2</v>
      </c>
      <c r="F12" s="19">
        <f t="shared" si="9"/>
        <v>176</v>
      </c>
      <c r="G12" s="19">
        <v>20</v>
      </c>
      <c r="H12" s="19">
        <f t="shared" si="1"/>
        <v>1.0474013340799377E-2</v>
      </c>
      <c r="I12" s="47"/>
      <c r="J12" s="18">
        <v>0.2359550561797753</v>
      </c>
      <c r="K12" s="19">
        <f t="shared" si="7"/>
        <v>6.6304931489326882E-2</v>
      </c>
      <c r="L12" s="19">
        <f t="shared" si="10"/>
        <v>176</v>
      </c>
      <c r="M12" s="19">
        <v>12</v>
      </c>
      <c r="N12" s="19">
        <f t="shared" si="3"/>
        <v>4.5207907833631966E-3</v>
      </c>
      <c r="O12" s="47"/>
      <c r="P12" s="18">
        <v>0.13333333333333333</v>
      </c>
      <c r="Q12" s="19">
        <f t="shared" si="8"/>
        <v>2.8630549436783208E-2</v>
      </c>
      <c r="R12" s="19">
        <f t="shared" si="11"/>
        <v>176</v>
      </c>
      <c r="S12" s="19">
        <v>8</v>
      </c>
      <c r="T12" s="19">
        <f t="shared" si="5"/>
        <v>1.3013886107628731E-3</v>
      </c>
      <c r="U12" s="47"/>
      <c r="Y12">
        <v>50</v>
      </c>
      <c r="Z12" t="s">
        <v>26</v>
      </c>
      <c r="AA12">
        <v>164</v>
      </c>
    </row>
    <row r="13" spans="2:29" x14ac:dyDescent="0.2">
      <c r="B13" s="44">
        <v>70</v>
      </c>
      <c r="C13" s="19"/>
      <c r="D13" s="18" t="s">
        <v>10</v>
      </c>
      <c r="E13" s="19">
        <f>1-(E12+E14)</f>
        <v>0.80610584734703539</v>
      </c>
      <c r="F13" s="19"/>
      <c r="G13" s="19"/>
      <c r="H13" s="19"/>
      <c r="I13" s="26"/>
      <c r="J13" s="18" t="s">
        <v>10</v>
      </c>
      <c r="K13" s="19"/>
      <c r="L13" s="19"/>
      <c r="M13" s="19"/>
      <c r="N13" s="19"/>
      <c r="O13" s="26"/>
      <c r="P13" s="18" t="s">
        <v>10</v>
      </c>
      <c r="Q13" s="19"/>
      <c r="R13" s="19"/>
      <c r="S13" s="19"/>
      <c r="T13" s="19"/>
      <c r="U13" s="27"/>
      <c r="Y13">
        <v>75</v>
      </c>
      <c r="Z13" t="s">
        <v>28</v>
      </c>
      <c r="AA13">
        <v>8</v>
      </c>
    </row>
    <row r="14" spans="2:29" x14ac:dyDescent="0.2">
      <c r="B14" s="45"/>
      <c r="C14" s="1" t="s">
        <v>12</v>
      </c>
      <c r="D14" s="18">
        <v>0.31666666666666671</v>
      </c>
      <c r="E14" s="19">
        <f t="shared" si="6"/>
        <v>0.10172283525393011</v>
      </c>
      <c r="F14" s="19">
        <f>(-0.2*($B$13^2))+(19.36*$B$13)-292</f>
        <v>83.200000000000045</v>
      </c>
      <c r="G14" s="19">
        <v>20</v>
      </c>
      <c r="H14" s="19">
        <f t="shared" si="1"/>
        <v>2.445260462834857E-2</v>
      </c>
      <c r="I14" s="47">
        <v>98.96</v>
      </c>
      <c r="J14" s="18">
        <v>0.20926966292134835</v>
      </c>
      <c r="K14" s="19">
        <f t="shared" si="7"/>
        <v>5.5620852801958158E-2</v>
      </c>
      <c r="L14" s="19">
        <f>(-0.2*($B$13^2))+(19.36*$B$13)-292</f>
        <v>83.200000000000045</v>
      </c>
      <c r="M14" s="19">
        <v>12</v>
      </c>
      <c r="N14" s="19">
        <f t="shared" si="3"/>
        <v>8.0222383848978073E-3</v>
      </c>
      <c r="O14" s="47">
        <v>95.4</v>
      </c>
      <c r="P14" s="18">
        <v>0.20277777777777775</v>
      </c>
      <c r="Q14" s="19">
        <f t="shared" si="8"/>
        <v>5.3108316597811608E-2</v>
      </c>
      <c r="R14" s="19">
        <f>(-0.2*($B$13^2))+(19.36*$B$13)-292</f>
        <v>83.200000000000045</v>
      </c>
      <c r="S14" s="19">
        <v>8</v>
      </c>
      <c r="T14" s="19">
        <f t="shared" si="5"/>
        <v>5.1065689036357284E-3</v>
      </c>
      <c r="U14" s="47">
        <v>84.92</v>
      </c>
    </row>
    <row r="15" spans="2:29" x14ac:dyDescent="0.2">
      <c r="B15" s="45"/>
      <c r="C15" s="3" t="s">
        <v>13</v>
      </c>
      <c r="D15" s="18">
        <v>4.8611111111111112E-2</v>
      </c>
      <c r="E15" s="19">
        <f>1-(E14+E16)</f>
        <v>0.62554015593911583</v>
      </c>
      <c r="F15" s="19">
        <f t="shared" ref="F15:F16" si="12">(-0.2*($B$13^2))+(19.36*$B$13)-292</f>
        <v>83.200000000000045</v>
      </c>
      <c r="G15" s="19">
        <v>20</v>
      </c>
      <c r="H15" s="19">
        <f t="shared" si="1"/>
        <v>0.15037022979305661</v>
      </c>
      <c r="I15" s="47"/>
      <c r="J15" s="18">
        <v>0.45646067415730335</v>
      </c>
      <c r="K15" s="19">
        <f>1-(K14+K16)</f>
        <v>0.83438358287570269</v>
      </c>
      <c r="L15" s="19">
        <f t="shared" ref="L15:L16" si="13">(-0.2*($B$13^2))+(19.36*$B$13)-292</f>
        <v>83.200000000000045</v>
      </c>
      <c r="M15" s="19">
        <v>12</v>
      </c>
      <c r="N15" s="19">
        <f t="shared" si="3"/>
        <v>0.12034378599168782</v>
      </c>
      <c r="O15" s="47"/>
      <c r="P15" s="18">
        <v>0.64027777777777783</v>
      </c>
      <c r="Q15" s="19">
        <f>1-(Q14+Q16)</f>
        <v>0.91046454264267807</v>
      </c>
      <c r="R15" s="19">
        <f t="shared" ref="R15:R16" si="14">(-0.2*($B$13^2))+(19.36*$B$13)-292</f>
        <v>83.200000000000045</v>
      </c>
      <c r="S15" s="19">
        <v>8</v>
      </c>
      <c r="T15" s="19">
        <f t="shared" si="5"/>
        <v>8.7544667561795922E-2</v>
      </c>
      <c r="U15" s="47"/>
    </row>
    <row r="16" spans="2:29" ht="17" thickBot="1" x14ac:dyDescent="0.25">
      <c r="B16" s="46"/>
      <c r="C16" s="4" t="s">
        <v>14</v>
      </c>
      <c r="D16" s="18">
        <v>0.63472222222222219</v>
      </c>
      <c r="E16" s="19">
        <f t="shared" si="6"/>
        <v>0.27273700880695412</v>
      </c>
      <c r="F16" s="19">
        <f t="shared" si="12"/>
        <v>83.200000000000045</v>
      </c>
      <c r="G16" s="19">
        <v>20</v>
      </c>
      <c r="H16" s="19">
        <f t="shared" si="1"/>
        <v>6.5561780963210081E-2</v>
      </c>
      <c r="I16" s="47"/>
      <c r="J16" s="18">
        <v>0.3342696629213483</v>
      </c>
      <c r="K16" s="19">
        <f t="shared" si="7"/>
        <v>0.10999556432233917</v>
      </c>
      <c r="L16" s="19">
        <f t="shared" si="13"/>
        <v>83.200000000000045</v>
      </c>
      <c r="M16" s="19">
        <v>12</v>
      </c>
      <c r="N16" s="19">
        <f t="shared" si="3"/>
        <v>1.5864744854183526E-2</v>
      </c>
      <c r="O16" s="47"/>
      <c r="P16" s="18">
        <v>0.15694444444444444</v>
      </c>
      <c r="Q16" s="19">
        <f t="shared" si="8"/>
        <v>3.6427140759510375E-2</v>
      </c>
      <c r="R16" s="19">
        <f t="shared" si="14"/>
        <v>83.200000000000045</v>
      </c>
      <c r="S16" s="19">
        <v>8</v>
      </c>
      <c r="T16" s="19">
        <f t="shared" si="5"/>
        <v>3.5026096884144572E-3</v>
      </c>
      <c r="U16" s="47"/>
    </row>
    <row r="17" spans="2:21" x14ac:dyDescent="0.2">
      <c r="B17" s="44">
        <v>90</v>
      </c>
      <c r="C17" s="19"/>
      <c r="D17" s="18" t="s">
        <v>10</v>
      </c>
      <c r="E17" s="19"/>
      <c r="F17" s="19"/>
      <c r="G17" s="19"/>
      <c r="H17" s="19"/>
      <c r="I17" s="26"/>
      <c r="J17" s="18" t="s">
        <v>10</v>
      </c>
      <c r="K17" s="19"/>
      <c r="L17" s="19"/>
      <c r="M17" s="19"/>
      <c r="N17" s="19"/>
      <c r="O17" s="26"/>
      <c r="P17" s="18" t="s">
        <v>10</v>
      </c>
      <c r="Q17" s="19"/>
      <c r="R17" s="19"/>
      <c r="S17" s="19"/>
      <c r="T17" s="19"/>
      <c r="U17" s="27"/>
    </row>
    <row r="18" spans="2:21" x14ac:dyDescent="0.2">
      <c r="B18" s="45"/>
      <c r="C18" s="1" t="s">
        <v>12</v>
      </c>
      <c r="D18" s="18">
        <v>0.12777777777777777</v>
      </c>
      <c r="E18" s="19">
        <f t="shared" si="6"/>
        <v>2.6883310893528484E-2</v>
      </c>
      <c r="F18" s="19">
        <v>8</v>
      </c>
      <c r="G18" s="19">
        <v>20</v>
      </c>
      <c r="H18" s="19">
        <f t="shared" si="1"/>
        <v>6.7208277233821209E-2</v>
      </c>
      <c r="I18" s="47">
        <v>99.44</v>
      </c>
      <c r="J18" s="18">
        <v>0.17134831460674158</v>
      </c>
      <c r="K18" s="19">
        <f t="shared" si="7"/>
        <v>4.1460438745211645E-2</v>
      </c>
      <c r="L18" s="19">
        <v>8</v>
      </c>
      <c r="M18" s="19">
        <v>12</v>
      </c>
      <c r="N18" s="19">
        <f t="shared" si="3"/>
        <v>6.2190658117817467E-2</v>
      </c>
      <c r="O18" s="47">
        <v>98.59</v>
      </c>
      <c r="P18" s="18">
        <v>9.5833333333333326E-2</v>
      </c>
      <c r="Q18" s="19">
        <f t="shared" si="8"/>
        <v>1.7548307157617307E-2</v>
      </c>
      <c r="R18" s="19">
        <v>8</v>
      </c>
      <c r="S18" s="19">
        <v>8</v>
      </c>
      <c r="T18" s="19">
        <f t="shared" si="5"/>
        <v>1.7548307157617307E-2</v>
      </c>
      <c r="U18" s="47">
        <v>98.35</v>
      </c>
    </row>
    <row r="19" spans="2:21" x14ac:dyDescent="0.2">
      <c r="B19" s="45"/>
      <c r="C19" s="3" t="s">
        <v>13</v>
      </c>
      <c r="D19" s="18">
        <v>1.2500000000000001E-2</v>
      </c>
      <c r="E19" s="19">
        <f>1-(E18+E20)</f>
        <v>0.56212654152637287</v>
      </c>
      <c r="F19" s="19">
        <v>8</v>
      </c>
      <c r="G19" s="19">
        <v>20</v>
      </c>
      <c r="H19" s="19">
        <f t="shared" si="1"/>
        <v>1.4053163538159321</v>
      </c>
      <c r="I19" s="47"/>
      <c r="J19" s="18">
        <v>0.48174157303370785</v>
      </c>
      <c r="K19" s="19">
        <f>1-(K18+K20)</f>
        <v>0.84249440156583888</v>
      </c>
      <c r="L19" s="19">
        <v>8</v>
      </c>
      <c r="M19" s="19">
        <v>12</v>
      </c>
      <c r="N19" s="19">
        <f t="shared" si="3"/>
        <v>1.2637416023487584</v>
      </c>
      <c r="O19" s="47"/>
      <c r="P19" s="18">
        <v>0.55833333333333335</v>
      </c>
      <c r="Q19" s="19">
        <f>1-(Q18+Q20)</f>
        <v>0.86692532937765288</v>
      </c>
      <c r="R19" s="19">
        <v>8</v>
      </c>
      <c r="S19" s="19">
        <v>8</v>
      </c>
      <c r="T19" s="19">
        <f t="shared" si="5"/>
        <v>0.86692532937765288</v>
      </c>
      <c r="U19" s="47"/>
    </row>
    <row r="20" spans="2:21" ht="17" thickBot="1" x14ac:dyDescent="0.25">
      <c r="B20" s="46"/>
      <c r="C20" s="4" t="s">
        <v>14</v>
      </c>
      <c r="D20" s="20">
        <v>0.85972222222222217</v>
      </c>
      <c r="E20" s="5">
        <f t="shared" si="6"/>
        <v>0.41099014758009866</v>
      </c>
      <c r="F20" s="19">
        <v>8</v>
      </c>
      <c r="G20" s="19">
        <v>20</v>
      </c>
      <c r="H20" s="19">
        <f t="shared" si="1"/>
        <v>1.0274753689502467</v>
      </c>
      <c r="I20" s="48"/>
      <c r="J20" s="20">
        <v>0.34691011235955055</v>
      </c>
      <c r="K20" s="5">
        <f t="shared" si="7"/>
        <v>0.11604515968894942</v>
      </c>
      <c r="L20" s="19">
        <v>8</v>
      </c>
      <c r="M20" s="19">
        <v>12</v>
      </c>
      <c r="N20" s="19">
        <f t="shared" si="3"/>
        <v>0.17406773953342414</v>
      </c>
      <c r="O20" s="48"/>
      <c r="P20" s="20">
        <v>0.34583333333333333</v>
      </c>
      <c r="Q20" s="5">
        <f t="shared" si="8"/>
        <v>0.11552636346472987</v>
      </c>
      <c r="R20" s="19">
        <v>8</v>
      </c>
      <c r="S20" s="19">
        <v>8</v>
      </c>
      <c r="T20" s="19">
        <f t="shared" si="5"/>
        <v>0.11552636346472987</v>
      </c>
      <c r="U20" s="48"/>
    </row>
    <row r="44" spans="7:11" x14ac:dyDescent="0.2">
      <c r="G44">
        <v>5.18207810351708E-3</v>
      </c>
      <c r="H44">
        <v>91.86</v>
      </c>
    </row>
    <row r="45" spans="7:11" x14ac:dyDescent="0.2">
      <c r="G45">
        <v>1.0474013340799377E-2</v>
      </c>
      <c r="H45">
        <v>97.77</v>
      </c>
    </row>
    <row r="47" spans="7:11" x14ac:dyDescent="0.2">
      <c r="J47">
        <v>1.02747536895025</v>
      </c>
      <c r="K47">
        <v>99.44</v>
      </c>
    </row>
    <row r="48" spans="7:11" x14ac:dyDescent="0.2">
      <c r="G48" s="19">
        <v>3.0631149314626445E-3</v>
      </c>
      <c r="H48">
        <v>67.75</v>
      </c>
      <c r="J48">
        <v>0.11552636346472987</v>
      </c>
      <c r="K48">
        <v>98.35</v>
      </c>
    </row>
    <row r="49" spans="7:11" x14ac:dyDescent="0.2">
      <c r="G49" s="19">
        <v>4.5207907833631966E-3</v>
      </c>
      <c r="H49">
        <v>86.64</v>
      </c>
      <c r="J49" s="19">
        <v>0.17406773953342414</v>
      </c>
      <c r="K49">
        <v>98.59</v>
      </c>
    </row>
    <row r="50" spans="7:11" x14ac:dyDescent="0.2">
      <c r="J50" s="19">
        <v>1.5864744854183526E-2</v>
      </c>
      <c r="K50">
        <v>95.4</v>
      </c>
    </row>
    <row r="51" spans="7:11" x14ac:dyDescent="0.2">
      <c r="J51">
        <v>6.5561780963210081E-2</v>
      </c>
      <c r="K51">
        <v>98.96</v>
      </c>
    </row>
    <row r="52" spans="7:11" x14ac:dyDescent="0.2">
      <c r="G52">
        <v>6.3832172464672757E-4</v>
      </c>
      <c r="H52">
        <v>39.869999999999997</v>
      </c>
    </row>
    <row r="53" spans="7:11" x14ac:dyDescent="0.2">
      <c r="G53">
        <v>1.3013886107628731E-3</v>
      </c>
      <c r="H53">
        <v>67.42</v>
      </c>
    </row>
    <row r="54" spans="7:11" x14ac:dyDescent="0.2">
      <c r="G54">
        <v>3.5026096884144572E-3</v>
      </c>
      <c r="H54">
        <v>84.92</v>
      </c>
    </row>
  </sheetData>
  <mergeCells count="19">
    <mergeCell ref="D4:I4"/>
    <mergeCell ref="J4:O4"/>
    <mergeCell ref="P4:U4"/>
    <mergeCell ref="I6:I8"/>
    <mergeCell ref="I10:I12"/>
    <mergeCell ref="O6:O8"/>
    <mergeCell ref="O10:O12"/>
    <mergeCell ref="B5:B8"/>
    <mergeCell ref="B9:B12"/>
    <mergeCell ref="B13:B16"/>
    <mergeCell ref="B17:B20"/>
    <mergeCell ref="U6:U8"/>
    <mergeCell ref="U10:U12"/>
    <mergeCell ref="U14:U16"/>
    <mergeCell ref="U18:U20"/>
    <mergeCell ref="I14:I16"/>
    <mergeCell ref="I18:I20"/>
    <mergeCell ref="O14:O16"/>
    <mergeCell ref="O18:O2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9C066-D1A6-AC46-BA7A-2574A3ABCEDB}">
  <dimension ref="A2:AE37"/>
  <sheetViews>
    <sheetView tabSelected="1" topLeftCell="A7" zoomScale="75" zoomScaleNormal="100" workbookViewId="0">
      <selection activeCell="S9" sqref="S9"/>
    </sheetView>
  </sheetViews>
  <sheetFormatPr baseColWidth="10" defaultColWidth="11" defaultRowHeight="16" x14ac:dyDescent="0.2"/>
  <cols>
    <col min="2" max="2" width="4.1640625" customWidth="1"/>
    <col min="3" max="3" width="5.33203125" customWidth="1"/>
    <col min="4" max="4" width="13.5" bestFit="1" customWidth="1"/>
    <col min="5" max="5" width="19.6640625" bestFit="1" customWidth="1"/>
    <col min="6" max="6" width="21.83203125" bestFit="1" customWidth="1"/>
    <col min="7" max="7" width="9" bestFit="1" customWidth="1"/>
    <col min="8" max="8" width="12.33203125" customWidth="1"/>
    <col min="9" max="9" width="14.33203125" bestFit="1" customWidth="1"/>
    <col min="10" max="10" width="13.6640625" bestFit="1" customWidth="1"/>
    <col min="11" max="11" width="13.5" bestFit="1" customWidth="1"/>
    <col min="12" max="12" width="19.6640625" bestFit="1" customWidth="1"/>
    <col min="13" max="13" width="21.83203125" bestFit="1" customWidth="1"/>
    <col min="14" max="14" width="12.33203125" bestFit="1" customWidth="1"/>
    <col min="16" max="16" width="14.33203125" bestFit="1" customWidth="1"/>
    <col min="17" max="17" width="13.6640625" bestFit="1" customWidth="1"/>
    <col min="19" max="19" width="17.33203125" bestFit="1" customWidth="1"/>
    <col min="20" max="20" width="17.83203125" bestFit="1" customWidth="1"/>
    <col min="24" max="24" width="13.6640625" bestFit="1" customWidth="1"/>
    <col min="26" max="26" width="17.33203125" bestFit="1" customWidth="1"/>
    <col min="27" max="27" width="17.83203125" bestFit="1" customWidth="1"/>
  </cols>
  <sheetData>
    <row r="2" spans="1:31" x14ac:dyDescent="0.2">
      <c r="D2" s="13"/>
      <c r="E2" s="13" t="s">
        <v>0</v>
      </c>
      <c r="F2" s="13" t="s">
        <v>1</v>
      </c>
      <c r="G2" s="13" t="s">
        <v>2</v>
      </c>
      <c r="K2" s="13"/>
      <c r="L2" s="13" t="s">
        <v>0</v>
      </c>
      <c r="M2" s="13" t="s">
        <v>1</v>
      </c>
      <c r="N2" s="13" t="s">
        <v>2</v>
      </c>
      <c r="R2" s="13"/>
      <c r="S2" s="13" t="s">
        <v>0</v>
      </c>
      <c r="T2" s="13" t="s">
        <v>1</v>
      </c>
      <c r="U2" s="13" t="s">
        <v>2</v>
      </c>
      <c r="Y2" s="13"/>
      <c r="Z2" s="13" t="s">
        <v>0</v>
      </c>
      <c r="AA2" s="13" t="s">
        <v>1</v>
      </c>
      <c r="AB2" s="13" t="s">
        <v>2</v>
      </c>
    </row>
    <row r="3" spans="1:31" x14ac:dyDescent="0.2">
      <c r="D3" s="13" t="s">
        <v>3</v>
      </c>
      <c r="E3" s="15">
        <v>2888</v>
      </c>
      <c r="F3" s="12">
        <v>6</v>
      </c>
      <c r="G3" s="12">
        <v>15.24</v>
      </c>
      <c r="K3" s="13" t="s">
        <v>3</v>
      </c>
      <c r="L3" s="15">
        <v>2860</v>
      </c>
      <c r="M3" s="12">
        <v>6</v>
      </c>
      <c r="N3" s="12">
        <v>15.24</v>
      </c>
      <c r="R3" s="13" t="s">
        <v>3</v>
      </c>
      <c r="S3" s="15">
        <v>2988</v>
      </c>
      <c r="T3" s="12">
        <v>6</v>
      </c>
      <c r="U3" s="12">
        <v>15.24</v>
      </c>
      <c r="Y3" s="13" t="s">
        <v>3</v>
      </c>
      <c r="Z3" s="15">
        <v>2960</v>
      </c>
      <c r="AA3" s="12">
        <v>6</v>
      </c>
      <c r="AB3" s="12">
        <v>15.24</v>
      </c>
    </row>
    <row r="4" spans="1:31" x14ac:dyDescent="0.2">
      <c r="D4" s="31"/>
      <c r="E4" s="15">
        <v>3336</v>
      </c>
      <c r="F4" s="12">
        <v>6</v>
      </c>
      <c r="G4" s="12">
        <v>15.24</v>
      </c>
      <c r="K4" s="31"/>
      <c r="L4" s="15">
        <v>2860</v>
      </c>
      <c r="M4" s="12">
        <v>6</v>
      </c>
      <c r="N4" s="12">
        <v>15.24</v>
      </c>
      <c r="R4" s="31"/>
      <c r="S4" s="15">
        <v>2996</v>
      </c>
      <c r="T4" s="12">
        <v>6</v>
      </c>
      <c r="U4" s="12">
        <v>15.24</v>
      </c>
      <c r="Y4" s="31"/>
      <c r="Z4" s="15">
        <v>3040</v>
      </c>
      <c r="AA4" s="12">
        <v>6</v>
      </c>
      <c r="AB4" s="12">
        <v>15.24</v>
      </c>
    </row>
    <row r="5" spans="1:31" x14ac:dyDescent="0.2">
      <c r="D5" s="31"/>
      <c r="E5" s="15">
        <v>3070</v>
      </c>
      <c r="F5" s="12">
        <v>6</v>
      </c>
      <c r="G5" s="12">
        <v>15.24</v>
      </c>
      <c r="K5" s="31"/>
      <c r="L5" s="15">
        <v>2860</v>
      </c>
      <c r="M5" s="12">
        <v>6</v>
      </c>
      <c r="N5" s="12">
        <v>15.24</v>
      </c>
      <c r="R5" s="31"/>
      <c r="S5" s="15">
        <v>2960</v>
      </c>
      <c r="T5" s="12">
        <v>6</v>
      </c>
      <c r="U5" s="12">
        <v>15.24</v>
      </c>
      <c r="Y5" s="31"/>
      <c r="Z5" s="15">
        <v>3040</v>
      </c>
      <c r="AA5" s="12">
        <v>6</v>
      </c>
      <c r="AB5" s="12">
        <v>15.24</v>
      </c>
    </row>
    <row r="6" spans="1:31" x14ac:dyDescent="0.2">
      <c r="D6" s="31"/>
      <c r="E6" s="15">
        <v>2800</v>
      </c>
      <c r="F6" s="12">
        <v>6</v>
      </c>
      <c r="G6" s="12">
        <v>15.24</v>
      </c>
      <c r="K6" s="31"/>
      <c r="L6" s="15">
        <v>2950</v>
      </c>
      <c r="M6" s="12">
        <v>6</v>
      </c>
      <c r="N6" s="12">
        <v>15.24</v>
      </c>
      <c r="R6" s="31"/>
      <c r="S6" s="15">
        <v>2824</v>
      </c>
      <c r="T6" s="12">
        <v>6</v>
      </c>
      <c r="U6" s="12">
        <v>15.24</v>
      </c>
      <c r="Y6" s="31"/>
      <c r="Z6" s="15">
        <v>2940</v>
      </c>
      <c r="AA6" s="12">
        <v>6</v>
      </c>
      <c r="AB6" s="12">
        <v>15.24</v>
      </c>
    </row>
    <row r="7" spans="1:31" ht="17" thickBot="1" x14ac:dyDescent="0.25"/>
    <row r="8" spans="1:31" ht="17" thickBot="1" x14ac:dyDescent="0.25">
      <c r="A8" t="s">
        <v>4</v>
      </c>
      <c r="B8">
        <v>30</v>
      </c>
      <c r="C8" s="11" t="s">
        <v>4</v>
      </c>
      <c r="D8" s="41" t="s">
        <v>5</v>
      </c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3"/>
      <c r="R8" s="41" t="s">
        <v>5</v>
      </c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3"/>
    </row>
    <row r="9" spans="1:31" ht="17" thickBot="1" x14ac:dyDescent="0.25">
      <c r="A9" t="s">
        <v>4</v>
      </c>
      <c r="B9">
        <v>50</v>
      </c>
      <c r="C9" s="44">
        <v>30</v>
      </c>
      <c r="D9" s="7" t="s">
        <v>23</v>
      </c>
      <c r="E9" s="8" t="s">
        <v>7</v>
      </c>
      <c r="F9" s="8" t="s">
        <v>8</v>
      </c>
      <c r="G9" s="8" t="s">
        <v>9</v>
      </c>
      <c r="H9" s="9" t="s">
        <v>10</v>
      </c>
      <c r="I9" s="28" t="s">
        <v>21</v>
      </c>
      <c r="J9" s="28" t="s">
        <v>22</v>
      </c>
      <c r="K9" s="7" t="s">
        <v>6</v>
      </c>
      <c r="L9" s="8" t="s">
        <v>7</v>
      </c>
      <c r="M9" s="8" t="s">
        <v>8</v>
      </c>
      <c r="N9" s="8" t="s">
        <v>9</v>
      </c>
      <c r="O9" s="9" t="s">
        <v>10</v>
      </c>
      <c r="P9" s="28" t="s">
        <v>21</v>
      </c>
      <c r="Q9" s="28" t="s">
        <v>22</v>
      </c>
      <c r="R9" s="7" t="s">
        <v>11</v>
      </c>
      <c r="S9" s="8" t="s">
        <v>7</v>
      </c>
      <c r="T9" s="8" t="s">
        <v>8</v>
      </c>
      <c r="U9" s="8" t="s">
        <v>9</v>
      </c>
      <c r="V9" s="9" t="s">
        <v>10</v>
      </c>
      <c r="W9" s="28" t="s">
        <v>21</v>
      </c>
      <c r="X9" s="28" t="s">
        <v>22</v>
      </c>
      <c r="Y9" s="7" t="s">
        <v>29</v>
      </c>
      <c r="Z9" s="8" t="s">
        <v>7</v>
      </c>
      <c r="AA9" s="8" t="s">
        <v>8</v>
      </c>
      <c r="AB9" s="8" t="s">
        <v>9</v>
      </c>
      <c r="AC9" s="9" t="s">
        <v>10</v>
      </c>
      <c r="AD9" s="28" t="s">
        <v>21</v>
      </c>
      <c r="AE9" s="28" t="s">
        <v>22</v>
      </c>
    </row>
    <row r="10" spans="1:31" x14ac:dyDescent="0.2">
      <c r="A10" t="s">
        <v>4</v>
      </c>
      <c r="B10">
        <v>70</v>
      </c>
      <c r="C10" s="45"/>
      <c r="D10" s="1" t="s">
        <v>12</v>
      </c>
      <c r="E10">
        <f>E3-(E11+E12)</f>
        <v>702</v>
      </c>
      <c r="F10">
        <f>E10*F3/E3</f>
        <v>1.4584487534626038</v>
      </c>
      <c r="G10">
        <f>E10*$G$3/E3</f>
        <v>3.7044598337950139</v>
      </c>
      <c r="H10" s="2">
        <f>G10/$G$3</f>
        <v>0.24307479224376732</v>
      </c>
      <c r="I10" s="24">
        <f>((ACOS(1-(H10/1)))-((1-H10)*((1-((1-H10)^2))^0.5)))/PI()</f>
        <v>6.9248141971372731E-2</v>
      </c>
      <c r="J10" s="25">
        <f>1-J12</f>
        <v>0.7</v>
      </c>
      <c r="K10" s="1" t="s">
        <v>12</v>
      </c>
      <c r="L10">
        <f>L3-(L11+L12)</f>
        <v>1010</v>
      </c>
      <c r="M10">
        <f>L10*M3/L3</f>
        <v>2.1188811188811187</v>
      </c>
      <c r="N10">
        <f>L10*$G$3/L3</f>
        <v>5.3819580419580415</v>
      </c>
      <c r="O10" s="2">
        <f>N10/$G$3</f>
        <v>0.35314685314685312</v>
      </c>
      <c r="P10" s="24">
        <f>((ACOS(1-(O10/1)))-((1-O10)*((1-((1-O10)^2))^0.5)))/PI()</f>
        <v>0.11906250922919404</v>
      </c>
      <c r="Q10" s="25">
        <f>1-Q12</f>
        <v>0.7</v>
      </c>
      <c r="R10" s="1" t="s">
        <v>12</v>
      </c>
      <c r="S10">
        <f>S3-(S11+S12)</f>
        <v>1158</v>
      </c>
      <c r="T10">
        <f>S10*T3/S3</f>
        <v>2.3253012048192772</v>
      </c>
      <c r="U10">
        <f>S10*$G$3/S3</f>
        <v>5.9062650602409645</v>
      </c>
      <c r="V10" s="2">
        <f>U10/$G$3</f>
        <v>0.3875502008032129</v>
      </c>
      <c r="W10" s="24">
        <f>((ACOS(1-(V10/1)))-((1-V10)*((1-((1-V10)^2))^0.5)))/PI()</f>
        <v>0.13607526564750125</v>
      </c>
      <c r="X10" s="25">
        <f>1-X12</f>
        <v>0.7</v>
      </c>
      <c r="Y10" s="1" t="s">
        <v>12</v>
      </c>
      <c r="Z10">
        <f>Z3-(Z11+Z12)</f>
        <v>1068</v>
      </c>
      <c r="AA10">
        <f>Z10*AA3/Z3</f>
        <v>2.1648648648648647</v>
      </c>
      <c r="AB10">
        <f>Z10*$G$3/Z3</f>
        <v>5.498756756756757</v>
      </c>
      <c r="AC10" s="2">
        <f>AB10/$G$3</f>
        <v>0.36081081081081084</v>
      </c>
      <c r="AD10" s="24">
        <f>((ACOS(1-(AC10/1)))-((1-AC10)*((1-((1-AC10)^2))^0.5)))/PI()</f>
        <v>0.12279907767298298</v>
      </c>
      <c r="AE10" s="25">
        <f>1-AE12</f>
        <v>0.7</v>
      </c>
    </row>
    <row r="11" spans="1:31" x14ac:dyDescent="0.2">
      <c r="A11" t="s">
        <v>4</v>
      </c>
      <c r="B11">
        <v>90</v>
      </c>
      <c r="C11" s="45"/>
      <c r="D11" s="3" t="s">
        <v>13</v>
      </c>
      <c r="E11" s="16">
        <v>2016</v>
      </c>
      <c r="F11">
        <f>E11*F3/E3</f>
        <v>4.1883656509695291</v>
      </c>
      <c r="G11">
        <f>E11*$G$3/E3</f>
        <v>10.638448753462605</v>
      </c>
      <c r="H11" s="2">
        <f t="shared" ref="H11:H12" si="0">G11/$G$3</f>
        <v>0.69806094182825484</v>
      </c>
      <c r="I11" s="18">
        <f>1-(I10+I12)</f>
        <v>0.92225596185017078</v>
      </c>
      <c r="J11" s="29">
        <f>(J12-I12)/I11</f>
        <v>0.31607722354729656</v>
      </c>
      <c r="K11" s="3" t="s">
        <v>13</v>
      </c>
      <c r="L11" s="16">
        <v>1630</v>
      </c>
      <c r="M11">
        <f>L11*M3/L3</f>
        <v>3.4195804195804196</v>
      </c>
      <c r="N11">
        <f>L11*$G$3/L3</f>
        <v>8.6857342657342667</v>
      </c>
      <c r="O11" s="2">
        <f t="shared" ref="O11:O12" si="1">N11/$G$3</f>
        <v>0.56993006993007</v>
      </c>
      <c r="P11" s="18">
        <f>1-(P10+P12)</f>
        <v>0.86828100144030329</v>
      </c>
      <c r="Q11" s="29">
        <f>(Q12-P12)/P11</f>
        <v>0.33093377626926335</v>
      </c>
      <c r="R11" s="3" t="s">
        <v>13</v>
      </c>
      <c r="S11" s="16">
        <v>1580</v>
      </c>
      <c r="T11">
        <f>S11*T3/S3</f>
        <v>3.1726907630522088</v>
      </c>
      <c r="U11">
        <f>S11*$G$3/S3</f>
        <v>8.0586345381526101</v>
      </c>
      <c r="V11" s="2">
        <f t="shared" ref="V11:V12" si="2">U11/$G$3</f>
        <v>0.52878179384203483</v>
      </c>
      <c r="W11" s="18">
        <f>1-(W10+W12)</f>
        <v>0.84958252397129663</v>
      </c>
      <c r="X11" s="29">
        <f>(X12-W12)/W11</f>
        <v>0.33623312810569167</v>
      </c>
      <c r="Y11" s="3" t="s">
        <v>13</v>
      </c>
      <c r="Z11" s="16">
        <v>1500</v>
      </c>
      <c r="AA11">
        <f>Z11*AA3/Z3</f>
        <v>3.0405405405405403</v>
      </c>
      <c r="AB11">
        <f>Z11*$G$3/Z3</f>
        <v>7.7229729729729728</v>
      </c>
      <c r="AC11" s="2">
        <f t="shared" ref="AC11:AC12" si="3">AB11/$G$3</f>
        <v>0.50675675675675669</v>
      </c>
      <c r="AD11" s="18">
        <f>1-(AD10+AD12)</f>
        <v>0.8488560511598191</v>
      </c>
      <c r="AE11" s="29">
        <f>(AE12-AD12)/AD11</f>
        <v>0.32002496590750701</v>
      </c>
    </row>
    <row r="12" spans="1:31" ht="17" thickBot="1" x14ac:dyDescent="0.25">
      <c r="C12" s="46"/>
      <c r="D12" s="4" t="s">
        <v>14</v>
      </c>
      <c r="E12" s="17">
        <v>170</v>
      </c>
      <c r="F12" s="5">
        <f>E12*F3/E3</f>
        <v>0.35318559556786705</v>
      </c>
      <c r="G12" s="5">
        <f>E12*$G$3/E3</f>
        <v>0.89709141274238235</v>
      </c>
      <c r="H12" s="6">
        <f t="shared" si="0"/>
        <v>5.8864265927977846E-2</v>
      </c>
      <c r="I12" s="18">
        <f t="shared" ref="I12:I24" si="4">((ACOS(1-(H12/1)))-((1-H12)*((1-((1-H12)^2))^0.5)))/PI()</f>
        <v>8.495896178456518E-3</v>
      </c>
      <c r="J12" s="2">
        <f>$C$9/100</f>
        <v>0.3</v>
      </c>
      <c r="K12" s="4" t="s">
        <v>14</v>
      </c>
      <c r="L12" s="17">
        <v>220</v>
      </c>
      <c r="M12" s="5">
        <f>L12*M3/L3</f>
        <v>0.46153846153846156</v>
      </c>
      <c r="N12" s="5">
        <f>L12*$G$3/L3</f>
        <v>1.1723076923076923</v>
      </c>
      <c r="O12" s="6">
        <f t="shared" si="1"/>
        <v>7.6923076923076913E-2</v>
      </c>
      <c r="P12" s="18">
        <f t="shared" ref="P12" si="5">((ACOS(1-(O12/1)))-((1-O12)*((1-((1-O12)^2))^0.5)))/PI()</f>
        <v>1.2656489330502703E-2</v>
      </c>
      <c r="Q12" s="2">
        <f>$C$9/100</f>
        <v>0.3</v>
      </c>
      <c r="R12" s="4" t="s">
        <v>14</v>
      </c>
      <c r="S12" s="17">
        <v>250</v>
      </c>
      <c r="T12" s="5">
        <f>S12*T3/S3</f>
        <v>0.50200803212851408</v>
      </c>
      <c r="U12" s="5">
        <f>S12*$G$3/S3</f>
        <v>1.2751004016064258</v>
      </c>
      <c r="V12" s="6">
        <f t="shared" si="2"/>
        <v>8.3668005354752342E-2</v>
      </c>
      <c r="W12" s="18">
        <f t="shared" ref="W12" si="6">((ACOS(1-(V12/1)))-((1-V12)*((1-((1-V12)^2))^0.5)))/PI()</f>
        <v>1.4342210381202121E-2</v>
      </c>
      <c r="X12" s="2">
        <f>$C$9/100</f>
        <v>0.3</v>
      </c>
      <c r="Y12" s="4" t="s">
        <v>14</v>
      </c>
      <c r="Z12" s="17">
        <v>392</v>
      </c>
      <c r="AA12" s="5">
        <f>Z12*AA3/Z3</f>
        <v>0.79459459459459458</v>
      </c>
      <c r="AB12" s="5">
        <f>Z12*$G$3/Z3</f>
        <v>2.0182702702702704</v>
      </c>
      <c r="AC12" s="6">
        <f t="shared" si="3"/>
        <v>0.13243243243243244</v>
      </c>
      <c r="AD12" s="18">
        <f t="shared" ref="AD12" si="7">((ACOS(1-(AC12/1)))-((1-AC12)*((1-((1-AC12)^2))^0.5)))/PI()</f>
        <v>2.8344871167197874E-2</v>
      </c>
      <c r="AE12" s="2">
        <f>$C$9/100</f>
        <v>0.3</v>
      </c>
    </row>
    <row r="13" spans="1:31" x14ac:dyDescent="0.2">
      <c r="C13" s="44">
        <v>50</v>
      </c>
      <c r="D13" s="7" t="s">
        <v>23</v>
      </c>
      <c r="E13" s="8" t="s">
        <v>7</v>
      </c>
      <c r="F13" s="8" t="s">
        <v>8</v>
      </c>
      <c r="G13" s="8" t="s">
        <v>9</v>
      </c>
      <c r="H13" s="9" t="s">
        <v>10</v>
      </c>
      <c r="I13" s="28" t="s">
        <v>21</v>
      </c>
      <c r="J13" s="28" t="s">
        <v>22</v>
      </c>
      <c r="K13" s="7" t="s">
        <v>6</v>
      </c>
      <c r="L13" s="8" t="s">
        <v>7</v>
      </c>
      <c r="M13" s="8" t="s">
        <v>8</v>
      </c>
      <c r="N13" s="8" t="s">
        <v>9</v>
      </c>
      <c r="O13" s="9" t="s">
        <v>10</v>
      </c>
      <c r="P13" s="28" t="s">
        <v>21</v>
      </c>
      <c r="Q13" s="28" t="s">
        <v>22</v>
      </c>
      <c r="R13" s="7" t="s">
        <v>11</v>
      </c>
      <c r="S13" s="8" t="s">
        <v>7</v>
      </c>
      <c r="T13" s="8" t="s">
        <v>8</v>
      </c>
      <c r="U13" s="8" t="s">
        <v>9</v>
      </c>
      <c r="V13" s="9" t="s">
        <v>10</v>
      </c>
      <c r="W13" s="28" t="s">
        <v>21</v>
      </c>
      <c r="X13" s="28" t="s">
        <v>22</v>
      </c>
      <c r="Y13" s="7" t="s">
        <v>29</v>
      </c>
      <c r="Z13" s="8" t="s">
        <v>7</v>
      </c>
      <c r="AA13" s="8" t="s">
        <v>8</v>
      </c>
      <c r="AB13" s="8" t="s">
        <v>9</v>
      </c>
      <c r="AC13" s="9" t="s">
        <v>10</v>
      </c>
      <c r="AD13" s="28" t="s">
        <v>21</v>
      </c>
      <c r="AE13" s="28" t="s">
        <v>22</v>
      </c>
    </row>
    <row r="14" spans="1:31" x14ac:dyDescent="0.2">
      <c r="C14" s="45"/>
      <c r="D14" s="1" t="s">
        <v>12</v>
      </c>
      <c r="E14">
        <f>E4-(E15+E16)</f>
        <v>451</v>
      </c>
      <c r="F14">
        <f>E14*F4/E4</f>
        <v>0.8111510791366906</v>
      </c>
      <c r="G14">
        <f>E14*$G$3/E4</f>
        <v>2.0603237410071942</v>
      </c>
      <c r="H14" s="2">
        <f>G14/$G$3</f>
        <v>0.13519184652278177</v>
      </c>
      <c r="I14" s="18">
        <f t="shared" si="4"/>
        <v>2.9222720994938618E-2</v>
      </c>
      <c r="J14" s="2">
        <f>1-J16</f>
        <v>0.5</v>
      </c>
      <c r="K14" s="1" t="s">
        <v>12</v>
      </c>
      <c r="L14">
        <f>L4-(L15+L16)</f>
        <v>498</v>
      </c>
      <c r="M14">
        <f>L14*M4/L4</f>
        <v>1.0447552447552448</v>
      </c>
      <c r="N14">
        <f>L14*$G$3/L4</f>
        <v>2.653678321678322</v>
      </c>
      <c r="O14" s="2">
        <f>N14/$G$3</f>
        <v>0.17412587412587413</v>
      </c>
      <c r="P14" s="18">
        <f t="shared" ref="P14" si="8">((ACOS(1-(O14/1)))-((1-O14)*((1-((1-O14)^2))^0.5)))/PI()</f>
        <v>4.245386451065182E-2</v>
      </c>
      <c r="Q14" s="2">
        <f>1-Q16</f>
        <v>0.5</v>
      </c>
      <c r="R14" s="1" t="s">
        <v>12</v>
      </c>
      <c r="S14">
        <f>S4-(S15+S16)</f>
        <v>766</v>
      </c>
      <c r="T14">
        <f>S14*T4/S4</f>
        <v>1.5340453938584779</v>
      </c>
      <c r="U14">
        <f>S14*$G$3/S4</f>
        <v>3.8964753004005339</v>
      </c>
      <c r="V14" s="2">
        <f>U14/$G$3</f>
        <v>0.25567423230974634</v>
      </c>
      <c r="W14" s="18">
        <f t="shared" ref="W14" si="9">((ACOS(1-(V14/1)))-((1-V14)*((1-((1-V14)^2))^0.5)))/PI()</f>
        <v>7.4547691423496223E-2</v>
      </c>
      <c r="X14" s="2">
        <f>1-X16</f>
        <v>0.5</v>
      </c>
      <c r="Y14" s="1" t="s">
        <v>12</v>
      </c>
      <c r="Z14">
        <f>Z4-(Z15+Z16)</f>
        <v>644</v>
      </c>
      <c r="AA14">
        <f>Z14*AA4/Z4</f>
        <v>1.2710526315789474</v>
      </c>
      <c r="AB14">
        <f>Z14*$G$3/Z4</f>
        <v>3.2284736842105262</v>
      </c>
      <c r="AC14" s="2">
        <f>AB14/$G$3</f>
        <v>0.21184210526315789</v>
      </c>
      <c r="AD14" s="18">
        <f t="shared" ref="AD14" si="10">((ACOS(1-(AC14/1)))-((1-AC14)*((1-((1-AC14)^2))^0.5)))/PI()</f>
        <v>5.6626088007308208E-2</v>
      </c>
      <c r="AE14" s="2">
        <f>1-AE16</f>
        <v>0.5</v>
      </c>
    </row>
    <row r="15" spans="1:31" x14ac:dyDescent="0.2">
      <c r="C15" s="45"/>
      <c r="D15" s="3" t="s">
        <v>13</v>
      </c>
      <c r="E15" s="16">
        <v>2480</v>
      </c>
      <c r="F15">
        <f>E15*F3/E4</f>
        <v>4.4604316546762588</v>
      </c>
      <c r="G15">
        <f>E15*$G$3/E4</f>
        <v>11.329496402877696</v>
      </c>
      <c r="H15" s="2">
        <f t="shared" ref="H15:H16" si="11">G15/$G$3</f>
        <v>0.74340527577937643</v>
      </c>
      <c r="I15" s="18">
        <f>1-(I14+I16)</f>
        <v>0.94585565763821389</v>
      </c>
      <c r="J15" s="29">
        <f>(J16-I16)/I15</f>
        <v>0.50227365538988844</v>
      </c>
      <c r="K15" s="3" t="s">
        <v>13</v>
      </c>
      <c r="L15" s="16">
        <v>1472</v>
      </c>
      <c r="M15">
        <f>L15*M3/L4</f>
        <v>3.0881118881118881</v>
      </c>
      <c r="N15">
        <f>L15*$G$3/L4</f>
        <v>7.8438041958041955</v>
      </c>
      <c r="O15" s="2">
        <f t="shared" ref="O15:O16" si="12">N15/$G$3</f>
        <v>0.51468531468531464</v>
      </c>
      <c r="P15" s="18">
        <f>1-(P14+P16)</f>
        <v>0.85836042423032455</v>
      </c>
      <c r="Q15" s="29">
        <f>(Q16-P16)/P15</f>
        <v>0.46695336530732867</v>
      </c>
      <c r="R15" s="3" t="s">
        <v>13</v>
      </c>
      <c r="S15" s="16">
        <v>1300</v>
      </c>
      <c r="T15">
        <f>S15*T3/S4</f>
        <v>2.6034712950600802</v>
      </c>
      <c r="U15">
        <f>S15*$G$3/S4</f>
        <v>6.6128170894526033</v>
      </c>
      <c r="V15" s="2">
        <f t="shared" ref="V15:V16" si="13">U15/$G$3</f>
        <v>0.43391188251001334</v>
      </c>
      <c r="W15" s="18">
        <f>1-(W14+W16)</f>
        <v>0.82662405293854235</v>
      </c>
      <c r="X15" s="29">
        <f>(X16-W16)/W15</f>
        <v>0.48531341779364462</v>
      </c>
      <c r="Y15" s="3" t="s">
        <v>13</v>
      </c>
      <c r="Z15" s="16">
        <v>1280</v>
      </c>
      <c r="AA15">
        <f>Z15*AA3/Z4</f>
        <v>2.5263157894736841</v>
      </c>
      <c r="AB15">
        <f>Z15*$G$3/Z4</f>
        <v>6.4168421052631581</v>
      </c>
      <c r="AC15" s="2">
        <f t="shared" ref="AC15:AC16" si="14">AB15/$G$3</f>
        <v>0.4210526315789474</v>
      </c>
      <c r="AD15" s="18">
        <f>1-(AD14+AD16)</f>
        <v>0.81748269589747724</v>
      </c>
      <c r="AE15" s="29">
        <f>(AE16-AD16)/AD15</f>
        <v>0.45763511054392203</v>
      </c>
    </row>
    <row r="16" spans="1:31" ht="17" thickBot="1" x14ac:dyDescent="0.25">
      <c r="C16" s="46"/>
      <c r="D16" s="4" t="s">
        <v>14</v>
      </c>
      <c r="E16" s="17">
        <v>405</v>
      </c>
      <c r="F16" s="5">
        <f>E16*F3/E4</f>
        <v>0.72841726618705038</v>
      </c>
      <c r="G16" s="5">
        <f>E16*$G$3/E4</f>
        <v>1.8501798561151079</v>
      </c>
      <c r="H16" s="6">
        <f t="shared" si="11"/>
        <v>0.12140287769784172</v>
      </c>
      <c r="I16" s="20">
        <f>((ACOS(1-(H16/1)))-((1-H16)*((1-((1-H16)^2))^0.5)))/PI()</f>
        <v>2.4921621366847453E-2</v>
      </c>
      <c r="J16" s="6">
        <f>$C$13/100</f>
        <v>0.5</v>
      </c>
      <c r="K16" s="4" t="s">
        <v>14</v>
      </c>
      <c r="L16" s="17">
        <v>890</v>
      </c>
      <c r="M16" s="5">
        <f>L16*M3/L4</f>
        <v>1.8671328671328671</v>
      </c>
      <c r="N16" s="5">
        <f>L16*$G$3/L4</f>
        <v>4.7425174825174823</v>
      </c>
      <c r="O16" s="6">
        <f t="shared" si="12"/>
        <v>0.31118881118881114</v>
      </c>
      <c r="P16" s="20">
        <f>((ACOS(1-(O16/1)))-((1-O16)*((1-((1-O16)^2))^0.5)))/PI()</f>
        <v>9.9185711259023632E-2</v>
      </c>
      <c r="Q16" s="6">
        <f>$C$13/100</f>
        <v>0.5</v>
      </c>
      <c r="R16" s="4" t="s">
        <v>14</v>
      </c>
      <c r="S16" s="17">
        <v>930</v>
      </c>
      <c r="T16" s="5">
        <f>S16*T3/S4</f>
        <v>1.8624833110814418</v>
      </c>
      <c r="U16" s="5">
        <f>S16*$G$3/S4</f>
        <v>4.7307076101468626</v>
      </c>
      <c r="V16" s="6">
        <f t="shared" si="13"/>
        <v>0.31041388518024032</v>
      </c>
      <c r="W16" s="20">
        <f>((ACOS(1-(V16/1)))-((1-V16)*((1-((1-V16)^2))^0.5)))/PI()</f>
        <v>9.882825563796141E-2</v>
      </c>
      <c r="X16" s="6">
        <f>$C$13/100</f>
        <v>0.5</v>
      </c>
      <c r="Y16" s="4" t="s">
        <v>14</v>
      </c>
      <c r="Z16" s="17">
        <v>1116</v>
      </c>
      <c r="AA16" s="5">
        <f>Z16*AA3/Z4</f>
        <v>2.2026315789473685</v>
      </c>
      <c r="AB16" s="5">
        <f>Z16*$G$3/Z4</f>
        <v>5.5946842105263155</v>
      </c>
      <c r="AC16" s="6">
        <f t="shared" si="14"/>
        <v>0.36710526315789471</v>
      </c>
      <c r="AD16" s="20">
        <f>((ACOS(1-(AC16/1)))-((1-AC16)*((1-((1-AC16)^2))^0.5)))/PI()</f>
        <v>0.12589121609521461</v>
      </c>
      <c r="AE16" s="6">
        <f>$C$13/100</f>
        <v>0.5</v>
      </c>
    </row>
    <row r="17" spans="3:31" x14ac:dyDescent="0.2">
      <c r="C17" s="44">
        <v>70</v>
      </c>
      <c r="D17" s="7" t="s">
        <v>23</v>
      </c>
      <c r="E17" s="8" t="s">
        <v>7</v>
      </c>
      <c r="F17" s="8" t="s">
        <v>8</v>
      </c>
      <c r="G17" s="8" t="s">
        <v>9</v>
      </c>
      <c r="H17" s="9" t="s">
        <v>10</v>
      </c>
      <c r="I17" s="28" t="s">
        <v>21</v>
      </c>
      <c r="J17" s="28" t="s">
        <v>22</v>
      </c>
      <c r="K17" s="7" t="s">
        <v>6</v>
      </c>
      <c r="L17" s="8" t="s">
        <v>7</v>
      </c>
      <c r="M17" s="8" t="s">
        <v>8</v>
      </c>
      <c r="N17" s="8" t="s">
        <v>9</v>
      </c>
      <c r="O17" s="9" t="s">
        <v>10</v>
      </c>
      <c r="P17" s="28" t="s">
        <v>21</v>
      </c>
      <c r="Q17" s="28" t="s">
        <v>22</v>
      </c>
      <c r="R17" s="7" t="s">
        <v>11</v>
      </c>
      <c r="S17" s="8" t="s">
        <v>7</v>
      </c>
      <c r="T17" s="8" t="s">
        <v>8</v>
      </c>
      <c r="U17" s="8" t="s">
        <v>9</v>
      </c>
      <c r="V17" s="9" t="s">
        <v>10</v>
      </c>
      <c r="W17" s="28" t="s">
        <v>21</v>
      </c>
      <c r="X17" s="28" t="s">
        <v>22</v>
      </c>
      <c r="Y17" s="7" t="s">
        <v>29</v>
      </c>
      <c r="Z17" s="8" t="s">
        <v>7</v>
      </c>
      <c r="AA17" s="8" t="s">
        <v>8</v>
      </c>
      <c r="AB17" s="8" t="s">
        <v>9</v>
      </c>
      <c r="AC17" s="9" t="s">
        <v>10</v>
      </c>
      <c r="AD17" s="28" t="s">
        <v>21</v>
      </c>
      <c r="AE17" s="28" t="s">
        <v>22</v>
      </c>
    </row>
    <row r="18" spans="3:31" x14ac:dyDescent="0.2">
      <c r="C18" s="45"/>
      <c r="D18" s="1" t="s">
        <v>12</v>
      </c>
      <c r="E18">
        <f>E5-(E19+E20)</f>
        <v>340</v>
      </c>
      <c r="F18">
        <f>E18*F3/E5</f>
        <v>0.66449511400651462</v>
      </c>
      <c r="G18">
        <f>E18*$G$3/E5</f>
        <v>1.6878175895765473</v>
      </c>
      <c r="H18" s="2">
        <f>G18/$G$3</f>
        <v>0.11074918566775244</v>
      </c>
      <c r="I18" s="18">
        <f t="shared" si="4"/>
        <v>2.175029998642641E-2</v>
      </c>
      <c r="J18" s="2">
        <f>1-J20</f>
        <v>0.30000000000000004</v>
      </c>
      <c r="K18" s="1" t="s">
        <v>12</v>
      </c>
      <c r="L18">
        <f>L5-(L19+L20)</f>
        <v>500</v>
      </c>
      <c r="M18">
        <f>L18*M3/L5</f>
        <v>1.048951048951049</v>
      </c>
      <c r="N18">
        <f>L18*$G$3/L5</f>
        <v>2.6643356643356642</v>
      </c>
      <c r="O18" s="2">
        <f>N18/$G$3</f>
        <v>0.17482517482517482</v>
      </c>
      <c r="P18" s="18">
        <f t="shared" ref="P18" si="15">((ACOS(1-(O18/1)))-((1-O18)*((1-((1-O18)^2))^0.5)))/PI()</f>
        <v>4.2705113940306023E-2</v>
      </c>
      <c r="Q18" s="2">
        <f>1-Q20</f>
        <v>0.30000000000000004</v>
      </c>
      <c r="R18" s="1" t="s">
        <v>12</v>
      </c>
      <c r="S18">
        <f>S5-(S19+S20)</f>
        <v>558</v>
      </c>
      <c r="T18">
        <f>S18*T3/S5</f>
        <v>1.1310810810810812</v>
      </c>
      <c r="U18">
        <f>S18*$G$3/S5</f>
        <v>2.8729459459459461</v>
      </c>
      <c r="V18" s="2">
        <f>U18/$G$3</f>
        <v>0.18851351351351353</v>
      </c>
      <c r="W18" s="18">
        <f t="shared" ref="W18" si="16">((ACOS(1-(V18/1)))-((1-V18)*((1-((1-V18)^2))^0.5)))/PI()</f>
        <v>4.7713260614714974E-2</v>
      </c>
      <c r="X18" s="2">
        <f>1-X20</f>
        <v>0.30000000000000004</v>
      </c>
      <c r="Y18" s="1" t="s">
        <v>12</v>
      </c>
      <c r="Z18">
        <f>Z5-(Z19+Z20)</f>
        <v>460</v>
      </c>
      <c r="AA18">
        <f>Z18*AA3/Z5</f>
        <v>0.90789473684210531</v>
      </c>
      <c r="AB18">
        <f>Z18*$G$3/Z5</f>
        <v>2.3060526315789476</v>
      </c>
      <c r="AC18" s="2">
        <f>AB18/$G$3</f>
        <v>0.15131578947368421</v>
      </c>
      <c r="AD18" s="18">
        <f t="shared" ref="AD18" si="17">((ACOS(1-(AC18/1)))-((1-AC18)*((1-((1-AC18)^2))^0.5)))/PI()</f>
        <v>3.4515871109557845E-2</v>
      </c>
      <c r="AE18" s="2">
        <f>1-AE20</f>
        <v>0.30000000000000004</v>
      </c>
    </row>
    <row r="19" spans="3:31" x14ac:dyDescent="0.2">
      <c r="C19" s="45"/>
      <c r="D19" s="3" t="s">
        <v>13</v>
      </c>
      <c r="E19" s="16">
        <v>1570</v>
      </c>
      <c r="F19">
        <f>E19*F3/E5</f>
        <v>3.0684039087947883</v>
      </c>
      <c r="G19">
        <f>E19*$G$3/E5</f>
        <v>7.7937459283387618</v>
      </c>
      <c r="H19" s="2">
        <f t="shared" ref="H19:H20" si="18">G19/$G$3</f>
        <v>0.51140065146579805</v>
      </c>
      <c r="I19" s="18">
        <f>1-(I18+I20)</f>
        <v>0.84703261562479093</v>
      </c>
      <c r="J19" s="29">
        <f>(J20-I20)/I19</f>
        <v>0.67150060708308124</v>
      </c>
      <c r="K19" s="3" t="s">
        <v>13</v>
      </c>
      <c r="L19" s="16">
        <v>960</v>
      </c>
      <c r="M19">
        <f>L19*M3/L5</f>
        <v>2.0139860139860142</v>
      </c>
      <c r="N19">
        <f>L19*$G$3/L5</f>
        <v>5.1155244755244755</v>
      </c>
      <c r="O19" s="2">
        <f t="shared" ref="O19:O20" si="19">N19/$G$3</f>
        <v>0.33566433566433568</v>
      </c>
      <c r="P19" s="18">
        <f>1-(P18+P20)</f>
        <v>0.76755653639890431</v>
      </c>
      <c r="Q19" s="29">
        <f>(Q20-P20)/P19</f>
        <v>0.66478705625148105</v>
      </c>
      <c r="R19" s="3" t="s">
        <v>13</v>
      </c>
      <c r="S19" s="16">
        <v>852</v>
      </c>
      <c r="T19">
        <f>S19*T3/S5</f>
        <v>1.7270270270270269</v>
      </c>
      <c r="U19">
        <f>S19*$G$3/S5</f>
        <v>4.3866486486486487</v>
      </c>
      <c r="V19" s="2">
        <f t="shared" ref="V19:V20" si="20">U19/$G$3</f>
        <v>0.28783783783783784</v>
      </c>
      <c r="W19" s="18">
        <f>1-(W18+W20)</f>
        <v>0.74364680368732272</v>
      </c>
      <c r="X19" s="29">
        <f>(X20-W20)/W19</f>
        <v>0.66074386639687244</v>
      </c>
      <c r="Y19" s="3" t="s">
        <v>13</v>
      </c>
      <c r="Z19" s="16">
        <v>430</v>
      </c>
      <c r="AA19">
        <f>Z19*AA3/Z5</f>
        <v>0.84868421052631582</v>
      </c>
      <c r="AB19">
        <f>Z19*$G$3/Z5</f>
        <v>2.1556578947368421</v>
      </c>
      <c r="AC19" s="2">
        <f t="shared" ref="AC19:AC20" si="21">AB19/$G$3</f>
        <v>0.14144736842105263</v>
      </c>
      <c r="AD19" s="18">
        <f>1-(AD18+AD20)</f>
        <v>0.64916519082047575</v>
      </c>
      <c r="AE19" s="29">
        <f>(AE20-AD20)/AD19</f>
        <v>0.59103763934893283</v>
      </c>
    </row>
    <row r="20" spans="3:31" ht="17" thickBot="1" x14ac:dyDescent="0.25">
      <c r="C20" s="46"/>
      <c r="D20" s="4" t="s">
        <v>14</v>
      </c>
      <c r="E20" s="17">
        <v>1160</v>
      </c>
      <c r="F20" s="5">
        <f>E20*F3/E5</f>
        <v>2.2671009771986972</v>
      </c>
      <c r="G20" s="5">
        <f>E20*$G$3/E5</f>
        <v>5.7584364820846909</v>
      </c>
      <c r="H20" s="6">
        <f t="shared" si="18"/>
        <v>0.37785016286644951</v>
      </c>
      <c r="I20" s="18">
        <f t="shared" si="4"/>
        <v>0.13121708438878266</v>
      </c>
      <c r="J20" s="2">
        <f>$C$17/100</f>
        <v>0.7</v>
      </c>
      <c r="K20" s="4" t="s">
        <v>14</v>
      </c>
      <c r="L20" s="17">
        <v>1400</v>
      </c>
      <c r="M20" s="5">
        <f>L20*M3/L5</f>
        <v>2.9370629370629371</v>
      </c>
      <c r="N20" s="5">
        <f>L20*$G$3/L5</f>
        <v>7.4601398601398605</v>
      </c>
      <c r="O20" s="6">
        <f t="shared" si="19"/>
        <v>0.48951048951048953</v>
      </c>
      <c r="P20" s="18">
        <f t="shared" ref="P20" si="22">((ACOS(1-(O20/1)))-((1-O20)*((1-((1-O20)^2))^0.5)))/PI()</f>
        <v>0.18973834966078962</v>
      </c>
      <c r="Q20" s="2">
        <f>$C$17/100</f>
        <v>0.7</v>
      </c>
      <c r="R20" s="4" t="s">
        <v>14</v>
      </c>
      <c r="S20" s="17">
        <v>1550</v>
      </c>
      <c r="T20" s="5">
        <f>S20*T3/S5</f>
        <v>3.1418918918918921</v>
      </c>
      <c r="U20" s="5">
        <f>S20*$G$3/S5</f>
        <v>7.9804054054054054</v>
      </c>
      <c r="V20" s="6">
        <f t="shared" si="20"/>
        <v>0.52364864864864868</v>
      </c>
      <c r="W20" s="18">
        <f t="shared" ref="W20" si="23">((ACOS(1-(V20/1)))-((1-V20)*((1-((1-V20)^2))^0.5)))/PI()</f>
        <v>0.20863993569796235</v>
      </c>
      <c r="X20" s="2">
        <f>$C$17/100</f>
        <v>0.7</v>
      </c>
      <c r="Y20" s="4" t="s">
        <v>14</v>
      </c>
      <c r="Z20" s="17">
        <v>2150</v>
      </c>
      <c r="AA20" s="5">
        <f>Z20*AA3/Z5</f>
        <v>4.2434210526315788</v>
      </c>
      <c r="AB20" s="5">
        <f>Z20*$G$3/Z5</f>
        <v>10.778289473684211</v>
      </c>
      <c r="AC20" s="6">
        <f t="shared" si="21"/>
        <v>0.70723684210526316</v>
      </c>
      <c r="AD20" s="18">
        <f t="shared" ref="AD20" si="24">((ACOS(1-(AC20/1)))-((1-AC20)*((1-((1-AC20)^2))^0.5)))/PI()</f>
        <v>0.31631893806996642</v>
      </c>
      <c r="AE20" s="2">
        <f>$C$17/100</f>
        <v>0.7</v>
      </c>
    </row>
    <row r="21" spans="3:31" x14ac:dyDescent="0.2">
      <c r="C21" s="44">
        <v>90</v>
      </c>
      <c r="D21" s="7" t="s">
        <v>23</v>
      </c>
      <c r="E21" s="8" t="s">
        <v>7</v>
      </c>
      <c r="F21" s="8" t="s">
        <v>8</v>
      </c>
      <c r="G21" s="8" t="s">
        <v>9</v>
      </c>
      <c r="H21" s="9" t="s">
        <v>10</v>
      </c>
      <c r="I21" s="28" t="s">
        <v>21</v>
      </c>
      <c r="J21" s="28" t="s">
        <v>22</v>
      </c>
      <c r="K21" s="7" t="s">
        <v>6</v>
      </c>
      <c r="L21" s="8" t="s">
        <v>7</v>
      </c>
      <c r="M21" s="8" t="s">
        <v>8</v>
      </c>
      <c r="N21" s="8" t="s">
        <v>9</v>
      </c>
      <c r="O21" s="9" t="s">
        <v>10</v>
      </c>
      <c r="P21" s="28" t="s">
        <v>21</v>
      </c>
      <c r="Q21" s="28" t="s">
        <v>22</v>
      </c>
      <c r="R21" s="7" t="s">
        <v>11</v>
      </c>
      <c r="S21" s="8" t="s">
        <v>7</v>
      </c>
      <c r="T21" s="8" t="s">
        <v>8</v>
      </c>
      <c r="U21" s="8" t="s">
        <v>9</v>
      </c>
      <c r="V21" s="9" t="s">
        <v>10</v>
      </c>
      <c r="W21" s="28" t="s">
        <v>21</v>
      </c>
      <c r="X21" s="28" t="s">
        <v>22</v>
      </c>
      <c r="Y21" s="7" t="s">
        <v>29</v>
      </c>
      <c r="Z21" s="8" t="s">
        <v>7</v>
      </c>
      <c r="AA21" s="8" t="s">
        <v>8</v>
      </c>
      <c r="AB21" s="8" t="s">
        <v>9</v>
      </c>
      <c r="AC21" s="9" t="s">
        <v>10</v>
      </c>
      <c r="AD21" s="28" t="s">
        <v>21</v>
      </c>
      <c r="AE21" s="28" t="s">
        <v>22</v>
      </c>
    </row>
    <row r="22" spans="3:31" x14ac:dyDescent="0.2">
      <c r="C22" s="45"/>
      <c r="D22" s="1" t="s">
        <v>12</v>
      </c>
      <c r="E22">
        <f>E6-(E23+E24)</f>
        <v>144</v>
      </c>
      <c r="F22">
        <f>E22*F3/E6</f>
        <v>0.30857142857142855</v>
      </c>
      <c r="G22">
        <f>E22*$G$3/E6</f>
        <v>0.78377142857142856</v>
      </c>
      <c r="H22" s="2">
        <f>G22/$G$3</f>
        <v>5.1428571428571428E-2</v>
      </c>
      <c r="I22" s="18">
        <f t="shared" si="4"/>
        <v>6.9459496514342562E-3</v>
      </c>
      <c r="J22" s="2">
        <f>1-J24</f>
        <v>9.9999999999999978E-2</v>
      </c>
      <c r="K22" s="1" t="s">
        <v>12</v>
      </c>
      <c r="L22">
        <f>L6-(L23+L24)</f>
        <v>350</v>
      </c>
      <c r="M22">
        <f>L22*M3/L6</f>
        <v>0.71186440677966101</v>
      </c>
      <c r="N22">
        <f>L22*$G$3/L6</f>
        <v>1.8081355932203389</v>
      </c>
      <c r="O22" s="2">
        <f>N22/$G$3</f>
        <v>0.11864406779661016</v>
      </c>
      <c r="P22" s="18">
        <f t="shared" ref="P22" si="25">((ACOS(1-(O22/1)))-((1-O22)*((1-((1-O22)^2))^0.5)))/PI()</f>
        <v>2.4087347765712003E-2</v>
      </c>
      <c r="Q22" s="2">
        <f>1-Q24</f>
        <v>9.9999999999999978E-2</v>
      </c>
      <c r="R22" s="1" t="s">
        <v>12</v>
      </c>
      <c r="S22">
        <f>S6-(S23+S24)</f>
        <v>274</v>
      </c>
      <c r="T22">
        <f>S22*T3/S6</f>
        <v>0.5821529745042493</v>
      </c>
      <c r="U22">
        <f>S22*$G$3/S6</f>
        <v>1.4786685552407932</v>
      </c>
      <c r="V22" s="2">
        <f>U22/$G$3</f>
        <v>9.7025495750708221E-2</v>
      </c>
      <c r="W22" s="18">
        <f t="shared" ref="W22" si="26">((ACOS(1-(V22/1)))-((1-V22)*((1-((1-V22)^2))^0.5)))/PI()</f>
        <v>1.7873472345573467E-2</v>
      </c>
      <c r="X22" s="2">
        <f>1-X24</f>
        <v>9.9999999999999978E-2</v>
      </c>
      <c r="Y22" s="1" t="s">
        <v>12</v>
      </c>
      <c r="Z22">
        <f>Z6-(Z23+Z24)</f>
        <v>340</v>
      </c>
      <c r="AA22">
        <f>Z22*AA3/Z6</f>
        <v>0.69387755102040816</v>
      </c>
      <c r="AB22">
        <f>Z22*$G$3/Z6</f>
        <v>1.7624489795918368</v>
      </c>
      <c r="AC22" s="2">
        <f>AB22/$G$3</f>
        <v>0.11564625850340136</v>
      </c>
      <c r="AD22" s="18">
        <f t="shared" ref="AD22" si="27">((ACOS(1-(AC22/1)))-((1-AC22)*((1-((1-AC22)^2))^0.5)))/PI()</f>
        <v>2.3191051923734236E-2</v>
      </c>
      <c r="AE22" s="2">
        <f>1-AE24</f>
        <v>9.9999999999999978E-2</v>
      </c>
    </row>
    <row r="23" spans="3:31" x14ac:dyDescent="0.2">
      <c r="C23" s="45"/>
      <c r="D23" s="3" t="s">
        <v>13</v>
      </c>
      <c r="E23" s="16">
        <v>1656</v>
      </c>
      <c r="F23">
        <f>E23*F3/E6</f>
        <v>3.5485714285714285</v>
      </c>
      <c r="G23">
        <f>E23*$G$3/E6</f>
        <v>9.0133714285714284</v>
      </c>
      <c r="H23" s="2">
        <f t="shared" ref="H23:H24" si="28">G23/$G$3</f>
        <v>0.59142857142857141</v>
      </c>
      <c r="I23" s="18">
        <f>1-(I22+I24)</f>
        <v>0.87204720303628136</v>
      </c>
      <c r="J23" s="29">
        <f>(J24-I24)/I23</f>
        <v>0.89329241579518692</v>
      </c>
      <c r="K23" s="3" t="s">
        <v>13</v>
      </c>
      <c r="L23" s="16">
        <v>1170</v>
      </c>
      <c r="M23">
        <f>L23*M3/L6</f>
        <v>2.3796610169491523</v>
      </c>
      <c r="N23">
        <f>L23*$G$3/L6</f>
        <v>6.0443389830508476</v>
      </c>
      <c r="O23" s="2">
        <f t="shared" ref="O23:O24" si="29">N23/$G$3</f>
        <v>0.39661016949152544</v>
      </c>
      <c r="P23" s="18">
        <f>1-(P22+P24)</f>
        <v>0.78877829698539392</v>
      </c>
      <c r="Q23" s="29">
        <f>(Q24-P24)/P23</f>
        <v>0.90375920264995102</v>
      </c>
      <c r="R23" s="3" t="s">
        <v>13</v>
      </c>
      <c r="S23" s="16">
        <v>480</v>
      </c>
      <c r="T23">
        <f>S23*T3/S6</f>
        <v>1.0198300283286119</v>
      </c>
      <c r="U23">
        <f>S23*$G$3/S6</f>
        <v>2.5903682719546741</v>
      </c>
      <c r="V23" s="2">
        <f t="shared" ref="V23:V24" si="30">U23/$G$3</f>
        <v>0.16997167138810199</v>
      </c>
      <c r="W23" s="18">
        <f>1-(W22+W24)</f>
        <v>0.65006051560223566</v>
      </c>
      <c r="X23" s="29">
        <f>(X24-W24)/W23</f>
        <v>0.87366325798400168</v>
      </c>
      <c r="Y23" s="3" t="s">
        <v>13</v>
      </c>
      <c r="Z23" s="16">
        <v>40</v>
      </c>
      <c r="AA23">
        <f>Z23*AA3/Z6</f>
        <v>8.1632653061224483E-2</v>
      </c>
      <c r="AB23">
        <f>Z23*$G$3/Z6</f>
        <v>0.20734693877551022</v>
      </c>
      <c r="AC23" s="2">
        <f t="shared" ref="AC23:AC24" si="31">AB23/$G$3</f>
        <v>1.360544217687075E-2</v>
      </c>
      <c r="AD23" s="18">
        <f>1-(AD22+AD24)</f>
        <v>0.55886345213215716</v>
      </c>
      <c r="AE23" s="29">
        <f>(AE24-AD24)/AD23</f>
        <v>0.86256222735047916</v>
      </c>
    </row>
    <row r="24" spans="3:31" ht="17" thickBot="1" x14ac:dyDescent="0.25">
      <c r="C24" s="46"/>
      <c r="D24" s="4" t="s">
        <v>14</v>
      </c>
      <c r="E24" s="17">
        <v>1000</v>
      </c>
      <c r="F24" s="5">
        <f>E24*F6/E6</f>
        <v>2.1428571428571428</v>
      </c>
      <c r="G24" s="5">
        <f>E24*$G$3/E6</f>
        <v>5.4428571428571431</v>
      </c>
      <c r="H24" s="6">
        <f t="shared" si="28"/>
        <v>0.35714285714285715</v>
      </c>
      <c r="I24" s="20">
        <f t="shared" si="4"/>
        <v>0.12100684731228437</v>
      </c>
      <c r="J24" s="6">
        <f>$C$21/100</f>
        <v>0.9</v>
      </c>
      <c r="K24" s="4" t="s">
        <v>14</v>
      </c>
      <c r="L24" s="17">
        <v>1430</v>
      </c>
      <c r="M24" s="5">
        <f>L24*M6/L6</f>
        <v>2.9084745762711863</v>
      </c>
      <c r="N24" s="5">
        <f>L24*$G$3/L6</f>
        <v>7.3875254237288139</v>
      </c>
      <c r="O24" s="6">
        <f t="shared" si="29"/>
        <v>0.48474576271186443</v>
      </c>
      <c r="P24" s="20">
        <f t="shared" ref="P24" si="32">((ACOS(1-(O24/1)))-((1-O24)*((1-((1-O24)^2))^0.5)))/PI()</f>
        <v>0.18713435524889407</v>
      </c>
      <c r="Q24" s="6">
        <f>$C$21/100</f>
        <v>0.9</v>
      </c>
      <c r="R24" s="4" t="s">
        <v>14</v>
      </c>
      <c r="S24" s="17">
        <v>2070</v>
      </c>
      <c r="T24" s="5">
        <f>S24*T6/S6</f>
        <v>4.3980169971671392</v>
      </c>
      <c r="U24" s="5">
        <f>S24*$G$3/S6</f>
        <v>11.170963172804532</v>
      </c>
      <c r="V24" s="6">
        <f t="shared" si="30"/>
        <v>0.73300283286118972</v>
      </c>
      <c r="W24" s="20">
        <f t="shared" ref="W24" si="33">((ACOS(1-(V24/1)))-((1-V24)*((1-((1-V24)^2))^0.5)))/PI()</f>
        <v>0.33206601205219083</v>
      </c>
      <c r="X24" s="6">
        <f>$C$21/100</f>
        <v>0.9</v>
      </c>
      <c r="Y24" s="4" t="s">
        <v>14</v>
      </c>
      <c r="Z24" s="17">
        <v>2560</v>
      </c>
      <c r="AA24" s="5">
        <f>Z24*AA6/Z6</f>
        <v>5.2244897959183669</v>
      </c>
      <c r="AB24" s="5">
        <f>Z24*$G$3/Z6</f>
        <v>13.270204081632654</v>
      </c>
      <c r="AC24" s="6">
        <f t="shared" si="31"/>
        <v>0.87074829931972797</v>
      </c>
      <c r="AD24" s="20">
        <f t="shared" ref="AD24" si="34">((ACOS(1-(AC24/1)))-((1-AC24)*((1-((1-AC24)^2))^0.5)))/PI()</f>
        <v>0.41794549594410868</v>
      </c>
      <c r="AE24" s="6">
        <f>$C$21/100</f>
        <v>0.9</v>
      </c>
    </row>
    <row r="25" spans="3:31" ht="17" thickBot="1" x14ac:dyDescent="0.25"/>
    <row r="26" spans="3:31" ht="17" thickBot="1" x14ac:dyDescent="0.25">
      <c r="D26" s="22" t="s">
        <v>4</v>
      </c>
      <c r="E26" s="13" t="s">
        <v>15</v>
      </c>
      <c r="F26" s="13" t="s">
        <v>16</v>
      </c>
      <c r="G26" s="13" t="s">
        <v>17</v>
      </c>
      <c r="K26" s="14" t="s">
        <v>4</v>
      </c>
      <c r="L26" s="13" t="s">
        <v>15</v>
      </c>
      <c r="M26" s="13" t="s">
        <v>16</v>
      </c>
      <c r="N26" s="13" t="s">
        <v>17</v>
      </c>
      <c r="R26" s="14" t="s">
        <v>4</v>
      </c>
      <c r="S26" s="13" t="s">
        <v>15</v>
      </c>
      <c r="T26" s="13" t="s">
        <v>16</v>
      </c>
      <c r="U26" s="13" t="s">
        <v>17</v>
      </c>
      <c r="Y26" s="14" t="s">
        <v>4</v>
      </c>
      <c r="Z26" s="13" t="s">
        <v>15</v>
      </c>
      <c r="AA26" s="13" t="s">
        <v>16</v>
      </c>
      <c r="AB26" s="13" t="s">
        <v>17</v>
      </c>
    </row>
    <row r="27" spans="3:31" x14ac:dyDescent="0.2">
      <c r="D27" s="12">
        <v>30</v>
      </c>
      <c r="E27" s="12">
        <f>$F$3-F10</f>
        <v>4.5415512465373959</v>
      </c>
      <c r="F27" s="12">
        <f>F12</f>
        <v>0.35318559556786705</v>
      </c>
      <c r="G27" s="12">
        <f>$F$3</f>
        <v>6</v>
      </c>
      <c r="K27" s="12">
        <v>30</v>
      </c>
      <c r="L27" s="12">
        <f>$M$3-M10</f>
        <v>3.8811188811188813</v>
      </c>
      <c r="M27" s="12">
        <f>M12</f>
        <v>0.46153846153846156</v>
      </c>
      <c r="N27" s="12">
        <f>$M$3</f>
        <v>6</v>
      </c>
      <c r="R27" s="12">
        <v>30</v>
      </c>
      <c r="S27" s="12">
        <f>$M$3-T10</f>
        <v>3.6746987951807228</v>
      </c>
      <c r="T27" s="12">
        <f>T12</f>
        <v>0.50200803212851408</v>
      </c>
      <c r="U27" s="12">
        <f>$M$3</f>
        <v>6</v>
      </c>
      <c r="Y27" s="12">
        <v>30</v>
      </c>
      <c r="Z27" s="12">
        <f>$M$3-AA10</f>
        <v>3.8351351351351353</v>
      </c>
      <c r="AA27" s="12">
        <f>AA12</f>
        <v>0.79459459459459458</v>
      </c>
      <c r="AB27" s="12">
        <f>$M$3</f>
        <v>6</v>
      </c>
    </row>
    <row r="28" spans="3:31" x14ac:dyDescent="0.2">
      <c r="D28" s="12">
        <v>50</v>
      </c>
      <c r="E28" s="12">
        <f>$F$3-F14</f>
        <v>5.1888489208633093</v>
      </c>
      <c r="F28" s="12">
        <f>F16</f>
        <v>0.72841726618705038</v>
      </c>
      <c r="G28" s="12">
        <f t="shared" ref="G28:G30" si="35">$F$3</f>
        <v>6</v>
      </c>
      <c r="K28" s="12">
        <v>50</v>
      </c>
      <c r="L28" s="12">
        <f>$M$3-M14</f>
        <v>4.9552447552447552</v>
      </c>
      <c r="M28" s="12">
        <f>M16</f>
        <v>1.8671328671328671</v>
      </c>
      <c r="N28" s="12">
        <f t="shared" ref="N28:N30" si="36">$M$3</f>
        <v>6</v>
      </c>
      <c r="R28" s="12">
        <v>50</v>
      </c>
      <c r="S28" s="12">
        <f>$M$3-T14</f>
        <v>4.4659546061415218</v>
      </c>
      <c r="T28" s="12">
        <f>T16</f>
        <v>1.8624833110814418</v>
      </c>
      <c r="U28" s="12">
        <f t="shared" ref="U28:U30" si="37">$M$3</f>
        <v>6</v>
      </c>
      <c r="Y28" s="12">
        <v>50</v>
      </c>
      <c r="Z28" s="12">
        <f>$M$3-AA14</f>
        <v>4.7289473684210526</v>
      </c>
      <c r="AA28" s="12">
        <f>AA16</f>
        <v>2.2026315789473685</v>
      </c>
      <c r="AB28" s="12">
        <f t="shared" ref="AB28:AB30" si="38">$M$3</f>
        <v>6</v>
      </c>
    </row>
    <row r="29" spans="3:31" x14ac:dyDescent="0.2">
      <c r="D29" s="12">
        <v>70</v>
      </c>
      <c r="E29" s="12">
        <f>$F$3-F18</f>
        <v>5.335504885993485</v>
      </c>
      <c r="F29" s="12">
        <f>F20</f>
        <v>2.2671009771986972</v>
      </c>
      <c r="G29" s="12">
        <f t="shared" si="35"/>
        <v>6</v>
      </c>
      <c r="K29" s="12">
        <v>70</v>
      </c>
      <c r="L29" s="12">
        <f>$M$3-M18</f>
        <v>4.9510489510489508</v>
      </c>
      <c r="M29" s="12">
        <f>M20</f>
        <v>2.9370629370629371</v>
      </c>
      <c r="N29" s="12">
        <f t="shared" si="36"/>
        <v>6</v>
      </c>
      <c r="R29" s="12">
        <v>70</v>
      </c>
      <c r="S29" s="12">
        <f>$M$3-T18</f>
        <v>4.8689189189189186</v>
      </c>
      <c r="T29" s="12">
        <f>T20</f>
        <v>3.1418918918918921</v>
      </c>
      <c r="U29" s="12">
        <f t="shared" si="37"/>
        <v>6</v>
      </c>
      <c r="Y29" s="12">
        <v>70</v>
      </c>
      <c r="Z29" s="12">
        <f>$M$3-AA18</f>
        <v>5.0921052631578947</v>
      </c>
      <c r="AA29" s="12">
        <f>AA20</f>
        <v>4.2434210526315788</v>
      </c>
      <c r="AB29" s="12">
        <f t="shared" si="38"/>
        <v>6</v>
      </c>
    </row>
    <row r="30" spans="3:31" x14ac:dyDescent="0.2">
      <c r="D30" s="12">
        <v>90</v>
      </c>
      <c r="E30" s="12">
        <f>$F$3-F22</f>
        <v>5.6914285714285713</v>
      </c>
      <c r="F30" s="12">
        <f>F24</f>
        <v>2.1428571428571428</v>
      </c>
      <c r="G30" s="12">
        <f t="shared" si="35"/>
        <v>6</v>
      </c>
      <c r="K30" s="12">
        <v>90</v>
      </c>
      <c r="L30" s="12">
        <f>$M$3-M22</f>
        <v>5.2881355932203391</v>
      </c>
      <c r="M30" s="12">
        <f>M24</f>
        <v>2.9084745762711863</v>
      </c>
      <c r="N30" s="12">
        <f t="shared" si="36"/>
        <v>6</v>
      </c>
      <c r="R30" s="12">
        <v>90</v>
      </c>
      <c r="S30" s="12">
        <f>$M$3-T22</f>
        <v>5.4178470254957505</v>
      </c>
      <c r="T30" s="12">
        <f>T24</f>
        <v>4.3980169971671392</v>
      </c>
      <c r="U30" s="12">
        <f t="shared" si="37"/>
        <v>6</v>
      </c>
      <c r="Y30" s="12">
        <v>90</v>
      </c>
      <c r="Z30" s="12">
        <f>$M$3-AA22</f>
        <v>5.3061224489795915</v>
      </c>
      <c r="AA30" s="12">
        <f>AA24</f>
        <v>5.2244897959183669</v>
      </c>
      <c r="AB30" s="12">
        <f t="shared" si="38"/>
        <v>6</v>
      </c>
    </row>
    <row r="33" spans="5:27" x14ac:dyDescent="0.2">
      <c r="E33" s="34" t="s">
        <v>30</v>
      </c>
      <c r="F33" s="35" t="s">
        <v>31</v>
      </c>
      <c r="L33" s="34" t="s">
        <v>30</v>
      </c>
      <c r="M33" s="35" t="s">
        <v>31</v>
      </c>
      <c r="S33" s="34" t="s">
        <v>30</v>
      </c>
      <c r="T33" s="35" t="s">
        <v>31</v>
      </c>
      <c r="Z33" s="34" t="s">
        <v>30</v>
      </c>
      <c r="AA33" s="35" t="s">
        <v>31</v>
      </c>
    </row>
    <row r="34" spans="5:27" x14ac:dyDescent="0.2">
      <c r="E34" s="36"/>
      <c r="F34" s="32">
        <f>E11-E34</f>
        <v>2016</v>
      </c>
      <c r="I34">
        <v>1</v>
      </c>
      <c r="L34" s="36"/>
      <c r="M34" s="32">
        <f>L11-L34</f>
        <v>1630</v>
      </c>
      <c r="S34" s="36"/>
      <c r="T34" s="32">
        <f>S11-S34</f>
        <v>1580</v>
      </c>
      <c r="Z34" s="36"/>
      <c r="AA34" s="32">
        <f>Z11-Z34</f>
        <v>1500</v>
      </c>
    </row>
    <row r="35" spans="5:27" x14ac:dyDescent="0.2">
      <c r="E35" s="36"/>
      <c r="F35" s="32">
        <f>E15-E35</f>
        <v>2480</v>
      </c>
      <c r="I35">
        <v>2</v>
      </c>
      <c r="L35" s="36"/>
      <c r="M35" s="32">
        <f>L15-L35</f>
        <v>1472</v>
      </c>
      <c r="S35" s="36"/>
      <c r="T35" s="32">
        <f>S15-S35</f>
        <v>1300</v>
      </c>
      <c r="Z35" s="36"/>
      <c r="AA35" s="32">
        <f>Z15-Z35</f>
        <v>1280</v>
      </c>
    </row>
    <row r="36" spans="5:27" x14ac:dyDescent="0.2">
      <c r="E36" s="36">
        <v>760</v>
      </c>
      <c r="F36" s="32">
        <f>E19-E36</f>
        <v>810</v>
      </c>
      <c r="I36">
        <v>3</v>
      </c>
      <c r="L36" s="36"/>
      <c r="M36" s="32">
        <f>L19-L36</f>
        <v>960</v>
      </c>
      <c r="S36" s="36"/>
      <c r="T36" s="32">
        <f>S19-S36</f>
        <v>852</v>
      </c>
      <c r="Z36" s="36"/>
      <c r="AA36" s="32">
        <f>Z19-Z36</f>
        <v>430</v>
      </c>
    </row>
    <row r="37" spans="5:27" x14ac:dyDescent="0.2">
      <c r="E37" s="37">
        <v>424</v>
      </c>
      <c r="F37" s="33">
        <f>E23-E37</f>
        <v>1232</v>
      </c>
      <c r="I37">
        <v>4</v>
      </c>
      <c r="L37" s="37">
        <v>376</v>
      </c>
      <c r="M37" s="33">
        <f>L23-L37</f>
        <v>794</v>
      </c>
      <c r="S37" s="37">
        <v>480</v>
      </c>
      <c r="T37" s="33">
        <f>S23-S37</f>
        <v>0</v>
      </c>
      <c r="Z37" s="37">
        <v>40</v>
      </c>
      <c r="AA37" s="33">
        <f>Z23-Z37</f>
        <v>0</v>
      </c>
    </row>
  </sheetData>
  <mergeCells count="6">
    <mergeCell ref="R8:AE8"/>
    <mergeCell ref="C9:C12"/>
    <mergeCell ref="C13:C16"/>
    <mergeCell ref="C17:C20"/>
    <mergeCell ref="C21:C24"/>
    <mergeCell ref="D8:Q8"/>
  </mergeCells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99FFB-E8E2-A948-8E97-BC57C0EB833C}">
  <dimension ref="A2:AE37"/>
  <sheetViews>
    <sheetView topLeftCell="K20" zoomScale="90" zoomScaleNormal="100" workbookViewId="0">
      <selection activeCell="J38" sqref="J38"/>
    </sheetView>
  </sheetViews>
  <sheetFormatPr baseColWidth="10" defaultColWidth="11" defaultRowHeight="16" x14ac:dyDescent="0.2"/>
  <cols>
    <col min="2" max="2" width="4.1640625" customWidth="1"/>
    <col min="3" max="3" width="5.33203125" customWidth="1"/>
    <col min="4" max="4" width="13.5" bestFit="1" customWidth="1"/>
    <col min="5" max="5" width="19.6640625" bestFit="1" customWidth="1"/>
    <col min="6" max="6" width="21.83203125" bestFit="1" customWidth="1"/>
    <col min="7" max="7" width="9" bestFit="1" customWidth="1"/>
    <col min="8" max="8" width="12.33203125" customWidth="1"/>
    <col min="9" max="9" width="14.33203125" bestFit="1" customWidth="1"/>
    <col min="10" max="10" width="13.6640625" bestFit="1" customWidth="1"/>
    <col min="11" max="11" width="13.5" bestFit="1" customWidth="1"/>
    <col min="12" max="12" width="19.6640625" bestFit="1" customWidth="1"/>
    <col min="13" max="13" width="21.83203125" bestFit="1" customWidth="1"/>
    <col min="14" max="14" width="12.33203125" bestFit="1" customWidth="1"/>
    <col min="16" max="16" width="14.33203125" bestFit="1" customWidth="1"/>
    <col min="17" max="17" width="13.6640625" bestFit="1" customWidth="1"/>
    <col min="19" max="19" width="17.33203125" bestFit="1" customWidth="1"/>
    <col min="20" max="20" width="17.83203125" bestFit="1" customWidth="1"/>
    <col min="24" max="24" width="13.6640625" bestFit="1" customWidth="1"/>
    <col min="26" max="26" width="17.33203125" bestFit="1" customWidth="1"/>
    <col min="27" max="27" width="17.83203125" bestFit="1" customWidth="1"/>
  </cols>
  <sheetData>
    <row r="2" spans="1:31" x14ac:dyDescent="0.2">
      <c r="D2" s="13"/>
      <c r="E2" s="13" t="s">
        <v>0</v>
      </c>
      <c r="F2" s="13" t="s">
        <v>1</v>
      </c>
      <c r="G2" s="13" t="s">
        <v>2</v>
      </c>
      <c r="K2" s="13"/>
      <c r="L2" s="13" t="s">
        <v>0</v>
      </c>
      <c r="M2" s="13" t="s">
        <v>1</v>
      </c>
      <c r="N2" s="13" t="s">
        <v>2</v>
      </c>
      <c r="R2" s="13"/>
      <c r="S2" s="13" t="s">
        <v>0</v>
      </c>
      <c r="T2" s="13" t="s">
        <v>1</v>
      </c>
      <c r="U2" s="13" t="s">
        <v>2</v>
      </c>
      <c r="Y2" s="13"/>
      <c r="Z2" s="13" t="s">
        <v>0</v>
      </c>
      <c r="AA2" s="13" t="s">
        <v>1</v>
      </c>
      <c r="AB2" s="13" t="s">
        <v>2</v>
      </c>
    </row>
    <row r="3" spans="1:31" x14ac:dyDescent="0.2">
      <c r="D3" s="13" t="s">
        <v>3</v>
      </c>
      <c r="E3" s="15">
        <v>2850</v>
      </c>
      <c r="F3" s="12">
        <v>6</v>
      </c>
      <c r="G3" s="12">
        <v>15.24</v>
      </c>
      <c r="K3" s="13" t="s">
        <v>3</v>
      </c>
      <c r="L3" s="15">
        <v>2960</v>
      </c>
      <c r="M3" s="12">
        <v>6</v>
      </c>
      <c r="N3" s="12">
        <v>15.24</v>
      </c>
      <c r="R3" s="13" t="s">
        <v>3</v>
      </c>
      <c r="S3" s="15">
        <v>3092</v>
      </c>
      <c r="T3" s="12">
        <v>6</v>
      </c>
      <c r="U3" s="12">
        <v>15.24</v>
      </c>
      <c r="Y3" s="13" t="s">
        <v>3</v>
      </c>
      <c r="Z3" s="15">
        <v>3020</v>
      </c>
      <c r="AA3" s="12">
        <v>6</v>
      </c>
      <c r="AB3" s="12">
        <v>15.24</v>
      </c>
    </row>
    <row r="4" spans="1:31" x14ac:dyDescent="0.2">
      <c r="D4" s="31"/>
      <c r="E4" s="15">
        <v>2916</v>
      </c>
      <c r="F4" s="12">
        <v>6</v>
      </c>
      <c r="G4" s="12">
        <v>15.24</v>
      </c>
      <c r="K4" s="31"/>
      <c r="L4" s="15">
        <v>2944</v>
      </c>
      <c r="M4" s="12">
        <v>6</v>
      </c>
      <c r="N4" s="12">
        <v>15.24</v>
      </c>
      <c r="R4" s="31"/>
      <c r="S4" s="15">
        <v>3008</v>
      </c>
      <c r="T4" s="12">
        <v>6</v>
      </c>
      <c r="U4" s="12">
        <v>15.24</v>
      </c>
      <c r="Y4" s="31"/>
      <c r="Z4" s="15">
        <v>3004</v>
      </c>
      <c r="AA4" s="12">
        <v>6</v>
      </c>
      <c r="AB4" s="12">
        <v>15.24</v>
      </c>
    </row>
    <row r="5" spans="1:31" x14ac:dyDescent="0.2">
      <c r="D5" s="31"/>
      <c r="E5" s="15">
        <v>2776</v>
      </c>
      <c r="F5" s="12">
        <v>6</v>
      </c>
      <c r="G5" s="12">
        <v>15.24</v>
      </c>
      <c r="K5" s="31"/>
      <c r="L5" s="15">
        <v>2956</v>
      </c>
      <c r="M5" s="12">
        <v>6</v>
      </c>
      <c r="N5" s="12">
        <v>15.24</v>
      </c>
      <c r="R5" s="31"/>
      <c r="S5" s="15">
        <v>2904</v>
      </c>
      <c r="T5" s="12">
        <v>6</v>
      </c>
      <c r="U5" s="12">
        <v>15.24</v>
      </c>
      <c r="Y5" s="31"/>
      <c r="Z5" s="15">
        <v>2972</v>
      </c>
      <c r="AA5" s="12">
        <v>6</v>
      </c>
      <c r="AB5" s="12">
        <v>15.24</v>
      </c>
    </row>
    <row r="6" spans="1:31" x14ac:dyDescent="0.2">
      <c r="D6" s="31"/>
      <c r="E6" s="15">
        <v>3060</v>
      </c>
      <c r="F6" s="12">
        <v>6</v>
      </c>
      <c r="G6" s="12">
        <v>15.24</v>
      </c>
      <c r="K6" s="31"/>
      <c r="L6" s="15">
        <v>2950</v>
      </c>
      <c r="M6" s="12">
        <v>6</v>
      </c>
      <c r="N6" s="12">
        <v>15.24</v>
      </c>
      <c r="R6" s="31"/>
      <c r="S6" s="15">
        <v>2888</v>
      </c>
      <c r="T6" s="12">
        <v>6</v>
      </c>
      <c r="U6" s="12">
        <v>15.24</v>
      </c>
      <c r="Y6" s="31"/>
      <c r="Z6" s="15">
        <v>3010</v>
      </c>
      <c r="AA6" s="12">
        <v>6</v>
      </c>
      <c r="AB6" s="12">
        <v>15.24</v>
      </c>
    </row>
    <row r="7" spans="1:31" ht="17" thickBot="1" x14ac:dyDescent="0.25">
      <c r="Z7" s="40"/>
    </row>
    <row r="8" spans="1:31" ht="17" thickBot="1" x14ac:dyDescent="0.25">
      <c r="A8" t="s">
        <v>4</v>
      </c>
      <c r="B8">
        <v>30</v>
      </c>
      <c r="C8" s="11" t="s">
        <v>4</v>
      </c>
      <c r="D8" s="41" t="s">
        <v>5</v>
      </c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3"/>
      <c r="R8" s="41" t="s">
        <v>5</v>
      </c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3"/>
    </row>
    <row r="9" spans="1:31" ht="17" thickBot="1" x14ac:dyDescent="0.25">
      <c r="A9" t="s">
        <v>4</v>
      </c>
      <c r="B9">
        <v>50</v>
      </c>
      <c r="C9" s="44">
        <v>30</v>
      </c>
      <c r="D9" s="7" t="s">
        <v>23</v>
      </c>
      <c r="E9" s="8" t="s">
        <v>7</v>
      </c>
      <c r="F9" s="8" t="s">
        <v>8</v>
      </c>
      <c r="G9" s="8" t="s">
        <v>9</v>
      </c>
      <c r="H9" s="9" t="s">
        <v>10</v>
      </c>
      <c r="I9" s="28" t="s">
        <v>21</v>
      </c>
      <c r="J9" s="28" t="s">
        <v>22</v>
      </c>
      <c r="K9" s="7" t="s">
        <v>6</v>
      </c>
      <c r="L9" s="8" t="s">
        <v>7</v>
      </c>
      <c r="M9" s="8" t="s">
        <v>8</v>
      </c>
      <c r="N9" s="8" t="s">
        <v>9</v>
      </c>
      <c r="O9" s="9" t="s">
        <v>10</v>
      </c>
      <c r="P9" s="28" t="s">
        <v>21</v>
      </c>
      <c r="Q9" s="28" t="s">
        <v>22</v>
      </c>
      <c r="R9" s="7" t="s">
        <v>11</v>
      </c>
      <c r="S9" s="8" t="s">
        <v>7</v>
      </c>
      <c r="T9" s="8" t="s">
        <v>8</v>
      </c>
      <c r="U9" s="8" t="s">
        <v>9</v>
      </c>
      <c r="V9" s="9" t="s">
        <v>10</v>
      </c>
      <c r="W9" s="28" t="s">
        <v>21</v>
      </c>
      <c r="X9" s="28" t="s">
        <v>22</v>
      </c>
      <c r="Y9" s="7" t="s">
        <v>29</v>
      </c>
      <c r="Z9" s="8" t="s">
        <v>7</v>
      </c>
      <c r="AA9" s="8" t="s">
        <v>8</v>
      </c>
      <c r="AB9" s="8" t="s">
        <v>9</v>
      </c>
      <c r="AC9" s="9" t="s">
        <v>10</v>
      </c>
      <c r="AD9" s="28" t="s">
        <v>21</v>
      </c>
      <c r="AE9" s="28" t="s">
        <v>22</v>
      </c>
    </row>
    <row r="10" spans="1:31" x14ac:dyDescent="0.2">
      <c r="A10" t="s">
        <v>4</v>
      </c>
      <c r="B10">
        <v>70</v>
      </c>
      <c r="C10" s="45"/>
      <c r="D10" s="1" t="s">
        <v>12</v>
      </c>
      <c r="E10">
        <f>E3-(E11+E12)</f>
        <v>1180</v>
      </c>
      <c r="F10">
        <f>E10*F3/E3</f>
        <v>2.4842105263157896</v>
      </c>
      <c r="G10">
        <f>E10*$G$3/E3</f>
        <v>6.3098947368421054</v>
      </c>
      <c r="H10" s="2">
        <f>G10/$G$3</f>
        <v>0.41403508771929826</v>
      </c>
      <c r="I10" s="24">
        <f>((ACOS(1-(H10/1)))-((1-H10)*((1-((1-H10)^2))^0.5)))/PI()</f>
        <v>0.14957296042462812</v>
      </c>
      <c r="J10" s="25">
        <f>1-J12</f>
        <v>0.7</v>
      </c>
      <c r="K10" s="1" t="s">
        <v>12</v>
      </c>
      <c r="L10">
        <f>L3-(L11+L12)</f>
        <v>1136</v>
      </c>
      <c r="M10">
        <f>L10*M3/L3</f>
        <v>2.3027027027027027</v>
      </c>
      <c r="N10">
        <f>L10*$G$3/L3</f>
        <v>5.8488648648648649</v>
      </c>
      <c r="O10" s="2">
        <f>N10/$G$3</f>
        <v>0.38378378378378381</v>
      </c>
      <c r="P10" s="24">
        <f>((ACOS(1-(O10/1)))-((1-O10)*((1-((1-O10)^2))^0.5)))/PI()</f>
        <v>0.13418331125459709</v>
      </c>
      <c r="Q10" s="25">
        <f>1-Q12</f>
        <v>0.7</v>
      </c>
      <c r="R10" s="1" t="s">
        <v>12</v>
      </c>
      <c r="S10">
        <f>S3-(S11+S12)</f>
        <v>1374</v>
      </c>
      <c r="T10">
        <f>S10*T3/S3</f>
        <v>2.666235446313066</v>
      </c>
      <c r="U10">
        <f>S10*$G$3/S3</f>
        <v>6.7722380336351886</v>
      </c>
      <c r="V10" s="2">
        <f>U10/$G$3</f>
        <v>0.44437257438551103</v>
      </c>
      <c r="W10" s="24">
        <f>((ACOS(1-(V10/1)))-((1-V10)*((1-((1-V10)^2))^0.5)))/PI()</f>
        <v>0.16542973251915088</v>
      </c>
      <c r="X10" s="25">
        <f>1-X12</f>
        <v>0.7</v>
      </c>
      <c r="Y10" s="1" t="s">
        <v>12</v>
      </c>
      <c r="Z10">
        <f>Z3-(Z11+Z12)</f>
        <v>1476</v>
      </c>
      <c r="AA10">
        <f>Z10*AA3/Z3</f>
        <v>2.9324503311258279</v>
      </c>
      <c r="AB10">
        <f>Z10*$G$3/Z3</f>
        <v>7.4484238410596033</v>
      </c>
      <c r="AC10" s="2">
        <f>AB10/$G$3</f>
        <v>0.48874172185430464</v>
      </c>
      <c r="AD10" s="24">
        <f>((ACOS(1-(AC10/1)))-((1-AC10)*((1-((1-AC10)^2))^0.5)))/PI()</f>
        <v>0.18931762328753982</v>
      </c>
      <c r="AE10" s="25">
        <f>1-AE12</f>
        <v>0.7</v>
      </c>
    </row>
    <row r="11" spans="1:31" x14ac:dyDescent="0.2">
      <c r="A11" t="s">
        <v>4</v>
      </c>
      <c r="B11">
        <v>90</v>
      </c>
      <c r="C11" s="45"/>
      <c r="D11" s="3" t="s">
        <v>13</v>
      </c>
      <c r="E11" s="16">
        <v>1670</v>
      </c>
      <c r="F11">
        <f>E11*F3/E3</f>
        <v>3.5157894736842104</v>
      </c>
      <c r="G11">
        <f>E11*$G$3/E3</f>
        <v>8.9301052631578948</v>
      </c>
      <c r="H11" s="2">
        <f t="shared" ref="H11:H12" si="0">G11/$G$3</f>
        <v>0.5859649122807018</v>
      </c>
      <c r="I11" s="18">
        <f>1-(I10+I12)</f>
        <v>0.85042703957537191</v>
      </c>
      <c r="J11" s="29">
        <f>(J12-I12)/I11</f>
        <v>0.35276394803932087</v>
      </c>
      <c r="K11" s="3" t="s">
        <v>13</v>
      </c>
      <c r="L11" s="16">
        <v>1620</v>
      </c>
      <c r="M11">
        <f>L11*M3/L3</f>
        <v>3.2837837837837838</v>
      </c>
      <c r="N11">
        <f>L11*$G$3/L3</f>
        <v>8.3408108108108099</v>
      </c>
      <c r="O11" s="2">
        <f t="shared" ref="O11:O12" si="1">N11/$G$3</f>
        <v>0.54729729729729726</v>
      </c>
      <c r="P11" s="18">
        <f>1-(P10+P12)</f>
        <v>0.85507011025344337</v>
      </c>
      <c r="Q11" s="29">
        <f>(Q12-P12)/P11</f>
        <v>0.33828035624155489</v>
      </c>
      <c r="R11" s="3" t="s">
        <v>13</v>
      </c>
      <c r="S11" s="16">
        <v>1490</v>
      </c>
      <c r="T11">
        <f>S11*T3/S3</f>
        <v>2.891332470892626</v>
      </c>
      <c r="U11">
        <f>S11*$G$3/S3</f>
        <v>7.3439844760672699</v>
      </c>
      <c r="V11" s="2">
        <f t="shared" ref="V11:V12" si="2">U11/$G$3</f>
        <v>0.481888745148771</v>
      </c>
      <c r="W11" s="18">
        <f>1-(W10+W12)</f>
        <v>0.82268568177661816</v>
      </c>
      <c r="X11" s="29">
        <f>(X12-W12)/W11</f>
        <v>0.35021323535566323</v>
      </c>
      <c r="Y11" s="3" t="s">
        <v>13</v>
      </c>
      <c r="Z11" s="16">
        <v>1156</v>
      </c>
      <c r="AA11">
        <f>Z11*AA3/Z3</f>
        <v>2.2966887417218542</v>
      </c>
      <c r="AB11">
        <f>Z11*$G$3/Z3</f>
        <v>5.8335894039735097</v>
      </c>
      <c r="AC11" s="2">
        <f t="shared" ref="AC11:AC12" si="3">AB11/$G$3</f>
        <v>0.38278145695364235</v>
      </c>
      <c r="AD11" s="18">
        <f>1-(AD10+AD12)</f>
        <v>0.78358112272622427</v>
      </c>
      <c r="AE11" s="29">
        <f>(AE12-AD12)/AD11</f>
        <v>0.34827121034296832</v>
      </c>
    </row>
    <row r="12" spans="1:31" ht="17" thickBot="1" x14ac:dyDescent="0.25">
      <c r="C12" s="46"/>
      <c r="D12" s="4" t="s">
        <v>14</v>
      </c>
      <c r="E12" s="17">
        <v>0</v>
      </c>
      <c r="F12" s="5">
        <f>E12*F3/E3</f>
        <v>0</v>
      </c>
      <c r="G12" s="5">
        <f>E12*$G$3/E3</f>
        <v>0</v>
      </c>
      <c r="H12" s="6">
        <f t="shared" si="0"/>
        <v>0</v>
      </c>
      <c r="I12" s="18">
        <f t="shared" ref="I12:I24" si="4">((ACOS(1-(H12/1)))-((1-H12)*((1-((1-H12)^2))^0.5)))/PI()</f>
        <v>0</v>
      </c>
      <c r="J12" s="2">
        <f>$C$9/100</f>
        <v>0.3</v>
      </c>
      <c r="K12" s="4" t="s">
        <v>14</v>
      </c>
      <c r="L12" s="17">
        <v>204</v>
      </c>
      <c r="M12" s="5">
        <f>L12*M3/L3</f>
        <v>0.41351351351351351</v>
      </c>
      <c r="N12" s="5">
        <f>L12*$G$3/L3</f>
        <v>1.0503243243243243</v>
      </c>
      <c r="O12" s="6">
        <f t="shared" si="1"/>
        <v>6.8918918918918923E-2</v>
      </c>
      <c r="P12" s="18">
        <f t="shared" ref="P12" si="5">((ACOS(1-(O12/1)))-((1-O12)*((1-((1-O12)^2))^0.5)))/PI()</f>
        <v>1.0746578491959516E-2</v>
      </c>
      <c r="Q12" s="2">
        <f>$C$9/100</f>
        <v>0.3</v>
      </c>
      <c r="R12" s="4" t="s">
        <v>14</v>
      </c>
      <c r="S12" s="17">
        <v>228</v>
      </c>
      <c r="T12" s="5">
        <f>S12*T3/S3</f>
        <v>0.4424320827943079</v>
      </c>
      <c r="U12" s="5">
        <f>S12*$G$3/S3</f>
        <v>1.1237774902975421</v>
      </c>
      <c r="V12" s="6">
        <f t="shared" si="2"/>
        <v>7.3738680465717993E-2</v>
      </c>
      <c r="W12" s="18">
        <f t="shared" ref="W12" si="6">((ACOS(1-(V12/1)))-((1-V12)*((1-((1-V12)^2))^0.5)))/PI()</f>
        <v>1.1884585704230972E-2</v>
      </c>
      <c r="X12" s="2">
        <f>$C$9/100</f>
        <v>0.3</v>
      </c>
      <c r="Y12" s="4" t="s">
        <v>14</v>
      </c>
      <c r="Z12" s="17">
        <v>388</v>
      </c>
      <c r="AA12" s="5">
        <f>Z12*AA3/Z3</f>
        <v>0.77086092715231791</v>
      </c>
      <c r="AB12" s="5">
        <f>Z12*$G$3/Z3</f>
        <v>1.9579867549668875</v>
      </c>
      <c r="AC12" s="6">
        <f t="shared" si="3"/>
        <v>0.12847682119205298</v>
      </c>
      <c r="AD12" s="18">
        <f t="shared" ref="AD12" si="7">((ACOS(1-(AC12/1)))-((1-AC12)*((1-((1-AC12)^2))^0.5)))/PI()</f>
        <v>2.7101253986235883E-2</v>
      </c>
      <c r="AE12" s="2">
        <f>$C$9/100</f>
        <v>0.3</v>
      </c>
    </row>
    <row r="13" spans="1:31" x14ac:dyDescent="0.2">
      <c r="C13" s="44">
        <v>50</v>
      </c>
      <c r="D13" s="7" t="s">
        <v>23</v>
      </c>
      <c r="E13" s="8" t="s">
        <v>7</v>
      </c>
      <c r="F13" s="8" t="s">
        <v>8</v>
      </c>
      <c r="G13" s="8" t="s">
        <v>9</v>
      </c>
      <c r="H13" s="9" t="s">
        <v>10</v>
      </c>
      <c r="I13" s="28" t="s">
        <v>21</v>
      </c>
      <c r="J13" s="28" t="s">
        <v>22</v>
      </c>
      <c r="K13" s="7" t="s">
        <v>6</v>
      </c>
      <c r="L13" s="8" t="s">
        <v>7</v>
      </c>
      <c r="M13" s="8" t="s">
        <v>8</v>
      </c>
      <c r="N13" s="8" t="s">
        <v>9</v>
      </c>
      <c r="O13" s="9" t="s">
        <v>10</v>
      </c>
      <c r="P13" s="28" t="s">
        <v>21</v>
      </c>
      <c r="Q13" s="28" t="s">
        <v>22</v>
      </c>
      <c r="R13" s="7" t="s">
        <v>11</v>
      </c>
      <c r="S13" s="8" t="s">
        <v>7</v>
      </c>
      <c r="T13" s="8" t="s">
        <v>8</v>
      </c>
      <c r="U13" s="8" t="s">
        <v>9</v>
      </c>
      <c r="V13" s="9" t="s">
        <v>10</v>
      </c>
      <c r="W13" s="28" t="s">
        <v>21</v>
      </c>
      <c r="X13" s="28" t="s">
        <v>22</v>
      </c>
      <c r="Y13" s="7" t="s">
        <v>29</v>
      </c>
      <c r="Z13" s="8" t="s">
        <v>7</v>
      </c>
      <c r="AA13" s="8" t="s">
        <v>8</v>
      </c>
      <c r="AB13" s="8" t="s">
        <v>9</v>
      </c>
      <c r="AC13" s="9" t="s">
        <v>10</v>
      </c>
      <c r="AD13" s="28" t="s">
        <v>21</v>
      </c>
      <c r="AE13" s="28" t="s">
        <v>22</v>
      </c>
    </row>
    <row r="14" spans="1:31" x14ac:dyDescent="0.2">
      <c r="C14" s="45"/>
      <c r="D14" s="1" t="s">
        <v>12</v>
      </c>
      <c r="E14">
        <f>E4-(E15+E16)</f>
        <v>804</v>
      </c>
      <c r="F14">
        <f>E14*F4/E4</f>
        <v>1.654320987654321</v>
      </c>
      <c r="G14">
        <f>E14*$G$3/E4</f>
        <v>4.201975308641976</v>
      </c>
      <c r="H14" s="2">
        <f>G14/$G$3</f>
        <v>0.27572016460905352</v>
      </c>
      <c r="I14" s="18">
        <f t="shared" si="4"/>
        <v>8.3209888859020656E-2</v>
      </c>
      <c r="J14" s="2">
        <f>1-J16</f>
        <v>0.5</v>
      </c>
      <c r="K14" s="1" t="s">
        <v>12</v>
      </c>
      <c r="L14">
        <f>L4-(L15+L16)</f>
        <v>984</v>
      </c>
      <c r="M14">
        <f>L14*M4/L4</f>
        <v>2.0054347826086958</v>
      </c>
      <c r="N14">
        <f>L14*$G$3/L4</f>
        <v>5.0938043478260866</v>
      </c>
      <c r="O14" s="2">
        <f>N14/$G$3</f>
        <v>0.33423913043478259</v>
      </c>
      <c r="P14" s="18">
        <f t="shared" ref="P14" si="8">((ACOS(1-(O14/1)))-((1-O14)*((1-((1-O14)^2))^0.5)))/PI()</f>
        <v>0.10998106040888303</v>
      </c>
      <c r="Q14" s="2">
        <f>1-Q16</f>
        <v>0.5</v>
      </c>
      <c r="R14" s="1" t="s">
        <v>12</v>
      </c>
      <c r="S14">
        <f>S4-(S15+S16)</f>
        <v>983</v>
      </c>
      <c r="T14">
        <f>S14*T4/S4</f>
        <v>1.9607712765957446</v>
      </c>
      <c r="U14">
        <f>S14*$G$3/S4</f>
        <v>4.9803590425531912</v>
      </c>
      <c r="V14" s="2">
        <f>U14/$G$3</f>
        <v>0.32679521276595741</v>
      </c>
      <c r="W14" s="18">
        <f t="shared" ref="W14" si="9">((ACOS(1-(V14/1)))-((1-V14)*((1-((1-V14)^2))^0.5)))/PI()</f>
        <v>0.10646086815627606</v>
      </c>
      <c r="X14" s="2">
        <f>1-X16</f>
        <v>0.5</v>
      </c>
      <c r="Y14" s="1" t="s">
        <v>12</v>
      </c>
      <c r="Z14">
        <f>Z4-(Z15+Z16)</f>
        <v>1224</v>
      </c>
      <c r="AA14">
        <f>Z14*AA4/Z4</f>
        <v>2.4447403462050601</v>
      </c>
      <c r="AB14">
        <f>Z14*$G$3/Z4</f>
        <v>6.2096404793608526</v>
      </c>
      <c r="AC14" s="2">
        <f>AB14/$G$3</f>
        <v>0.40745672436751001</v>
      </c>
      <c r="AD14" s="18">
        <f t="shared" ref="AD14" si="10">((ACOS(1-(AC14/1)))-((1-AC14)*((1-((1-AC14)^2))^0.5)))/PI()</f>
        <v>0.14618935716868281</v>
      </c>
      <c r="AE14" s="2">
        <f>1-AE16</f>
        <v>0.5</v>
      </c>
    </row>
    <row r="15" spans="1:31" x14ac:dyDescent="0.2">
      <c r="C15" s="45"/>
      <c r="D15" s="3" t="s">
        <v>13</v>
      </c>
      <c r="E15" s="16">
        <v>1832</v>
      </c>
      <c r="F15">
        <f>E15*F3/E4</f>
        <v>3.7695473251028808</v>
      </c>
      <c r="G15">
        <f>E15*$G$3/E4</f>
        <v>9.5746502057613174</v>
      </c>
      <c r="H15" s="2">
        <f t="shared" ref="H15:H16" si="11">G15/$G$3</f>
        <v>0.62825788751714684</v>
      </c>
      <c r="I15" s="18">
        <f>1-(I14+I16)</f>
        <v>0.89919048608299168</v>
      </c>
      <c r="J15" s="29">
        <f>(J16-I16)/I15</f>
        <v>0.53648296151733155</v>
      </c>
      <c r="K15" s="3" t="s">
        <v>13</v>
      </c>
      <c r="L15" s="16">
        <v>1440</v>
      </c>
      <c r="M15">
        <f>L15*M3/L4</f>
        <v>2.9347826086956523</v>
      </c>
      <c r="N15">
        <f>L15*$G$3/L4</f>
        <v>7.4543478260869565</v>
      </c>
      <c r="O15" s="2">
        <f t="shared" ref="O15:O16" si="12">N15/$G$3</f>
        <v>0.4891304347826087</v>
      </c>
      <c r="P15" s="18">
        <f>1-(P14+P16)</f>
        <v>0.84666312032752422</v>
      </c>
      <c r="Q15" s="29">
        <f>(Q16-P16)/P15</f>
        <v>0.53934577965290198</v>
      </c>
      <c r="R15" s="3" t="s">
        <v>13</v>
      </c>
      <c r="S15" s="16">
        <v>1400</v>
      </c>
      <c r="T15">
        <f>S15*T3/S4</f>
        <v>2.7925531914893615</v>
      </c>
      <c r="U15">
        <f>S15*$G$3/S4</f>
        <v>7.0930851063829783</v>
      </c>
      <c r="V15" s="2">
        <f t="shared" ref="V15:V16" si="13">U15/$G$3</f>
        <v>0.46542553191489361</v>
      </c>
      <c r="W15" s="18">
        <f>1-(W14+W16)</f>
        <v>0.83849820004131215</v>
      </c>
      <c r="X15" s="29">
        <f>(X16-W16)/W15</f>
        <v>0.53066192411106594</v>
      </c>
      <c r="Y15" s="3" t="s">
        <v>13</v>
      </c>
      <c r="Z15" s="16">
        <v>944</v>
      </c>
      <c r="AA15">
        <f>Z15*AA3/Z4</f>
        <v>1.885486018641811</v>
      </c>
      <c r="AB15">
        <f>Z15*$G$3/Z4</f>
        <v>4.7891344873502</v>
      </c>
      <c r="AC15" s="2">
        <f t="shared" ref="AC15:AC16" si="14">AB15/$G$3</f>
        <v>0.31424766977363516</v>
      </c>
      <c r="AD15" s="18">
        <f>1-(AD14+AD16)</f>
        <v>0.76946804339956643</v>
      </c>
      <c r="AE15" s="29">
        <f>(AE16-AD16)/AD15</f>
        <v>0.54018799628356795</v>
      </c>
    </row>
    <row r="16" spans="1:31" ht="17" thickBot="1" x14ac:dyDescent="0.25">
      <c r="C16" s="46"/>
      <c r="D16" s="4" t="s">
        <v>14</v>
      </c>
      <c r="E16" s="17">
        <v>280</v>
      </c>
      <c r="F16" s="5">
        <f>E16*F3/E4</f>
        <v>0.5761316872427984</v>
      </c>
      <c r="G16" s="5">
        <f>E16*$G$3/E4</f>
        <v>1.4633744855967077</v>
      </c>
      <c r="H16" s="6">
        <f t="shared" si="11"/>
        <v>9.602194787379971E-2</v>
      </c>
      <c r="I16" s="20">
        <f>((ACOS(1-(H16/1)))-((1-H16)*((1-((1-H16)^2))^0.5)))/PI()</f>
        <v>1.7599625057987692E-2</v>
      </c>
      <c r="J16" s="6">
        <f>$C$13/100</f>
        <v>0.5</v>
      </c>
      <c r="K16" s="4" t="s">
        <v>14</v>
      </c>
      <c r="L16" s="17">
        <v>520</v>
      </c>
      <c r="M16" s="5">
        <f>L16*M3/L4</f>
        <v>1.0597826086956521</v>
      </c>
      <c r="N16" s="5">
        <f>L16*$G$3/L4</f>
        <v>2.6918478260869567</v>
      </c>
      <c r="O16" s="6">
        <f t="shared" si="12"/>
        <v>0.1766304347826087</v>
      </c>
      <c r="P16" s="20">
        <f>((ACOS(1-(O16/1)))-((1-O16)*((1-((1-O16)^2))^0.5)))/PI()</f>
        <v>4.3355819263592721E-2</v>
      </c>
      <c r="Q16" s="6">
        <f>$C$13/100</f>
        <v>0.5</v>
      </c>
      <c r="R16" s="4" t="s">
        <v>14</v>
      </c>
      <c r="S16" s="17">
        <v>625</v>
      </c>
      <c r="T16" s="5">
        <f>S16*T3/S4</f>
        <v>1.2466755319148937</v>
      </c>
      <c r="U16" s="5">
        <f>S16*$G$3/S4</f>
        <v>3.1665558510638299</v>
      </c>
      <c r="V16" s="6">
        <f t="shared" si="13"/>
        <v>0.20777925531914893</v>
      </c>
      <c r="W16" s="20">
        <f>((ACOS(1-(V16/1)))-((1-V16)*((1-((1-V16)^2))^0.5)))/PI()</f>
        <v>5.5040931802411826E-2</v>
      </c>
      <c r="X16" s="6">
        <f>$C$13/100</f>
        <v>0.5</v>
      </c>
      <c r="Y16" s="4" t="s">
        <v>14</v>
      </c>
      <c r="Z16" s="17">
        <v>836</v>
      </c>
      <c r="AA16" s="5">
        <f>Z16*AA3/Z4</f>
        <v>1.6697736351531292</v>
      </c>
      <c r="AB16" s="5">
        <f>Z16*$G$3/Z4</f>
        <v>4.2412250332889476</v>
      </c>
      <c r="AC16" s="6">
        <f t="shared" si="14"/>
        <v>0.27829560585885482</v>
      </c>
      <c r="AD16" s="20">
        <f>((ACOS(1-(AC16/1)))-((1-AC16)*((1-((1-AC16)^2))^0.5)))/PI()</f>
        <v>8.4342599431750723E-2</v>
      </c>
      <c r="AE16" s="6">
        <f>$C$13/100</f>
        <v>0.5</v>
      </c>
    </row>
    <row r="17" spans="3:31" x14ac:dyDescent="0.2">
      <c r="C17" s="44">
        <v>70</v>
      </c>
      <c r="D17" s="7" t="s">
        <v>23</v>
      </c>
      <c r="E17" s="8" t="s">
        <v>7</v>
      </c>
      <c r="F17" s="8" t="s">
        <v>8</v>
      </c>
      <c r="G17" s="8" t="s">
        <v>9</v>
      </c>
      <c r="H17" s="9" t="s">
        <v>10</v>
      </c>
      <c r="I17" s="28" t="s">
        <v>21</v>
      </c>
      <c r="J17" s="28" t="s">
        <v>22</v>
      </c>
      <c r="K17" s="7" t="s">
        <v>6</v>
      </c>
      <c r="L17" s="8" t="s">
        <v>7</v>
      </c>
      <c r="M17" s="8" t="s">
        <v>8</v>
      </c>
      <c r="N17" s="8" t="s">
        <v>9</v>
      </c>
      <c r="O17" s="9" t="s">
        <v>10</v>
      </c>
      <c r="P17" s="28" t="s">
        <v>21</v>
      </c>
      <c r="Q17" s="28" t="s">
        <v>22</v>
      </c>
      <c r="R17" s="7" t="s">
        <v>11</v>
      </c>
      <c r="S17" s="8" t="s">
        <v>7</v>
      </c>
      <c r="T17" s="8" t="s">
        <v>8</v>
      </c>
      <c r="U17" s="8" t="s">
        <v>9</v>
      </c>
      <c r="V17" s="9" t="s">
        <v>10</v>
      </c>
      <c r="W17" s="28" t="s">
        <v>21</v>
      </c>
      <c r="X17" s="28" t="s">
        <v>22</v>
      </c>
      <c r="Y17" s="7" t="s">
        <v>29</v>
      </c>
      <c r="Z17" s="8" t="s">
        <v>7</v>
      </c>
      <c r="AA17" s="8" t="s">
        <v>8</v>
      </c>
      <c r="AB17" s="8" t="s">
        <v>9</v>
      </c>
      <c r="AC17" s="9" t="s">
        <v>10</v>
      </c>
      <c r="AD17" s="28" t="s">
        <v>21</v>
      </c>
      <c r="AE17" s="28" t="s">
        <v>22</v>
      </c>
    </row>
    <row r="18" spans="3:31" x14ac:dyDescent="0.2">
      <c r="C18" s="45"/>
      <c r="D18" s="1" t="s">
        <v>12</v>
      </c>
      <c r="E18">
        <f>E5-(E19+E20)</f>
        <v>480</v>
      </c>
      <c r="F18">
        <f>E18*F3/E5</f>
        <v>1.0374639769452449</v>
      </c>
      <c r="G18">
        <f>E18*$G$3/E5</f>
        <v>2.6351585014409222</v>
      </c>
      <c r="H18" s="2">
        <f>G18/$G$3</f>
        <v>0.1729106628242075</v>
      </c>
      <c r="I18" s="18">
        <f t="shared" si="4"/>
        <v>4.201834067756776E-2</v>
      </c>
      <c r="J18" s="2">
        <f>1-J20</f>
        <v>0.30000000000000004</v>
      </c>
      <c r="K18" s="1" t="s">
        <v>12</v>
      </c>
      <c r="L18">
        <f>L5-(L19+L20)</f>
        <v>639</v>
      </c>
      <c r="M18">
        <f>L18*M3/L5</f>
        <v>1.2970230040595399</v>
      </c>
      <c r="N18">
        <f>L18*$G$3/L5</f>
        <v>3.2944384303112315</v>
      </c>
      <c r="O18" s="2">
        <f>N18/$G$3</f>
        <v>0.21617050067658999</v>
      </c>
      <c r="P18" s="18">
        <f t="shared" ref="P18" si="15">((ACOS(1-(O18/1)))-((1-O18)*((1-((1-O18)^2))^0.5)))/PI()</f>
        <v>5.8329650123252613E-2</v>
      </c>
      <c r="Q18" s="2">
        <f>1-Q20</f>
        <v>0.30000000000000004</v>
      </c>
      <c r="R18" s="1" t="s">
        <v>12</v>
      </c>
      <c r="S18">
        <f>S5-(S19+S20)</f>
        <v>616</v>
      </c>
      <c r="T18">
        <f>S18*T3/S5</f>
        <v>1.2727272727272727</v>
      </c>
      <c r="U18">
        <f>S18*$G$3/S5</f>
        <v>3.2327272727272729</v>
      </c>
      <c r="V18" s="2">
        <f>U18/$G$3</f>
        <v>0.21212121212121213</v>
      </c>
      <c r="W18" s="18">
        <f t="shared" ref="W18" si="16">((ACOS(1-(V18/1)))-((1-V18)*((1-((1-V18)^2))^0.5)))/PI()</f>
        <v>5.6735480054209073E-2</v>
      </c>
      <c r="X18" s="2">
        <f>1-X20</f>
        <v>0.30000000000000004</v>
      </c>
      <c r="Y18" s="1" t="s">
        <v>12</v>
      </c>
      <c r="Z18">
        <f>Z5-(Z19+Z20)</f>
        <v>644</v>
      </c>
      <c r="AA18">
        <f>Z18*AA3/Z5</f>
        <v>1.3001345895020189</v>
      </c>
      <c r="AB18">
        <f>Z18*$G$3/Z5</f>
        <v>3.3023418573351275</v>
      </c>
      <c r="AC18" s="2">
        <f>AB18/$G$3</f>
        <v>0.21668909825033644</v>
      </c>
      <c r="AD18" s="18">
        <f t="shared" ref="AD18" si="17">((ACOS(1-(AC18/1)))-((1-AC18)*((1-((1-AC18)^2))^0.5)))/PI()</f>
        <v>5.8534773049405728E-2</v>
      </c>
      <c r="AE18" s="2">
        <f>1-AE20</f>
        <v>0.30000000000000004</v>
      </c>
    </row>
    <row r="19" spans="3:31" x14ac:dyDescent="0.2">
      <c r="C19" s="45"/>
      <c r="D19" s="3" t="s">
        <v>13</v>
      </c>
      <c r="E19" s="16">
        <v>1732</v>
      </c>
      <c r="F19">
        <f>E19*F3/E5</f>
        <v>3.7435158501440924</v>
      </c>
      <c r="G19">
        <f>E19*$G$3/E5</f>
        <v>9.5085302593659939</v>
      </c>
      <c r="H19" s="2">
        <f t="shared" ref="H19:H20" si="18">G19/$G$3</f>
        <v>0.62391930835734866</v>
      </c>
      <c r="I19" s="18">
        <f>1-(I18+I20)</f>
        <v>0.90472252877965542</v>
      </c>
      <c r="J19" s="29">
        <f>(J20-I20)/I19</f>
        <v>0.7148499665743776</v>
      </c>
      <c r="K19" s="3" t="s">
        <v>13</v>
      </c>
      <c r="L19" s="16">
        <v>1509</v>
      </c>
      <c r="M19">
        <f>L19*M3/L5</f>
        <v>3.0629228687415426</v>
      </c>
      <c r="N19">
        <f>L19*$G$3/L5</f>
        <v>7.7798240866035187</v>
      </c>
      <c r="O19" s="2">
        <f t="shared" ref="O19:O20" si="19">N19/$G$3</f>
        <v>0.51048714479025714</v>
      </c>
      <c r="P19" s="18">
        <f>1-(P18+P20)</f>
        <v>0.85950231361623808</v>
      </c>
      <c r="Q19" s="29">
        <f>(Q20-P20)/P19</f>
        <v>0.71882524799735259</v>
      </c>
      <c r="R19" s="3" t="s">
        <v>13</v>
      </c>
      <c r="S19" s="16">
        <v>1372</v>
      </c>
      <c r="T19">
        <f>S19*T3/S5</f>
        <v>2.834710743801653</v>
      </c>
      <c r="U19">
        <f>S19*$G$3/S5</f>
        <v>7.2001652892561978</v>
      </c>
      <c r="V19" s="2">
        <f t="shared" ref="V19:V20" si="20">U19/$G$3</f>
        <v>0.47245179063360876</v>
      </c>
      <c r="W19" s="18">
        <f>1-(W18+W20)</f>
        <v>0.84211742500389697</v>
      </c>
      <c r="X19" s="29">
        <f>(X20-W20)/W19</f>
        <v>0.7111275545157314</v>
      </c>
      <c r="Y19" s="3" t="s">
        <v>13</v>
      </c>
      <c r="Z19" s="16">
        <v>1428</v>
      </c>
      <c r="AA19">
        <f>Z19*AA3/Z5</f>
        <v>2.8829071332436071</v>
      </c>
      <c r="AB19">
        <f>Z19*$G$3/Z5</f>
        <v>7.3225841184387619</v>
      </c>
      <c r="AC19" s="2">
        <f t="shared" ref="AC19:AC20" si="21">AB19/$G$3</f>
        <v>0.48048452220726784</v>
      </c>
      <c r="AD19" s="18">
        <f>1-(AD18+AD20)</f>
        <v>0.84611756088651768</v>
      </c>
      <c r="AE19" s="29">
        <f>(AE20-AD20)/AD19</f>
        <v>0.71461976666977611</v>
      </c>
    </row>
    <row r="20" spans="3:31" ht="17" thickBot="1" x14ac:dyDescent="0.25">
      <c r="C20" s="46"/>
      <c r="D20" s="4" t="s">
        <v>14</v>
      </c>
      <c r="E20" s="17">
        <v>564</v>
      </c>
      <c r="F20" s="5">
        <f>E20*F3/E5</f>
        <v>1.2190201729106629</v>
      </c>
      <c r="G20" s="5">
        <f>E20*$G$3/E5</f>
        <v>3.0963112391930836</v>
      </c>
      <c r="H20" s="6">
        <f t="shared" si="18"/>
        <v>0.20317002881844382</v>
      </c>
      <c r="I20" s="18">
        <f t="shared" si="4"/>
        <v>5.3259130542776825E-2</v>
      </c>
      <c r="J20" s="2">
        <f>$C$17/100</f>
        <v>0.7</v>
      </c>
      <c r="K20" s="4" t="s">
        <v>14</v>
      </c>
      <c r="L20" s="17">
        <v>808</v>
      </c>
      <c r="M20" s="5">
        <f>L20*M3/L5</f>
        <v>1.6400541271989175</v>
      </c>
      <c r="N20" s="5">
        <f>L20*$G$3/L5</f>
        <v>4.16573748308525</v>
      </c>
      <c r="O20" s="6">
        <f t="shared" si="19"/>
        <v>0.27334235453315286</v>
      </c>
      <c r="P20" s="18">
        <f t="shared" ref="P20" si="22">((ACOS(1-(O20/1)))-((1-O20)*((1-((1-O20)^2))^0.5)))/PI()</f>
        <v>8.2168036260509239E-2</v>
      </c>
      <c r="Q20" s="2">
        <f>$C$17/100</f>
        <v>0.7</v>
      </c>
      <c r="R20" s="4" t="s">
        <v>14</v>
      </c>
      <c r="S20" s="17">
        <v>916</v>
      </c>
      <c r="T20" s="5">
        <f>S20*T3/S5</f>
        <v>1.8925619834710743</v>
      </c>
      <c r="U20" s="5">
        <f>S20*$G$3/S5</f>
        <v>4.8071074380165291</v>
      </c>
      <c r="V20" s="6">
        <f t="shared" si="20"/>
        <v>0.31542699724517909</v>
      </c>
      <c r="W20" s="18">
        <f t="shared" ref="W20" si="23">((ACOS(1-(V20/1)))-((1-V20)*((1-((1-V20)^2))^0.5)))/PI()</f>
        <v>0.10114709494189389</v>
      </c>
      <c r="X20" s="2">
        <f>$C$17/100</f>
        <v>0.7</v>
      </c>
      <c r="Y20" s="4" t="s">
        <v>14</v>
      </c>
      <c r="Z20" s="17">
        <v>900</v>
      </c>
      <c r="AA20" s="5">
        <f>Z20*AA3/Z5</f>
        <v>1.8169582772543742</v>
      </c>
      <c r="AB20" s="5">
        <f>Z20*$G$3/Z5</f>
        <v>4.6150740242261108</v>
      </c>
      <c r="AC20" s="6">
        <f t="shared" si="21"/>
        <v>0.30282637954239572</v>
      </c>
      <c r="AD20" s="18">
        <f t="shared" ref="AD20" si="24">((ACOS(1-(AC20/1)))-((1-AC20)*((1-((1-AC20)^2))^0.5)))/PI()</f>
        <v>9.5347666064076603E-2</v>
      </c>
      <c r="AE20" s="2">
        <f>$C$17/100</f>
        <v>0.7</v>
      </c>
    </row>
    <row r="21" spans="3:31" x14ac:dyDescent="0.2">
      <c r="C21" s="44">
        <v>90</v>
      </c>
      <c r="D21" s="7" t="s">
        <v>23</v>
      </c>
      <c r="E21" s="8" t="s">
        <v>7</v>
      </c>
      <c r="F21" s="8" t="s">
        <v>8</v>
      </c>
      <c r="G21" s="8" t="s">
        <v>9</v>
      </c>
      <c r="H21" s="9" t="s">
        <v>10</v>
      </c>
      <c r="I21" s="28" t="s">
        <v>21</v>
      </c>
      <c r="J21" s="28" t="s">
        <v>22</v>
      </c>
      <c r="K21" s="7" t="s">
        <v>6</v>
      </c>
      <c r="L21" s="8" t="s">
        <v>7</v>
      </c>
      <c r="M21" s="8" t="s">
        <v>8</v>
      </c>
      <c r="N21" s="8" t="s">
        <v>9</v>
      </c>
      <c r="O21" s="9" t="s">
        <v>10</v>
      </c>
      <c r="P21" s="28" t="s">
        <v>21</v>
      </c>
      <c r="Q21" s="28" t="s">
        <v>22</v>
      </c>
      <c r="R21" s="7" t="s">
        <v>11</v>
      </c>
      <c r="S21" s="8" t="s">
        <v>7</v>
      </c>
      <c r="T21" s="8" t="s">
        <v>8</v>
      </c>
      <c r="U21" s="8" t="s">
        <v>9</v>
      </c>
      <c r="V21" s="9" t="s">
        <v>10</v>
      </c>
      <c r="W21" s="28" t="s">
        <v>21</v>
      </c>
      <c r="X21" s="28" t="s">
        <v>22</v>
      </c>
      <c r="Y21" s="7" t="s">
        <v>29</v>
      </c>
      <c r="Z21" s="8" t="s">
        <v>7</v>
      </c>
      <c r="AA21" s="8" t="s">
        <v>8</v>
      </c>
      <c r="AB21" s="8" t="s">
        <v>9</v>
      </c>
      <c r="AC21" s="9" t="s">
        <v>10</v>
      </c>
      <c r="AD21" s="28" t="s">
        <v>21</v>
      </c>
      <c r="AE21" s="28" t="s">
        <v>22</v>
      </c>
    </row>
    <row r="22" spans="3:31" x14ac:dyDescent="0.2">
      <c r="C22" s="45"/>
      <c r="D22" s="1" t="s">
        <v>12</v>
      </c>
      <c r="E22">
        <f>E6-(E23+E24)</f>
        <v>140</v>
      </c>
      <c r="F22">
        <f>E22*F3/E6</f>
        <v>0.27450980392156865</v>
      </c>
      <c r="G22">
        <f>E22*$G$3/E6</f>
        <v>0.69725490196078432</v>
      </c>
      <c r="H22" s="2">
        <f>G22/$G$3</f>
        <v>4.5751633986928102E-2</v>
      </c>
      <c r="I22" s="18">
        <f t="shared" si="4"/>
        <v>5.8332512049861446E-3</v>
      </c>
      <c r="J22" s="2">
        <f>1-J24</f>
        <v>9.9999999999999978E-2</v>
      </c>
      <c r="K22" s="1" t="s">
        <v>12</v>
      </c>
      <c r="L22">
        <f>L6-(L23+L24)</f>
        <v>430</v>
      </c>
      <c r="M22">
        <f>L22*M3/L6</f>
        <v>0.87457627118644066</v>
      </c>
      <c r="N22">
        <f>L22*$G$3/L6</f>
        <v>2.2214237288135594</v>
      </c>
      <c r="O22" s="2">
        <f>N22/$G$3</f>
        <v>0.14576271186440679</v>
      </c>
      <c r="P22" s="18">
        <f t="shared" ref="P22" si="25">((ACOS(1-(O22/1)))-((1-O22)*((1-((1-O22)^2))^0.5)))/PI()</f>
        <v>3.266197942309311E-2</v>
      </c>
      <c r="Q22" s="2">
        <f>1-Q24</f>
        <v>9.9999999999999978E-2</v>
      </c>
      <c r="R22" s="1" t="s">
        <v>12</v>
      </c>
      <c r="S22">
        <f>S6-(S23+S24)</f>
        <v>540</v>
      </c>
      <c r="T22">
        <f>S22*T3/S6</f>
        <v>1.1218836565096952</v>
      </c>
      <c r="U22">
        <f>S22*$G$3/S6</f>
        <v>2.8495844875346261</v>
      </c>
      <c r="V22" s="2">
        <f>U22/$G$3</f>
        <v>0.18698060941828254</v>
      </c>
      <c r="W22" s="18">
        <f t="shared" ref="W22" si="26">((ACOS(1-(V22/1)))-((1-V22)*((1-((1-V22)^2))^0.5)))/PI()</f>
        <v>4.7144026761143758E-2</v>
      </c>
      <c r="X22" s="2">
        <f>1-X24</f>
        <v>9.9999999999999978E-2</v>
      </c>
      <c r="Y22" s="1" t="s">
        <v>12</v>
      </c>
      <c r="Z22">
        <f>Z6-(Z23+Z24)</f>
        <v>610</v>
      </c>
      <c r="AA22">
        <f>Z22*AA3/Z6</f>
        <v>1.2159468438538206</v>
      </c>
      <c r="AB22">
        <f>Z22*$G$3/Z6</f>
        <v>3.0885049833887042</v>
      </c>
      <c r="AC22" s="2">
        <f>AB22/$G$3</f>
        <v>0.20265780730897009</v>
      </c>
      <c r="AD22" s="18">
        <f t="shared" ref="AD22" si="27">((ACOS(1-(AC22/1)))-((1-AC22)*((1-((1-AC22)^2))^0.5)))/PI()</f>
        <v>5.3062215788604185E-2</v>
      </c>
      <c r="AE22" s="2">
        <f>1-AE24</f>
        <v>9.9999999999999978E-2</v>
      </c>
    </row>
    <row r="23" spans="3:31" x14ac:dyDescent="0.2">
      <c r="C23" s="45"/>
      <c r="D23" s="3" t="s">
        <v>13</v>
      </c>
      <c r="E23" s="16">
        <v>2180</v>
      </c>
      <c r="F23">
        <f>E23*F3/E6</f>
        <v>4.2745098039215685</v>
      </c>
      <c r="G23">
        <f>E23*$G$3/E6</f>
        <v>10.857254901960783</v>
      </c>
      <c r="H23" s="2">
        <f t="shared" ref="H23:H24" si="28">G23/$G$3</f>
        <v>0.71241830065359468</v>
      </c>
      <c r="I23" s="18">
        <f>1-(I22+I24)</f>
        <v>0.92543588106482699</v>
      </c>
      <c r="J23" s="29">
        <f>(J24-I24)/I23</f>
        <v>0.8982460581853996</v>
      </c>
      <c r="K23" s="3" t="s">
        <v>13</v>
      </c>
      <c r="L23" s="16">
        <v>1800</v>
      </c>
      <c r="M23">
        <f>L23*M3/L6</f>
        <v>3.6610169491525424</v>
      </c>
      <c r="N23">
        <f>L23*$G$3/L6</f>
        <v>9.2989830508474576</v>
      </c>
      <c r="O23" s="2">
        <f t="shared" ref="O23:O24" si="29">N23/$G$3</f>
        <v>0.61016949152542377</v>
      </c>
      <c r="P23" s="18">
        <f>1-(P22+P24)</f>
        <v>0.89767639385350062</v>
      </c>
      <c r="Q23" s="29">
        <f>(Q24-P24)/P23</f>
        <v>0.92498630794128212</v>
      </c>
      <c r="R23" s="3" t="s">
        <v>13</v>
      </c>
      <c r="S23" s="16">
        <v>1620</v>
      </c>
      <c r="T23">
        <f>S23*T3/S6</f>
        <v>3.3656509695290859</v>
      </c>
      <c r="U23">
        <f>S23*$G$3/S6</f>
        <v>8.5487534626038784</v>
      </c>
      <c r="V23" s="2">
        <f t="shared" ref="V23:V24" si="30">U23/$G$3</f>
        <v>0.56094182825484762</v>
      </c>
      <c r="W23" s="18">
        <f>1-(W22+W24)</f>
        <v>0.87983278315895463</v>
      </c>
      <c r="X23" s="29">
        <f>(X24-W24)/W23</f>
        <v>0.93992497864300761</v>
      </c>
      <c r="Y23" s="3" t="s">
        <v>13</v>
      </c>
      <c r="Z23" s="16">
        <v>1590</v>
      </c>
      <c r="AA23">
        <f>Z23*AA3/Z6</f>
        <v>3.169435215946844</v>
      </c>
      <c r="AB23">
        <f>Z23*$G$3/Z6</f>
        <v>8.0503654485049836</v>
      </c>
      <c r="AC23" s="2">
        <f t="shared" ref="AC23:AC24" si="31">AB23/$G$3</f>
        <v>0.52823920265780733</v>
      </c>
      <c r="AD23" s="18">
        <f>1-(AD22+AD24)</f>
        <v>0.86661779033304831</v>
      </c>
      <c r="AE23" s="29">
        <f>(AE24-AD24)/AD23</f>
        <v>0.94583796370790263</v>
      </c>
    </row>
    <row r="24" spans="3:31" ht="17" thickBot="1" x14ac:dyDescent="0.25">
      <c r="C24" s="46"/>
      <c r="D24" s="4" t="s">
        <v>14</v>
      </c>
      <c r="E24" s="17">
        <v>740</v>
      </c>
      <c r="F24" s="5">
        <f>E24*F6/E6</f>
        <v>1.4509803921568627</v>
      </c>
      <c r="G24" s="5">
        <f>E24*$G$3/E6</f>
        <v>3.6854901960784314</v>
      </c>
      <c r="H24" s="6">
        <f t="shared" si="28"/>
        <v>0.24183006535947713</v>
      </c>
      <c r="I24" s="20">
        <f t="shared" si="4"/>
        <v>6.8730867730186898E-2</v>
      </c>
      <c r="J24" s="6">
        <f>$C$21/100</f>
        <v>0.9</v>
      </c>
      <c r="K24" s="4" t="s">
        <v>14</v>
      </c>
      <c r="L24" s="17">
        <v>720</v>
      </c>
      <c r="M24" s="5">
        <f>L24*M6/L6</f>
        <v>1.464406779661017</v>
      </c>
      <c r="N24" s="5">
        <f>L24*$G$3/L6</f>
        <v>3.7195932203389828</v>
      </c>
      <c r="O24" s="6">
        <f t="shared" si="29"/>
        <v>0.24406779661016947</v>
      </c>
      <c r="P24" s="20">
        <f t="shared" ref="P24" si="32">((ACOS(1-(O24/1)))-((1-O24)*((1-((1-O24)^2))^0.5)))/PI()</f>
        <v>6.9661626723406256E-2</v>
      </c>
      <c r="Q24" s="6">
        <f>$C$21/100</f>
        <v>0.9</v>
      </c>
      <c r="R24" s="4" t="s">
        <v>14</v>
      </c>
      <c r="S24" s="17">
        <v>728</v>
      </c>
      <c r="T24" s="5">
        <f>S24*T6/S6</f>
        <v>1.5124653739612188</v>
      </c>
      <c r="U24" s="5">
        <f>S24*$G$3/S6</f>
        <v>3.8416620498614957</v>
      </c>
      <c r="V24" s="6">
        <f t="shared" si="30"/>
        <v>0.25207756232686979</v>
      </c>
      <c r="W24" s="20">
        <f t="shared" ref="W24" si="33">((ACOS(1-(V24/1)))-((1-V24)*((1-((1-V24)^2))^0.5)))/PI()</f>
        <v>7.3023190079901643E-2</v>
      </c>
      <c r="X24" s="6">
        <f>$C$21/100</f>
        <v>0.9</v>
      </c>
      <c r="Y24" s="4" t="s">
        <v>14</v>
      </c>
      <c r="Z24" s="17">
        <v>810</v>
      </c>
      <c r="AA24" s="5">
        <f>Z24*AA6/Z6</f>
        <v>1.6146179401993355</v>
      </c>
      <c r="AB24" s="5">
        <f>Z24*$G$3/Z6</f>
        <v>4.1011295681063125</v>
      </c>
      <c r="AC24" s="6">
        <f t="shared" si="31"/>
        <v>0.26910299003322258</v>
      </c>
      <c r="AD24" s="20">
        <f t="shared" ref="AD24" si="34">((ACOS(1-(AC24/1)))-((1-AC24)*((1-((1-AC24)^2))^0.5)))/PI()</f>
        <v>8.0319993878347484E-2</v>
      </c>
      <c r="AE24" s="6">
        <f>$C$21/100</f>
        <v>0.9</v>
      </c>
    </row>
    <row r="25" spans="3:31" ht="17" thickBot="1" x14ac:dyDescent="0.25">
      <c r="Z25" s="38"/>
    </row>
    <row r="26" spans="3:31" ht="17" thickBot="1" x14ac:dyDescent="0.25">
      <c r="D26" s="30" t="s">
        <v>4</v>
      </c>
      <c r="E26" s="13" t="s">
        <v>15</v>
      </c>
      <c r="F26" s="13" t="s">
        <v>16</v>
      </c>
      <c r="G26" s="13" t="s">
        <v>17</v>
      </c>
      <c r="K26" s="14" t="s">
        <v>4</v>
      </c>
      <c r="L26" s="13" t="s">
        <v>15</v>
      </c>
      <c r="M26" s="13" t="s">
        <v>16</v>
      </c>
      <c r="N26" s="13" t="s">
        <v>17</v>
      </c>
      <c r="R26" s="14" t="s">
        <v>4</v>
      </c>
      <c r="S26" s="13" t="s">
        <v>15</v>
      </c>
      <c r="T26" s="13" t="s">
        <v>16</v>
      </c>
      <c r="U26" s="13" t="s">
        <v>17</v>
      </c>
      <c r="Y26" s="14" t="s">
        <v>4</v>
      </c>
      <c r="Z26" s="13" t="s">
        <v>15</v>
      </c>
      <c r="AA26" s="13" t="s">
        <v>16</v>
      </c>
      <c r="AB26" s="13" t="s">
        <v>17</v>
      </c>
    </row>
    <row r="27" spans="3:31" x14ac:dyDescent="0.2">
      <c r="D27" s="12">
        <v>30</v>
      </c>
      <c r="E27" s="12">
        <f>$F$3-F10</f>
        <v>3.5157894736842104</v>
      </c>
      <c r="F27" s="12">
        <f>F12</f>
        <v>0</v>
      </c>
      <c r="G27" s="12">
        <f>$F$3</f>
        <v>6</v>
      </c>
      <c r="K27" s="12">
        <v>30</v>
      </c>
      <c r="L27" s="12">
        <f>$M$3-M10</f>
        <v>3.6972972972972973</v>
      </c>
      <c r="M27" s="12">
        <f>M12</f>
        <v>0.41351351351351351</v>
      </c>
      <c r="N27" s="12">
        <f>$M$3</f>
        <v>6</v>
      </c>
      <c r="R27" s="12">
        <v>30</v>
      </c>
      <c r="S27" s="12">
        <f>$M$3-T10</f>
        <v>3.333764553686934</v>
      </c>
      <c r="T27" s="12">
        <f>T12</f>
        <v>0.4424320827943079</v>
      </c>
      <c r="U27" s="12">
        <f>$M$3</f>
        <v>6</v>
      </c>
      <c r="Y27" s="12">
        <v>30</v>
      </c>
      <c r="Z27" s="12">
        <f>$M$3-AA10</f>
        <v>3.0675496688741721</v>
      </c>
      <c r="AA27" s="12">
        <f>AA12</f>
        <v>0.77086092715231791</v>
      </c>
      <c r="AB27" s="12">
        <f>$M$3</f>
        <v>6</v>
      </c>
    </row>
    <row r="28" spans="3:31" x14ac:dyDescent="0.2">
      <c r="D28" s="12">
        <v>50</v>
      </c>
      <c r="E28" s="12">
        <f>$F$3-F14</f>
        <v>4.3456790123456788</v>
      </c>
      <c r="F28" s="12">
        <f>F16</f>
        <v>0.5761316872427984</v>
      </c>
      <c r="G28" s="12">
        <f t="shared" ref="G28:G30" si="35">$F$3</f>
        <v>6</v>
      </c>
      <c r="K28" s="12">
        <v>50</v>
      </c>
      <c r="L28" s="12">
        <f>$M$3-M14</f>
        <v>3.9945652173913042</v>
      </c>
      <c r="M28" s="12">
        <f>M16</f>
        <v>1.0597826086956521</v>
      </c>
      <c r="N28" s="12">
        <f t="shared" ref="N28:N30" si="36">$M$3</f>
        <v>6</v>
      </c>
      <c r="R28" s="12">
        <v>50</v>
      </c>
      <c r="S28" s="12">
        <f>$M$3-T14</f>
        <v>4.0392287234042552</v>
      </c>
      <c r="T28" s="12">
        <f>T16</f>
        <v>1.2466755319148937</v>
      </c>
      <c r="U28" s="12">
        <f t="shared" ref="U28:U30" si="37">$M$3</f>
        <v>6</v>
      </c>
      <c r="Y28" s="12">
        <v>50</v>
      </c>
      <c r="Z28" s="12">
        <f>$M$3-AA14</f>
        <v>3.5552596537949399</v>
      </c>
      <c r="AA28" s="12">
        <f>AA16</f>
        <v>1.6697736351531292</v>
      </c>
      <c r="AB28" s="12">
        <f t="shared" ref="AB28:AB30" si="38">$M$3</f>
        <v>6</v>
      </c>
    </row>
    <row r="29" spans="3:31" x14ac:dyDescent="0.2">
      <c r="D29" s="12">
        <v>70</v>
      </c>
      <c r="E29" s="12">
        <f>$F$3-F18</f>
        <v>4.9625360230547546</v>
      </c>
      <c r="F29" s="12">
        <f>F20</f>
        <v>1.2190201729106629</v>
      </c>
      <c r="G29" s="12">
        <f t="shared" si="35"/>
        <v>6</v>
      </c>
      <c r="K29" s="12">
        <v>70</v>
      </c>
      <c r="L29" s="12">
        <f>$M$3-M18</f>
        <v>4.7029769959404604</v>
      </c>
      <c r="M29" s="12">
        <f>M20</f>
        <v>1.6400541271989175</v>
      </c>
      <c r="N29" s="12">
        <f t="shared" si="36"/>
        <v>6</v>
      </c>
      <c r="R29" s="12">
        <v>70</v>
      </c>
      <c r="S29" s="12">
        <f>$M$3-T18</f>
        <v>4.7272727272727275</v>
      </c>
      <c r="T29" s="12">
        <f>T20</f>
        <v>1.8925619834710743</v>
      </c>
      <c r="U29" s="12">
        <f t="shared" si="37"/>
        <v>6</v>
      </c>
      <c r="Y29" s="12">
        <v>70</v>
      </c>
      <c r="Z29" s="12">
        <f>$M$3-AA18</f>
        <v>4.6998654104979813</v>
      </c>
      <c r="AA29" s="12">
        <f>AA20</f>
        <v>1.8169582772543742</v>
      </c>
      <c r="AB29" s="12">
        <f t="shared" si="38"/>
        <v>6</v>
      </c>
    </row>
    <row r="30" spans="3:31" x14ac:dyDescent="0.2">
      <c r="D30" s="12">
        <v>90</v>
      </c>
      <c r="E30" s="12">
        <f>$F$3-F22</f>
        <v>5.7254901960784315</v>
      </c>
      <c r="F30" s="12">
        <f>F24</f>
        <v>1.4509803921568627</v>
      </c>
      <c r="G30" s="12">
        <f t="shared" si="35"/>
        <v>6</v>
      </c>
      <c r="K30" s="12">
        <v>90</v>
      </c>
      <c r="L30" s="12">
        <f>$M$3-M22</f>
        <v>5.1254237288135593</v>
      </c>
      <c r="M30" s="12">
        <f>M24</f>
        <v>1.464406779661017</v>
      </c>
      <c r="N30" s="12">
        <f t="shared" si="36"/>
        <v>6</v>
      </c>
      <c r="R30" s="12">
        <v>90</v>
      </c>
      <c r="S30" s="12">
        <f>$M$3-T22</f>
        <v>4.878116343490305</v>
      </c>
      <c r="T30" s="12">
        <f>T24</f>
        <v>1.5124653739612188</v>
      </c>
      <c r="U30" s="12">
        <f t="shared" si="37"/>
        <v>6</v>
      </c>
      <c r="Y30" s="12">
        <v>90</v>
      </c>
      <c r="Z30" s="12">
        <f>$M$3-AA22</f>
        <v>4.7840531561461797</v>
      </c>
      <c r="AA30" s="12">
        <f>AA24</f>
        <v>1.6146179401993355</v>
      </c>
      <c r="AB30" s="12">
        <f t="shared" si="38"/>
        <v>6</v>
      </c>
    </row>
    <row r="33" spans="5:27" x14ac:dyDescent="0.2">
      <c r="E33" s="34" t="s">
        <v>30</v>
      </c>
      <c r="F33" s="35" t="s">
        <v>31</v>
      </c>
      <c r="L33" s="34" t="s">
        <v>30</v>
      </c>
      <c r="M33" s="35" t="s">
        <v>31</v>
      </c>
      <c r="S33" s="34" t="s">
        <v>30</v>
      </c>
      <c r="T33" s="35" t="s">
        <v>31</v>
      </c>
      <c r="Z33" s="34" t="s">
        <v>30</v>
      </c>
      <c r="AA33" s="35" t="s">
        <v>31</v>
      </c>
    </row>
    <row r="34" spans="5:27" x14ac:dyDescent="0.2">
      <c r="E34" s="36"/>
      <c r="F34" s="32">
        <f>E11-E34</f>
        <v>1670</v>
      </c>
      <c r="L34" s="36"/>
      <c r="M34" s="32">
        <f>L11-L34</f>
        <v>1620</v>
      </c>
      <c r="S34" s="36"/>
      <c r="T34" s="32">
        <f>S11-S34</f>
        <v>1490</v>
      </c>
      <c r="Z34" s="36"/>
      <c r="AA34" s="32">
        <f>Z11-Z34</f>
        <v>1156</v>
      </c>
    </row>
    <row r="35" spans="5:27" x14ac:dyDescent="0.2">
      <c r="E35" s="36"/>
      <c r="F35" s="32">
        <f>E15-E35</f>
        <v>1832</v>
      </c>
      <c r="L35" s="36"/>
      <c r="M35" s="32">
        <f>L15-L35</f>
        <v>1440</v>
      </c>
      <c r="S35" s="36"/>
      <c r="T35" s="32">
        <f>S15-S35</f>
        <v>1400</v>
      </c>
      <c r="Z35" s="36"/>
      <c r="AA35" s="32">
        <f>Z15-Z35</f>
        <v>944</v>
      </c>
    </row>
    <row r="36" spans="5:27" x14ac:dyDescent="0.2">
      <c r="E36" s="36"/>
      <c r="F36" s="32">
        <f>E19-E36</f>
        <v>1732</v>
      </c>
      <c r="L36" s="36"/>
      <c r="M36" s="32">
        <f>L19-L36</f>
        <v>1509</v>
      </c>
      <c r="S36" s="36"/>
      <c r="T36" s="32">
        <f>S19-S36</f>
        <v>1372</v>
      </c>
      <c r="Z36" s="36"/>
      <c r="AA36" s="32">
        <f>Z19-Z36</f>
        <v>1428</v>
      </c>
    </row>
    <row r="37" spans="5:27" x14ac:dyDescent="0.2">
      <c r="E37" s="37">
        <v>0</v>
      </c>
      <c r="F37" s="33">
        <f>E23-E37</f>
        <v>2180</v>
      </c>
      <c r="L37" s="37">
        <v>0</v>
      </c>
      <c r="M37" s="33">
        <f>L23-L37</f>
        <v>1800</v>
      </c>
      <c r="S37" s="37">
        <v>480</v>
      </c>
      <c r="T37" s="33">
        <f>S23-S37</f>
        <v>1140</v>
      </c>
      <c r="Z37" s="37">
        <v>0</v>
      </c>
      <c r="AA37" s="33">
        <f>Z23-Z37</f>
        <v>1590</v>
      </c>
    </row>
  </sheetData>
  <mergeCells count="6">
    <mergeCell ref="C21:C24"/>
    <mergeCell ref="D8:Q8"/>
    <mergeCell ref="R8:AE8"/>
    <mergeCell ref="C9:C12"/>
    <mergeCell ref="C13:C16"/>
    <mergeCell ref="C17:C20"/>
  </mergeCells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DE4CD-7AE1-AB42-B585-AA348D039557}">
  <dimension ref="A2:AE37"/>
  <sheetViews>
    <sheetView topLeftCell="A8" zoomScale="75" zoomScaleNormal="100" workbookViewId="0">
      <selection activeCell="Z48" sqref="Z48"/>
    </sheetView>
  </sheetViews>
  <sheetFormatPr baseColWidth="10" defaultColWidth="11" defaultRowHeight="16" x14ac:dyDescent="0.2"/>
  <cols>
    <col min="2" max="2" width="4.1640625" customWidth="1"/>
    <col min="3" max="3" width="5.33203125" customWidth="1"/>
    <col min="4" max="4" width="13.5" bestFit="1" customWidth="1"/>
    <col min="5" max="5" width="19.6640625" bestFit="1" customWidth="1"/>
    <col min="6" max="6" width="21.83203125" bestFit="1" customWidth="1"/>
    <col min="7" max="7" width="9" bestFit="1" customWidth="1"/>
    <col min="8" max="8" width="12.33203125" customWidth="1"/>
    <col min="9" max="9" width="14.33203125" bestFit="1" customWidth="1"/>
    <col min="10" max="10" width="13.6640625" bestFit="1" customWidth="1"/>
    <col min="11" max="11" width="13.5" bestFit="1" customWidth="1"/>
    <col min="12" max="12" width="19.6640625" bestFit="1" customWidth="1"/>
    <col min="13" max="13" width="21.83203125" bestFit="1" customWidth="1"/>
    <col min="14" max="14" width="12.33203125" bestFit="1" customWidth="1"/>
    <col min="16" max="16" width="14.33203125" bestFit="1" customWidth="1"/>
    <col min="17" max="17" width="13.6640625" bestFit="1" customWidth="1"/>
    <col min="19" max="19" width="17.33203125" bestFit="1" customWidth="1"/>
    <col min="20" max="20" width="17.83203125" bestFit="1" customWidth="1"/>
    <col min="24" max="24" width="13.6640625" bestFit="1" customWidth="1"/>
    <col min="26" max="26" width="17.33203125" bestFit="1" customWidth="1"/>
    <col min="27" max="27" width="17.83203125" bestFit="1" customWidth="1"/>
  </cols>
  <sheetData>
    <row r="2" spans="1:31" x14ac:dyDescent="0.2">
      <c r="D2" s="13"/>
      <c r="E2" s="13" t="s">
        <v>0</v>
      </c>
      <c r="F2" s="13" t="s">
        <v>1</v>
      </c>
      <c r="G2" s="13" t="s">
        <v>2</v>
      </c>
      <c r="K2" s="13"/>
      <c r="L2" s="13" t="s">
        <v>0</v>
      </c>
      <c r="M2" s="13" t="s">
        <v>1</v>
      </c>
      <c r="N2" s="13" t="s">
        <v>2</v>
      </c>
      <c r="R2" s="13"/>
      <c r="S2" s="13" t="s">
        <v>0</v>
      </c>
      <c r="T2" s="13" t="s">
        <v>1</v>
      </c>
      <c r="U2" s="13" t="s">
        <v>2</v>
      </c>
      <c r="Y2" s="13"/>
      <c r="Z2" s="13" t="s">
        <v>0</v>
      </c>
      <c r="AA2" s="13" t="s">
        <v>1</v>
      </c>
      <c r="AB2" s="13" t="s">
        <v>2</v>
      </c>
    </row>
    <row r="3" spans="1:31" x14ac:dyDescent="0.2">
      <c r="D3" s="13" t="s">
        <v>3</v>
      </c>
      <c r="E3" s="15">
        <v>2988</v>
      </c>
      <c r="F3" s="12">
        <v>6</v>
      </c>
      <c r="G3" s="12">
        <v>15.24</v>
      </c>
      <c r="K3" s="13" t="s">
        <v>3</v>
      </c>
      <c r="L3" s="15">
        <v>2970</v>
      </c>
      <c r="M3" s="12">
        <v>6</v>
      </c>
      <c r="N3" s="12">
        <v>15.24</v>
      </c>
      <c r="R3" s="13" t="s">
        <v>3</v>
      </c>
      <c r="S3" s="15">
        <v>3040</v>
      </c>
      <c r="T3" s="12">
        <v>6</v>
      </c>
      <c r="U3" s="12">
        <v>15.24</v>
      </c>
      <c r="Y3" s="13" t="s">
        <v>3</v>
      </c>
      <c r="Z3" s="15">
        <v>3064</v>
      </c>
      <c r="AA3" s="12">
        <v>6</v>
      </c>
      <c r="AB3" s="12">
        <v>15.24</v>
      </c>
    </row>
    <row r="4" spans="1:31" x14ac:dyDescent="0.2">
      <c r="D4" s="31"/>
      <c r="E4" s="15">
        <v>2896</v>
      </c>
      <c r="F4" s="12">
        <v>6</v>
      </c>
      <c r="G4" s="12">
        <v>15.24</v>
      </c>
      <c r="K4" s="31"/>
      <c r="L4" s="15">
        <v>2937</v>
      </c>
      <c r="M4" s="12">
        <v>6</v>
      </c>
      <c r="N4" s="12">
        <v>15.24</v>
      </c>
      <c r="R4" s="31"/>
      <c r="S4" s="15">
        <v>3080</v>
      </c>
      <c r="T4" s="12">
        <v>6</v>
      </c>
      <c r="U4" s="12">
        <v>15.24</v>
      </c>
      <c r="Y4" s="31"/>
      <c r="Z4" s="15">
        <v>2988</v>
      </c>
      <c r="AA4" s="12">
        <v>6</v>
      </c>
      <c r="AB4" s="12">
        <v>15.24</v>
      </c>
    </row>
    <row r="5" spans="1:31" x14ac:dyDescent="0.2">
      <c r="D5" s="31"/>
      <c r="E5" s="15">
        <v>3060</v>
      </c>
      <c r="F5" s="12">
        <v>6</v>
      </c>
      <c r="G5" s="12">
        <v>15.24</v>
      </c>
      <c r="K5" s="31"/>
      <c r="L5" s="15">
        <v>3088</v>
      </c>
      <c r="M5" s="12">
        <v>6</v>
      </c>
      <c r="N5" s="12">
        <v>15.24</v>
      </c>
      <c r="R5" s="31"/>
      <c r="S5" s="15">
        <v>3028</v>
      </c>
      <c r="T5" s="12">
        <v>6</v>
      </c>
      <c r="U5" s="12">
        <v>15.24</v>
      </c>
      <c r="Y5" s="31"/>
      <c r="Z5" s="15">
        <v>3028</v>
      </c>
      <c r="AA5" s="12">
        <v>6</v>
      </c>
      <c r="AB5" s="12">
        <v>15.24</v>
      </c>
    </row>
    <row r="6" spans="1:31" x14ac:dyDescent="0.2">
      <c r="D6" s="31"/>
      <c r="E6" s="15">
        <v>0</v>
      </c>
      <c r="F6" s="12">
        <v>6</v>
      </c>
      <c r="G6" s="12">
        <v>15.24</v>
      </c>
      <c r="K6" s="31"/>
      <c r="L6" s="15">
        <v>0</v>
      </c>
      <c r="M6" s="12">
        <v>6</v>
      </c>
      <c r="N6" s="12">
        <v>15.24</v>
      </c>
      <c r="R6" s="31"/>
      <c r="S6" s="15">
        <v>0</v>
      </c>
      <c r="T6" s="12">
        <v>6</v>
      </c>
      <c r="U6" s="12">
        <v>15.24</v>
      </c>
      <c r="Y6" s="31"/>
      <c r="Z6" s="15">
        <v>0</v>
      </c>
      <c r="AA6" s="12">
        <v>6</v>
      </c>
      <c r="AB6" s="12">
        <v>15.24</v>
      </c>
    </row>
    <row r="7" spans="1:31" ht="17" thickBot="1" x14ac:dyDescent="0.25">
      <c r="Z7" s="40"/>
    </row>
    <row r="8" spans="1:31" ht="17" thickBot="1" x14ac:dyDescent="0.25">
      <c r="A8" t="s">
        <v>4</v>
      </c>
      <c r="B8">
        <v>30</v>
      </c>
      <c r="C8" s="11" t="s">
        <v>4</v>
      </c>
      <c r="D8" s="41" t="s">
        <v>5</v>
      </c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3"/>
      <c r="R8" s="41" t="s">
        <v>5</v>
      </c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3"/>
    </row>
    <row r="9" spans="1:31" ht="17" thickBot="1" x14ac:dyDescent="0.25">
      <c r="A9" t="s">
        <v>4</v>
      </c>
      <c r="B9">
        <v>50</v>
      </c>
      <c r="C9" s="44">
        <v>30</v>
      </c>
      <c r="D9" s="7" t="s">
        <v>23</v>
      </c>
      <c r="E9" s="8" t="s">
        <v>7</v>
      </c>
      <c r="F9" s="8" t="s">
        <v>8</v>
      </c>
      <c r="G9" s="8" t="s">
        <v>9</v>
      </c>
      <c r="H9" s="9" t="s">
        <v>10</v>
      </c>
      <c r="I9" s="28" t="s">
        <v>21</v>
      </c>
      <c r="J9" s="28" t="s">
        <v>22</v>
      </c>
      <c r="K9" s="7" t="s">
        <v>6</v>
      </c>
      <c r="L9" s="8" t="s">
        <v>7</v>
      </c>
      <c r="M9" s="8" t="s">
        <v>8</v>
      </c>
      <c r="N9" s="8" t="s">
        <v>9</v>
      </c>
      <c r="O9" s="9" t="s">
        <v>10</v>
      </c>
      <c r="P9" s="28" t="s">
        <v>21</v>
      </c>
      <c r="Q9" s="28" t="s">
        <v>22</v>
      </c>
      <c r="R9" s="7" t="s">
        <v>11</v>
      </c>
      <c r="S9" s="8" t="s">
        <v>7</v>
      </c>
      <c r="T9" s="8" t="s">
        <v>8</v>
      </c>
      <c r="U9" s="8" t="s">
        <v>9</v>
      </c>
      <c r="V9" s="9" t="s">
        <v>10</v>
      </c>
      <c r="W9" s="28" t="s">
        <v>21</v>
      </c>
      <c r="X9" s="28" t="s">
        <v>22</v>
      </c>
      <c r="Y9" s="7" t="s">
        <v>29</v>
      </c>
      <c r="Z9" s="8" t="s">
        <v>7</v>
      </c>
      <c r="AA9" s="8" t="s">
        <v>8</v>
      </c>
      <c r="AB9" s="8" t="s">
        <v>9</v>
      </c>
      <c r="AC9" s="9" t="s">
        <v>10</v>
      </c>
      <c r="AD9" s="28" t="s">
        <v>21</v>
      </c>
      <c r="AE9" s="28" t="s">
        <v>22</v>
      </c>
    </row>
    <row r="10" spans="1:31" x14ac:dyDescent="0.2">
      <c r="A10" t="s">
        <v>4</v>
      </c>
      <c r="B10">
        <v>70</v>
      </c>
      <c r="C10" s="45"/>
      <c r="D10" s="1" t="s">
        <v>12</v>
      </c>
      <c r="E10">
        <f>E3-(E11+E12)</f>
        <v>1348</v>
      </c>
      <c r="F10">
        <f>E10*F3/E3</f>
        <v>2.7068273092369477</v>
      </c>
      <c r="G10">
        <f>E10*$G$3/E3</f>
        <v>6.8753413654618472</v>
      </c>
      <c r="H10" s="2">
        <f>G10/$G$3</f>
        <v>0.45113788487282463</v>
      </c>
      <c r="I10" s="24">
        <f>((ACOS(1-(H10/1)))-((1-H10)*((1-((1-H10)^2))^0.5)))/PI()</f>
        <v>0.16902032880643492</v>
      </c>
      <c r="J10" s="25">
        <f>1-J12</f>
        <v>0.7</v>
      </c>
      <c r="K10" s="1" t="s">
        <v>12</v>
      </c>
      <c r="L10">
        <f>L3-(L11+L12)</f>
        <v>1650</v>
      </c>
      <c r="M10">
        <f>L10*M3/L3</f>
        <v>3.3333333333333335</v>
      </c>
      <c r="N10">
        <f>L10*$G$3/L3</f>
        <v>8.4666666666666668</v>
      </c>
      <c r="O10" s="2">
        <f>N10/$G$3</f>
        <v>0.55555555555555558</v>
      </c>
      <c r="P10" s="24">
        <f>((ACOS(1-(O10/1)))-((1-O10)*((1-((1-O10)^2))^0.5)))/PI()</f>
        <v>0.22667042756122802</v>
      </c>
      <c r="Q10" s="25">
        <f>1-Q12</f>
        <v>0.7</v>
      </c>
      <c r="R10" s="1" t="s">
        <v>12</v>
      </c>
      <c r="S10">
        <f>S3-(S11+S12)</f>
        <v>1861</v>
      </c>
      <c r="T10">
        <f>S10*T3/S3</f>
        <v>3.6730263157894738</v>
      </c>
      <c r="U10">
        <f>S10*$G$3/S3</f>
        <v>9.329486842105263</v>
      </c>
      <c r="V10" s="2">
        <f>U10/$G$3</f>
        <v>0.61217105263157889</v>
      </c>
      <c r="W10" s="24">
        <f>((ACOS(1-(V10/1)))-((1-V10)*((1-((1-V10)^2))^0.5)))/PI()</f>
        <v>0.2594375837106554</v>
      </c>
      <c r="X10" s="25">
        <f>1-X12</f>
        <v>0.7</v>
      </c>
      <c r="Y10" s="1" t="s">
        <v>12</v>
      </c>
      <c r="Z10">
        <f>Z3-(Z11+Z12)</f>
        <v>2048</v>
      </c>
      <c r="AA10">
        <f>Z10*AA3/Z3</f>
        <v>4.0104438642297646</v>
      </c>
      <c r="AB10">
        <f>Z10*$G$3/Z3</f>
        <v>10.186527415143603</v>
      </c>
      <c r="AC10" s="2">
        <f>AB10/$G$3</f>
        <v>0.66840731070496084</v>
      </c>
      <c r="AD10" s="24">
        <f>((ACOS(1-(AC10/1)))-((1-AC10)*((1-((1-AC10)^2))^0.5)))/PI()</f>
        <v>0.29283649958606373</v>
      </c>
      <c r="AE10" s="25">
        <f>1-AE12</f>
        <v>0.7</v>
      </c>
    </row>
    <row r="11" spans="1:31" x14ac:dyDescent="0.2">
      <c r="A11" t="s">
        <v>4</v>
      </c>
      <c r="B11">
        <v>90</v>
      </c>
      <c r="C11" s="45"/>
      <c r="D11" s="3" t="s">
        <v>13</v>
      </c>
      <c r="E11" s="16">
        <v>1340</v>
      </c>
      <c r="F11">
        <f>E11*F3/E3</f>
        <v>2.6907630522088355</v>
      </c>
      <c r="G11">
        <f>E11*$G$3/E3</f>
        <v>6.834538152610441</v>
      </c>
      <c r="H11" s="2">
        <f t="shared" ref="H11:H12" si="0">G11/$G$3</f>
        <v>0.44846050870147247</v>
      </c>
      <c r="I11" s="18">
        <f>1-(I10+I12)</f>
        <v>0.81217508431239382</v>
      </c>
      <c r="J11" s="29">
        <f>(J12-I12)/I11</f>
        <v>0.34622511641919573</v>
      </c>
      <c r="K11" s="3" t="s">
        <v>13</v>
      </c>
      <c r="L11" s="16">
        <v>940</v>
      </c>
      <c r="M11">
        <f>L11*M3/L3</f>
        <v>1.898989898989899</v>
      </c>
      <c r="N11">
        <f>L11*$G$3/L3</f>
        <v>4.8234343434343439</v>
      </c>
      <c r="O11" s="2">
        <f t="shared" ref="O11:O12" si="1">N11/$G$3</f>
        <v>0.3164983164983165</v>
      </c>
      <c r="P11" s="18">
        <f>1-(P10+P12)</f>
        <v>0.74639382509662822</v>
      </c>
      <c r="Q11" s="29">
        <f>(Q12-P12)/P11</f>
        <v>0.36584473702271769</v>
      </c>
      <c r="R11" s="3" t="s">
        <v>13</v>
      </c>
      <c r="S11" s="16">
        <v>824</v>
      </c>
      <c r="T11">
        <f>S11*T3/S3</f>
        <v>1.6263157894736842</v>
      </c>
      <c r="U11">
        <f>S11*$G$3/S3</f>
        <v>4.1308421052631576</v>
      </c>
      <c r="V11" s="2">
        <f t="shared" ref="V11:V12" si="2">U11/$G$3</f>
        <v>0.27105263157894732</v>
      </c>
      <c r="W11" s="18">
        <f>1-(W10+W12)</f>
        <v>0.71703475952940676</v>
      </c>
      <c r="X11" s="29">
        <f>(X12-W12)/W11</f>
        <v>0.385577323226997</v>
      </c>
      <c r="Y11" s="3" t="s">
        <v>13</v>
      </c>
      <c r="Z11" s="16">
        <v>556</v>
      </c>
      <c r="AA11">
        <f>Z11*AA3/Z3</f>
        <v>1.0887728459530026</v>
      </c>
      <c r="AB11">
        <f>Z11*$G$3/Z3</f>
        <v>2.7654830287206269</v>
      </c>
      <c r="AC11" s="2">
        <f t="shared" ref="AC11:AC12" si="3">AB11/$G$3</f>
        <v>0.18146214099216712</v>
      </c>
      <c r="AD11" s="18">
        <f>1-(AD10+AD12)</f>
        <v>0.67304599093102668</v>
      </c>
      <c r="AE11" s="29">
        <f>(AE12-AD12)/AD11</f>
        <v>0.39504356923557965</v>
      </c>
    </row>
    <row r="12" spans="1:31" ht="17" thickBot="1" x14ac:dyDescent="0.25">
      <c r="C12" s="46"/>
      <c r="D12" s="4" t="s">
        <v>14</v>
      </c>
      <c r="E12" s="17">
        <v>300</v>
      </c>
      <c r="F12" s="5">
        <f>E12*F3/E3</f>
        <v>0.60240963855421692</v>
      </c>
      <c r="G12" s="5">
        <f>E12*$G$3/E3</f>
        <v>1.5301204819277108</v>
      </c>
      <c r="H12" s="6">
        <f t="shared" si="0"/>
        <v>0.10040160642570281</v>
      </c>
      <c r="I12" s="18">
        <f t="shared" ref="I12:I24" si="4">((ACOS(1-(H12/1)))-((1-H12)*((1-((1-H12)^2))^0.5)))/PI()</f>
        <v>1.8804586881171301E-2</v>
      </c>
      <c r="J12" s="2">
        <f>$C$9/100</f>
        <v>0.3</v>
      </c>
      <c r="K12" s="4" t="s">
        <v>14</v>
      </c>
      <c r="L12" s="17">
        <v>380</v>
      </c>
      <c r="M12" s="5">
        <f>L12*M3/L3</f>
        <v>0.76767676767676762</v>
      </c>
      <c r="N12" s="5">
        <f>L12*$G$3/L3</f>
        <v>1.9498989898989898</v>
      </c>
      <c r="O12" s="6">
        <f t="shared" si="1"/>
        <v>0.12794612794612795</v>
      </c>
      <c r="P12" s="18">
        <f t="shared" ref="P12" si="5">((ACOS(1-(O12/1)))-((1-O12)*((1-((1-O12)^2))^0.5)))/PI()</f>
        <v>2.6935747342143691E-2</v>
      </c>
      <c r="Q12" s="2">
        <f>$C$9/100</f>
        <v>0.3</v>
      </c>
      <c r="R12" s="4" t="s">
        <v>14</v>
      </c>
      <c r="S12" s="17">
        <v>355</v>
      </c>
      <c r="T12" s="5">
        <f>S12*T3/S3</f>
        <v>0.70065789473684215</v>
      </c>
      <c r="U12" s="5">
        <f>S12*$G$3/S3</f>
        <v>1.7796710526315789</v>
      </c>
      <c r="V12" s="6">
        <f t="shared" si="2"/>
        <v>0.11677631578947367</v>
      </c>
      <c r="W12" s="18">
        <f t="shared" ref="W12" si="6">((ACOS(1-(V12/1)))-((1-V12)*((1-((1-V12)^2))^0.5)))/PI()</f>
        <v>2.3527656759937836E-2</v>
      </c>
      <c r="X12" s="2">
        <f>$C$9/100</f>
        <v>0.3</v>
      </c>
      <c r="Y12" s="4" t="s">
        <v>14</v>
      </c>
      <c r="Z12" s="17">
        <v>460</v>
      </c>
      <c r="AA12" s="5">
        <f>Z12*AA3/Z3</f>
        <v>0.90078328981723232</v>
      </c>
      <c r="AB12" s="5">
        <f>Z12*$G$3/Z3</f>
        <v>2.2879895561357704</v>
      </c>
      <c r="AC12" s="6">
        <f t="shared" si="3"/>
        <v>0.15013054830287206</v>
      </c>
      <c r="AD12" s="18">
        <f t="shared" ref="AD12" si="7">((ACOS(1-(AC12/1)))-((1-AC12)*((1-((1-AC12)^2))^0.5)))/PI()</f>
        <v>3.4117509482909633E-2</v>
      </c>
      <c r="AE12" s="2">
        <f>$C$9/100</f>
        <v>0.3</v>
      </c>
    </row>
    <row r="13" spans="1:31" x14ac:dyDescent="0.2">
      <c r="C13" s="44">
        <v>50</v>
      </c>
      <c r="D13" s="7" t="s">
        <v>23</v>
      </c>
      <c r="E13" s="8" t="s">
        <v>7</v>
      </c>
      <c r="F13" s="8" t="s">
        <v>8</v>
      </c>
      <c r="G13" s="8" t="s">
        <v>9</v>
      </c>
      <c r="H13" s="9" t="s">
        <v>10</v>
      </c>
      <c r="I13" s="28" t="s">
        <v>21</v>
      </c>
      <c r="J13" s="28" t="s">
        <v>22</v>
      </c>
      <c r="K13" s="7" t="s">
        <v>6</v>
      </c>
      <c r="L13" s="8" t="s">
        <v>7</v>
      </c>
      <c r="M13" s="8" t="s">
        <v>8</v>
      </c>
      <c r="N13" s="8" t="s">
        <v>9</v>
      </c>
      <c r="O13" s="9" t="s">
        <v>10</v>
      </c>
      <c r="P13" s="28" t="s">
        <v>21</v>
      </c>
      <c r="Q13" s="28" t="s">
        <v>22</v>
      </c>
      <c r="R13" s="7" t="s">
        <v>11</v>
      </c>
      <c r="S13" s="8" t="s">
        <v>7</v>
      </c>
      <c r="T13" s="8" t="s">
        <v>8</v>
      </c>
      <c r="U13" s="8" t="s">
        <v>9</v>
      </c>
      <c r="V13" s="9" t="s">
        <v>10</v>
      </c>
      <c r="W13" s="28" t="s">
        <v>21</v>
      </c>
      <c r="X13" s="28" t="s">
        <v>22</v>
      </c>
      <c r="Y13" s="7" t="s">
        <v>29</v>
      </c>
      <c r="Z13" s="8" t="s">
        <v>7</v>
      </c>
      <c r="AA13" s="8" t="s">
        <v>8</v>
      </c>
      <c r="AB13" s="8" t="s">
        <v>9</v>
      </c>
      <c r="AC13" s="9" t="s">
        <v>10</v>
      </c>
      <c r="AD13" s="28" t="s">
        <v>21</v>
      </c>
      <c r="AE13" s="28" t="s">
        <v>22</v>
      </c>
    </row>
    <row r="14" spans="1:31" x14ac:dyDescent="0.2">
      <c r="C14" s="45"/>
      <c r="D14" s="1" t="s">
        <v>12</v>
      </c>
      <c r="E14">
        <f>E4-(E15+E16)</f>
        <v>1094</v>
      </c>
      <c r="F14">
        <f>E14*F4/E4</f>
        <v>2.2665745856353592</v>
      </c>
      <c r="G14">
        <f>E14*$G$3/E4</f>
        <v>5.7570994475138129</v>
      </c>
      <c r="H14" s="2">
        <f>G14/$G$3</f>
        <v>0.37776243093922657</v>
      </c>
      <c r="I14" s="18">
        <f t="shared" si="4"/>
        <v>0.13117336000033364</v>
      </c>
      <c r="J14" s="2">
        <f>1-J16</f>
        <v>0.5</v>
      </c>
      <c r="K14" s="1" t="s">
        <v>12</v>
      </c>
      <c r="L14">
        <f>L4-(L15+L16)</f>
        <v>1170</v>
      </c>
      <c r="M14">
        <f>L14*M4/L4</f>
        <v>2.3901940755873339</v>
      </c>
      <c r="N14">
        <f>L14*$G$3/L4</f>
        <v>6.0710929519918277</v>
      </c>
      <c r="O14" s="2">
        <f>N14/$G$3</f>
        <v>0.39836567926455563</v>
      </c>
      <c r="P14" s="18">
        <f t="shared" ref="P14" si="8">((ACOS(1-(O14/1)))-((1-O14)*((1-((1-O14)^2))^0.5)))/PI()</f>
        <v>0.14154677577795688</v>
      </c>
      <c r="Q14" s="2">
        <f>1-Q16</f>
        <v>0.5</v>
      </c>
      <c r="R14" s="1" t="s">
        <v>12</v>
      </c>
      <c r="S14">
        <f>S4-(S15+S16)</f>
        <v>1324</v>
      </c>
      <c r="T14">
        <f>S14*T4/S4</f>
        <v>2.5792207792207793</v>
      </c>
      <c r="U14">
        <f>S14*$G$3/S4</f>
        <v>6.5512207792207802</v>
      </c>
      <c r="V14" s="2">
        <f>U14/$G$3</f>
        <v>0.4298701298701299</v>
      </c>
      <c r="W14" s="18">
        <f t="shared" ref="W14" si="9">((ACOS(1-(V14/1)))-((1-V14)*((1-((1-V14)^2))^0.5)))/PI()</f>
        <v>0.15779881393407988</v>
      </c>
      <c r="X14" s="2">
        <f>1-X16</f>
        <v>0.5</v>
      </c>
      <c r="Y14" s="1" t="s">
        <v>12</v>
      </c>
      <c r="Z14">
        <f>Z4-(Z15+Z16)</f>
        <v>1432</v>
      </c>
      <c r="AA14">
        <f>Z14*AA4/Z4</f>
        <v>2.8755020080321283</v>
      </c>
      <c r="AB14">
        <f>Z14*$G$3/Z4</f>
        <v>7.3037751004016069</v>
      </c>
      <c r="AC14" s="2">
        <f>AB14/$G$3</f>
        <v>0.47925033467202144</v>
      </c>
      <c r="AD14" s="18">
        <f t="shared" ref="AD14" si="10">((ACOS(1-(AC14/1)))-((1-AC14)*((1-((1-AC14)^2))^0.5)))/PI()</f>
        <v>0.18414181891256784</v>
      </c>
      <c r="AE14" s="2">
        <f>1-AE16</f>
        <v>0.5</v>
      </c>
    </row>
    <row r="15" spans="1:31" x14ac:dyDescent="0.2">
      <c r="C15" s="45"/>
      <c r="D15" s="3" t="s">
        <v>13</v>
      </c>
      <c r="E15" s="16">
        <v>1712</v>
      </c>
      <c r="F15">
        <f>E15*F3/E4</f>
        <v>3.5469613259668509</v>
      </c>
      <c r="G15">
        <f>E15*$G$3/E4</f>
        <v>9.0092817679558017</v>
      </c>
      <c r="H15" s="2">
        <f t="shared" ref="H15:H16" si="11">G15/$G$3</f>
        <v>0.59116022099447518</v>
      </c>
      <c r="I15" s="18">
        <f>1-(I14+I16)</f>
        <v>0.86555372391977037</v>
      </c>
      <c r="J15" s="29">
        <f>(J16-I16)/I15</f>
        <v>0.5738835963533403</v>
      </c>
      <c r="K15" s="3" t="s">
        <v>13</v>
      </c>
      <c r="L15" s="16">
        <v>1567</v>
      </c>
      <c r="M15">
        <f>L15*M3/L4</f>
        <v>3.2012257405515832</v>
      </c>
      <c r="N15">
        <f>L15*$G$3/L4</f>
        <v>8.1311133810010219</v>
      </c>
      <c r="O15" s="2">
        <f t="shared" ref="O15:O16" si="12">N15/$G$3</f>
        <v>0.5335376234252639</v>
      </c>
      <c r="P15" s="18">
        <f>1-(P14+P16)</f>
        <v>0.84789705356958567</v>
      </c>
      <c r="Q15" s="29">
        <f>(Q16-P16)/P15</f>
        <v>0.57724440400756105</v>
      </c>
      <c r="R15" s="3" t="s">
        <v>13</v>
      </c>
      <c r="S15" s="16">
        <v>1428</v>
      </c>
      <c r="T15">
        <f>S15*T3/S4</f>
        <v>2.7818181818181817</v>
      </c>
      <c r="U15">
        <f>S15*$G$3/S4</f>
        <v>7.065818181818182</v>
      </c>
      <c r="V15" s="2">
        <f t="shared" ref="V15:V16" si="13">U15/$G$3</f>
        <v>0.46363636363636362</v>
      </c>
      <c r="W15" s="18">
        <f>1-(W14+W16)</f>
        <v>0.82167885696382426</v>
      </c>
      <c r="X15" s="29">
        <f>(X16-W16)/W15</f>
        <v>0.58353414698975747</v>
      </c>
      <c r="Y15" s="3" t="s">
        <v>13</v>
      </c>
      <c r="Z15" s="16">
        <v>1028</v>
      </c>
      <c r="AA15">
        <f>Z15*AA3/Z4</f>
        <v>2.0642570281124497</v>
      </c>
      <c r="AB15">
        <f>Z15*$G$3/Z4</f>
        <v>5.2432128514056222</v>
      </c>
      <c r="AC15" s="2">
        <f t="shared" ref="AC15:AC16" si="14">AB15/$G$3</f>
        <v>0.34404283801874164</v>
      </c>
      <c r="AD15" s="18">
        <f>1-(AD14+AD16)</f>
        <v>0.77247475963517709</v>
      </c>
      <c r="AE15" s="29">
        <f>(AE16-AD16)/AD15</f>
        <v>0.591108735725417</v>
      </c>
    </row>
    <row r="16" spans="1:31" ht="17" thickBot="1" x14ac:dyDescent="0.25">
      <c r="C16" s="46"/>
      <c r="D16" s="4" t="s">
        <v>14</v>
      </c>
      <c r="E16" s="17">
        <v>90</v>
      </c>
      <c r="F16" s="5">
        <f>E16*F3/E4</f>
        <v>0.18646408839779005</v>
      </c>
      <c r="G16" s="5">
        <f>E16*$G$3/E4</f>
        <v>0.47361878453038669</v>
      </c>
      <c r="H16" s="6">
        <f t="shared" si="11"/>
        <v>3.107734806629834E-2</v>
      </c>
      <c r="I16" s="20">
        <f>((ACOS(1-(H16/1)))-((1-H16)*((1-((1-H16)^2))^0.5)))/PI()</f>
        <v>3.2729160798960141E-3</v>
      </c>
      <c r="J16" s="6">
        <f>$C$13/100</f>
        <v>0.5</v>
      </c>
      <c r="K16" s="4" t="s">
        <v>14</v>
      </c>
      <c r="L16" s="17">
        <v>200</v>
      </c>
      <c r="M16" s="5">
        <f>L16*M3/L4</f>
        <v>0.40858018386108275</v>
      </c>
      <c r="N16" s="5">
        <f>L16*$G$3/L4</f>
        <v>1.0377936670071501</v>
      </c>
      <c r="O16" s="6">
        <f t="shared" si="12"/>
        <v>6.8096697310180448E-2</v>
      </c>
      <c r="P16" s="20">
        <f>((ACOS(1-(O16/1)))-((1-O16)*((1-((1-O16)^2))^0.5)))/PI()</f>
        <v>1.0556170652457442E-2</v>
      </c>
      <c r="Q16" s="6">
        <f>$C$13/100</f>
        <v>0.5</v>
      </c>
      <c r="R16" s="4" t="s">
        <v>14</v>
      </c>
      <c r="S16" s="17">
        <v>328</v>
      </c>
      <c r="T16" s="5">
        <f>S16*T3/S4</f>
        <v>0.63896103896103895</v>
      </c>
      <c r="U16" s="5">
        <f>S16*$G$3/S4</f>
        <v>1.6229610389610389</v>
      </c>
      <c r="V16" s="6">
        <f t="shared" si="13"/>
        <v>0.10649350649350649</v>
      </c>
      <c r="W16" s="20">
        <f>((ACOS(1-(V16/1)))-((1-V16)*((1-((1-V16)^2))^0.5)))/PI()</f>
        <v>2.0522329102095904E-2</v>
      </c>
      <c r="X16" s="6">
        <f>$C$13/100</f>
        <v>0.5</v>
      </c>
      <c r="Y16" s="4" t="s">
        <v>14</v>
      </c>
      <c r="Z16" s="17">
        <v>528</v>
      </c>
      <c r="AA16" s="5">
        <f>Z16*AA3/Z4</f>
        <v>1.0602409638554218</v>
      </c>
      <c r="AB16" s="5">
        <f>Z16*$G$3/Z4</f>
        <v>2.6930120481927711</v>
      </c>
      <c r="AC16" s="6">
        <f t="shared" si="14"/>
        <v>0.17670682730923695</v>
      </c>
      <c r="AD16" s="20">
        <f>((ACOS(1-(AC16/1)))-((1-AC16)*((1-((1-AC16)^2))^0.5)))/PI()</f>
        <v>4.3383421452255065E-2</v>
      </c>
      <c r="AE16" s="6">
        <f>$C$13/100</f>
        <v>0.5</v>
      </c>
    </row>
    <row r="17" spans="3:31" x14ac:dyDescent="0.2">
      <c r="C17" s="44">
        <v>70</v>
      </c>
      <c r="D17" s="7" t="s">
        <v>23</v>
      </c>
      <c r="E17" s="8" t="s">
        <v>7</v>
      </c>
      <c r="F17" s="8" t="s">
        <v>8</v>
      </c>
      <c r="G17" s="8" t="s">
        <v>9</v>
      </c>
      <c r="H17" s="9" t="s">
        <v>10</v>
      </c>
      <c r="I17" s="28" t="s">
        <v>21</v>
      </c>
      <c r="J17" s="28" t="s">
        <v>22</v>
      </c>
      <c r="K17" s="7" t="s">
        <v>6</v>
      </c>
      <c r="L17" s="8" t="s">
        <v>7</v>
      </c>
      <c r="M17" s="8" t="s">
        <v>8</v>
      </c>
      <c r="N17" s="8" t="s">
        <v>9</v>
      </c>
      <c r="O17" s="9" t="s">
        <v>10</v>
      </c>
      <c r="P17" s="28" t="s">
        <v>21</v>
      </c>
      <c r="Q17" s="28" t="s">
        <v>22</v>
      </c>
      <c r="R17" s="7" t="s">
        <v>11</v>
      </c>
      <c r="S17" s="8" t="s">
        <v>7</v>
      </c>
      <c r="T17" s="8" t="s">
        <v>8</v>
      </c>
      <c r="U17" s="8" t="s">
        <v>9</v>
      </c>
      <c r="V17" s="9" t="s">
        <v>10</v>
      </c>
      <c r="W17" s="28" t="s">
        <v>21</v>
      </c>
      <c r="X17" s="28" t="s">
        <v>22</v>
      </c>
      <c r="Y17" s="7" t="s">
        <v>29</v>
      </c>
      <c r="Z17" s="8" t="s">
        <v>7</v>
      </c>
      <c r="AA17" s="8" t="s">
        <v>8</v>
      </c>
      <c r="AB17" s="8" t="s">
        <v>9</v>
      </c>
      <c r="AC17" s="9" t="s">
        <v>10</v>
      </c>
      <c r="AD17" s="28" t="s">
        <v>21</v>
      </c>
      <c r="AE17" s="28" t="s">
        <v>22</v>
      </c>
    </row>
    <row r="18" spans="3:31" x14ac:dyDescent="0.2">
      <c r="C18" s="45"/>
      <c r="D18" s="1" t="s">
        <v>12</v>
      </c>
      <c r="E18">
        <f>E5-(E19+E20)</f>
        <v>440</v>
      </c>
      <c r="F18">
        <f>E18*F3/E5</f>
        <v>0.86274509803921573</v>
      </c>
      <c r="G18">
        <f>E18*$G$3/E5</f>
        <v>2.1913725490196079</v>
      </c>
      <c r="H18" s="2">
        <f>G18/$G$3</f>
        <v>0.1437908496732026</v>
      </c>
      <c r="I18" s="18">
        <f t="shared" si="4"/>
        <v>3.2011395614122425E-2</v>
      </c>
      <c r="J18" s="2">
        <f>1-J20</f>
        <v>0.30000000000000004</v>
      </c>
      <c r="K18" s="1" t="s">
        <v>12</v>
      </c>
      <c r="L18">
        <f>L5-(L19+L20)</f>
        <v>440</v>
      </c>
      <c r="M18">
        <f>L18*M3/L5</f>
        <v>0.85492227979274615</v>
      </c>
      <c r="N18">
        <f>L18*$G$3/L5</f>
        <v>2.1715025906735752</v>
      </c>
      <c r="O18" s="2">
        <f>N18/$G$3</f>
        <v>0.14248704663212436</v>
      </c>
      <c r="P18" s="18">
        <f t="shared" ref="P18" si="15">((ACOS(1-(O18/1)))-((1-O18)*((1-((1-O18)^2))^0.5)))/PI()</f>
        <v>3.1583477873932342E-2</v>
      </c>
      <c r="Q18" s="2">
        <f>1-Q20</f>
        <v>0.30000000000000004</v>
      </c>
      <c r="R18" s="1" t="s">
        <v>12</v>
      </c>
      <c r="S18">
        <f>S5-(S19+S20)</f>
        <v>532</v>
      </c>
      <c r="T18">
        <f>S18*T3/S5</f>
        <v>1.0541611624834875</v>
      </c>
      <c r="U18">
        <f>S18*$G$3/S5</f>
        <v>2.6775693527080584</v>
      </c>
      <c r="V18" s="2">
        <f>U18/$G$3</f>
        <v>0.17569352708058125</v>
      </c>
      <c r="W18" s="18">
        <f t="shared" ref="W18" si="16">((ACOS(1-(V18/1)))-((1-V18)*((1-((1-V18)^2))^0.5)))/PI()</f>
        <v>4.3017734185289556E-2</v>
      </c>
      <c r="X18" s="2">
        <f>1-X20</f>
        <v>0.30000000000000004</v>
      </c>
      <c r="Y18" s="1" t="s">
        <v>12</v>
      </c>
      <c r="Z18">
        <f>Z5-(Z19+Z20)</f>
        <v>578</v>
      </c>
      <c r="AA18">
        <f>Z18*AA3/Z5</f>
        <v>1.1453104359313078</v>
      </c>
      <c r="AB18">
        <f>Z18*$G$3/Z5</f>
        <v>2.9090885072655217</v>
      </c>
      <c r="AC18" s="2">
        <f>AB18/$G$3</f>
        <v>0.19088507265521795</v>
      </c>
      <c r="AD18" s="18">
        <f t="shared" ref="AD18" si="17">((ACOS(1-(AC18/1)))-((1-AC18)*((1-((1-AC18)^2))^0.5)))/PI()</f>
        <v>4.8598012376747303E-2</v>
      </c>
      <c r="AE18" s="2">
        <f>1-AE20</f>
        <v>0.30000000000000004</v>
      </c>
    </row>
    <row r="19" spans="3:31" x14ac:dyDescent="0.2">
      <c r="C19" s="45"/>
      <c r="D19" s="3" t="s">
        <v>13</v>
      </c>
      <c r="E19" s="16">
        <v>2260</v>
      </c>
      <c r="F19">
        <f>E19*F3/E5</f>
        <v>4.4313725490196081</v>
      </c>
      <c r="G19">
        <f>E19*$G$3/E5</f>
        <v>11.255686274509804</v>
      </c>
      <c r="H19" s="2">
        <f t="shared" ref="H19:H20" si="18">G19/$G$3</f>
        <v>0.73856209150326801</v>
      </c>
      <c r="I19" s="18">
        <f>1-(I18+I20)</f>
        <v>0.94420053858634612</v>
      </c>
      <c r="J19" s="29">
        <f>(J20-I20)/I19</f>
        <v>0.71617406108758508</v>
      </c>
      <c r="K19" s="3" t="s">
        <v>13</v>
      </c>
      <c r="L19" s="16">
        <v>2100</v>
      </c>
      <c r="M19">
        <f>L19*M3/L5</f>
        <v>4.0803108808290158</v>
      </c>
      <c r="N19">
        <f>L19*$G$3/L5</f>
        <v>10.3639896373057</v>
      </c>
      <c r="O19" s="2">
        <f t="shared" ref="O19:O20" si="19">N19/$G$3</f>
        <v>0.68005181347150256</v>
      </c>
      <c r="P19" s="18">
        <f>1-(P18+P20)</f>
        <v>0.92476026299198144</v>
      </c>
      <c r="Q19" s="29">
        <f>(Q20-P20)/P19</f>
        <v>0.70974474913354368</v>
      </c>
      <c r="R19" s="3" t="s">
        <v>13</v>
      </c>
      <c r="S19" s="16">
        <v>1812</v>
      </c>
      <c r="T19">
        <f>S19*T3/S5</f>
        <v>3.5904887714663145</v>
      </c>
      <c r="U19">
        <f>S19*$G$3/S5</f>
        <v>9.1198414795244389</v>
      </c>
      <c r="V19" s="2">
        <f t="shared" ref="V19:V20" si="20">U19/$G$3</f>
        <v>0.59841479524438579</v>
      </c>
      <c r="W19" s="18">
        <f>1-(W18+W20)</f>
        <v>0.89477201663830519</v>
      </c>
      <c r="X19" s="29">
        <f>(X20-W20)/W19</f>
        <v>0.71279581721810736</v>
      </c>
      <c r="Y19" s="3" t="s">
        <v>13</v>
      </c>
      <c r="Z19" s="16">
        <v>1600</v>
      </c>
      <c r="AA19">
        <f>Z19*AA3/Z5</f>
        <v>3.1704095112285335</v>
      </c>
      <c r="AB19">
        <f>Z19*$G$3/Z5</f>
        <v>8.0528401585204747</v>
      </c>
      <c r="AC19" s="2">
        <f t="shared" ref="AC19:AC20" si="21">AB19/$G$3</f>
        <v>0.52840158520475555</v>
      </c>
      <c r="AD19" s="18">
        <f>1-(AD18+AD20)</f>
        <v>0.86599203107750211</v>
      </c>
      <c r="AE19" s="29">
        <f>(AE20-AD20)/AD19</f>
        <v>0.70969480249090944</v>
      </c>
    </row>
    <row r="20" spans="3:31" ht="17" thickBot="1" x14ac:dyDescent="0.25">
      <c r="C20" s="46"/>
      <c r="D20" s="4" t="s">
        <v>14</v>
      </c>
      <c r="E20" s="17">
        <v>360</v>
      </c>
      <c r="F20" s="5">
        <f>E20*F3/E5</f>
        <v>0.70588235294117652</v>
      </c>
      <c r="G20" s="5">
        <f>E20*$G$3/E5</f>
        <v>1.792941176470588</v>
      </c>
      <c r="H20" s="6">
        <f t="shared" si="18"/>
        <v>0.1176470588235294</v>
      </c>
      <c r="I20" s="18">
        <f t="shared" si="4"/>
        <v>2.3788065799531417E-2</v>
      </c>
      <c r="J20" s="2">
        <f>$C$17/100</f>
        <v>0.7</v>
      </c>
      <c r="K20" s="4" t="s">
        <v>14</v>
      </c>
      <c r="L20" s="17">
        <v>548</v>
      </c>
      <c r="M20" s="5">
        <f>L20*M3/L5</f>
        <v>1.0647668393782384</v>
      </c>
      <c r="N20" s="5">
        <f>L20*$G$3/L5</f>
        <v>2.7045077720207256</v>
      </c>
      <c r="O20" s="6">
        <f t="shared" si="19"/>
        <v>0.17746113989637308</v>
      </c>
      <c r="P20" s="18">
        <f t="shared" ref="P20" si="22">((ACOS(1-(O20/1)))-((1-O20)*((1-((1-O20)^2))^0.5)))/PI()</f>
        <v>4.3656259134086252E-2</v>
      </c>
      <c r="Q20" s="2">
        <f>$C$17/100</f>
        <v>0.7</v>
      </c>
      <c r="R20" s="4" t="s">
        <v>14</v>
      </c>
      <c r="S20" s="17">
        <v>684</v>
      </c>
      <c r="T20" s="5">
        <f>S20*T3/S5</f>
        <v>1.3553500660501983</v>
      </c>
      <c r="U20" s="5">
        <f>S20*$G$3/S5</f>
        <v>3.4425891677675033</v>
      </c>
      <c r="V20" s="6">
        <f t="shared" si="20"/>
        <v>0.22589167767503301</v>
      </c>
      <c r="W20" s="18">
        <f t="shared" ref="W20" si="23">((ACOS(1-(V20/1)))-((1-V20)*((1-((1-V20)^2))^0.5)))/PI()</f>
        <v>6.2210249176405275E-2</v>
      </c>
      <c r="X20" s="2">
        <f>$C$17/100</f>
        <v>0.7</v>
      </c>
      <c r="Y20" s="4" t="s">
        <v>14</v>
      </c>
      <c r="Z20" s="17">
        <v>850</v>
      </c>
      <c r="AA20" s="5">
        <f>Z20*AA3/Z5</f>
        <v>1.6842800528401585</v>
      </c>
      <c r="AB20" s="5">
        <f>Z20*$G$3/Z5</f>
        <v>4.2780713342140029</v>
      </c>
      <c r="AC20" s="6">
        <f t="shared" si="21"/>
        <v>0.28071334214002641</v>
      </c>
      <c r="AD20" s="18">
        <f t="shared" ref="AD20" si="24">((ACOS(1-(AC20/1)))-((1-AC20)*((1-((1-AC20)^2))^0.5)))/PI()</f>
        <v>8.5409956545750593E-2</v>
      </c>
      <c r="AE20" s="2">
        <f>$C$17/100</f>
        <v>0.7</v>
      </c>
    </row>
    <row r="21" spans="3:31" x14ac:dyDescent="0.2">
      <c r="C21" s="44">
        <v>90</v>
      </c>
      <c r="D21" s="7" t="s">
        <v>23</v>
      </c>
      <c r="E21" s="8" t="s">
        <v>7</v>
      </c>
      <c r="F21" s="8" t="s">
        <v>8</v>
      </c>
      <c r="G21" s="8" t="s">
        <v>9</v>
      </c>
      <c r="H21" s="9" t="s">
        <v>10</v>
      </c>
      <c r="I21" s="28" t="s">
        <v>21</v>
      </c>
      <c r="J21" s="28" t="s">
        <v>22</v>
      </c>
      <c r="K21" s="7" t="s">
        <v>6</v>
      </c>
      <c r="L21" s="8" t="s">
        <v>7</v>
      </c>
      <c r="M21" s="8" t="s">
        <v>8</v>
      </c>
      <c r="N21" s="8" t="s">
        <v>9</v>
      </c>
      <c r="O21" s="9" t="s">
        <v>10</v>
      </c>
      <c r="P21" s="28" t="s">
        <v>21</v>
      </c>
      <c r="Q21" s="28" t="s">
        <v>22</v>
      </c>
      <c r="R21" s="7" t="s">
        <v>11</v>
      </c>
      <c r="S21" s="8" t="s">
        <v>7</v>
      </c>
      <c r="T21" s="8" t="s">
        <v>8</v>
      </c>
      <c r="U21" s="8" t="s">
        <v>9</v>
      </c>
      <c r="V21" s="9" t="s">
        <v>10</v>
      </c>
      <c r="W21" s="28" t="s">
        <v>21</v>
      </c>
      <c r="X21" s="28" t="s">
        <v>22</v>
      </c>
      <c r="Y21" s="7" t="s">
        <v>29</v>
      </c>
      <c r="Z21" s="8" t="s">
        <v>7</v>
      </c>
      <c r="AA21" s="8" t="s">
        <v>8</v>
      </c>
      <c r="AB21" s="8" t="s">
        <v>9</v>
      </c>
      <c r="AC21" s="9" t="s">
        <v>10</v>
      </c>
      <c r="AD21" s="28" t="s">
        <v>21</v>
      </c>
      <c r="AE21" s="28" t="s">
        <v>22</v>
      </c>
    </row>
    <row r="22" spans="3:31" x14ac:dyDescent="0.2">
      <c r="C22" s="45"/>
      <c r="D22" s="1" t="s">
        <v>12</v>
      </c>
      <c r="E22">
        <f>E6-(E23+E24)</f>
        <v>0</v>
      </c>
      <c r="F22" t="e">
        <f>E22*F3/E6</f>
        <v>#DIV/0!</v>
      </c>
      <c r="G22" t="e">
        <f>E22*$G$3/E6</f>
        <v>#DIV/0!</v>
      </c>
      <c r="H22" s="2" t="e">
        <f>G22/$G$3</f>
        <v>#DIV/0!</v>
      </c>
      <c r="I22" s="18" t="e">
        <f t="shared" si="4"/>
        <v>#DIV/0!</v>
      </c>
      <c r="J22" s="2">
        <f>1-J24</f>
        <v>9.9999999999999978E-2</v>
      </c>
      <c r="K22" s="1" t="s">
        <v>12</v>
      </c>
      <c r="L22">
        <f>L6-(L23+L24)</f>
        <v>0</v>
      </c>
      <c r="M22" t="e">
        <f>L22*M3/L6</f>
        <v>#DIV/0!</v>
      </c>
      <c r="N22" t="e">
        <f>L22*$G$3/L6</f>
        <v>#DIV/0!</v>
      </c>
      <c r="O22" s="2" t="e">
        <f>N22/$G$3</f>
        <v>#DIV/0!</v>
      </c>
      <c r="P22" s="18" t="e">
        <f t="shared" ref="P22" si="25">((ACOS(1-(O22/1)))-((1-O22)*((1-((1-O22)^2))^0.5)))/PI()</f>
        <v>#DIV/0!</v>
      </c>
      <c r="Q22" s="2">
        <f>1-Q24</f>
        <v>9.9999999999999978E-2</v>
      </c>
      <c r="R22" s="1" t="s">
        <v>12</v>
      </c>
      <c r="S22">
        <f>S6-(S23+S24)</f>
        <v>0</v>
      </c>
      <c r="T22" t="e">
        <f>S22*T3/S6</f>
        <v>#DIV/0!</v>
      </c>
      <c r="U22" t="e">
        <f>S22*$G$3/S6</f>
        <v>#DIV/0!</v>
      </c>
      <c r="V22" s="2" t="e">
        <f>U22/$G$3</f>
        <v>#DIV/0!</v>
      </c>
      <c r="W22" s="18" t="e">
        <f t="shared" ref="W22" si="26">((ACOS(1-(V22/1)))-((1-V22)*((1-((1-V22)^2))^0.5)))/PI()</f>
        <v>#DIV/0!</v>
      </c>
      <c r="X22" s="2">
        <f>1-X24</f>
        <v>9.9999999999999978E-2</v>
      </c>
      <c r="Y22" s="1" t="s">
        <v>12</v>
      </c>
      <c r="Z22">
        <f>Z6-(Z23+Z24)</f>
        <v>0</v>
      </c>
      <c r="AA22" t="e">
        <f>Z22*AA3/Z6</f>
        <v>#DIV/0!</v>
      </c>
      <c r="AB22" t="e">
        <f>Z22*$G$3/Z6</f>
        <v>#DIV/0!</v>
      </c>
      <c r="AC22" s="2" t="e">
        <f>AB22/$G$3</f>
        <v>#DIV/0!</v>
      </c>
      <c r="AD22" s="18" t="e">
        <f t="shared" ref="AD22" si="27">((ACOS(1-(AC22/1)))-((1-AC22)*((1-((1-AC22)^2))^0.5)))/PI()</f>
        <v>#DIV/0!</v>
      </c>
      <c r="AE22" s="2">
        <f>1-AE24</f>
        <v>9.9999999999999978E-2</v>
      </c>
    </row>
    <row r="23" spans="3:31" x14ac:dyDescent="0.2">
      <c r="C23" s="45"/>
      <c r="D23" s="3" t="s">
        <v>13</v>
      </c>
      <c r="E23" s="16">
        <v>0</v>
      </c>
      <c r="F23" t="e">
        <f>E23*F3/E6</f>
        <v>#DIV/0!</v>
      </c>
      <c r="G23" t="e">
        <f>E23*$G$3/E6</f>
        <v>#DIV/0!</v>
      </c>
      <c r="H23" s="2" t="e">
        <f t="shared" ref="H23:H24" si="28">G23/$G$3</f>
        <v>#DIV/0!</v>
      </c>
      <c r="I23" s="18" t="e">
        <f>1-(I22+I24)</f>
        <v>#DIV/0!</v>
      </c>
      <c r="J23" s="29" t="e">
        <f>(J24-I24)/I23</f>
        <v>#DIV/0!</v>
      </c>
      <c r="K23" s="3" t="s">
        <v>13</v>
      </c>
      <c r="L23" s="16">
        <v>0</v>
      </c>
      <c r="M23" t="e">
        <f>L23*M3/L6</f>
        <v>#DIV/0!</v>
      </c>
      <c r="N23" t="e">
        <f>L23*$G$3/L6</f>
        <v>#DIV/0!</v>
      </c>
      <c r="O23" s="2" t="e">
        <f t="shared" ref="O23:O24" si="29">N23/$G$3</f>
        <v>#DIV/0!</v>
      </c>
      <c r="P23" s="18" t="e">
        <f>1-(P22+P24)</f>
        <v>#DIV/0!</v>
      </c>
      <c r="Q23" s="29" t="e">
        <f>(Q24-P24)/P23</f>
        <v>#DIV/0!</v>
      </c>
      <c r="R23" s="3" t="s">
        <v>13</v>
      </c>
      <c r="S23" s="16">
        <v>0</v>
      </c>
      <c r="T23" t="e">
        <f>S23*T3/S6</f>
        <v>#DIV/0!</v>
      </c>
      <c r="U23" t="e">
        <f>S23*$G$3/S6</f>
        <v>#DIV/0!</v>
      </c>
      <c r="V23" s="2" t="e">
        <f t="shared" ref="V23:V24" si="30">U23/$G$3</f>
        <v>#DIV/0!</v>
      </c>
      <c r="W23" s="18" t="e">
        <f>1-(W22+W24)</f>
        <v>#DIV/0!</v>
      </c>
      <c r="X23" s="29" t="e">
        <f>(X24-W24)/W23</f>
        <v>#DIV/0!</v>
      </c>
      <c r="Y23" s="3" t="s">
        <v>13</v>
      </c>
      <c r="Z23" s="16">
        <v>0</v>
      </c>
      <c r="AA23" t="e">
        <f>Z23*AA3/Z6</f>
        <v>#DIV/0!</v>
      </c>
      <c r="AB23" t="e">
        <f>Z23*$G$3/Z6</f>
        <v>#DIV/0!</v>
      </c>
      <c r="AC23" s="2" t="e">
        <f t="shared" ref="AC23:AC24" si="31">AB23/$G$3</f>
        <v>#DIV/0!</v>
      </c>
      <c r="AD23" s="18" t="e">
        <f>1-(AD22+AD24)</f>
        <v>#DIV/0!</v>
      </c>
      <c r="AE23" s="29" t="e">
        <f>(AE24-AD24)/AD23</f>
        <v>#DIV/0!</v>
      </c>
    </row>
    <row r="24" spans="3:31" ht="17" thickBot="1" x14ac:dyDescent="0.25">
      <c r="C24" s="46"/>
      <c r="D24" s="4" t="s">
        <v>14</v>
      </c>
      <c r="E24" s="17">
        <v>0</v>
      </c>
      <c r="F24" s="5" t="e">
        <f>E24*F6/E6</f>
        <v>#DIV/0!</v>
      </c>
      <c r="G24" s="5" t="e">
        <f>E24*$G$3/E6</f>
        <v>#DIV/0!</v>
      </c>
      <c r="H24" s="6" t="e">
        <f t="shared" si="28"/>
        <v>#DIV/0!</v>
      </c>
      <c r="I24" s="20" t="e">
        <f t="shared" si="4"/>
        <v>#DIV/0!</v>
      </c>
      <c r="J24" s="6">
        <f>$C$21/100</f>
        <v>0.9</v>
      </c>
      <c r="K24" s="4" t="s">
        <v>14</v>
      </c>
      <c r="L24" s="17">
        <v>0</v>
      </c>
      <c r="M24" s="5" t="e">
        <f>L24*M6/L6</f>
        <v>#DIV/0!</v>
      </c>
      <c r="N24" s="5" t="e">
        <f>L24*$G$3/L6</f>
        <v>#DIV/0!</v>
      </c>
      <c r="O24" s="6" t="e">
        <f t="shared" si="29"/>
        <v>#DIV/0!</v>
      </c>
      <c r="P24" s="20" t="e">
        <f t="shared" ref="P24" si="32">((ACOS(1-(O24/1)))-((1-O24)*((1-((1-O24)^2))^0.5)))/PI()</f>
        <v>#DIV/0!</v>
      </c>
      <c r="Q24" s="6">
        <f>$C$21/100</f>
        <v>0.9</v>
      </c>
      <c r="R24" s="4" t="s">
        <v>14</v>
      </c>
      <c r="S24" s="17">
        <v>0</v>
      </c>
      <c r="T24" s="5" t="e">
        <f>S24*T6/S6</f>
        <v>#DIV/0!</v>
      </c>
      <c r="U24" s="5" t="e">
        <f>S24*$G$3/S6</f>
        <v>#DIV/0!</v>
      </c>
      <c r="V24" s="6" t="e">
        <f t="shared" si="30"/>
        <v>#DIV/0!</v>
      </c>
      <c r="W24" s="20" t="e">
        <f t="shared" ref="W24" si="33">((ACOS(1-(V24/1)))-((1-V24)*((1-((1-V24)^2))^0.5)))/PI()</f>
        <v>#DIV/0!</v>
      </c>
      <c r="X24" s="6">
        <f>$C$21/100</f>
        <v>0.9</v>
      </c>
      <c r="Y24" s="4" t="s">
        <v>14</v>
      </c>
      <c r="Z24" s="17">
        <v>0</v>
      </c>
      <c r="AA24" s="5" t="e">
        <f>Z24*AA6/Z6</f>
        <v>#DIV/0!</v>
      </c>
      <c r="AB24" s="5" t="e">
        <f>Z24*$G$3/Z6</f>
        <v>#DIV/0!</v>
      </c>
      <c r="AC24" s="6" t="e">
        <f t="shared" si="31"/>
        <v>#DIV/0!</v>
      </c>
      <c r="AD24" s="20" t="e">
        <f t="shared" ref="AD24" si="34">((ACOS(1-(AC24/1)))-((1-AC24)*((1-((1-AC24)^2))^0.5)))/PI()</f>
        <v>#DIV/0!</v>
      </c>
      <c r="AE24" s="6">
        <f>$C$21/100</f>
        <v>0.9</v>
      </c>
    </row>
    <row r="25" spans="3:31" ht="17" thickBot="1" x14ac:dyDescent="0.25">
      <c r="Z25" s="38"/>
    </row>
    <row r="26" spans="3:31" ht="17" thickBot="1" x14ac:dyDescent="0.25">
      <c r="D26" s="39" t="s">
        <v>4</v>
      </c>
      <c r="E26" s="13" t="s">
        <v>15</v>
      </c>
      <c r="F26" s="13" t="s">
        <v>16</v>
      </c>
      <c r="G26" s="13" t="s">
        <v>17</v>
      </c>
      <c r="K26" s="14" t="s">
        <v>4</v>
      </c>
      <c r="L26" s="13" t="s">
        <v>15</v>
      </c>
      <c r="M26" s="13" t="s">
        <v>16</v>
      </c>
      <c r="N26" s="13" t="s">
        <v>17</v>
      </c>
      <c r="R26" s="14" t="s">
        <v>4</v>
      </c>
      <c r="S26" s="13" t="s">
        <v>15</v>
      </c>
      <c r="T26" s="13" t="s">
        <v>16</v>
      </c>
      <c r="U26" s="13" t="s">
        <v>17</v>
      </c>
      <c r="Y26" s="14" t="s">
        <v>4</v>
      </c>
      <c r="Z26" s="13" t="s">
        <v>15</v>
      </c>
      <c r="AA26" s="13" t="s">
        <v>16</v>
      </c>
      <c r="AB26" s="13" t="s">
        <v>17</v>
      </c>
    </row>
    <row r="27" spans="3:31" x14ac:dyDescent="0.2">
      <c r="D27" s="12">
        <v>30</v>
      </c>
      <c r="E27" s="12">
        <f>$F$3-F10</f>
        <v>3.2931726907630523</v>
      </c>
      <c r="F27" s="12">
        <f>F12</f>
        <v>0.60240963855421692</v>
      </c>
      <c r="G27" s="12">
        <f>$F$3</f>
        <v>6</v>
      </c>
      <c r="K27" s="12">
        <v>30</v>
      </c>
      <c r="L27" s="12">
        <f>$M$3-M10</f>
        <v>2.6666666666666665</v>
      </c>
      <c r="M27" s="12">
        <f>M12</f>
        <v>0.76767676767676762</v>
      </c>
      <c r="N27" s="12">
        <f>$M$3</f>
        <v>6</v>
      </c>
      <c r="R27" s="12">
        <v>30</v>
      </c>
      <c r="S27" s="12">
        <f>$M$3-T10</f>
        <v>2.3269736842105262</v>
      </c>
      <c r="T27" s="12">
        <f>T12</f>
        <v>0.70065789473684215</v>
      </c>
      <c r="U27" s="12">
        <f>$M$3</f>
        <v>6</v>
      </c>
      <c r="Y27" s="12">
        <v>30</v>
      </c>
      <c r="Z27" s="12">
        <f>$M$3-AA10</f>
        <v>1.9895561357702354</v>
      </c>
      <c r="AA27" s="12">
        <f>AA12</f>
        <v>0.90078328981723232</v>
      </c>
      <c r="AB27" s="12">
        <f>$M$3</f>
        <v>6</v>
      </c>
    </row>
    <row r="28" spans="3:31" x14ac:dyDescent="0.2">
      <c r="D28" s="12">
        <v>50</v>
      </c>
      <c r="E28" s="12">
        <f>$F$3-F14</f>
        <v>3.7334254143646408</v>
      </c>
      <c r="F28" s="12">
        <f>F16</f>
        <v>0.18646408839779005</v>
      </c>
      <c r="G28" s="12">
        <f t="shared" ref="G28:G30" si="35">$F$3</f>
        <v>6</v>
      </c>
      <c r="K28" s="12">
        <v>50</v>
      </c>
      <c r="L28" s="12">
        <f>$M$3-M14</f>
        <v>3.6098059244126661</v>
      </c>
      <c r="M28" s="12">
        <f>M16</f>
        <v>0.40858018386108275</v>
      </c>
      <c r="N28" s="12">
        <f t="shared" ref="N28:N30" si="36">$M$3</f>
        <v>6</v>
      </c>
      <c r="R28" s="12">
        <v>50</v>
      </c>
      <c r="S28" s="12">
        <f>$M$3-T14</f>
        <v>3.4207792207792207</v>
      </c>
      <c r="T28" s="12">
        <f>T16</f>
        <v>0.63896103896103895</v>
      </c>
      <c r="U28" s="12">
        <f t="shared" ref="U28:U30" si="37">$M$3</f>
        <v>6</v>
      </c>
      <c r="Y28" s="12">
        <v>50</v>
      </c>
      <c r="Z28" s="12">
        <f>$M$3-AA14</f>
        <v>3.1244979919678717</v>
      </c>
      <c r="AA28" s="12">
        <f>AA16</f>
        <v>1.0602409638554218</v>
      </c>
      <c r="AB28" s="12">
        <f t="shared" ref="AB28:AB30" si="38">$M$3</f>
        <v>6</v>
      </c>
    </row>
    <row r="29" spans="3:31" x14ac:dyDescent="0.2">
      <c r="D29" s="12">
        <v>70</v>
      </c>
      <c r="E29" s="12">
        <f>$F$3-F18</f>
        <v>5.1372549019607838</v>
      </c>
      <c r="F29" s="12">
        <f>F20</f>
        <v>0.70588235294117652</v>
      </c>
      <c r="G29" s="12">
        <f t="shared" si="35"/>
        <v>6</v>
      </c>
      <c r="K29" s="12">
        <v>70</v>
      </c>
      <c r="L29" s="12">
        <f>$M$3-M18</f>
        <v>5.1450777202072535</v>
      </c>
      <c r="M29" s="12">
        <f>M20</f>
        <v>1.0647668393782384</v>
      </c>
      <c r="N29" s="12">
        <f t="shared" si="36"/>
        <v>6</v>
      </c>
      <c r="R29" s="12">
        <v>70</v>
      </c>
      <c r="S29" s="12">
        <f>$M$3-T18</f>
        <v>4.9458388375165123</v>
      </c>
      <c r="T29" s="12">
        <f>T20</f>
        <v>1.3553500660501983</v>
      </c>
      <c r="U29" s="12">
        <f t="shared" si="37"/>
        <v>6</v>
      </c>
      <c r="Y29" s="12">
        <v>70</v>
      </c>
      <c r="Z29" s="12">
        <f>$M$3-AA18</f>
        <v>4.8546895640686927</v>
      </c>
      <c r="AA29" s="12">
        <f>AA20</f>
        <v>1.6842800528401585</v>
      </c>
      <c r="AB29" s="12">
        <f t="shared" si="38"/>
        <v>6</v>
      </c>
    </row>
    <row r="30" spans="3:31" x14ac:dyDescent="0.2">
      <c r="D30" s="12">
        <v>90</v>
      </c>
      <c r="E30" s="12" t="e">
        <f>$F$3-F22</f>
        <v>#DIV/0!</v>
      </c>
      <c r="F30" s="12" t="e">
        <f>F24</f>
        <v>#DIV/0!</v>
      </c>
      <c r="G30" s="12">
        <f t="shared" si="35"/>
        <v>6</v>
      </c>
      <c r="K30" s="12">
        <v>90</v>
      </c>
      <c r="L30" s="12" t="e">
        <f>$M$3-M22</f>
        <v>#DIV/0!</v>
      </c>
      <c r="M30" s="12" t="e">
        <f>M24</f>
        <v>#DIV/0!</v>
      </c>
      <c r="N30" s="12">
        <f t="shared" si="36"/>
        <v>6</v>
      </c>
      <c r="R30" s="12">
        <v>90</v>
      </c>
      <c r="S30" s="12" t="e">
        <f>$M$3-T22</f>
        <v>#DIV/0!</v>
      </c>
      <c r="T30" s="12" t="e">
        <f>T24</f>
        <v>#DIV/0!</v>
      </c>
      <c r="U30" s="12">
        <f t="shared" si="37"/>
        <v>6</v>
      </c>
      <c r="Y30" s="12">
        <v>90</v>
      </c>
      <c r="Z30" s="12" t="e">
        <f>$M$3-AA22</f>
        <v>#DIV/0!</v>
      </c>
      <c r="AA30" s="12" t="e">
        <f>AA24</f>
        <v>#DIV/0!</v>
      </c>
      <c r="AB30" s="12">
        <f t="shared" si="38"/>
        <v>6</v>
      </c>
    </row>
    <row r="33" spans="5:27" x14ac:dyDescent="0.2">
      <c r="E33" s="34" t="s">
        <v>30</v>
      </c>
      <c r="F33" s="35" t="s">
        <v>31</v>
      </c>
      <c r="L33" s="34" t="s">
        <v>30</v>
      </c>
      <c r="M33" s="35" t="s">
        <v>31</v>
      </c>
      <c r="S33" s="34" t="s">
        <v>30</v>
      </c>
      <c r="T33" s="35" t="s">
        <v>31</v>
      </c>
      <c r="Z33" s="34" t="s">
        <v>30</v>
      </c>
      <c r="AA33" s="35" t="s">
        <v>31</v>
      </c>
    </row>
    <row r="34" spans="5:27" x14ac:dyDescent="0.2">
      <c r="E34" s="36"/>
      <c r="F34" s="32">
        <f>E11-E34</f>
        <v>1340</v>
      </c>
      <c r="L34" s="36"/>
      <c r="M34" s="32">
        <f>L11-L34</f>
        <v>940</v>
      </c>
      <c r="S34" s="36"/>
      <c r="T34" s="32">
        <f>S11-S34</f>
        <v>824</v>
      </c>
      <c r="Z34" s="36"/>
      <c r="AA34" s="32">
        <f>Z11-Z34</f>
        <v>556</v>
      </c>
    </row>
    <row r="35" spans="5:27" x14ac:dyDescent="0.2">
      <c r="E35" s="36"/>
      <c r="F35" s="32">
        <f>E15-E35</f>
        <v>1712</v>
      </c>
      <c r="L35" s="36"/>
      <c r="M35" s="32">
        <f>L15-L35</f>
        <v>1567</v>
      </c>
      <c r="S35" s="36"/>
      <c r="T35" s="32">
        <f>S15-S35</f>
        <v>1428</v>
      </c>
      <c r="Z35" s="36"/>
      <c r="AA35" s="32">
        <f>Z15-Z35</f>
        <v>1028</v>
      </c>
    </row>
    <row r="36" spans="5:27" x14ac:dyDescent="0.2">
      <c r="E36" s="36"/>
      <c r="F36" s="32">
        <f>E19-E36</f>
        <v>2260</v>
      </c>
      <c r="L36" s="36"/>
      <c r="M36" s="32">
        <f>L19-L36</f>
        <v>2100</v>
      </c>
      <c r="S36" s="36"/>
      <c r="T36" s="32">
        <f>S19-S36</f>
        <v>1812</v>
      </c>
      <c r="Z36" s="36"/>
      <c r="AA36" s="32">
        <f>Z19-Z36</f>
        <v>1600</v>
      </c>
    </row>
    <row r="37" spans="5:27" x14ac:dyDescent="0.2">
      <c r="E37" s="37">
        <v>0</v>
      </c>
      <c r="F37" s="33">
        <f>E23-E37</f>
        <v>0</v>
      </c>
      <c r="L37" s="37">
        <v>0</v>
      </c>
      <c r="M37" s="33">
        <f>L23-L37</f>
        <v>0</v>
      </c>
      <c r="S37" s="37">
        <v>480</v>
      </c>
      <c r="T37" s="33">
        <f>S23-S37</f>
        <v>-480</v>
      </c>
      <c r="Z37" s="37">
        <v>0</v>
      </c>
      <c r="AA37" s="33">
        <f>Z23-Z37</f>
        <v>0</v>
      </c>
    </row>
  </sheetData>
  <mergeCells count="6">
    <mergeCell ref="C21:C24"/>
    <mergeCell ref="D8:Q8"/>
    <mergeCell ref="R8:AE8"/>
    <mergeCell ref="C9:C12"/>
    <mergeCell ref="C13:C16"/>
    <mergeCell ref="C17:C20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FT = 300  l min </vt:lpstr>
      <vt:lpstr>FT = 500  l min</vt:lpstr>
      <vt:lpstr>FT = 700  l min</vt:lpstr>
      <vt:lpstr>SE vs. Water level</vt:lpstr>
      <vt:lpstr>FT = 300  l min water fraction</vt:lpstr>
      <vt:lpstr>FT = 500  l min water fract</vt:lpstr>
      <vt:lpstr>FT = 700  l min water fract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2022-01-18T17:11:39Z</dcterms:created>
  <dcterms:modified xsi:type="dcterms:W3CDTF">2022-10-18T14:19:07Z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7c3c65-c754-49fd-9431-de67f4812c51_Enabled">
    <vt:lpwstr>true</vt:lpwstr>
  </property>
  <property fmtid="{D5CDD505-2E9C-101B-9397-08002B2CF9AE}" pid="3" name="MSIP_Label_6b7c3c65-c754-49fd-9431-de67f4812c51_SetDate">
    <vt:lpwstr>2022-01-28T14:29:55Z</vt:lpwstr>
  </property>
  <property fmtid="{D5CDD505-2E9C-101B-9397-08002B2CF9AE}" pid="4" name="MSIP_Label_6b7c3c65-c754-49fd-9431-de67f4812c51_Method">
    <vt:lpwstr>Privileged</vt:lpwstr>
  </property>
  <property fmtid="{D5CDD505-2E9C-101B-9397-08002B2CF9AE}" pid="5" name="MSIP_Label_6b7c3c65-c754-49fd-9431-de67f4812c51_Name">
    <vt:lpwstr>Private</vt:lpwstr>
  </property>
  <property fmtid="{D5CDD505-2E9C-101B-9397-08002B2CF9AE}" pid="6" name="MSIP_Label_6b7c3c65-c754-49fd-9431-de67f4812c51_SiteId">
    <vt:lpwstr>09a10672-822f-4467-a5ba-5bb375967c05</vt:lpwstr>
  </property>
  <property fmtid="{D5CDD505-2E9C-101B-9397-08002B2CF9AE}" pid="7" name="MSIP_Label_6b7c3c65-c754-49fd-9431-de67f4812c51_ActionId">
    <vt:lpwstr>ee00b987-bd12-4a80-a056-125000a395b9</vt:lpwstr>
  </property>
  <property fmtid="{D5CDD505-2E9C-101B-9397-08002B2CF9AE}" pid="8" name="MSIP_Label_6b7c3c65-c754-49fd-9431-de67f4812c51_ContentBits">
    <vt:lpwstr>0</vt:lpwstr>
  </property>
</Properties>
</file>