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hamidras_ntnu_no/Documents/Thesis Paper/4. Design methodology for MPPS/"/>
    </mc:Choice>
  </mc:AlternateContent>
  <xr:revisionPtr revIDLastSave="34" documentId="13_ncr:1_{F2848B0D-61B9-864E-8FA0-04C8D7D02CDE}" xr6:coauthVersionLast="47" xr6:coauthVersionMax="47" xr10:uidLastSave="{A59EAE9F-3439-4241-961C-AF0BF64C6938}"/>
  <bookViews>
    <workbookView xWindow="-108" yWindow="-108" windowWidth="23256" windowHeight="14016" firstSheet="2" activeTab="2" xr2:uid="{950ED3D7-1958-A249-AA42-018362775066}"/>
  </bookViews>
  <sheets>
    <sheet name="Sheet1 (2)" sheetId="2" r:id="rId1"/>
    <sheet name="Preyera case study" sheetId="1" r:id="rId2"/>
    <sheet name="Sheet1" sheetId="3" r:id="rId3"/>
    <sheet name="TF300, WC50" sheetId="5" r:id="rId4"/>
    <sheet name="Number of Cont." sheetId="7" r:id="rId5"/>
    <sheet name="TF500, WC30" sheetId="10" r:id="rId6"/>
    <sheet name="Sheet7" sheetId="9" r:id="rId7"/>
  </sheets>
  <externalReferences>
    <externalReference r:id="rId8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4" i="3" l="1"/>
  <c r="N5" i="10"/>
  <c r="N8" i="10"/>
  <c r="N7" i="10"/>
  <c r="N6" i="10"/>
  <c r="M8" i="10"/>
  <c r="M7" i="10"/>
  <c r="M6" i="10"/>
  <c r="M5" i="10"/>
  <c r="AB36" i="9"/>
  <c r="AC35" i="9"/>
  <c r="E38" i="10"/>
  <c r="S319" i="9"/>
  <c r="S263" i="9"/>
  <c r="Z3" i="9"/>
  <c r="R18" i="9"/>
  <c r="S304" i="9"/>
  <c r="S2" i="7"/>
  <c r="S2" i="9"/>
  <c r="C305" i="10" l="1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O56" i="10" s="1"/>
  <c r="B56" i="10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B75" i="10" s="1"/>
  <c r="B76" i="10" s="1"/>
  <c r="B77" i="10" s="1"/>
  <c r="B78" i="10" s="1"/>
  <c r="B79" i="10" s="1"/>
  <c r="B80" i="10" s="1"/>
  <c r="B81" i="10" s="1"/>
  <c r="B82" i="10" s="1"/>
  <c r="B83" i="10" s="1"/>
  <c r="B84" i="10" s="1"/>
  <c r="B85" i="10" s="1"/>
  <c r="B86" i="10" s="1"/>
  <c r="B87" i="10" s="1"/>
  <c r="B88" i="10" s="1"/>
  <c r="B89" i="10" s="1"/>
  <c r="B90" i="10" s="1"/>
  <c r="B91" i="10" s="1"/>
  <c r="B92" i="10" s="1"/>
  <c r="B93" i="10" s="1"/>
  <c r="B94" i="10" s="1"/>
  <c r="B95" i="10" s="1"/>
  <c r="B96" i="10" s="1"/>
  <c r="B97" i="10" s="1"/>
  <c r="B98" i="10" s="1"/>
  <c r="B99" i="10" s="1"/>
  <c r="B100" i="10" s="1"/>
  <c r="B101" i="10" s="1"/>
  <c r="B102" i="10" s="1"/>
  <c r="B103" i="10" s="1"/>
  <c r="B104" i="10" s="1"/>
  <c r="B105" i="10" s="1"/>
  <c r="B106" i="10" s="1"/>
  <c r="B107" i="10" s="1"/>
  <c r="B108" i="10" s="1"/>
  <c r="B109" i="10" s="1"/>
  <c r="B110" i="10" s="1"/>
  <c r="B111" i="10" s="1"/>
  <c r="B112" i="10" s="1"/>
  <c r="B113" i="10" s="1"/>
  <c r="B114" i="10" s="1"/>
  <c r="B115" i="10" s="1"/>
  <c r="B116" i="10" s="1"/>
  <c r="B117" i="10" s="1"/>
  <c r="B118" i="10" s="1"/>
  <c r="B119" i="10" s="1"/>
  <c r="B120" i="10" s="1"/>
  <c r="B121" i="10" s="1"/>
  <c r="B122" i="10" s="1"/>
  <c r="B123" i="10" s="1"/>
  <c r="B124" i="10" s="1"/>
  <c r="B125" i="10" s="1"/>
  <c r="B126" i="10" s="1"/>
  <c r="B127" i="10" s="1"/>
  <c r="B128" i="10" s="1"/>
  <c r="B129" i="10" s="1"/>
  <c r="B130" i="10" s="1"/>
  <c r="B131" i="10" s="1"/>
  <c r="B132" i="10" s="1"/>
  <c r="B133" i="10" s="1"/>
  <c r="B134" i="10" s="1"/>
  <c r="B135" i="10" s="1"/>
  <c r="B136" i="10" s="1"/>
  <c r="B137" i="10" s="1"/>
  <c r="B138" i="10" s="1"/>
  <c r="B139" i="10" s="1"/>
  <c r="B140" i="10" s="1"/>
  <c r="B141" i="10" s="1"/>
  <c r="B142" i="10" s="1"/>
  <c r="B143" i="10" s="1"/>
  <c r="B144" i="10" s="1"/>
  <c r="B145" i="10" s="1"/>
  <c r="B146" i="10" s="1"/>
  <c r="B147" i="10" s="1"/>
  <c r="B148" i="10" s="1"/>
  <c r="B149" i="10" s="1"/>
  <c r="B150" i="10" s="1"/>
  <c r="B151" i="10" s="1"/>
  <c r="B152" i="10" s="1"/>
  <c r="B153" i="10" s="1"/>
  <c r="B154" i="10" s="1"/>
  <c r="B155" i="10" s="1"/>
  <c r="B156" i="10" s="1"/>
  <c r="B157" i="10" s="1"/>
  <c r="B158" i="10" s="1"/>
  <c r="B159" i="10" s="1"/>
  <c r="B160" i="10" s="1"/>
  <c r="B161" i="10" s="1"/>
  <c r="B162" i="10" s="1"/>
  <c r="B163" i="10" s="1"/>
  <c r="B164" i="10" s="1"/>
  <c r="B165" i="10" s="1"/>
  <c r="B166" i="10" s="1"/>
  <c r="B167" i="10" s="1"/>
  <c r="B168" i="10" s="1"/>
  <c r="B169" i="10" s="1"/>
  <c r="B170" i="10" s="1"/>
  <c r="B171" i="10" s="1"/>
  <c r="B172" i="10" s="1"/>
  <c r="B173" i="10" s="1"/>
  <c r="B174" i="10" s="1"/>
  <c r="B175" i="10" s="1"/>
  <c r="B176" i="10" s="1"/>
  <c r="B177" i="10" s="1"/>
  <c r="B178" i="10" s="1"/>
  <c r="B179" i="10" s="1"/>
  <c r="B180" i="10" s="1"/>
  <c r="B181" i="10" s="1"/>
  <c r="B182" i="10" s="1"/>
  <c r="B183" i="10" s="1"/>
  <c r="B184" i="10" s="1"/>
  <c r="B185" i="10" s="1"/>
  <c r="B186" i="10" s="1"/>
  <c r="B187" i="10" s="1"/>
  <c r="B188" i="10" s="1"/>
  <c r="B189" i="10" s="1"/>
  <c r="B190" i="10" s="1"/>
  <c r="B191" i="10" s="1"/>
  <c r="B192" i="10" s="1"/>
  <c r="B193" i="10" s="1"/>
  <c r="B194" i="10" s="1"/>
  <c r="B195" i="10" s="1"/>
  <c r="B196" i="10" s="1"/>
  <c r="B197" i="10" s="1"/>
  <c r="B198" i="10" s="1"/>
  <c r="B199" i="10" s="1"/>
  <c r="B200" i="10" s="1"/>
  <c r="B201" i="10" s="1"/>
  <c r="B202" i="10" s="1"/>
  <c r="B203" i="10" s="1"/>
  <c r="B204" i="10" s="1"/>
  <c r="B205" i="10" s="1"/>
  <c r="B206" i="10" s="1"/>
  <c r="B207" i="10" s="1"/>
  <c r="B208" i="10" s="1"/>
  <c r="B209" i="10" s="1"/>
  <c r="B210" i="10" s="1"/>
  <c r="B211" i="10" s="1"/>
  <c r="B212" i="10" s="1"/>
  <c r="B213" i="10" s="1"/>
  <c r="B214" i="10" s="1"/>
  <c r="B215" i="10" s="1"/>
  <c r="B216" i="10" s="1"/>
  <c r="B217" i="10" s="1"/>
  <c r="B218" i="10" s="1"/>
  <c r="B219" i="10" s="1"/>
  <c r="B220" i="10" s="1"/>
  <c r="B221" i="10" s="1"/>
  <c r="B222" i="10" s="1"/>
  <c r="B223" i="10" s="1"/>
  <c r="B224" i="10" s="1"/>
  <c r="B225" i="10" s="1"/>
  <c r="B226" i="10" s="1"/>
  <c r="B227" i="10" s="1"/>
  <c r="B228" i="10" s="1"/>
  <c r="B229" i="10" s="1"/>
  <c r="B230" i="10" s="1"/>
  <c r="B231" i="10" s="1"/>
  <c r="B232" i="10" s="1"/>
  <c r="B233" i="10" s="1"/>
  <c r="B234" i="10" s="1"/>
  <c r="B235" i="10" s="1"/>
  <c r="B236" i="10" s="1"/>
  <c r="B237" i="10" s="1"/>
  <c r="B238" i="10" s="1"/>
  <c r="B239" i="10" s="1"/>
  <c r="B240" i="10" s="1"/>
  <c r="B241" i="10" s="1"/>
  <c r="B242" i="10" s="1"/>
  <c r="B243" i="10" s="1"/>
  <c r="B244" i="10" s="1"/>
  <c r="B245" i="10" s="1"/>
  <c r="B246" i="10" s="1"/>
  <c r="B247" i="10" s="1"/>
  <c r="B248" i="10" s="1"/>
  <c r="B249" i="10" s="1"/>
  <c r="B250" i="10" s="1"/>
  <c r="B251" i="10" s="1"/>
  <c r="B252" i="10" s="1"/>
  <c r="B253" i="10" s="1"/>
  <c r="B254" i="10" s="1"/>
  <c r="B255" i="10" s="1"/>
  <c r="B256" i="10" s="1"/>
  <c r="B257" i="10" s="1"/>
  <c r="B258" i="10" s="1"/>
  <c r="B259" i="10" s="1"/>
  <c r="B260" i="10" s="1"/>
  <c r="B261" i="10" s="1"/>
  <c r="B262" i="10" s="1"/>
  <c r="B263" i="10" s="1"/>
  <c r="B264" i="10" s="1"/>
  <c r="B265" i="10" s="1"/>
  <c r="B266" i="10" s="1"/>
  <c r="B267" i="10" s="1"/>
  <c r="B268" i="10" s="1"/>
  <c r="B269" i="10" s="1"/>
  <c r="B270" i="10" s="1"/>
  <c r="B271" i="10" s="1"/>
  <c r="B272" i="10" s="1"/>
  <c r="B273" i="10" s="1"/>
  <c r="B274" i="10" s="1"/>
  <c r="B275" i="10" s="1"/>
  <c r="B276" i="10" s="1"/>
  <c r="B277" i="10" s="1"/>
  <c r="B278" i="10" s="1"/>
  <c r="B279" i="10" s="1"/>
  <c r="B280" i="10" s="1"/>
  <c r="B281" i="10" s="1"/>
  <c r="B282" i="10" s="1"/>
  <c r="B283" i="10" s="1"/>
  <c r="B284" i="10" s="1"/>
  <c r="B285" i="10" s="1"/>
  <c r="B286" i="10" s="1"/>
  <c r="B287" i="10" s="1"/>
  <c r="B288" i="10" s="1"/>
  <c r="B289" i="10" s="1"/>
  <c r="B290" i="10" s="1"/>
  <c r="B291" i="10" s="1"/>
  <c r="B292" i="10" s="1"/>
  <c r="B293" i="10" s="1"/>
  <c r="B294" i="10" s="1"/>
  <c r="B295" i="10" s="1"/>
  <c r="B296" i="10" s="1"/>
  <c r="B297" i="10" s="1"/>
  <c r="B298" i="10" s="1"/>
  <c r="B299" i="10" s="1"/>
  <c r="B300" i="10" s="1"/>
  <c r="B301" i="10" s="1"/>
  <c r="B302" i="10" s="1"/>
  <c r="B303" i="10" s="1"/>
  <c r="B304" i="10" s="1"/>
  <c r="B305" i="10" s="1"/>
  <c r="C55" i="10"/>
  <c r="O55" i="10" s="1"/>
  <c r="E40" i="10"/>
  <c r="K31" i="10"/>
  <c r="E28" i="10"/>
  <c r="E29" i="10" s="1"/>
  <c r="E26" i="10"/>
  <c r="E34" i="10" s="1"/>
  <c r="K25" i="10"/>
  <c r="K26" i="10" s="1"/>
  <c r="E24" i="10"/>
  <c r="K21" i="10"/>
  <c r="K29" i="10" s="1"/>
  <c r="E21" i="10"/>
  <c r="E19" i="10"/>
  <c r="E22" i="10" s="1"/>
  <c r="K5" i="10"/>
  <c r="K6" i="10" s="1"/>
  <c r="K7" i="10" s="1"/>
  <c r="K8" i="10" s="1"/>
  <c r="M3" i="10"/>
  <c r="Z4" i="9"/>
  <c r="Y10" i="9" s="1"/>
  <c r="X11" i="9"/>
  <c r="X12" i="9" s="1"/>
  <c r="X13" i="9" s="1"/>
  <c r="X14" i="9" s="1"/>
  <c r="X15" i="9" s="1"/>
  <c r="X16" i="9" s="1"/>
  <c r="X17" i="9" s="1"/>
  <c r="X18" i="9" s="1"/>
  <c r="X19" i="9" s="1"/>
  <c r="X10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S150" i="9"/>
  <c r="S151" i="9"/>
  <c r="S152" i="9"/>
  <c r="S153" i="9"/>
  <c r="S154" i="9"/>
  <c r="S155" i="9"/>
  <c r="S156" i="9"/>
  <c r="S157" i="9"/>
  <c r="S158" i="9"/>
  <c r="S159" i="9"/>
  <c r="S160" i="9"/>
  <c r="S161" i="9"/>
  <c r="S162" i="9"/>
  <c r="S163" i="9"/>
  <c r="S164" i="9"/>
  <c r="S165" i="9"/>
  <c r="S166" i="9"/>
  <c r="S167" i="9"/>
  <c r="S168" i="9"/>
  <c r="S169" i="9"/>
  <c r="S170" i="9"/>
  <c r="S171" i="9"/>
  <c r="S172" i="9"/>
  <c r="S173" i="9"/>
  <c r="S174" i="9"/>
  <c r="S175" i="9"/>
  <c r="S176" i="9"/>
  <c r="S177" i="9"/>
  <c r="S178" i="9"/>
  <c r="S179" i="9"/>
  <c r="S180" i="9"/>
  <c r="S181" i="9"/>
  <c r="S182" i="9"/>
  <c r="S183" i="9"/>
  <c r="S184" i="9"/>
  <c r="S185" i="9"/>
  <c r="S186" i="9"/>
  <c r="S187" i="9"/>
  <c r="S188" i="9"/>
  <c r="S189" i="9"/>
  <c r="S190" i="9"/>
  <c r="S191" i="9"/>
  <c r="S192" i="9"/>
  <c r="S193" i="9"/>
  <c r="S194" i="9"/>
  <c r="S195" i="9"/>
  <c r="S196" i="9"/>
  <c r="S197" i="9"/>
  <c r="S198" i="9"/>
  <c r="S199" i="9"/>
  <c r="S200" i="9"/>
  <c r="S201" i="9"/>
  <c r="S202" i="9"/>
  <c r="S203" i="9"/>
  <c r="S204" i="9"/>
  <c r="S205" i="9"/>
  <c r="S206" i="9"/>
  <c r="S207" i="9"/>
  <c r="S208" i="9"/>
  <c r="S209" i="9"/>
  <c r="S210" i="9"/>
  <c r="S211" i="9"/>
  <c r="S212" i="9"/>
  <c r="S213" i="9"/>
  <c r="S214" i="9"/>
  <c r="S215" i="9"/>
  <c r="S216" i="9"/>
  <c r="S217" i="9"/>
  <c r="S218" i="9"/>
  <c r="S219" i="9"/>
  <c r="S220" i="9"/>
  <c r="S221" i="9"/>
  <c r="S222" i="9"/>
  <c r="S223" i="9"/>
  <c r="S224" i="9"/>
  <c r="S225" i="9"/>
  <c r="S226" i="9"/>
  <c r="S227" i="9"/>
  <c r="S228" i="9"/>
  <c r="S229" i="9"/>
  <c r="S230" i="9"/>
  <c r="S231" i="9"/>
  <c r="S232" i="9"/>
  <c r="S233" i="9"/>
  <c r="S234" i="9"/>
  <c r="S235" i="9"/>
  <c r="S236" i="9"/>
  <c r="S237" i="9"/>
  <c r="S238" i="9"/>
  <c r="S239" i="9"/>
  <c r="S240" i="9"/>
  <c r="S241" i="9"/>
  <c r="S242" i="9"/>
  <c r="S243" i="9"/>
  <c r="S244" i="9"/>
  <c r="S245" i="9"/>
  <c r="S246" i="9"/>
  <c r="S247" i="9"/>
  <c r="S248" i="9"/>
  <c r="S249" i="9"/>
  <c r="S250" i="9"/>
  <c r="S251" i="9"/>
  <c r="S252" i="9"/>
  <c r="S253" i="9"/>
  <c r="S254" i="9"/>
  <c r="S255" i="9"/>
  <c r="S256" i="9"/>
  <c r="S257" i="9"/>
  <c r="S258" i="9"/>
  <c r="S259" i="9"/>
  <c r="S260" i="9"/>
  <c r="S261" i="9"/>
  <c r="S262" i="9"/>
  <c r="S264" i="9"/>
  <c r="S265" i="9"/>
  <c r="S266" i="9"/>
  <c r="S267" i="9"/>
  <c r="S268" i="9"/>
  <c r="S269" i="9"/>
  <c r="S270" i="9"/>
  <c r="S271" i="9"/>
  <c r="S272" i="9"/>
  <c r="S273" i="9"/>
  <c r="S274" i="9"/>
  <c r="S275" i="9"/>
  <c r="S276" i="9"/>
  <c r="S277" i="9"/>
  <c r="S278" i="9"/>
  <c r="S279" i="9"/>
  <c r="S280" i="9"/>
  <c r="S281" i="9"/>
  <c r="S282" i="9"/>
  <c r="S283" i="9"/>
  <c r="S284" i="9"/>
  <c r="S285" i="9"/>
  <c r="S286" i="9"/>
  <c r="S287" i="9"/>
  <c r="S288" i="9"/>
  <c r="S289" i="9"/>
  <c r="S290" i="9"/>
  <c r="S291" i="9"/>
  <c r="S292" i="9"/>
  <c r="S293" i="9"/>
  <c r="S294" i="9"/>
  <c r="S295" i="9"/>
  <c r="S296" i="9"/>
  <c r="S297" i="9"/>
  <c r="S298" i="9"/>
  <c r="S299" i="9"/>
  <c r="S300" i="9"/>
  <c r="S301" i="9"/>
  <c r="S302" i="9"/>
  <c r="S303" i="9"/>
  <c r="S305" i="9"/>
  <c r="S306" i="9"/>
  <c r="S307" i="9"/>
  <c r="S308" i="9"/>
  <c r="S309" i="9"/>
  <c r="S310" i="9"/>
  <c r="S311" i="9"/>
  <c r="S312" i="9"/>
  <c r="S313" i="9"/>
  <c r="S314" i="9"/>
  <c r="S315" i="9"/>
  <c r="S316" i="9"/>
  <c r="S317" i="9"/>
  <c r="S318" i="9"/>
  <c r="S320" i="9"/>
  <c r="S321" i="9"/>
  <c r="S322" i="9"/>
  <c r="S323" i="9"/>
  <c r="S324" i="9"/>
  <c r="S325" i="9"/>
  <c r="S326" i="9"/>
  <c r="S327" i="9"/>
  <c r="S328" i="9"/>
  <c r="S329" i="9"/>
  <c r="S330" i="9"/>
  <c r="S331" i="9"/>
  <c r="S332" i="9"/>
  <c r="S333" i="9"/>
  <c r="S334" i="9"/>
  <c r="S335" i="9"/>
  <c r="S336" i="9"/>
  <c r="S337" i="9"/>
  <c r="S338" i="9"/>
  <c r="S339" i="9"/>
  <c r="S340" i="9"/>
  <c r="S341" i="9"/>
  <c r="S342" i="9"/>
  <c r="S343" i="9"/>
  <c r="S344" i="9"/>
  <c r="S345" i="9"/>
  <c r="S346" i="9"/>
  <c r="S347" i="9"/>
  <c r="S348" i="9"/>
  <c r="S349" i="9"/>
  <c r="S350" i="9"/>
  <c r="S351" i="9"/>
  <c r="S352" i="9"/>
  <c r="S353" i="9"/>
  <c r="S354" i="9"/>
  <c r="S355" i="9"/>
  <c r="S356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R301" i="9"/>
  <c r="R302" i="9"/>
  <c r="R303" i="9"/>
  <c r="R304" i="9"/>
  <c r="R305" i="9"/>
  <c r="R306" i="9"/>
  <c r="R307" i="9"/>
  <c r="R308" i="9"/>
  <c r="R309" i="9"/>
  <c r="R310" i="9"/>
  <c r="R311" i="9"/>
  <c r="R312" i="9"/>
  <c r="R313" i="9"/>
  <c r="R314" i="9"/>
  <c r="R315" i="9"/>
  <c r="R316" i="9"/>
  <c r="R317" i="9"/>
  <c r="R318" i="9"/>
  <c r="R319" i="9"/>
  <c r="R320" i="9"/>
  <c r="R321" i="9"/>
  <c r="R322" i="9"/>
  <c r="R323" i="9"/>
  <c r="R324" i="9"/>
  <c r="R325" i="9"/>
  <c r="R326" i="9"/>
  <c r="R327" i="9"/>
  <c r="R328" i="9"/>
  <c r="R329" i="9"/>
  <c r="R330" i="9"/>
  <c r="R331" i="9"/>
  <c r="R332" i="9"/>
  <c r="R333" i="9"/>
  <c r="R334" i="9"/>
  <c r="R335" i="9"/>
  <c r="R336" i="9"/>
  <c r="R337" i="9"/>
  <c r="R338" i="9"/>
  <c r="R339" i="9"/>
  <c r="R340" i="9"/>
  <c r="R341" i="9"/>
  <c r="R342" i="9"/>
  <c r="R343" i="9"/>
  <c r="R344" i="9"/>
  <c r="R345" i="9"/>
  <c r="R346" i="9"/>
  <c r="R347" i="9"/>
  <c r="R348" i="9"/>
  <c r="R349" i="9"/>
  <c r="R350" i="9"/>
  <c r="R351" i="9"/>
  <c r="R352" i="9"/>
  <c r="R353" i="9"/>
  <c r="R354" i="9"/>
  <c r="R355" i="9"/>
  <c r="R356" i="9"/>
  <c r="R2" i="9"/>
  <c r="E38" i="5"/>
  <c r="M3" i="5"/>
  <c r="K5" i="5"/>
  <c r="K6" i="5" s="1"/>
  <c r="K7" i="5" s="1"/>
  <c r="K8" i="5" s="1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182" i="7"/>
  <c r="S183" i="7"/>
  <c r="S184" i="7"/>
  <c r="S185" i="7"/>
  <c r="S186" i="7"/>
  <c r="S187" i="7"/>
  <c r="S188" i="7"/>
  <c r="S189" i="7"/>
  <c r="S190" i="7"/>
  <c r="S191" i="7"/>
  <c r="S192" i="7"/>
  <c r="S193" i="7"/>
  <c r="S194" i="7"/>
  <c r="S195" i="7"/>
  <c r="S196" i="7"/>
  <c r="S197" i="7"/>
  <c r="S198" i="7"/>
  <c r="S199" i="7"/>
  <c r="S200" i="7"/>
  <c r="S201" i="7"/>
  <c r="S202" i="7"/>
  <c r="S203" i="7"/>
  <c r="S204" i="7"/>
  <c r="S205" i="7"/>
  <c r="S206" i="7"/>
  <c r="S207" i="7"/>
  <c r="S208" i="7"/>
  <c r="S209" i="7"/>
  <c r="S210" i="7"/>
  <c r="S211" i="7"/>
  <c r="S212" i="7"/>
  <c r="S213" i="7"/>
  <c r="S214" i="7"/>
  <c r="S215" i="7"/>
  <c r="S216" i="7"/>
  <c r="S217" i="7"/>
  <c r="S218" i="7"/>
  <c r="S219" i="7"/>
  <c r="S220" i="7"/>
  <c r="S221" i="7"/>
  <c r="S222" i="7"/>
  <c r="S223" i="7"/>
  <c r="S224" i="7"/>
  <c r="S225" i="7"/>
  <c r="S226" i="7"/>
  <c r="S227" i="7"/>
  <c r="S228" i="7"/>
  <c r="S229" i="7"/>
  <c r="S230" i="7"/>
  <c r="S231" i="7"/>
  <c r="S232" i="7"/>
  <c r="S233" i="7"/>
  <c r="S234" i="7"/>
  <c r="S235" i="7"/>
  <c r="S236" i="7"/>
  <c r="S237" i="7"/>
  <c r="S238" i="7"/>
  <c r="S239" i="7"/>
  <c r="S240" i="7"/>
  <c r="S241" i="7"/>
  <c r="S242" i="7"/>
  <c r="S243" i="7"/>
  <c r="S244" i="7"/>
  <c r="S245" i="7"/>
  <c r="S246" i="7"/>
  <c r="S247" i="7"/>
  <c r="S248" i="7"/>
  <c r="S249" i="7"/>
  <c r="S250" i="7"/>
  <c r="S251" i="7"/>
  <c r="S252" i="7"/>
  <c r="S253" i="7"/>
  <c r="S254" i="7"/>
  <c r="S255" i="7"/>
  <c r="S256" i="7"/>
  <c r="S257" i="7"/>
  <c r="S258" i="7"/>
  <c r="S259" i="7"/>
  <c r="S260" i="7"/>
  <c r="S261" i="7"/>
  <c r="S262" i="7"/>
  <c r="S263" i="7"/>
  <c r="S264" i="7"/>
  <c r="S265" i="7"/>
  <c r="S266" i="7"/>
  <c r="S267" i="7"/>
  <c r="S268" i="7"/>
  <c r="S269" i="7"/>
  <c r="S270" i="7"/>
  <c r="S271" i="7"/>
  <c r="S272" i="7"/>
  <c r="S273" i="7"/>
  <c r="S274" i="7"/>
  <c r="S275" i="7"/>
  <c r="S276" i="7"/>
  <c r="S277" i="7"/>
  <c r="S278" i="7"/>
  <c r="S279" i="7"/>
  <c r="S280" i="7"/>
  <c r="S281" i="7"/>
  <c r="S282" i="7"/>
  <c r="S283" i="7"/>
  <c r="S284" i="7"/>
  <c r="S285" i="7"/>
  <c r="S286" i="7"/>
  <c r="S287" i="7"/>
  <c r="S288" i="7"/>
  <c r="S289" i="7"/>
  <c r="S290" i="7"/>
  <c r="S291" i="7"/>
  <c r="S292" i="7"/>
  <c r="S293" i="7"/>
  <c r="S294" i="7"/>
  <c r="S295" i="7"/>
  <c r="S296" i="7"/>
  <c r="S297" i="7"/>
  <c r="S298" i="7"/>
  <c r="S299" i="7"/>
  <c r="S300" i="7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B276" i="5"/>
  <c r="B277" i="5"/>
  <c r="B278" i="5"/>
  <c r="B279" i="5"/>
  <c r="B280" i="5"/>
  <c r="B281" i="5" s="1"/>
  <c r="B282" i="5" s="1"/>
  <c r="B283" i="5" s="1"/>
  <c r="B284" i="5" s="1"/>
  <c r="B285" i="5" s="1"/>
  <c r="B286" i="5" s="1"/>
  <c r="B287" i="5" s="1"/>
  <c r="B288" i="5" s="1"/>
  <c r="B289" i="5" s="1"/>
  <c r="B290" i="5" s="1"/>
  <c r="B291" i="5" s="1"/>
  <c r="B292" i="5" s="1"/>
  <c r="B293" i="5" s="1"/>
  <c r="B294" i="5" s="1"/>
  <c r="B295" i="5" s="1"/>
  <c r="B296" i="5" s="1"/>
  <c r="B297" i="5" s="1"/>
  <c r="B298" i="5" s="1"/>
  <c r="B299" i="5" s="1"/>
  <c r="B300" i="5" s="1"/>
  <c r="B301" i="5" s="1"/>
  <c r="B302" i="5" s="1"/>
  <c r="B303" i="5" s="1"/>
  <c r="B304" i="5" s="1"/>
  <c r="B305" i="5" s="1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B236" i="5"/>
  <c r="B237" i="5"/>
  <c r="B238" i="5"/>
  <c r="B239" i="5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 s="1"/>
  <c r="B267" i="5" s="1"/>
  <c r="B268" i="5" s="1"/>
  <c r="B269" i="5" s="1"/>
  <c r="B270" i="5" s="1"/>
  <c r="B271" i="5" s="1"/>
  <c r="B272" i="5" s="1"/>
  <c r="B273" i="5" s="1"/>
  <c r="B274" i="5" s="1"/>
  <c r="B275" i="5" s="1"/>
  <c r="N8" i="5"/>
  <c r="N7" i="5"/>
  <c r="N6" i="5"/>
  <c r="N5" i="5"/>
  <c r="M8" i="5"/>
  <c r="M7" i="5"/>
  <c r="M6" i="5"/>
  <c r="M5" i="5"/>
  <c r="Z6" i="9" l="1"/>
  <c r="Y11" i="9" s="1"/>
  <c r="Y12" i="9" s="1"/>
  <c r="Y13" i="9" s="1"/>
  <c r="Y14" i="9" s="1"/>
  <c r="Y15" i="9" s="1"/>
  <c r="Y16" i="9" s="1"/>
  <c r="Y17" i="9" s="1"/>
  <c r="Y18" i="9" s="1"/>
  <c r="Y19" i="9" s="1"/>
  <c r="E37" i="10"/>
  <c r="E35" i="10"/>
  <c r="E36" i="10"/>
  <c r="K32" i="10"/>
  <c r="K34" i="10" s="1"/>
  <c r="K35" i="10" s="1"/>
  <c r="K28" i="10"/>
  <c r="E30" i="10"/>
  <c r="E55" i="10"/>
  <c r="G55" i="10" s="1"/>
  <c r="K24" i="10"/>
  <c r="K22" i="10"/>
  <c r="K23" i="10" s="1"/>
  <c r="K27" i="10" s="1"/>
  <c r="AC10" i="9"/>
  <c r="AA3" i="9"/>
  <c r="Z9" i="9" l="1" a="1"/>
  <c r="K33" i="10"/>
  <c r="E33" i="10"/>
  <c r="E32" i="10"/>
  <c r="E31" i="10"/>
  <c r="E47" i="10" s="1"/>
  <c r="H55" i="10"/>
  <c r="I55" i="10"/>
  <c r="J55" i="10" s="1"/>
  <c r="AC11" i="9"/>
  <c r="AD11" i="9" l="1"/>
  <c r="Z9" i="9"/>
  <c r="AF20" i="9" a="1"/>
  <c r="AF20" i="9" s="1"/>
  <c r="Z20" i="9"/>
  <c r="AA16" i="9" s="1"/>
  <c r="AD10" i="9"/>
  <c r="E46" i="10"/>
  <c r="K36" i="10"/>
  <c r="L55" i="10"/>
  <c r="K55" i="10"/>
  <c r="M55" i="10" s="1"/>
  <c r="E56" i="10" s="1"/>
  <c r="E43" i="10"/>
  <c r="E44" i="10" s="1"/>
  <c r="K37" i="10"/>
  <c r="E45" i="10"/>
  <c r="AC12" i="9"/>
  <c r="AD12" i="9" s="1"/>
  <c r="AA15" i="9" l="1"/>
  <c r="AA13" i="9"/>
  <c r="AA12" i="9"/>
  <c r="AA10" i="9"/>
  <c r="AB10" i="9" s="1"/>
  <c r="AA17" i="9"/>
  <c r="AA14" i="9"/>
  <c r="AA19" i="9"/>
  <c r="AA18" i="9"/>
  <c r="AA11" i="9"/>
  <c r="E48" i="10"/>
  <c r="E49" i="10" s="1"/>
  <c r="G56" i="10"/>
  <c r="H56" i="10" s="1"/>
  <c r="AC13" i="9"/>
  <c r="AD13" i="9" s="1"/>
  <c r="AB11" i="9" l="1"/>
  <c r="AB12" i="9" s="1"/>
  <c r="AB13" i="9" s="1"/>
  <c r="AB14" i="9" s="1"/>
  <c r="AB15" i="9" s="1"/>
  <c r="AB16" i="9" s="1"/>
  <c r="AB17" i="9" s="1"/>
  <c r="AB18" i="9" s="1"/>
  <c r="AB19" i="9" s="1"/>
  <c r="I56" i="10"/>
  <c r="J56" i="10" s="1"/>
  <c r="L56" i="10"/>
  <c r="N56" i="10" s="1"/>
  <c r="F57" i="10" s="1"/>
  <c r="D300" i="10"/>
  <c r="D292" i="10"/>
  <c r="D284" i="10"/>
  <c r="D276" i="10"/>
  <c r="D268" i="10"/>
  <c r="D260" i="10"/>
  <c r="D252" i="10"/>
  <c r="D244" i="10"/>
  <c r="D236" i="10"/>
  <c r="D228" i="10"/>
  <c r="D220" i="10"/>
  <c r="D212" i="10"/>
  <c r="D301" i="10"/>
  <c r="D293" i="10"/>
  <c r="D285" i="10"/>
  <c r="D277" i="10"/>
  <c r="D302" i="10"/>
  <c r="D294" i="10"/>
  <c r="D290" i="10"/>
  <c r="D281" i="10"/>
  <c r="D264" i="10"/>
  <c r="D247" i="10"/>
  <c r="D216" i="10"/>
  <c r="D275" i="10"/>
  <c r="D256" i="10"/>
  <c r="D225" i="10"/>
  <c r="D221" i="10"/>
  <c r="D207" i="10"/>
  <c r="D199" i="10"/>
  <c r="D250" i="10"/>
  <c r="D222" i="10"/>
  <c r="D209" i="10"/>
  <c r="D196" i="10"/>
  <c r="D192" i="10"/>
  <c r="D186" i="10"/>
  <c r="D299" i="10"/>
  <c r="D269" i="10"/>
  <c r="D205" i="10"/>
  <c r="D201" i="10"/>
  <c r="D179" i="10"/>
  <c r="D171" i="10"/>
  <c r="D163" i="10"/>
  <c r="D155" i="10"/>
  <c r="D147" i="10"/>
  <c r="D139" i="10"/>
  <c r="D305" i="10"/>
  <c r="D289" i="10"/>
  <c r="D274" i="10"/>
  <c r="D263" i="10"/>
  <c r="D257" i="10"/>
  <c r="D254" i="10"/>
  <c r="D219" i="10"/>
  <c r="D213" i="10"/>
  <c r="D241" i="10"/>
  <c r="D238" i="10"/>
  <c r="D296" i="10"/>
  <c r="D287" i="10"/>
  <c r="D282" i="10"/>
  <c r="D272" i="10"/>
  <c r="D266" i="10"/>
  <c r="D251" i="10"/>
  <c r="D248" i="10"/>
  <c r="D235" i="10"/>
  <c r="D206" i="10"/>
  <c r="D197" i="10"/>
  <c r="D261" i="10"/>
  <c r="D245" i="10"/>
  <c r="D232" i="10"/>
  <c r="D229" i="10"/>
  <c r="D298" i="10"/>
  <c r="D280" i="10"/>
  <c r="D270" i="10"/>
  <c r="D278" i="10"/>
  <c r="D304" i="10"/>
  <c r="D288" i="10"/>
  <c r="D283" i="10"/>
  <c r="D295" i="10"/>
  <c r="D286" i="10"/>
  <c r="D303" i="10"/>
  <c r="D297" i="10"/>
  <c r="D291" i="10"/>
  <c r="D208" i="10"/>
  <c r="D190" i="10"/>
  <c r="D173" i="10"/>
  <c r="D142" i="10"/>
  <c r="D267" i="10"/>
  <c r="D271" i="10"/>
  <c r="D234" i="10"/>
  <c r="D184" i="10"/>
  <c r="D160" i="10"/>
  <c r="D249" i="10"/>
  <c r="D227" i="10"/>
  <c r="D181" i="10"/>
  <c r="D169" i="10"/>
  <c r="D165" i="10"/>
  <c r="D134" i="10"/>
  <c r="D128" i="10"/>
  <c r="D120" i="10"/>
  <c r="D218" i="10"/>
  <c r="D242" i="10"/>
  <c r="D240" i="10"/>
  <c r="D195" i="10"/>
  <c r="D189" i="10"/>
  <c r="D187" i="10"/>
  <c r="D144" i="10"/>
  <c r="D141" i="10"/>
  <c r="D131" i="10"/>
  <c r="D112" i="10"/>
  <c r="D106" i="10"/>
  <c r="D100" i="10"/>
  <c r="D253" i="10"/>
  <c r="D246" i="10"/>
  <c r="D231" i="10"/>
  <c r="D224" i="10"/>
  <c r="D185" i="10"/>
  <c r="D174" i="10"/>
  <c r="D164" i="10"/>
  <c r="D138" i="10"/>
  <c r="D127" i="10"/>
  <c r="D118" i="10"/>
  <c r="D95" i="10"/>
  <c r="D89" i="10"/>
  <c r="D83" i="10"/>
  <c r="D77" i="10"/>
  <c r="D71" i="10"/>
  <c r="D63" i="10"/>
  <c r="D262" i="10"/>
  <c r="D176" i="10"/>
  <c r="D159" i="10"/>
  <c r="D157" i="10"/>
  <c r="D148" i="10"/>
  <c r="D56" i="10"/>
  <c r="K18" i="10" s="1"/>
  <c r="K19" i="10" s="1"/>
  <c r="K20" i="10" s="1"/>
  <c r="D210" i="10"/>
  <c r="D154" i="10"/>
  <c r="D151" i="10"/>
  <c r="D135" i="10"/>
  <c r="D123" i="10"/>
  <c r="D113" i="10"/>
  <c r="D107" i="10"/>
  <c r="D101" i="10"/>
  <c r="D78" i="10"/>
  <c r="D72" i="10"/>
  <c r="D64" i="10"/>
  <c r="D203" i="10"/>
  <c r="D183" i="10"/>
  <c r="D162" i="10"/>
  <c r="D132" i="10"/>
  <c r="D119" i="10"/>
  <c r="D96" i="10"/>
  <c r="D273" i="10"/>
  <c r="D223" i="10"/>
  <c r="D194" i="10"/>
  <c r="D172" i="10"/>
  <c r="D167" i="10"/>
  <c r="D102" i="10"/>
  <c r="D230" i="10"/>
  <c r="D226" i="10"/>
  <c r="D188" i="10"/>
  <c r="D145" i="10"/>
  <c r="D114" i="10"/>
  <c r="D108" i="10"/>
  <c r="D177" i="10"/>
  <c r="D170" i="10"/>
  <c r="D124" i="10"/>
  <c r="D103" i="10"/>
  <c r="D152" i="10"/>
  <c r="D149" i="10"/>
  <c r="D129" i="10"/>
  <c r="D237" i="10"/>
  <c r="D215" i="10"/>
  <c r="D202" i="10"/>
  <c r="D198" i="10"/>
  <c r="D136" i="10"/>
  <c r="D133" i="10"/>
  <c r="D115" i="10"/>
  <c r="D255" i="10"/>
  <c r="D233" i="10"/>
  <c r="D175" i="10"/>
  <c r="D158" i="10"/>
  <c r="D146" i="10"/>
  <c r="D143" i="10"/>
  <c r="D140" i="10"/>
  <c r="D161" i="10"/>
  <c r="D137" i="10"/>
  <c r="D126" i="10"/>
  <c r="D105" i="10"/>
  <c r="D57" i="10"/>
  <c r="D265" i="10"/>
  <c r="D239" i="10"/>
  <c r="D193" i="10"/>
  <c r="D156" i="10"/>
  <c r="D73" i="10"/>
  <c r="D180" i="10"/>
  <c r="D69" i="10"/>
  <c r="D125" i="10"/>
  <c r="D122" i="10"/>
  <c r="D84" i="10"/>
  <c r="D81" i="10"/>
  <c r="D94" i="10"/>
  <c r="D92" i="10"/>
  <c r="D67" i="10"/>
  <c r="D58" i="10"/>
  <c r="D55" i="10"/>
  <c r="D110" i="10"/>
  <c r="D214" i="10"/>
  <c r="D121" i="10"/>
  <c r="D109" i="10"/>
  <c r="D104" i="10"/>
  <c r="D79" i="10"/>
  <c r="D70" i="10"/>
  <c r="D204" i="10"/>
  <c r="D98" i="10"/>
  <c r="D182" i="10"/>
  <c r="D178" i="10"/>
  <c r="D97" i="10"/>
  <c r="D90" i="10"/>
  <c r="D87" i="10"/>
  <c r="D61" i="10"/>
  <c r="D75" i="10"/>
  <c r="D191" i="10"/>
  <c r="D76" i="10"/>
  <c r="D130" i="10"/>
  <c r="D86" i="10"/>
  <c r="D259" i="10"/>
  <c r="D168" i="10"/>
  <c r="D65" i="10"/>
  <c r="D91" i="10"/>
  <c r="D116" i="10"/>
  <c r="D66" i="10"/>
  <c r="D74" i="10"/>
  <c r="D93" i="10"/>
  <c r="D99" i="10"/>
  <c r="D85" i="10"/>
  <c r="D82" i="10"/>
  <c r="D68" i="10"/>
  <c r="D59" i="10"/>
  <c r="D88" i="10"/>
  <c r="D166" i="10"/>
  <c r="D258" i="10"/>
  <c r="D243" i="10"/>
  <c r="D211" i="10"/>
  <c r="D200" i="10"/>
  <c r="D117" i="10"/>
  <c r="D111" i="10"/>
  <c r="D62" i="10"/>
  <c r="D153" i="10"/>
  <c r="D60" i="10"/>
  <c r="D279" i="10"/>
  <c r="D150" i="10"/>
  <c r="D80" i="10"/>
  <c r="D217" i="10"/>
  <c r="AC14" i="9"/>
  <c r="AD14" i="9" s="1"/>
  <c r="K56" i="10" l="1"/>
  <c r="M56" i="10" s="1"/>
  <c r="E57" i="10" s="1"/>
  <c r="G57" i="10" s="1"/>
  <c r="O57" i="10"/>
  <c r="AC15" i="9"/>
  <c r="AD15" i="9" s="1"/>
  <c r="I57" i="10" l="1"/>
  <c r="J57" i="10" s="1"/>
  <c r="H57" i="10"/>
  <c r="L57" i="10"/>
  <c r="N57" i="10" s="1"/>
  <c r="F58" i="10" s="1"/>
  <c r="K57" i="10"/>
  <c r="M57" i="10" s="1"/>
  <c r="E58" i="10" s="1"/>
  <c r="AC16" i="9"/>
  <c r="AD16" i="9" s="1"/>
  <c r="O58" i="10" l="1"/>
  <c r="G58" i="10"/>
  <c r="I58" i="10" s="1"/>
  <c r="J58" i="10" s="1"/>
  <c r="AC17" i="9"/>
  <c r="AD17" i="9" s="1"/>
  <c r="H58" i="10" l="1"/>
  <c r="AC18" i="9"/>
  <c r="AD18" i="9" s="1"/>
  <c r="K58" i="10" l="1"/>
  <c r="M58" i="10" s="1"/>
  <c r="E59" i="10" s="1"/>
  <c r="L58" i="10"/>
  <c r="N58" i="10" s="1"/>
  <c r="F59" i="10" s="1"/>
  <c r="AC19" i="9"/>
  <c r="AD19" i="9" s="1"/>
  <c r="O59" i="10" l="1"/>
  <c r="G59" i="10"/>
  <c r="I59" i="10" s="1"/>
  <c r="J59" i="10" s="1"/>
  <c r="AD20" i="9"/>
  <c r="H59" i="10" l="1"/>
  <c r="AE10" i="9"/>
  <c r="AF10" i="9" s="1"/>
  <c r="AE12" i="9"/>
  <c r="AE11" i="9"/>
  <c r="AE13" i="9"/>
  <c r="AE14" i="9"/>
  <c r="AE15" i="9"/>
  <c r="AE16" i="9"/>
  <c r="AE17" i="9"/>
  <c r="AE18" i="9"/>
  <c r="AE19" i="9"/>
  <c r="K59" i="10"/>
  <c r="M59" i="10" s="1"/>
  <c r="E60" i="10" s="1"/>
  <c r="L59" i="10"/>
  <c r="N59" i="10" s="1"/>
  <c r="F60" i="10" s="1"/>
  <c r="AF11" i="9" l="1"/>
  <c r="AF12" i="9" s="1"/>
  <c r="AF13" i="9" s="1"/>
  <c r="AF14" i="9" s="1"/>
  <c r="AF15" i="9" s="1"/>
  <c r="AF16" i="9" s="1"/>
  <c r="AF17" i="9" s="1"/>
  <c r="AF18" i="9" s="1"/>
  <c r="AF19" i="9" s="1"/>
  <c r="G60" i="10"/>
  <c r="O60" i="10"/>
  <c r="I60" i="10"/>
  <c r="J60" i="10" s="1"/>
  <c r="H60" i="10"/>
  <c r="K60" i="10" l="1"/>
  <c r="M60" i="10" s="1"/>
  <c r="E61" i="10" s="1"/>
  <c r="L60" i="10"/>
  <c r="N60" i="10" s="1"/>
  <c r="F61" i="10" s="1"/>
  <c r="O61" i="10" l="1"/>
  <c r="G61" i="10"/>
  <c r="I61" i="10" s="1"/>
  <c r="J61" i="10" s="1"/>
  <c r="H61" i="10" l="1"/>
  <c r="K61" i="10"/>
  <c r="M61" i="10" s="1"/>
  <c r="E62" i="10" s="1"/>
  <c r="L61" i="10"/>
  <c r="N61" i="10" s="1"/>
  <c r="F62" i="10" s="1"/>
  <c r="O62" i="10" l="1"/>
  <c r="G62" i="10"/>
  <c r="I62" i="10" s="1"/>
  <c r="J62" i="10" s="1"/>
  <c r="H62" i="10" l="1"/>
  <c r="L62" i="10" s="1"/>
  <c r="N62" i="10" s="1"/>
  <c r="F63" i="10" s="1"/>
  <c r="K62" i="10"/>
  <c r="M62" i="10" s="1"/>
  <c r="E63" i="10" s="1"/>
  <c r="G63" i="10" l="1"/>
  <c r="I63" i="10" s="1"/>
  <c r="J63" i="10" s="1"/>
  <c r="O63" i="10"/>
  <c r="H63" i="10" l="1"/>
  <c r="K63" i="10" l="1"/>
  <c r="M63" i="10" s="1"/>
  <c r="E64" i="10" s="1"/>
  <c r="L63" i="10"/>
  <c r="N63" i="10" s="1"/>
  <c r="F64" i="10" s="1"/>
  <c r="O64" i="10" l="1"/>
  <c r="G64" i="10"/>
  <c r="I64" i="10"/>
  <c r="J64" i="10" s="1"/>
  <c r="H64" i="10"/>
  <c r="L64" i="10" l="1"/>
  <c r="N64" i="10" s="1"/>
  <c r="F65" i="10" s="1"/>
  <c r="K64" i="10"/>
  <c r="M64" i="10" s="1"/>
  <c r="E65" i="10" s="1"/>
  <c r="G65" i="10" l="1"/>
  <c r="I65" i="10" s="1"/>
  <c r="J65" i="10" s="1"/>
  <c r="O65" i="10"/>
  <c r="H65" i="10" l="1"/>
  <c r="K65" i="10" l="1"/>
  <c r="M65" i="10" s="1"/>
  <c r="E66" i="10" s="1"/>
  <c r="L65" i="10"/>
  <c r="N65" i="10" s="1"/>
  <c r="F66" i="10" s="1"/>
  <c r="G66" i="10" l="1"/>
  <c r="I66" i="10" s="1"/>
  <c r="J66" i="10" s="1"/>
  <c r="O66" i="10"/>
  <c r="H66" i="10" l="1"/>
  <c r="L66" i="10"/>
  <c r="N66" i="10" s="1"/>
  <c r="F67" i="10" s="1"/>
  <c r="K66" i="10"/>
  <c r="M66" i="10" s="1"/>
  <c r="E67" i="10" s="1"/>
  <c r="O67" i="10" l="1"/>
  <c r="G67" i="10"/>
  <c r="H67" i="10" s="1"/>
  <c r="I67" i="10" l="1"/>
  <c r="J67" i="10" s="1"/>
  <c r="L67" i="10" s="1"/>
  <c r="N67" i="10" s="1"/>
  <c r="F68" i="10" s="1"/>
  <c r="O68" i="10" l="1"/>
  <c r="K67" i="10"/>
  <c r="M67" i="10" s="1"/>
  <c r="E68" i="10" s="1"/>
  <c r="G68" i="10" l="1"/>
  <c r="I68" i="10" s="1"/>
  <c r="J68" i="10" s="1"/>
  <c r="H68" i="10" l="1"/>
  <c r="L68" i="10" l="1"/>
  <c r="N68" i="10" s="1"/>
  <c r="F69" i="10" s="1"/>
  <c r="K68" i="10"/>
  <c r="M68" i="10" s="1"/>
  <c r="E69" i="10" s="1"/>
  <c r="G69" i="10" l="1"/>
  <c r="I69" i="10" s="1"/>
  <c r="J69" i="10" s="1"/>
  <c r="O69" i="10"/>
  <c r="H69" i="10" l="1"/>
  <c r="K69" i="10" l="1"/>
  <c r="M69" i="10" s="1"/>
  <c r="E70" i="10" s="1"/>
  <c r="L69" i="10"/>
  <c r="N69" i="10" s="1"/>
  <c r="F70" i="10" s="1"/>
  <c r="O70" i="10" l="1"/>
  <c r="G70" i="10"/>
  <c r="H70" i="10" s="1"/>
  <c r="I70" i="10" l="1"/>
  <c r="J70" i="10" s="1"/>
  <c r="L70" i="10"/>
  <c r="N70" i="10" s="1"/>
  <c r="F71" i="10" s="1"/>
  <c r="K70" i="10"/>
  <c r="M70" i="10" s="1"/>
  <c r="E71" i="10" s="1"/>
  <c r="O71" i="10" l="1"/>
  <c r="G71" i="10"/>
  <c r="I71" i="10" s="1"/>
  <c r="J71" i="10" s="1"/>
  <c r="H71" i="10" l="1"/>
  <c r="L71" i="10" l="1"/>
  <c r="N71" i="10" s="1"/>
  <c r="F72" i="10" s="1"/>
  <c r="K71" i="10"/>
  <c r="M71" i="10" s="1"/>
  <c r="E72" i="10" s="1"/>
  <c r="O72" i="10" l="1"/>
  <c r="G72" i="10"/>
  <c r="I72" i="10" s="1"/>
  <c r="J72" i="10" s="1"/>
  <c r="H72" i="10" l="1"/>
  <c r="K72" i="10" l="1"/>
  <c r="M72" i="10" s="1"/>
  <c r="E73" i="10" s="1"/>
  <c r="L72" i="10"/>
  <c r="N72" i="10" s="1"/>
  <c r="F73" i="10" s="1"/>
  <c r="O73" i="10" l="1"/>
  <c r="G73" i="10"/>
  <c r="I73" i="10" s="1"/>
  <c r="J73" i="10" s="1"/>
  <c r="H73" i="10" l="1"/>
  <c r="L73" i="10"/>
  <c r="N73" i="10" s="1"/>
  <c r="F74" i="10" s="1"/>
  <c r="K73" i="10"/>
  <c r="M73" i="10" s="1"/>
  <c r="E74" i="10" s="1"/>
  <c r="AW6" i="7"/>
  <c r="AV12" i="7" s="1"/>
  <c r="AW5" i="7"/>
  <c r="AW8" i="7" s="1"/>
  <c r="AU13" i="7"/>
  <c r="AU14" i="7" s="1"/>
  <c r="AU15" i="7" s="1"/>
  <c r="AU16" i="7" s="1"/>
  <c r="AU17" i="7" s="1"/>
  <c r="AU18" i="7" s="1"/>
  <c r="AU19" i="7" s="1"/>
  <c r="AU20" i="7" s="1"/>
  <c r="AU21" i="7" s="1"/>
  <c r="AU12" i="7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O6" i="5"/>
  <c r="O7" i="5"/>
  <c r="O8" i="5"/>
  <c r="O5" i="5"/>
  <c r="O74" i="10" l="1"/>
  <c r="G74" i="10"/>
  <c r="H74" i="10" s="1"/>
  <c r="AZ12" i="7"/>
  <c r="AX5" i="7"/>
  <c r="I74" i="10" l="1"/>
  <c r="J74" i="10" s="1"/>
  <c r="L74" i="10" s="1"/>
  <c r="N74" i="10" s="1"/>
  <c r="F75" i="10" s="1"/>
  <c r="O75" i="10" l="1"/>
  <c r="K74" i="10"/>
  <c r="M74" i="10" s="1"/>
  <c r="E75" i="10" s="1"/>
  <c r="R2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R183" i="7"/>
  <c r="R184" i="7"/>
  <c r="R185" i="7"/>
  <c r="R186" i="7"/>
  <c r="R187" i="7"/>
  <c r="R188" i="7"/>
  <c r="R189" i="7"/>
  <c r="R190" i="7"/>
  <c r="R191" i="7"/>
  <c r="R192" i="7"/>
  <c r="R193" i="7"/>
  <c r="R194" i="7"/>
  <c r="R195" i="7"/>
  <c r="R196" i="7"/>
  <c r="R197" i="7"/>
  <c r="R198" i="7"/>
  <c r="R199" i="7"/>
  <c r="R200" i="7"/>
  <c r="R201" i="7"/>
  <c r="R202" i="7"/>
  <c r="R203" i="7"/>
  <c r="R204" i="7"/>
  <c r="R205" i="7"/>
  <c r="R206" i="7"/>
  <c r="R207" i="7"/>
  <c r="R208" i="7"/>
  <c r="R209" i="7"/>
  <c r="R210" i="7"/>
  <c r="R211" i="7"/>
  <c r="R212" i="7"/>
  <c r="R213" i="7"/>
  <c r="R214" i="7"/>
  <c r="R215" i="7"/>
  <c r="R216" i="7"/>
  <c r="R217" i="7"/>
  <c r="R218" i="7"/>
  <c r="R219" i="7"/>
  <c r="R220" i="7"/>
  <c r="R221" i="7"/>
  <c r="R222" i="7"/>
  <c r="R223" i="7"/>
  <c r="R224" i="7"/>
  <c r="R225" i="7"/>
  <c r="R226" i="7"/>
  <c r="R227" i="7"/>
  <c r="R228" i="7"/>
  <c r="R229" i="7"/>
  <c r="R230" i="7"/>
  <c r="R231" i="7"/>
  <c r="R232" i="7"/>
  <c r="R233" i="7"/>
  <c r="R234" i="7"/>
  <c r="R235" i="7"/>
  <c r="R236" i="7"/>
  <c r="R237" i="7"/>
  <c r="R238" i="7"/>
  <c r="R239" i="7"/>
  <c r="R240" i="7"/>
  <c r="R241" i="7"/>
  <c r="R242" i="7"/>
  <c r="R243" i="7"/>
  <c r="R244" i="7"/>
  <c r="R245" i="7"/>
  <c r="R246" i="7"/>
  <c r="R247" i="7"/>
  <c r="R248" i="7"/>
  <c r="R249" i="7"/>
  <c r="R250" i="7"/>
  <c r="R251" i="7"/>
  <c r="R252" i="7"/>
  <c r="R253" i="7"/>
  <c r="R254" i="7"/>
  <c r="R255" i="7"/>
  <c r="R256" i="7"/>
  <c r="R257" i="7"/>
  <c r="R258" i="7"/>
  <c r="R259" i="7"/>
  <c r="R260" i="7"/>
  <c r="R261" i="7"/>
  <c r="R262" i="7"/>
  <c r="R263" i="7"/>
  <c r="R264" i="7"/>
  <c r="R265" i="7"/>
  <c r="R266" i="7"/>
  <c r="R267" i="7"/>
  <c r="R268" i="7"/>
  <c r="R269" i="7"/>
  <c r="R270" i="7"/>
  <c r="R271" i="7"/>
  <c r="R272" i="7"/>
  <c r="R273" i="7"/>
  <c r="R274" i="7"/>
  <c r="R275" i="7"/>
  <c r="R276" i="7"/>
  <c r="R277" i="7"/>
  <c r="R278" i="7"/>
  <c r="R279" i="7"/>
  <c r="R280" i="7"/>
  <c r="R281" i="7"/>
  <c r="R282" i="7"/>
  <c r="R283" i="7"/>
  <c r="R284" i="7"/>
  <c r="R285" i="7"/>
  <c r="R286" i="7"/>
  <c r="R287" i="7"/>
  <c r="R288" i="7"/>
  <c r="R289" i="7"/>
  <c r="R290" i="7"/>
  <c r="R291" i="7"/>
  <c r="R292" i="7"/>
  <c r="R293" i="7"/>
  <c r="R294" i="7"/>
  <c r="R295" i="7"/>
  <c r="R296" i="7"/>
  <c r="R297" i="7"/>
  <c r="R298" i="7"/>
  <c r="R299" i="7"/>
  <c r="R300" i="7"/>
  <c r="AC134" i="7"/>
  <c r="AC114" i="7"/>
  <c r="AB120" i="7" s="1"/>
  <c r="AC113" i="7"/>
  <c r="AC93" i="7"/>
  <c r="AB99" i="7" s="1"/>
  <c r="AC92" i="7"/>
  <c r="AC72" i="7"/>
  <c r="AC71" i="7"/>
  <c r="AB77" i="7" s="1"/>
  <c r="AC70" i="7"/>
  <c r="AC50" i="7"/>
  <c r="AB56" i="7" s="1"/>
  <c r="AC49" i="7"/>
  <c r="AC29" i="7"/>
  <c r="AB35" i="7" s="1"/>
  <c r="AC28" i="7"/>
  <c r="AC31" i="7" s="1"/>
  <c r="G75" i="10" l="1"/>
  <c r="I75" i="10" s="1"/>
  <c r="J75" i="10" s="1"/>
  <c r="AC52" i="7"/>
  <c r="AC73" i="7"/>
  <c r="H75" i="10" l="1"/>
  <c r="AC5" i="7"/>
  <c r="AC6" i="7"/>
  <c r="AB12" i="7" s="1"/>
  <c r="AF141" i="7"/>
  <c r="AA141" i="7"/>
  <c r="AA142" i="7" s="1"/>
  <c r="AA143" i="7" s="1"/>
  <c r="AA144" i="7" s="1"/>
  <c r="AA145" i="7" s="1"/>
  <c r="AA146" i="7" s="1"/>
  <c r="AA147" i="7" s="1"/>
  <c r="AA148" i="7" s="1"/>
  <c r="AA149" i="7" s="1"/>
  <c r="AA150" i="7" s="1"/>
  <c r="AC135" i="7"/>
  <c r="AF120" i="7"/>
  <c r="AA120" i="7"/>
  <c r="AA121" i="7" s="1"/>
  <c r="AA122" i="7" s="1"/>
  <c r="AA123" i="7" s="1"/>
  <c r="AA124" i="7" s="1"/>
  <c r="AA125" i="7" s="1"/>
  <c r="AA126" i="7" s="1"/>
  <c r="AA127" i="7" s="1"/>
  <c r="AA128" i="7" s="1"/>
  <c r="AA129" i="7" s="1"/>
  <c r="AD113" i="7"/>
  <c r="AF99" i="7"/>
  <c r="AA99" i="7"/>
  <c r="AA100" i="7" s="1"/>
  <c r="AA101" i="7" s="1"/>
  <c r="AA102" i="7" s="1"/>
  <c r="AA103" i="7" s="1"/>
  <c r="AA104" i="7" s="1"/>
  <c r="AA105" i="7" s="1"/>
  <c r="AA106" i="7" s="1"/>
  <c r="AA107" i="7" s="1"/>
  <c r="AA108" i="7" s="1"/>
  <c r="AD92" i="7"/>
  <c r="AF77" i="7"/>
  <c r="AA77" i="7"/>
  <c r="AA78" i="7" s="1"/>
  <c r="AA79" i="7" s="1"/>
  <c r="AA80" i="7" s="1"/>
  <c r="AA81" i="7" s="1"/>
  <c r="AA82" i="7" s="1"/>
  <c r="AA83" i="7" s="1"/>
  <c r="AA84" i="7" s="1"/>
  <c r="AA85" i="7" s="1"/>
  <c r="AA86" i="7" s="1"/>
  <c r="AC94" i="7"/>
  <c r="AD70" i="7"/>
  <c r="AF56" i="7"/>
  <c r="AA56" i="7"/>
  <c r="AA57" i="7" s="1"/>
  <c r="AA58" i="7" s="1"/>
  <c r="AA59" i="7" s="1"/>
  <c r="AA60" i="7" s="1"/>
  <c r="AA61" i="7" s="1"/>
  <c r="AA62" i="7" s="1"/>
  <c r="AA63" i="7" s="1"/>
  <c r="AA64" i="7" s="1"/>
  <c r="AA65" i="7" s="1"/>
  <c r="AB57" i="7"/>
  <c r="AC51" i="7"/>
  <c r="AD49" i="7"/>
  <c r="AF35" i="7"/>
  <c r="AA35" i="7"/>
  <c r="AA36" i="7" s="1"/>
  <c r="AA37" i="7" s="1"/>
  <c r="AA38" i="7" s="1"/>
  <c r="AA39" i="7" s="1"/>
  <c r="AA40" i="7" s="1"/>
  <c r="AA41" i="7" s="1"/>
  <c r="AA42" i="7" s="1"/>
  <c r="AA43" i="7" s="1"/>
  <c r="AA44" i="7" s="1"/>
  <c r="AB36" i="7"/>
  <c r="AC30" i="7"/>
  <c r="AA12" i="7"/>
  <c r="AA13" i="7" s="1"/>
  <c r="AA14" i="7" s="1"/>
  <c r="AA15" i="7" s="1"/>
  <c r="AA16" i="7" s="1"/>
  <c r="AA17" i="7" s="1"/>
  <c r="AA18" i="7" s="1"/>
  <c r="AA19" i="7" s="1"/>
  <c r="AA20" i="7" s="1"/>
  <c r="AA21" i="7" s="1"/>
  <c r="K75" i="10" l="1"/>
  <c r="M75" i="10" s="1"/>
  <c r="E76" i="10" s="1"/>
  <c r="L75" i="10"/>
  <c r="N75" i="10" s="1"/>
  <c r="F76" i="10" s="1"/>
  <c r="AC8" i="7"/>
  <c r="AB13" i="7" s="1"/>
  <c r="AF12" i="7"/>
  <c r="AC115" i="7"/>
  <c r="AC95" i="7"/>
  <c r="AD134" i="7"/>
  <c r="AD28" i="7"/>
  <c r="AD5" i="7"/>
  <c r="AB37" i="7"/>
  <c r="AF36" i="7"/>
  <c r="AF57" i="7"/>
  <c r="AB58" i="7"/>
  <c r="O76" i="10" l="1"/>
  <c r="G76" i="10"/>
  <c r="I76" i="10" s="1"/>
  <c r="J76" i="10" s="1"/>
  <c r="AF13" i="7"/>
  <c r="AB14" i="7"/>
  <c r="AC136" i="7"/>
  <c r="AC116" i="7"/>
  <c r="AV13" i="7" s="1"/>
  <c r="AB15" i="7"/>
  <c r="AF14" i="7"/>
  <c r="AB59" i="7"/>
  <c r="AF58" i="7"/>
  <c r="AB78" i="7"/>
  <c r="AF37" i="7"/>
  <c r="AB38" i="7"/>
  <c r="H76" i="10" l="1"/>
  <c r="AV14" i="7"/>
  <c r="AZ13" i="7"/>
  <c r="K76" i="10"/>
  <c r="M76" i="10" s="1"/>
  <c r="E77" i="10" s="1"/>
  <c r="L76" i="10"/>
  <c r="N76" i="10" s="1"/>
  <c r="F77" i="10" s="1"/>
  <c r="AF15" i="7"/>
  <c r="AB16" i="7"/>
  <c r="AB39" i="7"/>
  <c r="AF38" i="7"/>
  <c r="AB100" i="7"/>
  <c r="AB79" i="7"/>
  <c r="AF78" i="7"/>
  <c r="AF59" i="7"/>
  <c r="AB60" i="7"/>
  <c r="AZ14" i="7" l="1"/>
  <c r="AV15" i="7"/>
  <c r="O77" i="10"/>
  <c r="G77" i="10"/>
  <c r="I77" i="10" s="1"/>
  <c r="J77" i="10" s="1"/>
  <c r="AB17" i="7"/>
  <c r="AF16" i="7"/>
  <c r="AB80" i="7"/>
  <c r="AF79" i="7"/>
  <c r="AB121" i="7"/>
  <c r="AC137" i="7"/>
  <c r="AB142" i="7" s="1"/>
  <c r="AB61" i="7"/>
  <c r="AF60" i="7"/>
  <c r="AB101" i="7"/>
  <c r="AF100" i="7"/>
  <c r="AF39" i="7"/>
  <c r="AB40" i="7"/>
  <c r="H77" i="10" l="1"/>
  <c r="AZ15" i="7"/>
  <c r="AV16" i="7"/>
  <c r="K77" i="10"/>
  <c r="M77" i="10" s="1"/>
  <c r="E78" i="10" s="1"/>
  <c r="L77" i="10"/>
  <c r="N77" i="10" s="1"/>
  <c r="F78" i="10" s="1"/>
  <c r="AF17" i="7"/>
  <c r="AB18" i="7"/>
  <c r="AB102" i="7"/>
  <c r="AF101" i="7"/>
  <c r="AB122" i="7"/>
  <c r="AF121" i="7"/>
  <c r="AB41" i="7"/>
  <c r="AF40" i="7"/>
  <c r="AF61" i="7"/>
  <c r="AB62" i="7"/>
  <c r="AB143" i="7"/>
  <c r="AF142" i="7"/>
  <c r="AB81" i="7"/>
  <c r="AF80" i="7"/>
  <c r="AZ16" i="7" l="1"/>
  <c r="AV17" i="7"/>
  <c r="O78" i="10"/>
  <c r="G78" i="10"/>
  <c r="I78" i="10" s="1"/>
  <c r="J78" i="10" s="1"/>
  <c r="AB19" i="7"/>
  <c r="AF18" i="7"/>
  <c r="AB82" i="7"/>
  <c r="AF81" i="7"/>
  <c r="AB123" i="7"/>
  <c r="AF122" i="7"/>
  <c r="AB103" i="7"/>
  <c r="AF102" i="7"/>
  <c r="AB144" i="7"/>
  <c r="AF143" i="7"/>
  <c r="AF41" i="7"/>
  <c r="AB42" i="7"/>
  <c r="AB63" i="7"/>
  <c r="AF62" i="7"/>
  <c r="H78" i="10" l="1"/>
  <c r="AV18" i="7"/>
  <c r="AZ17" i="7"/>
  <c r="L78" i="10"/>
  <c r="N78" i="10" s="1"/>
  <c r="F79" i="10" s="1"/>
  <c r="K78" i="10"/>
  <c r="M78" i="10" s="1"/>
  <c r="E79" i="10" s="1"/>
  <c r="AF19" i="7"/>
  <c r="AB20" i="7"/>
  <c r="AB104" i="7"/>
  <c r="AF103" i="7"/>
  <c r="AF63" i="7"/>
  <c r="AB64" i="7"/>
  <c r="AB83" i="7"/>
  <c r="AF82" i="7"/>
  <c r="AB43" i="7"/>
  <c r="AF42" i="7"/>
  <c r="AB145" i="7"/>
  <c r="AF144" i="7"/>
  <c r="AB124" i="7"/>
  <c r="AF123" i="7"/>
  <c r="AZ18" i="7" l="1"/>
  <c r="AV19" i="7"/>
  <c r="O79" i="10"/>
  <c r="G79" i="10"/>
  <c r="I79" i="10" s="1"/>
  <c r="J79" i="10" s="1"/>
  <c r="AB21" i="7"/>
  <c r="AC11" i="7" s="1" a="1"/>
  <c r="AC11" i="7" s="1"/>
  <c r="AF20" i="7"/>
  <c r="AF43" i="7"/>
  <c r="AB44" i="7"/>
  <c r="AB84" i="7"/>
  <c r="AF83" i="7"/>
  <c r="AB65" i="7"/>
  <c r="AF64" i="7"/>
  <c r="AB125" i="7"/>
  <c r="AF124" i="7"/>
  <c r="AB146" i="7"/>
  <c r="AF145" i="7"/>
  <c r="AB105" i="7"/>
  <c r="AF104" i="7"/>
  <c r="AV20" i="7" l="1"/>
  <c r="AZ19" i="7"/>
  <c r="H79" i="10"/>
  <c r="AF65" i="7"/>
  <c r="AC55" i="7" a="1"/>
  <c r="AC66" i="7" s="1"/>
  <c r="AD58" i="7" s="1"/>
  <c r="AF44" i="7"/>
  <c r="AC34" i="7" a="1"/>
  <c r="AC34" i="7" s="1"/>
  <c r="AF21" i="7"/>
  <c r="AB147" i="7"/>
  <c r="AF146" i="7"/>
  <c r="AB126" i="7"/>
  <c r="AF125" i="7"/>
  <c r="AB85" i="7"/>
  <c r="AF84" i="7"/>
  <c r="AB106" i="7"/>
  <c r="AF105" i="7"/>
  <c r="AV21" i="7" l="1"/>
  <c r="AZ20" i="7"/>
  <c r="L79" i="10"/>
  <c r="N79" i="10" s="1"/>
  <c r="F80" i="10" s="1"/>
  <c r="K79" i="10"/>
  <c r="M79" i="10" s="1"/>
  <c r="E80" i="10" s="1"/>
  <c r="AG62" i="7"/>
  <c r="AG61" i="7"/>
  <c r="AG59" i="7"/>
  <c r="AG57" i="7"/>
  <c r="AG64" i="7"/>
  <c r="AG60" i="7"/>
  <c r="AG58" i="7"/>
  <c r="AG56" i="7"/>
  <c r="AC55" i="7"/>
  <c r="AG63" i="7"/>
  <c r="AG65" i="7"/>
  <c r="AG43" i="7"/>
  <c r="AG44" i="7"/>
  <c r="AC45" i="7"/>
  <c r="AD44" i="7" s="1"/>
  <c r="AG38" i="7"/>
  <c r="AG37" i="7"/>
  <c r="AG36" i="7"/>
  <c r="AG35" i="7"/>
  <c r="AG42" i="7"/>
  <c r="AG41" i="7"/>
  <c r="AG40" i="7"/>
  <c r="AG39" i="7"/>
  <c r="AD61" i="7"/>
  <c r="AD64" i="7"/>
  <c r="AD63" i="7"/>
  <c r="AD62" i="7"/>
  <c r="AD57" i="7"/>
  <c r="AE57" i="7" s="1"/>
  <c r="AE58" i="7" s="1"/>
  <c r="AD65" i="7"/>
  <c r="AD59" i="7"/>
  <c r="AD60" i="7"/>
  <c r="AG21" i="7"/>
  <c r="AG17" i="7"/>
  <c r="AG18" i="7"/>
  <c r="AG19" i="7"/>
  <c r="AG20" i="7"/>
  <c r="AC22" i="7"/>
  <c r="AG14" i="7"/>
  <c r="AG13" i="7"/>
  <c r="AG16" i="7"/>
  <c r="AG12" i="7"/>
  <c r="AG15" i="7"/>
  <c r="AD56" i="7"/>
  <c r="AE56" i="7" s="1"/>
  <c r="AB86" i="7"/>
  <c r="AC76" i="7" s="1" a="1"/>
  <c r="AC76" i="7" s="1"/>
  <c r="AF85" i="7"/>
  <c r="AB107" i="7"/>
  <c r="AF106" i="7"/>
  <c r="AD36" i="7"/>
  <c r="AB127" i="7"/>
  <c r="AF126" i="7"/>
  <c r="AB148" i="7"/>
  <c r="AF147" i="7"/>
  <c r="AZ21" i="7" l="1"/>
  <c r="AW11" i="7" a="1"/>
  <c r="G80" i="10"/>
  <c r="I80" i="10" s="1"/>
  <c r="J80" i="10" s="1"/>
  <c r="O80" i="10"/>
  <c r="AG66" i="7"/>
  <c r="AH63" i="7" s="1"/>
  <c r="AD35" i="7"/>
  <c r="AE35" i="7" s="1"/>
  <c r="AD42" i="7"/>
  <c r="AD40" i="7"/>
  <c r="AD41" i="7"/>
  <c r="AD38" i="7"/>
  <c r="AG45" i="7"/>
  <c r="AH35" i="7" s="1"/>
  <c r="AI35" i="7" s="1"/>
  <c r="AD37" i="7"/>
  <c r="AD43" i="7"/>
  <c r="AD39" i="7"/>
  <c r="AG22" i="7"/>
  <c r="AH13" i="7" s="1"/>
  <c r="AE59" i="7"/>
  <c r="AE60" i="7" s="1"/>
  <c r="AE61" i="7" s="1"/>
  <c r="AE62" i="7" s="1"/>
  <c r="AE63" i="7" s="1"/>
  <c r="AE64" i="7" s="1"/>
  <c r="AE65" i="7" s="1"/>
  <c r="AD14" i="7"/>
  <c r="AD18" i="7"/>
  <c r="AD13" i="7"/>
  <c r="AD20" i="7"/>
  <c r="AD21" i="7"/>
  <c r="AD16" i="7"/>
  <c r="AD12" i="7"/>
  <c r="AE12" i="7" s="1"/>
  <c r="AD17" i="7"/>
  <c r="AD19" i="7"/>
  <c r="AD15" i="7"/>
  <c r="AH65" i="7"/>
  <c r="AH60" i="7"/>
  <c r="AH61" i="7"/>
  <c r="AH58" i="7"/>
  <c r="AB128" i="7"/>
  <c r="AF127" i="7"/>
  <c r="AF86" i="7"/>
  <c r="AG85" i="7"/>
  <c r="AH56" i="7"/>
  <c r="AI56" i="7" s="1"/>
  <c r="AB108" i="7"/>
  <c r="AC98" i="7" s="1" a="1"/>
  <c r="AC98" i="7" s="1"/>
  <c r="AF107" i="7"/>
  <c r="AB149" i="7"/>
  <c r="AF148" i="7"/>
  <c r="AH42" i="7"/>
  <c r="AH59" i="7"/>
  <c r="AE36" i="7"/>
  <c r="AE37" i="7" s="1"/>
  <c r="AE38" i="7" s="1"/>
  <c r="AE39" i="7" s="1"/>
  <c r="AE40" i="7" s="1"/>
  <c r="AE41" i="7" s="1"/>
  <c r="AE42" i="7" s="1"/>
  <c r="AE43" i="7" s="1"/>
  <c r="AE44" i="7" s="1"/>
  <c r="AH36" i="7"/>
  <c r="AI36" i="7" s="1"/>
  <c r="BA12" i="7" l="1"/>
  <c r="BA14" i="7"/>
  <c r="BA15" i="7"/>
  <c r="BC22" i="7" a="1"/>
  <c r="BC22" i="7" s="1"/>
  <c r="AW22" i="7"/>
  <c r="AW11" i="7"/>
  <c r="BA13" i="7"/>
  <c r="BA16" i="7"/>
  <c r="BA17" i="7"/>
  <c r="BA18" i="7"/>
  <c r="BA19" i="7"/>
  <c r="AH62" i="7"/>
  <c r="AH40" i="7"/>
  <c r="AH37" i="7"/>
  <c r="AI37" i="7" s="1"/>
  <c r="BA21" i="7"/>
  <c r="AH43" i="7"/>
  <c r="AH64" i="7"/>
  <c r="AH57" i="7"/>
  <c r="AI57" i="7" s="1"/>
  <c r="AI58" i="7" s="1"/>
  <c r="AI59" i="7" s="1"/>
  <c r="AI60" i="7" s="1"/>
  <c r="AI61" i="7" s="1"/>
  <c r="AI62" i="7" s="1"/>
  <c r="AI63" i="7" s="1"/>
  <c r="AI64" i="7" s="1"/>
  <c r="AI65" i="7" s="1"/>
  <c r="BA20" i="7"/>
  <c r="H80" i="10"/>
  <c r="AH39" i="7"/>
  <c r="AH44" i="7"/>
  <c r="AH38" i="7"/>
  <c r="AH41" i="7"/>
  <c r="AE13" i="7"/>
  <c r="AE14" i="7" s="1"/>
  <c r="AE15" i="7" s="1"/>
  <c r="AE16" i="7" s="1"/>
  <c r="AE17" i="7" s="1"/>
  <c r="AE18" i="7" s="1"/>
  <c r="AE19" i="7" s="1"/>
  <c r="AE20" i="7" s="1"/>
  <c r="AE21" i="7" s="1"/>
  <c r="AH16" i="7"/>
  <c r="AH12" i="7"/>
  <c r="AI12" i="7" s="1"/>
  <c r="AI13" i="7" s="1"/>
  <c r="AH18" i="7"/>
  <c r="AH20" i="7"/>
  <c r="AH17" i="7"/>
  <c r="AH21" i="7"/>
  <c r="AH19" i="7"/>
  <c r="AH15" i="7"/>
  <c r="AH14" i="7"/>
  <c r="AG86" i="7"/>
  <c r="AC87" i="7"/>
  <c r="AD85" i="7" s="1"/>
  <c r="AG77" i="7"/>
  <c r="AG78" i="7"/>
  <c r="AG79" i="7"/>
  <c r="AG80" i="7"/>
  <c r="AG81" i="7"/>
  <c r="AG82" i="7"/>
  <c r="AG83" i="7"/>
  <c r="AG84" i="7"/>
  <c r="AB150" i="7"/>
  <c r="AF149" i="7"/>
  <c r="AF108" i="7"/>
  <c r="AB129" i="7"/>
  <c r="AC119" i="7" s="1" a="1"/>
  <c r="AC119" i="7" s="1"/>
  <c r="AF128" i="7"/>
  <c r="AI38" i="7" l="1"/>
  <c r="AI39" i="7" s="1"/>
  <c r="AI40" i="7" s="1"/>
  <c r="AI41" i="7" s="1"/>
  <c r="AI42" i="7" s="1"/>
  <c r="AI43" i="7" s="1"/>
  <c r="AI44" i="7" s="1"/>
  <c r="AI14" i="7"/>
  <c r="AI15" i="7" s="1"/>
  <c r="AI16" i="7" s="1"/>
  <c r="AI17" i="7" s="1"/>
  <c r="AI18" i="7" s="1"/>
  <c r="AI19" i="7" s="1"/>
  <c r="AI20" i="7" s="1"/>
  <c r="AI21" i="7" s="1"/>
  <c r="BA22" i="7"/>
  <c r="L80" i="10"/>
  <c r="N80" i="10" s="1"/>
  <c r="F81" i="10" s="1"/>
  <c r="K80" i="10"/>
  <c r="M80" i="10" s="1"/>
  <c r="E81" i="10" s="1"/>
  <c r="AD82" i="7"/>
  <c r="AD84" i="7"/>
  <c r="AD86" i="7"/>
  <c r="AD78" i="7"/>
  <c r="AD80" i="7"/>
  <c r="AD77" i="7"/>
  <c r="AE77" i="7" s="1"/>
  <c r="AE78" i="7" s="1"/>
  <c r="AG87" i="7"/>
  <c r="AH85" i="7" s="1"/>
  <c r="AG108" i="7"/>
  <c r="AD79" i="7"/>
  <c r="AD81" i="7"/>
  <c r="AC109" i="7"/>
  <c r="AD103" i="7" s="1"/>
  <c r="AG99" i="7"/>
  <c r="AG100" i="7"/>
  <c r="AG101" i="7"/>
  <c r="AG102" i="7"/>
  <c r="AG103" i="7"/>
  <c r="AG104" i="7"/>
  <c r="AG105" i="7"/>
  <c r="AG106" i="7"/>
  <c r="AD83" i="7"/>
  <c r="AG107" i="7"/>
  <c r="AF150" i="7"/>
  <c r="AC140" i="7" a="1"/>
  <c r="AF129" i="7"/>
  <c r="AG128" i="7"/>
  <c r="G81" i="10" l="1"/>
  <c r="I81" i="10" s="1"/>
  <c r="J81" i="10" s="1"/>
  <c r="O81" i="10"/>
  <c r="AD102" i="7"/>
  <c r="AD100" i="7"/>
  <c r="AH81" i="7"/>
  <c r="AH80" i="7"/>
  <c r="AH83" i="7"/>
  <c r="AH82" i="7"/>
  <c r="AD107" i="7"/>
  <c r="AD106" i="7"/>
  <c r="AD104" i="7"/>
  <c r="AD108" i="7"/>
  <c r="AH78" i="7"/>
  <c r="AH84" i="7"/>
  <c r="AH79" i="7"/>
  <c r="AD105" i="7"/>
  <c r="AH86" i="7"/>
  <c r="AC151" i="7"/>
  <c r="AD147" i="7" s="1"/>
  <c r="AC140" i="7"/>
  <c r="AG141" i="7"/>
  <c r="AG142" i="7"/>
  <c r="AG143" i="7"/>
  <c r="AG144" i="7"/>
  <c r="AG145" i="7"/>
  <c r="AG146" i="7"/>
  <c r="AG147" i="7"/>
  <c r="AG148" i="7"/>
  <c r="AG109" i="7"/>
  <c r="AE79" i="7"/>
  <c r="AE80" i="7" s="1"/>
  <c r="AE81" i="7" s="1"/>
  <c r="AE82" i="7" s="1"/>
  <c r="AE83" i="7" s="1"/>
  <c r="AE84" i="7" s="1"/>
  <c r="AE85" i="7" s="1"/>
  <c r="AE86" i="7" s="1"/>
  <c r="AG129" i="7"/>
  <c r="AG150" i="7"/>
  <c r="AD99" i="7"/>
  <c r="AE99" i="7" s="1"/>
  <c r="AE100" i="7" s="1"/>
  <c r="AC130" i="7"/>
  <c r="AG120" i="7"/>
  <c r="AG121" i="7"/>
  <c r="AG122" i="7"/>
  <c r="AG123" i="7"/>
  <c r="AG124" i="7"/>
  <c r="AG125" i="7"/>
  <c r="AG126" i="7"/>
  <c r="AG127" i="7"/>
  <c r="AD101" i="7"/>
  <c r="AG149" i="7"/>
  <c r="AH77" i="7"/>
  <c r="AI77" i="7" s="1"/>
  <c r="AH128" i="7" l="1"/>
  <c r="BB16" i="7"/>
  <c r="BB15" i="7"/>
  <c r="BB17" i="7"/>
  <c r="BB18" i="7"/>
  <c r="BB14" i="7"/>
  <c r="BB21" i="7"/>
  <c r="BB13" i="7"/>
  <c r="BB19" i="7"/>
  <c r="BB20" i="7"/>
  <c r="BB12" i="7"/>
  <c r="BC12" i="7" s="1"/>
  <c r="BC13" i="7" s="1"/>
  <c r="BC14" i="7" s="1"/>
  <c r="BC15" i="7" s="1"/>
  <c r="BC16" i="7" s="1"/>
  <c r="BC17" i="7" s="1"/>
  <c r="BC18" i="7" s="1"/>
  <c r="BC19" i="7" s="1"/>
  <c r="BC20" i="7" s="1"/>
  <c r="BC21" i="7" s="1"/>
  <c r="H81" i="10"/>
  <c r="AD120" i="7"/>
  <c r="AE120" i="7" s="1"/>
  <c r="AE121" i="7" s="1"/>
  <c r="AX16" i="7"/>
  <c r="AX13" i="7"/>
  <c r="AX18" i="7"/>
  <c r="AX15" i="7"/>
  <c r="AX19" i="7"/>
  <c r="AX21" i="7"/>
  <c r="AX12" i="7"/>
  <c r="AY12" i="7" s="1"/>
  <c r="AX14" i="7"/>
  <c r="AX17" i="7"/>
  <c r="AX20" i="7"/>
  <c r="AH129" i="7"/>
  <c r="AI78" i="7"/>
  <c r="AI79" i="7" s="1"/>
  <c r="AI80" i="7" s="1"/>
  <c r="AI81" i="7" s="1"/>
  <c r="AI82" i="7" s="1"/>
  <c r="AI83" i="7" s="1"/>
  <c r="AI84" i="7" s="1"/>
  <c r="AI85" i="7" s="1"/>
  <c r="AI86" i="7" s="1"/>
  <c r="AD129" i="7"/>
  <c r="AD148" i="7"/>
  <c r="AD146" i="7"/>
  <c r="AD150" i="7"/>
  <c r="AD142" i="7"/>
  <c r="AD149" i="7"/>
  <c r="AD144" i="7"/>
  <c r="AD121" i="7"/>
  <c r="AD123" i="7"/>
  <c r="AD125" i="7"/>
  <c r="AD127" i="7"/>
  <c r="AH99" i="7"/>
  <c r="AI99" i="7" s="1"/>
  <c r="AH120" i="7"/>
  <c r="AI120" i="7" s="1"/>
  <c r="AG130" i="7"/>
  <c r="AH100" i="7"/>
  <c r="AH101" i="7"/>
  <c r="AH126" i="7"/>
  <c r="AD124" i="7"/>
  <c r="AH103" i="7"/>
  <c r="AD122" i="7"/>
  <c r="AH125" i="7"/>
  <c r="AD126" i="7"/>
  <c r="AG151" i="7"/>
  <c r="AH141" i="7" s="1"/>
  <c r="AI141" i="7" s="1"/>
  <c r="AH105" i="7"/>
  <c r="AH127" i="7"/>
  <c r="AH124" i="7"/>
  <c r="AD128" i="7"/>
  <c r="AD141" i="7"/>
  <c r="AE141" i="7" s="1"/>
  <c r="AH102" i="7"/>
  <c r="AH106" i="7"/>
  <c r="AH123" i="7"/>
  <c r="AH108" i="7"/>
  <c r="AD143" i="7"/>
  <c r="AH104" i="7"/>
  <c r="AH122" i="7"/>
  <c r="AE101" i="7"/>
  <c r="AE102" i="7" s="1"/>
  <c r="AE103" i="7" s="1"/>
  <c r="AE104" i="7" s="1"/>
  <c r="AE105" i="7" s="1"/>
  <c r="AE106" i="7" s="1"/>
  <c r="AE107" i="7" s="1"/>
  <c r="AE108" i="7" s="1"/>
  <c r="AD145" i="7"/>
  <c r="AH107" i="7"/>
  <c r="AH121" i="7"/>
  <c r="AE142" i="7" l="1"/>
  <c r="AY13" i="7"/>
  <c r="L81" i="10"/>
  <c r="N81" i="10" s="1"/>
  <c r="F82" i="10" s="1"/>
  <c r="K81" i="10"/>
  <c r="M81" i="10" s="1"/>
  <c r="E82" i="10" s="1"/>
  <c r="AY14" i="7"/>
  <c r="AY15" i="7" s="1"/>
  <c r="AY16" i="7" s="1"/>
  <c r="AY17" i="7" s="1"/>
  <c r="AY18" i="7" s="1"/>
  <c r="AY19" i="7" s="1"/>
  <c r="AY20" i="7" s="1"/>
  <c r="AY21" i="7" s="1"/>
  <c r="AH150" i="7"/>
  <c r="AH146" i="7"/>
  <c r="AI100" i="7"/>
  <c r="AI101" i="7" s="1"/>
  <c r="AI102" i="7" s="1"/>
  <c r="AI103" i="7" s="1"/>
  <c r="AI104" i="7" s="1"/>
  <c r="AI105" i="7" s="1"/>
  <c r="AI106" i="7" s="1"/>
  <c r="AI107" i="7" s="1"/>
  <c r="AI108" i="7" s="1"/>
  <c r="AH143" i="7"/>
  <c r="AH145" i="7"/>
  <c r="AH149" i="7"/>
  <c r="AH144" i="7"/>
  <c r="AE122" i="7"/>
  <c r="AE123" i="7" s="1"/>
  <c r="AE124" i="7" s="1"/>
  <c r="AE125" i="7" s="1"/>
  <c r="AE126" i="7" s="1"/>
  <c r="AE127" i="7" s="1"/>
  <c r="AE128" i="7" s="1"/>
  <c r="AE129" i="7" s="1"/>
  <c r="AH147" i="7"/>
  <c r="AH142" i="7"/>
  <c r="AI142" i="7" s="1"/>
  <c r="AI143" i="7" s="1"/>
  <c r="AI144" i="7" s="1"/>
  <c r="AI145" i="7" s="1"/>
  <c r="AI146" i="7" s="1"/>
  <c r="AI147" i="7" s="1"/>
  <c r="AI148" i="7" s="1"/>
  <c r="AI149" i="7" s="1"/>
  <c r="AI150" i="7" s="1"/>
  <c r="AH148" i="7"/>
  <c r="AE143" i="7"/>
  <c r="AE144" i="7" s="1"/>
  <c r="AE145" i="7" s="1"/>
  <c r="AE146" i="7" s="1"/>
  <c r="AE147" i="7" s="1"/>
  <c r="AE148" i="7" s="1"/>
  <c r="AE149" i="7" s="1"/>
  <c r="AE150" i="7" s="1"/>
  <c r="AI121" i="7"/>
  <c r="AI122" i="7" s="1"/>
  <c r="AI123" i="7" s="1"/>
  <c r="AI124" i="7" s="1"/>
  <c r="AI125" i="7" s="1"/>
  <c r="AI126" i="7" s="1"/>
  <c r="AI127" i="7" s="1"/>
  <c r="AI128" i="7" s="1"/>
  <c r="AI129" i="7" s="1"/>
  <c r="O82" i="10" l="1"/>
  <c r="G82" i="10"/>
  <c r="H82" i="10" s="1"/>
  <c r="AO75" i="7"/>
  <c r="AO73" i="7"/>
  <c r="AN76" i="7"/>
  <c r="AN73" i="7"/>
  <c r="AO76" i="7"/>
  <c r="AN77" i="7"/>
  <c r="AO77" i="7"/>
  <c r="AO74" i="7"/>
  <c r="AN75" i="7"/>
  <c r="AN74" i="7"/>
  <c r="AN72" i="7"/>
  <c r="AO72" i="7"/>
  <c r="I82" i="10" l="1"/>
  <c r="J82" i="10" s="1"/>
  <c r="L82" i="10" s="1"/>
  <c r="N82" i="10" s="1"/>
  <c r="F83" i="10" s="1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O56" i="5" s="1"/>
  <c r="B56" i="5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B217" i="5" s="1"/>
  <c r="B218" i="5" s="1"/>
  <c r="B219" i="5" s="1"/>
  <c r="B220" i="5" s="1"/>
  <c r="B221" i="5" s="1"/>
  <c r="B222" i="5" s="1"/>
  <c r="B223" i="5" s="1"/>
  <c r="B224" i="5" s="1"/>
  <c r="B225" i="5" s="1"/>
  <c r="B226" i="5" s="1"/>
  <c r="B227" i="5" s="1"/>
  <c r="B228" i="5" s="1"/>
  <c r="B229" i="5" s="1"/>
  <c r="B230" i="5" s="1"/>
  <c r="B231" i="5" s="1"/>
  <c r="B232" i="5" s="1"/>
  <c r="B233" i="5" s="1"/>
  <c r="B234" i="5" s="1"/>
  <c r="B235" i="5" s="1"/>
  <c r="C55" i="5"/>
  <c r="O55" i="5" s="1"/>
  <c r="E40" i="5"/>
  <c r="E36" i="5"/>
  <c r="E35" i="5"/>
  <c r="K31" i="5"/>
  <c r="E30" i="5"/>
  <c r="E33" i="5" s="1"/>
  <c r="E29" i="5"/>
  <c r="E28" i="5"/>
  <c r="E26" i="5"/>
  <c r="E34" i="5" s="1"/>
  <c r="K25" i="5"/>
  <c r="K29" i="5" s="1"/>
  <c r="E24" i="5"/>
  <c r="K21" i="5"/>
  <c r="K24" i="5" s="1"/>
  <c r="E21" i="5"/>
  <c r="E19" i="5"/>
  <c r="E22" i="5" s="1"/>
  <c r="I152" i="3"/>
  <c r="I153" i="3"/>
  <c r="I154" i="3"/>
  <c r="I155" i="3"/>
  <c r="I156" i="3"/>
  <c r="I157" i="3"/>
  <c r="I158" i="3"/>
  <c r="I159" i="3"/>
  <c r="I160" i="3"/>
  <c r="I161" i="3"/>
  <c r="I162" i="3"/>
  <c r="I151" i="3"/>
  <c r="H152" i="3"/>
  <c r="H153" i="3"/>
  <c r="H154" i="3"/>
  <c r="H155" i="3"/>
  <c r="H156" i="3"/>
  <c r="H157" i="3"/>
  <c r="H158" i="3"/>
  <c r="H159" i="3"/>
  <c r="H160" i="3"/>
  <c r="H161" i="3"/>
  <c r="H162" i="3"/>
  <c r="H151" i="3"/>
  <c r="G152" i="3"/>
  <c r="G153" i="3"/>
  <c r="G154" i="3"/>
  <c r="G155" i="3"/>
  <c r="G156" i="3"/>
  <c r="G157" i="3"/>
  <c r="G158" i="3"/>
  <c r="G159" i="3"/>
  <c r="G160" i="3"/>
  <c r="G161" i="3"/>
  <c r="G162" i="3"/>
  <c r="F152" i="3"/>
  <c r="F153" i="3"/>
  <c r="F154" i="3"/>
  <c r="F155" i="3"/>
  <c r="F156" i="3"/>
  <c r="F157" i="3"/>
  <c r="F158" i="3"/>
  <c r="F159" i="3"/>
  <c r="F160" i="3"/>
  <c r="F161" i="3"/>
  <c r="F162" i="3"/>
  <c r="G151" i="3"/>
  <c r="F151" i="3"/>
  <c r="G148" i="3"/>
  <c r="J11" i="3"/>
  <c r="J55" i="3"/>
  <c r="P60" i="3"/>
  <c r="I74" i="3"/>
  <c r="I75" i="3"/>
  <c r="I76" i="3"/>
  <c r="I77" i="3"/>
  <c r="J74" i="3"/>
  <c r="J75" i="3"/>
  <c r="J76" i="3"/>
  <c r="J77" i="3"/>
  <c r="K74" i="3"/>
  <c r="K75" i="3"/>
  <c r="K76" i="3"/>
  <c r="K77" i="3"/>
  <c r="L74" i="3"/>
  <c r="L75" i="3"/>
  <c r="L76" i="3"/>
  <c r="L77" i="3"/>
  <c r="M74" i="3"/>
  <c r="M75" i="3"/>
  <c r="M76" i="3"/>
  <c r="M77" i="3"/>
  <c r="N74" i="3"/>
  <c r="N75" i="3"/>
  <c r="N76" i="3"/>
  <c r="N77" i="3"/>
  <c r="N73" i="3"/>
  <c r="M73" i="3"/>
  <c r="L73" i="3"/>
  <c r="K73" i="3"/>
  <c r="J73" i="3"/>
  <c r="I73" i="3"/>
  <c r="N61" i="3"/>
  <c r="N62" i="3"/>
  <c r="N63" i="3"/>
  <c r="N64" i="3"/>
  <c r="N60" i="3"/>
  <c r="M61" i="3"/>
  <c r="K62" i="3"/>
  <c r="K63" i="3"/>
  <c r="K64" i="3"/>
  <c r="K60" i="3"/>
  <c r="J64" i="3"/>
  <c r="J61" i="3"/>
  <c r="N49" i="3"/>
  <c r="N50" i="3"/>
  <c r="N51" i="3"/>
  <c r="N52" i="3"/>
  <c r="N48" i="3"/>
  <c r="M49" i="3"/>
  <c r="M50" i="3"/>
  <c r="M51" i="3"/>
  <c r="M52" i="3"/>
  <c r="M48" i="3"/>
  <c r="L49" i="3"/>
  <c r="L50" i="3"/>
  <c r="L51" i="3"/>
  <c r="L52" i="3"/>
  <c r="L48" i="3"/>
  <c r="K49" i="3"/>
  <c r="K50" i="3"/>
  <c r="K51" i="3"/>
  <c r="K52" i="3"/>
  <c r="K48" i="3"/>
  <c r="J49" i="3"/>
  <c r="J50" i="3"/>
  <c r="J51" i="3"/>
  <c r="J52" i="3"/>
  <c r="J48" i="3"/>
  <c r="I49" i="3"/>
  <c r="I50" i="3"/>
  <c r="I51" i="3"/>
  <c r="I52" i="3"/>
  <c r="I48" i="3"/>
  <c r="H49" i="3"/>
  <c r="H50" i="3"/>
  <c r="H51" i="3"/>
  <c r="H52" i="3"/>
  <c r="H48" i="3"/>
  <c r="G49" i="3"/>
  <c r="G50" i="3"/>
  <c r="G51" i="3"/>
  <c r="G52" i="3"/>
  <c r="G48" i="3"/>
  <c r="F77" i="3"/>
  <c r="E77" i="3"/>
  <c r="F76" i="3"/>
  <c r="E76" i="3"/>
  <c r="F75" i="3"/>
  <c r="E75" i="3"/>
  <c r="F74" i="3"/>
  <c r="E74" i="3"/>
  <c r="F73" i="3"/>
  <c r="E73" i="3"/>
  <c r="F64" i="3"/>
  <c r="E64" i="3"/>
  <c r="F63" i="3"/>
  <c r="E63" i="3"/>
  <c r="F62" i="3"/>
  <c r="E62" i="3"/>
  <c r="F61" i="3"/>
  <c r="E61" i="3"/>
  <c r="F60" i="3"/>
  <c r="E60" i="3"/>
  <c r="F49" i="3"/>
  <c r="F50" i="3"/>
  <c r="F51" i="3"/>
  <c r="F52" i="3"/>
  <c r="F48" i="3"/>
  <c r="E49" i="3"/>
  <c r="E50" i="3"/>
  <c r="E51" i="3"/>
  <c r="E52" i="3"/>
  <c r="E48" i="3"/>
  <c r="AA51" i="3"/>
  <c r="AB51" i="3" s="1"/>
  <c r="AA52" i="3"/>
  <c r="AB52" i="3" s="1"/>
  <c r="AA53" i="3"/>
  <c r="AB53" i="3" s="1"/>
  <c r="AA54" i="3"/>
  <c r="AB54" i="3" s="1"/>
  <c r="AA55" i="3"/>
  <c r="AB55" i="3" s="1"/>
  <c r="AA56" i="3"/>
  <c r="AB56" i="3" s="1"/>
  <c r="AA57" i="3"/>
  <c r="AB57" i="3" s="1"/>
  <c r="AA58" i="3"/>
  <c r="AB58" i="3" s="1"/>
  <c r="AA50" i="3"/>
  <c r="AB50" i="3" s="1"/>
  <c r="N17" i="3"/>
  <c r="N18" i="3"/>
  <c r="J56" i="3" s="1"/>
  <c r="M62" i="3" s="1"/>
  <c r="N19" i="3"/>
  <c r="J7" i="3" s="1"/>
  <c r="J8" i="3" s="1"/>
  <c r="N20" i="3"/>
  <c r="J2" i="3" s="1"/>
  <c r="J3" i="3" s="1"/>
  <c r="N21" i="3"/>
  <c r="N22" i="3"/>
  <c r="J68" i="3" s="1"/>
  <c r="J69" i="3" s="1"/>
  <c r="N16" i="3"/>
  <c r="E6" i="3"/>
  <c r="E5" i="3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B155" i="2"/>
  <c r="B153" i="2"/>
  <c r="B154" i="2"/>
  <c r="B147" i="2"/>
  <c r="B148" i="2"/>
  <c r="B149" i="2"/>
  <c r="B150" i="2"/>
  <c r="B151" i="2"/>
  <c r="B152" i="2"/>
  <c r="B116" i="2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E38" i="2"/>
  <c r="E38" i="1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B59" i="2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C58" i="2"/>
  <c r="B58" i="2"/>
  <c r="C57" i="2"/>
  <c r="B57" i="2"/>
  <c r="O56" i="2"/>
  <c r="C56" i="2"/>
  <c r="B56" i="2"/>
  <c r="O55" i="2"/>
  <c r="E55" i="2"/>
  <c r="C55" i="2"/>
  <c r="E40" i="2"/>
  <c r="K31" i="2"/>
  <c r="K29" i="2"/>
  <c r="K28" i="2"/>
  <c r="E28" i="2"/>
  <c r="E29" i="2" s="1"/>
  <c r="D122" i="2" s="1"/>
  <c r="K26" i="2"/>
  <c r="E26" i="2"/>
  <c r="E34" i="2" s="1"/>
  <c r="E35" i="2" s="1"/>
  <c r="K25" i="2"/>
  <c r="E24" i="2"/>
  <c r="K21" i="2"/>
  <c r="K24" i="2" s="1"/>
  <c r="E21" i="2"/>
  <c r="E19" i="2"/>
  <c r="E22" i="2" s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B113" i="1"/>
  <c r="B114" i="1" s="1"/>
  <c r="B115" i="1" s="1"/>
  <c r="B109" i="1"/>
  <c r="B110" i="1"/>
  <c r="B111" i="1"/>
  <c r="B112" i="1"/>
  <c r="B96" i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O55" i="1"/>
  <c r="K32" i="1"/>
  <c r="E55" i="1"/>
  <c r="G55" i="1" s="1"/>
  <c r="I55" i="1" s="1"/>
  <c r="J55" i="1" s="1"/>
  <c r="B56" i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K31" i="1"/>
  <c r="K25" i="1"/>
  <c r="K26" i="1" s="1"/>
  <c r="K21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70" i="1"/>
  <c r="C71" i="1"/>
  <c r="C72" i="1"/>
  <c r="C73" i="1"/>
  <c r="C74" i="1"/>
  <c r="C75" i="1"/>
  <c r="C56" i="1"/>
  <c r="O56" i="1" s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55" i="1"/>
  <c r="O83" i="10" l="1"/>
  <c r="K82" i="10"/>
  <c r="M82" i="10" s="1"/>
  <c r="E83" i="10" s="1"/>
  <c r="K28" i="5"/>
  <c r="E55" i="5"/>
  <c r="K26" i="5"/>
  <c r="G55" i="5"/>
  <c r="K32" i="5"/>
  <c r="K34" i="5" s="1"/>
  <c r="K35" i="5" s="1"/>
  <c r="E31" i="5"/>
  <c r="E32" i="5"/>
  <c r="K22" i="5"/>
  <c r="K23" i="5" s="1"/>
  <c r="E37" i="5"/>
  <c r="D152" i="2"/>
  <c r="D136" i="2"/>
  <c r="D120" i="2"/>
  <c r="D151" i="2"/>
  <c r="D119" i="2"/>
  <c r="D150" i="2"/>
  <c r="D134" i="2"/>
  <c r="D118" i="2"/>
  <c r="D135" i="2"/>
  <c r="D149" i="2"/>
  <c r="D133" i="2"/>
  <c r="D117" i="2"/>
  <c r="D140" i="2"/>
  <c r="D148" i="2"/>
  <c r="D146" i="2"/>
  <c r="D130" i="2"/>
  <c r="D153" i="2"/>
  <c r="D132" i="2"/>
  <c r="D145" i="2"/>
  <c r="D129" i="2"/>
  <c r="D127" i="2"/>
  <c r="D121" i="2"/>
  <c r="D116" i="2"/>
  <c r="D131" i="2"/>
  <c r="D144" i="2"/>
  <c r="D126" i="2"/>
  <c r="D137" i="2"/>
  <c r="D147" i="2"/>
  <c r="D128" i="2"/>
  <c r="D143" i="2"/>
  <c r="D142" i="2"/>
  <c r="D141" i="2"/>
  <c r="D125" i="2"/>
  <c r="D124" i="2"/>
  <c r="D155" i="2"/>
  <c r="D139" i="2"/>
  <c r="D123" i="2"/>
  <c r="D154" i="2"/>
  <c r="D138" i="2"/>
  <c r="L64" i="3"/>
  <c r="O63" i="3"/>
  <c r="I64" i="3"/>
  <c r="L63" i="3"/>
  <c r="O62" i="3"/>
  <c r="L60" i="3"/>
  <c r="I63" i="3"/>
  <c r="L62" i="3"/>
  <c r="O61" i="3"/>
  <c r="L61" i="3"/>
  <c r="P64" i="3"/>
  <c r="O64" i="3"/>
  <c r="I61" i="3"/>
  <c r="P63" i="3"/>
  <c r="O60" i="3"/>
  <c r="I60" i="3"/>
  <c r="I62" i="3"/>
  <c r="M60" i="3"/>
  <c r="M64" i="3"/>
  <c r="J63" i="3"/>
  <c r="M63" i="3"/>
  <c r="P61" i="3"/>
  <c r="K61" i="3"/>
  <c r="J60" i="3"/>
  <c r="P62" i="3"/>
  <c r="J62" i="3"/>
  <c r="G76" i="3"/>
  <c r="H76" i="3"/>
  <c r="H75" i="3"/>
  <c r="G77" i="3"/>
  <c r="H77" i="3"/>
  <c r="H60" i="3"/>
  <c r="G62" i="3"/>
  <c r="H62" i="3"/>
  <c r="G64" i="3"/>
  <c r="G61" i="3"/>
  <c r="G60" i="3"/>
  <c r="G63" i="3"/>
  <c r="H63" i="3"/>
  <c r="H64" i="3"/>
  <c r="H61" i="3"/>
  <c r="G74" i="3"/>
  <c r="G75" i="3"/>
  <c r="H73" i="3"/>
  <c r="G73" i="3"/>
  <c r="J43" i="3"/>
  <c r="J44" i="3" s="1"/>
  <c r="O10" i="3"/>
  <c r="N11" i="3"/>
  <c r="O5" i="3"/>
  <c r="N5" i="3"/>
  <c r="O6" i="3"/>
  <c r="N6" i="3"/>
  <c r="N10" i="3"/>
  <c r="O11" i="3"/>
  <c r="K5" i="3"/>
  <c r="K6" i="3"/>
  <c r="M11" i="3"/>
  <c r="J5" i="3"/>
  <c r="M5" i="3"/>
  <c r="J6" i="3"/>
  <c r="L5" i="3"/>
  <c r="M6" i="3"/>
  <c r="L6" i="3"/>
  <c r="J10" i="3"/>
  <c r="M10" i="3"/>
  <c r="L10" i="3"/>
  <c r="K10" i="3"/>
  <c r="L11" i="3"/>
  <c r="K11" i="3"/>
  <c r="E30" i="2"/>
  <c r="E33" i="2" s="1"/>
  <c r="E37" i="2"/>
  <c r="E36" i="2"/>
  <c r="G55" i="2"/>
  <c r="I55" i="2"/>
  <c r="J55" i="2" s="1"/>
  <c r="H55" i="2"/>
  <c r="E31" i="2"/>
  <c r="K22" i="2"/>
  <c r="K23" i="2" s="1"/>
  <c r="K27" i="2" s="1"/>
  <c r="E32" i="2"/>
  <c r="K32" i="2"/>
  <c r="K34" i="2" s="1"/>
  <c r="K35" i="2" s="1"/>
  <c r="K33" i="2"/>
  <c r="H55" i="1"/>
  <c r="K28" i="1"/>
  <c r="K29" i="1"/>
  <c r="K22" i="1"/>
  <c r="K23" i="1" s="1"/>
  <c r="K27" i="1" s="1"/>
  <c r="K24" i="1"/>
  <c r="E28" i="1"/>
  <c r="E29" i="1" s="1"/>
  <c r="E40" i="1"/>
  <c r="K34" i="1" s="1"/>
  <c r="K35" i="1" s="1"/>
  <c r="E21" i="1"/>
  <c r="E24" i="1"/>
  <c r="E26" i="1"/>
  <c r="E34" i="1" s="1"/>
  <c r="E19" i="1"/>
  <c r="E22" i="1" s="1"/>
  <c r="G83" i="10" l="1"/>
  <c r="I83" i="10" s="1"/>
  <c r="J83" i="10" s="1"/>
  <c r="K27" i="5"/>
  <c r="E43" i="5"/>
  <c r="E44" i="5" s="1"/>
  <c r="E47" i="5"/>
  <c r="K33" i="5"/>
  <c r="K36" i="5" s="1"/>
  <c r="H55" i="5"/>
  <c r="I55" i="5"/>
  <c r="J55" i="5" s="1"/>
  <c r="E43" i="2"/>
  <c r="K55" i="2"/>
  <c r="M55" i="2" s="1"/>
  <c r="E56" i="2" s="1"/>
  <c r="K36" i="2"/>
  <c r="L55" i="2"/>
  <c r="K37" i="2"/>
  <c r="E47" i="2"/>
  <c r="K33" i="1"/>
  <c r="E37" i="1"/>
  <c r="E36" i="1"/>
  <c r="E35" i="1"/>
  <c r="E30" i="1"/>
  <c r="H83" i="10" l="1"/>
  <c r="K55" i="5"/>
  <c r="M55" i="5" s="1"/>
  <c r="E56" i="5" s="1"/>
  <c r="L55" i="5"/>
  <c r="G56" i="5"/>
  <c r="I56" i="5" s="1"/>
  <c r="J56" i="5" s="1"/>
  <c r="E46" i="5"/>
  <c r="E48" i="5" s="1"/>
  <c r="K37" i="5"/>
  <c r="E45" i="5"/>
  <c r="E44" i="2"/>
  <c r="E45" i="2"/>
  <c r="G56" i="2"/>
  <c r="I56" i="2" s="1"/>
  <c r="J56" i="2" s="1"/>
  <c r="E46" i="2"/>
  <c r="E48" i="2" s="1"/>
  <c r="E33" i="1"/>
  <c r="E32" i="1"/>
  <c r="E31" i="1"/>
  <c r="L83" i="10" l="1"/>
  <c r="N83" i="10" s="1"/>
  <c r="F84" i="10" s="1"/>
  <c r="K83" i="10"/>
  <c r="M83" i="10" s="1"/>
  <c r="E84" i="10" s="1"/>
  <c r="E49" i="5"/>
  <c r="D57" i="5" s="1"/>
  <c r="H56" i="5"/>
  <c r="H56" i="2"/>
  <c r="E49" i="2"/>
  <c r="L55" i="1"/>
  <c r="K55" i="1"/>
  <c r="M55" i="1" s="1"/>
  <c r="E56" i="1" s="1"/>
  <c r="G56" i="1" s="1"/>
  <c r="I56" i="1" s="1"/>
  <c r="J56" i="1" s="1"/>
  <c r="K36" i="1"/>
  <c r="K37" i="1"/>
  <c r="E43" i="1"/>
  <c r="E44" i="1" s="1"/>
  <c r="E47" i="1"/>
  <c r="E45" i="1"/>
  <c r="O84" i="10" l="1"/>
  <c r="G84" i="10"/>
  <c r="H84" i="10" s="1"/>
  <c r="D291" i="5"/>
  <c r="D250" i="5"/>
  <c r="D266" i="5"/>
  <c r="D295" i="5"/>
  <c r="D270" i="5"/>
  <c r="D281" i="5"/>
  <c r="D256" i="5"/>
  <c r="D257" i="5"/>
  <c r="D258" i="5"/>
  <c r="D245" i="5"/>
  <c r="D287" i="5"/>
  <c r="D262" i="5"/>
  <c r="D264" i="5"/>
  <c r="D276" i="5"/>
  <c r="D292" i="5"/>
  <c r="D251" i="5"/>
  <c r="D267" i="5"/>
  <c r="D280" i="5"/>
  <c r="D255" i="5"/>
  <c r="D240" i="5"/>
  <c r="D282" i="5"/>
  <c r="D242" i="5"/>
  <c r="D248" i="5"/>
  <c r="D277" i="5"/>
  <c r="D293" i="5"/>
  <c r="D236" i="5"/>
  <c r="D252" i="5"/>
  <c r="D268" i="5"/>
  <c r="D279" i="5"/>
  <c r="D238" i="5"/>
  <c r="D254" i="5"/>
  <c r="D296" i="5"/>
  <c r="D239" i="5"/>
  <c r="D271" i="5"/>
  <c r="D297" i="5"/>
  <c r="D272" i="5"/>
  <c r="D298" i="5"/>
  <c r="D241" i="5"/>
  <c r="D247" i="5"/>
  <c r="D278" i="5"/>
  <c r="D294" i="5"/>
  <c r="D237" i="5"/>
  <c r="D253" i="5"/>
  <c r="D269" i="5"/>
  <c r="D273" i="5"/>
  <c r="D246" i="5"/>
  <c r="D265" i="5"/>
  <c r="D259" i="5"/>
  <c r="D261" i="5"/>
  <c r="D304" i="5"/>
  <c r="D290" i="5"/>
  <c r="D286" i="5"/>
  <c r="D263" i="5"/>
  <c r="D249" i="5"/>
  <c r="D243" i="5"/>
  <c r="D303" i="5"/>
  <c r="D305" i="5"/>
  <c r="D302" i="5"/>
  <c r="D283" i="5"/>
  <c r="D299" i="5"/>
  <c r="D274" i="5"/>
  <c r="D284" i="5"/>
  <c r="D300" i="5"/>
  <c r="D275" i="5"/>
  <c r="D289" i="5"/>
  <c r="D285" i="5"/>
  <c r="D301" i="5"/>
  <c r="D244" i="5"/>
  <c r="D260" i="5"/>
  <c r="D288" i="5"/>
  <c r="D157" i="5"/>
  <c r="D173" i="5"/>
  <c r="D189" i="5"/>
  <c r="D205" i="5"/>
  <c r="D221" i="5"/>
  <c r="D216" i="5"/>
  <c r="D156" i="5"/>
  <c r="D158" i="5"/>
  <c r="D174" i="5"/>
  <c r="D190" i="5"/>
  <c r="D206" i="5"/>
  <c r="D222" i="5"/>
  <c r="D204" i="5"/>
  <c r="D159" i="5"/>
  <c r="D175" i="5"/>
  <c r="D191" i="5"/>
  <c r="D207" i="5"/>
  <c r="D223" i="5"/>
  <c r="D160" i="5"/>
  <c r="D176" i="5"/>
  <c r="D192" i="5"/>
  <c r="D208" i="5"/>
  <c r="D224" i="5"/>
  <c r="D161" i="5"/>
  <c r="D177" i="5"/>
  <c r="D193" i="5"/>
  <c r="D209" i="5"/>
  <c r="D225" i="5"/>
  <c r="D182" i="5"/>
  <c r="D230" i="5"/>
  <c r="D168" i="5"/>
  <c r="D172" i="5"/>
  <c r="D162" i="5"/>
  <c r="D178" i="5"/>
  <c r="D194" i="5"/>
  <c r="D210" i="5"/>
  <c r="D226" i="5"/>
  <c r="D198" i="5"/>
  <c r="D163" i="5"/>
  <c r="D179" i="5"/>
  <c r="D195" i="5"/>
  <c r="D211" i="5"/>
  <c r="D227" i="5"/>
  <c r="D166" i="5"/>
  <c r="D200" i="5"/>
  <c r="D164" i="5"/>
  <c r="D180" i="5"/>
  <c r="D196" i="5"/>
  <c r="D212" i="5"/>
  <c r="D228" i="5"/>
  <c r="D184" i="5"/>
  <c r="D165" i="5"/>
  <c r="D181" i="5"/>
  <c r="D197" i="5"/>
  <c r="D213" i="5"/>
  <c r="D229" i="5"/>
  <c r="D214" i="5"/>
  <c r="D232" i="5"/>
  <c r="D167" i="5"/>
  <c r="D183" i="5"/>
  <c r="D199" i="5"/>
  <c r="D215" i="5"/>
  <c r="D231" i="5"/>
  <c r="D220" i="5"/>
  <c r="D169" i="5"/>
  <c r="D185" i="5"/>
  <c r="D201" i="5"/>
  <c r="D217" i="5"/>
  <c r="D233" i="5"/>
  <c r="D188" i="5"/>
  <c r="D170" i="5"/>
  <c r="D186" i="5"/>
  <c r="D202" i="5"/>
  <c r="D218" i="5"/>
  <c r="D234" i="5"/>
  <c r="D171" i="5"/>
  <c r="D187" i="5"/>
  <c r="D203" i="5"/>
  <c r="D219" i="5"/>
  <c r="D235" i="5"/>
  <c r="K56" i="5"/>
  <c r="M56" i="5" s="1"/>
  <c r="E57" i="5" s="1"/>
  <c r="L56" i="5"/>
  <c r="N56" i="5" s="1"/>
  <c r="F57" i="5" s="1"/>
  <c r="D150" i="5"/>
  <c r="D142" i="5"/>
  <c r="D134" i="5"/>
  <c r="D126" i="5"/>
  <c r="D118" i="5"/>
  <c r="D110" i="5"/>
  <c r="D102" i="5"/>
  <c r="D94" i="5"/>
  <c r="D86" i="5"/>
  <c r="D78" i="5"/>
  <c r="D70" i="5"/>
  <c r="D62" i="5"/>
  <c r="D146" i="5"/>
  <c r="D128" i="5"/>
  <c r="D91" i="5"/>
  <c r="D73" i="5"/>
  <c r="D69" i="5"/>
  <c r="D58" i="5"/>
  <c r="D143" i="5"/>
  <c r="D119" i="5"/>
  <c r="D103" i="5"/>
  <c r="D87" i="5"/>
  <c r="D74" i="5"/>
  <c r="D61" i="5"/>
  <c r="D140" i="5"/>
  <c r="D125" i="5"/>
  <c r="D122" i="5"/>
  <c r="D109" i="5"/>
  <c r="D106" i="5"/>
  <c r="D93" i="5"/>
  <c r="D90" i="5"/>
  <c r="D135" i="5"/>
  <c r="D81" i="5"/>
  <c r="D65" i="5"/>
  <c r="D152" i="5"/>
  <c r="D113" i="5"/>
  <c r="D97" i="5"/>
  <c r="D84" i="5"/>
  <c r="D68" i="5"/>
  <c r="D55" i="5"/>
  <c r="D63" i="5"/>
  <c r="D121" i="5"/>
  <c r="D132" i="5"/>
  <c r="D129" i="5"/>
  <c r="D116" i="5"/>
  <c r="D100" i="5"/>
  <c r="D149" i="5"/>
  <c r="D138" i="5"/>
  <c r="D88" i="5"/>
  <c r="D72" i="5"/>
  <c r="D59" i="5"/>
  <c r="D155" i="5"/>
  <c r="D144" i="5"/>
  <c r="D120" i="5"/>
  <c r="D104" i="5"/>
  <c r="D75" i="5"/>
  <c r="D153" i="5"/>
  <c r="D141" i="5"/>
  <c r="D136" i="5"/>
  <c r="D123" i="5"/>
  <c r="D107" i="5"/>
  <c r="D79" i="5"/>
  <c r="D66" i="5"/>
  <c r="D147" i="5"/>
  <c r="D117" i="5"/>
  <c r="D114" i="5"/>
  <c r="D111" i="5"/>
  <c r="D95" i="5"/>
  <c r="D85" i="5"/>
  <c r="D82" i="5"/>
  <c r="D56" i="5"/>
  <c r="D133" i="5"/>
  <c r="D127" i="5"/>
  <c r="D101" i="5"/>
  <c r="D98" i="5"/>
  <c r="D139" i="5"/>
  <c r="D130" i="5"/>
  <c r="D83" i="5"/>
  <c r="D131" i="5"/>
  <c r="D89" i="5"/>
  <c r="D112" i="5"/>
  <c r="D96" i="5"/>
  <c r="D124" i="5"/>
  <c r="D80" i="5"/>
  <c r="D60" i="5"/>
  <c r="D71" i="5"/>
  <c r="D67" i="5"/>
  <c r="D145" i="5"/>
  <c r="D154" i="5"/>
  <c r="D105" i="5"/>
  <c r="D99" i="5"/>
  <c r="D76" i="5"/>
  <c r="D108" i="5"/>
  <c r="D64" i="5"/>
  <c r="D92" i="5"/>
  <c r="D77" i="5"/>
  <c r="D151" i="5"/>
  <c r="D115" i="5"/>
  <c r="D137" i="5"/>
  <c r="D148" i="5"/>
  <c r="D55" i="2"/>
  <c r="D59" i="2"/>
  <c r="D110" i="2"/>
  <c r="D102" i="2"/>
  <c r="D94" i="2"/>
  <c r="D86" i="2"/>
  <c r="D78" i="2"/>
  <c r="D70" i="2"/>
  <c r="D62" i="2"/>
  <c r="D113" i="2"/>
  <c r="D89" i="2"/>
  <c r="D81" i="2"/>
  <c r="D73" i="2"/>
  <c r="D111" i="2"/>
  <c r="D103" i="2"/>
  <c r="D95" i="2"/>
  <c r="D87" i="2"/>
  <c r="D79" i="2"/>
  <c r="D71" i="2"/>
  <c r="D63" i="2"/>
  <c r="D97" i="2"/>
  <c r="D65" i="2"/>
  <c r="D56" i="2"/>
  <c r="K18" i="2" s="1"/>
  <c r="K19" i="2" s="1"/>
  <c r="K20" i="2" s="1"/>
  <c r="D112" i="2"/>
  <c r="D104" i="2"/>
  <c r="D96" i="2"/>
  <c r="D88" i="2"/>
  <c r="D80" i="2"/>
  <c r="D72" i="2"/>
  <c r="D64" i="2"/>
  <c r="D105" i="2"/>
  <c r="D57" i="2"/>
  <c r="D66" i="2"/>
  <c r="D114" i="2"/>
  <c r="D106" i="2"/>
  <c r="D98" i="2"/>
  <c r="D90" i="2"/>
  <c r="D82" i="2"/>
  <c r="D74" i="2"/>
  <c r="D58" i="2"/>
  <c r="D115" i="2"/>
  <c r="D107" i="2"/>
  <c r="D99" i="2"/>
  <c r="D91" i="2"/>
  <c r="D83" i="2"/>
  <c r="D75" i="2"/>
  <c r="D67" i="2"/>
  <c r="D108" i="2"/>
  <c r="D100" i="2"/>
  <c r="D92" i="2"/>
  <c r="D84" i="2"/>
  <c r="D76" i="2"/>
  <c r="D68" i="2"/>
  <c r="D60" i="2"/>
  <c r="D109" i="2"/>
  <c r="D101" i="2"/>
  <c r="D93" i="2"/>
  <c r="D85" i="2"/>
  <c r="D77" i="2"/>
  <c r="D69" i="2"/>
  <c r="D61" i="2"/>
  <c r="K56" i="2"/>
  <c r="M56" i="2" s="1"/>
  <c r="E57" i="2" s="1"/>
  <c r="L56" i="2"/>
  <c r="N56" i="2" s="1"/>
  <c r="F57" i="2" s="1"/>
  <c r="H56" i="1"/>
  <c r="L56" i="1" s="1"/>
  <c r="N56" i="1" s="1"/>
  <c r="F57" i="1" s="1"/>
  <c r="O57" i="1" s="1"/>
  <c r="E46" i="1"/>
  <c r="E48" i="1" s="1"/>
  <c r="E49" i="1" s="1"/>
  <c r="I84" i="10" l="1"/>
  <c r="J84" i="10" s="1"/>
  <c r="L84" i="10" s="1"/>
  <c r="N84" i="10" s="1"/>
  <c r="F85" i="10" s="1"/>
  <c r="K18" i="5"/>
  <c r="K19" i="5" s="1"/>
  <c r="K20" i="5" s="1"/>
  <c r="O57" i="5"/>
  <c r="G57" i="5"/>
  <c r="I57" i="5" s="1"/>
  <c r="J57" i="5" s="1"/>
  <c r="K56" i="1"/>
  <c r="M56" i="1" s="1"/>
  <c r="E57" i="1" s="1"/>
  <c r="G57" i="1" s="1"/>
  <c r="I57" i="1" s="1"/>
  <c r="J57" i="1" s="1"/>
  <c r="O57" i="2"/>
  <c r="G57" i="2"/>
  <c r="I57" i="2" s="1"/>
  <c r="J57" i="2" s="1"/>
  <c r="D96" i="1"/>
  <c r="D105" i="1"/>
  <c r="D109" i="1"/>
  <c r="D110" i="1"/>
  <c r="D98" i="1"/>
  <c r="D99" i="1"/>
  <c r="D101" i="1"/>
  <c r="D112" i="1"/>
  <c r="D106" i="1"/>
  <c r="D114" i="1"/>
  <c r="D108" i="1"/>
  <c r="D115" i="1"/>
  <c r="D111" i="1"/>
  <c r="D100" i="1"/>
  <c r="D102" i="1"/>
  <c r="D107" i="1"/>
  <c r="D113" i="1"/>
  <c r="D103" i="1"/>
  <c r="D104" i="1"/>
  <c r="D97" i="1"/>
  <c r="D88" i="1"/>
  <c r="D87" i="1"/>
  <c r="D89" i="1"/>
  <c r="D76" i="1"/>
  <c r="D77" i="1"/>
  <c r="D95" i="1"/>
  <c r="D81" i="1"/>
  <c r="D90" i="1"/>
  <c r="D92" i="1"/>
  <c r="D93" i="1"/>
  <c r="D78" i="1"/>
  <c r="D91" i="1"/>
  <c r="D94" i="1"/>
  <c r="D79" i="1"/>
  <c r="D80" i="1"/>
  <c r="D84" i="1"/>
  <c r="D82" i="1"/>
  <c r="D86" i="1"/>
  <c r="D83" i="1"/>
  <c r="D85" i="1"/>
  <c r="D70" i="1"/>
  <c r="D72" i="1"/>
  <c r="D75" i="1"/>
  <c r="D73" i="1"/>
  <c r="D71" i="1"/>
  <c r="D74" i="1"/>
  <c r="D56" i="1"/>
  <c r="K18" i="1" s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55" i="1"/>
  <c r="O85" i="10" l="1"/>
  <c r="K84" i="10"/>
  <c r="M84" i="10" s="1"/>
  <c r="E85" i="10" s="1"/>
  <c r="H57" i="5"/>
  <c r="L57" i="5" s="1"/>
  <c r="N57" i="5" s="1"/>
  <c r="F58" i="5" s="1"/>
  <c r="K57" i="5"/>
  <c r="M57" i="5" s="1"/>
  <c r="E58" i="5" s="1"/>
  <c r="H57" i="1"/>
  <c r="H57" i="2"/>
  <c r="K57" i="1"/>
  <c r="M57" i="1" s="1"/>
  <c r="E58" i="1" s="1"/>
  <c r="L57" i="1"/>
  <c r="N57" i="1" s="1"/>
  <c r="F58" i="1" s="1"/>
  <c r="O58" i="1" s="1"/>
  <c r="K19" i="1"/>
  <c r="K20" i="1" s="1"/>
  <c r="G85" i="10" l="1"/>
  <c r="I85" i="10" s="1"/>
  <c r="J85" i="10" s="1"/>
  <c r="O58" i="5"/>
  <c r="G58" i="5"/>
  <c r="H58" i="5" s="1"/>
  <c r="K57" i="2"/>
  <c r="M57" i="2" s="1"/>
  <c r="E58" i="2" s="1"/>
  <c r="L57" i="2"/>
  <c r="N57" i="2" s="1"/>
  <c r="F58" i="2" s="1"/>
  <c r="G58" i="1"/>
  <c r="I58" i="1" s="1"/>
  <c r="J58" i="1" s="1"/>
  <c r="H85" i="10" l="1"/>
  <c r="I58" i="5"/>
  <c r="J58" i="5" s="1"/>
  <c r="L58" i="5" s="1"/>
  <c r="N58" i="5" s="1"/>
  <c r="F59" i="5" s="1"/>
  <c r="H58" i="1"/>
  <c r="L58" i="1" s="1"/>
  <c r="N58" i="1" s="1"/>
  <c r="F59" i="1" s="1"/>
  <c r="O59" i="1" s="1"/>
  <c r="O58" i="2"/>
  <c r="G58" i="2"/>
  <c r="I58" i="2" s="1"/>
  <c r="J58" i="2" s="1"/>
  <c r="L85" i="10" l="1"/>
  <c r="N85" i="10" s="1"/>
  <c r="F86" i="10" s="1"/>
  <c r="K85" i="10"/>
  <c r="M85" i="10" s="1"/>
  <c r="E86" i="10" s="1"/>
  <c r="O59" i="5"/>
  <c r="K58" i="5"/>
  <c r="M58" i="5" s="1"/>
  <c r="E59" i="5" s="1"/>
  <c r="H58" i="2"/>
  <c r="L58" i="2" s="1"/>
  <c r="N58" i="2" s="1"/>
  <c r="F59" i="2" s="1"/>
  <c r="K58" i="1"/>
  <c r="M58" i="1" s="1"/>
  <c r="E59" i="1" s="1"/>
  <c r="G59" i="1" s="1"/>
  <c r="H59" i="1" s="1"/>
  <c r="G86" i="10" l="1"/>
  <c r="H86" i="10" s="1"/>
  <c r="O86" i="10"/>
  <c r="G59" i="5"/>
  <c r="H59" i="5" s="1"/>
  <c r="K58" i="2"/>
  <c r="M58" i="2" s="1"/>
  <c r="E59" i="2" s="1"/>
  <c r="G59" i="2" s="1"/>
  <c r="H59" i="2" s="1"/>
  <c r="O59" i="2"/>
  <c r="I59" i="1"/>
  <c r="J59" i="1" s="1"/>
  <c r="L59" i="1" s="1"/>
  <c r="N59" i="1" s="1"/>
  <c r="F60" i="1" s="1"/>
  <c r="O60" i="1" s="1"/>
  <c r="I86" i="10" l="1"/>
  <c r="J86" i="10" s="1"/>
  <c r="L86" i="10" s="1"/>
  <c r="N86" i="10" s="1"/>
  <c r="F87" i="10" s="1"/>
  <c r="I59" i="5"/>
  <c r="J59" i="5" s="1"/>
  <c r="L59" i="5" s="1"/>
  <c r="N59" i="5" s="1"/>
  <c r="F60" i="5" s="1"/>
  <c r="I59" i="2"/>
  <c r="J59" i="2" s="1"/>
  <c r="L59" i="2" s="1"/>
  <c r="N59" i="2" s="1"/>
  <c r="F60" i="2" s="1"/>
  <c r="K59" i="1"/>
  <c r="M59" i="1" s="1"/>
  <c r="E60" i="1" s="1"/>
  <c r="O87" i="10" l="1"/>
  <c r="K86" i="10"/>
  <c r="M86" i="10" s="1"/>
  <c r="E87" i="10" s="1"/>
  <c r="O60" i="5"/>
  <c r="K59" i="5"/>
  <c r="M59" i="5" s="1"/>
  <c r="E60" i="5" s="1"/>
  <c r="K59" i="2"/>
  <c r="M59" i="2" s="1"/>
  <c r="E60" i="2" s="1"/>
  <c r="G60" i="2" s="1"/>
  <c r="H60" i="2" s="1"/>
  <c r="O60" i="2"/>
  <c r="G60" i="1"/>
  <c r="H60" i="1" s="1"/>
  <c r="G87" i="10" l="1"/>
  <c r="I87" i="10" s="1"/>
  <c r="J87" i="10" s="1"/>
  <c r="G60" i="5"/>
  <c r="I60" i="5" s="1"/>
  <c r="J60" i="5" s="1"/>
  <c r="I60" i="2"/>
  <c r="J60" i="2" s="1"/>
  <c r="L60" i="2" s="1"/>
  <c r="N60" i="2" s="1"/>
  <c r="F61" i="2" s="1"/>
  <c r="I60" i="1"/>
  <c r="J60" i="1" s="1"/>
  <c r="L60" i="1" s="1"/>
  <c r="N60" i="1" s="1"/>
  <c r="F61" i="1" s="1"/>
  <c r="H87" i="10" l="1"/>
  <c r="H60" i="5"/>
  <c r="O61" i="2"/>
  <c r="K60" i="2"/>
  <c r="M60" i="2" s="1"/>
  <c r="E61" i="2" s="1"/>
  <c r="O61" i="1"/>
  <c r="K60" i="1"/>
  <c r="M60" i="1" s="1"/>
  <c r="E61" i="1" s="1"/>
  <c r="G61" i="1" s="1"/>
  <c r="L87" i="10" l="1"/>
  <c r="N87" i="10" s="1"/>
  <c r="F88" i="10" s="1"/>
  <c r="K87" i="10"/>
  <c r="M87" i="10" s="1"/>
  <c r="E88" i="10" s="1"/>
  <c r="K60" i="5"/>
  <c r="M60" i="5" s="1"/>
  <c r="E61" i="5" s="1"/>
  <c r="L60" i="5"/>
  <c r="N60" i="5" s="1"/>
  <c r="F61" i="5" s="1"/>
  <c r="G61" i="2"/>
  <c r="H61" i="2" s="1"/>
  <c r="H61" i="1"/>
  <c r="I61" i="1"/>
  <c r="J61" i="1" s="1"/>
  <c r="O88" i="10" l="1"/>
  <c r="G88" i="10"/>
  <c r="I88" i="10" s="1"/>
  <c r="J88" i="10" s="1"/>
  <c r="O61" i="5"/>
  <c r="G61" i="5"/>
  <c r="I61" i="5"/>
  <c r="J61" i="5" s="1"/>
  <c r="H61" i="5"/>
  <c r="I61" i="2"/>
  <c r="J61" i="2" s="1"/>
  <c r="L61" i="2" s="1"/>
  <c r="N61" i="2" s="1"/>
  <c r="F62" i="2" s="1"/>
  <c r="K61" i="1"/>
  <c r="M61" i="1" s="1"/>
  <c r="E62" i="1" s="1"/>
  <c r="L61" i="1"/>
  <c r="N61" i="1" s="1"/>
  <c r="F62" i="1" s="1"/>
  <c r="O62" i="1" s="1"/>
  <c r="H88" i="10" l="1"/>
  <c r="L61" i="5"/>
  <c r="N61" i="5" s="1"/>
  <c r="F62" i="5" s="1"/>
  <c r="K61" i="5"/>
  <c r="M61" i="5" s="1"/>
  <c r="E62" i="5" s="1"/>
  <c r="O62" i="2"/>
  <c r="K61" i="2"/>
  <c r="M61" i="2" s="1"/>
  <c r="E62" i="2" s="1"/>
  <c r="G62" i="2" s="1"/>
  <c r="G62" i="1"/>
  <c r="I62" i="1" s="1"/>
  <c r="J62" i="1" s="1"/>
  <c r="L88" i="10" l="1"/>
  <c r="N88" i="10" s="1"/>
  <c r="F89" i="10" s="1"/>
  <c r="K88" i="10"/>
  <c r="M88" i="10" s="1"/>
  <c r="E89" i="10" s="1"/>
  <c r="O62" i="5"/>
  <c r="G62" i="5"/>
  <c r="H62" i="5" s="1"/>
  <c r="I62" i="2"/>
  <c r="J62" i="2" s="1"/>
  <c r="H62" i="2"/>
  <c r="H62" i="1"/>
  <c r="K62" i="1" s="1"/>
  <c r="M62" i="1" s="1"/>
  <c r="E63" i="1" s="1"/>
  <c r="L62" i="1"/>
  <c r="N62" i="1" s="1"/>
  <c r="F63" i="1" s="1"/>
  <c r="G89" i="10" l="1"/>
  <c r="I89" i="10" s="1"/>
  <c r="J89" i="10" s="1"/>
  <c r="O89" i="10"/>
  <c r="I62" i="5"/>
  <c r="J62" i="5" s="1"/>
  <c r="L62" i="5" s="1"/>
  <c r="N62" i="5" s="1"/>
  <c r="F63" i="5" s="1"/>
  <c r="L62" i="2"/>
  <c r="N62" i="2" s="1"/>
  <c r="F63" i="2" s="1"/>
  <c r="K62" i="2"/>
  <c r="M62" i="2" s="1"/>
  <c r="E63" i="2" s="1"/>
  <c r="G63" i="1"/>
  <c r="H63" i="1" s="1"/>
  <c r="O63" i="1"/>
  <c r="H89" i="10" l="1"/>
  <c r="O63" i="5"/>
  <c r="K62" i="5"/>
  <c r="M62" i="5" s="1"/>
  <c r="E63" i="5" s="1"/>
  <c r="I63" i="1"/>
  <c r="J63" i="1" s="1"/>
  <c r="L63" i="1" s="1"/>
  <c r="N63" i="1" s="1"/>
  <c r="F64" i="1" s="1"/>
  <c r="O64" i="1" s="1"/>
  <c r="O63" i="2"/>
  <c r="G63" i="2"/>
  <c r="I63" i="2" s="1"/>
  <c r="J63" i="2" s="1"/>
  <c r="K89" i="10" l="1"/>
  <c r="M89" i="10" s="1"/>
  <c r="E90" i="10" s="1"/>
  <c r="L89" i="10"/>
  <c r="N89" i="10" s="1"/>
  <c r="F90" i="10" s="1"/>
  <c r="G63" i="5"/>
  <c r="H63" i="5" s="1"/>
  <c r="K63" i="1"/>
  <c r="M63" i="1" s="1"/>
  <c r="E64" i="1" s="1"/>
  <c r="H63" i="2"/>
  <c r="G64" i="1"/>
  <c r="H64" i="1" s="1"/>
  <c r="O90" i="10" l="1"/>
  <c r="G90" i="10"/>
  <c r="H90" i="10" s="1"/>
  <c r="I63" i="5"/>
  <c r="J63" i="5" s="1"/>
  <c r="L63" i="5" s="1"/>
  <c r="N63" i="5" s="1"/>
  <c r="F64" i="5" s="1"/>
  <c r="L63" i="2"/>
  <c r="N63" i="2" s="1"/>
  <c r="F64" i="2" s="1"/>
  <c r="K63" i="2"/>
  <c r="M63" i="2" s="1"/>
  <c r="E64" i="2" s="1"/>
  <c r="I64" i="1"/>
  <c r="J64" i="1" s="1"/>
  <c r="L64" i="1"/>
  <c r="N64" i="1" s="1"/>
  <c r="F65" i="1" s="1"/>
  <c r="I90" i="10" l="1"/>
  <c r="J90" i="10" s="1"/>
  <c r="L90" i="10" s="1"/>
  <c r="N90" i="10" s="1"/>
  <c r="F91" i="10" s="1"/>
  <c r="O64" i="5"/>
  <c r="K63" i="5"/>
  <c r="M63" i="5" s="1"/>
  <c r="E64" i="5" s="1"/>
  <c r="K64" i="1"/>
  <c r="M64" i="1" s="1"/>
  <c r="E65" i="1" s="1"/>
  <c r="G65" i="1" s="1"/>
  <c r="O64" i="2"/>
  <c r="G64" i="2"/>
  <c r="I64" i="2" s="1"/>
  <c r="J64" i="2" s="1"/>
  <c r="O65" i="1"/>
  <c r="O91" i="10" l="1"/>
  <c r="K90" i="10"/>
  <c r="M90" i="10" s="1"/>
  <c r="E91" i="10" s="1"/>
  <c r="G91" i="10" s="1"/>
  <c r="G64" i="5"/>
  <c r="I64" i="5" s="1"/>
  <c r="J64" i="5" s="1"/>
  <c r="H65" i="1"/>
  <c r="I65" i="1"/>
  <c r="J65" i="1" s="1"/>
  <c r="L65" i="1" s="1"/>
  <c r="N65" i="1" s="1"/>
  <c r="F66" i="1" s="1"/>
  <c r="O66" i="1" s="1"/>
  <c r="H64" i="2"/>
  <c r="I91" i="10" l="1"/>
  <c r="J91" i="10" s="1"/>
  <c r="H91" i="10"/>
  <c r="H64" i="5"/>
  <c r="K65" i="1"/>
  <c r="M65" i="1" s="1"/>
  <c r="E66" i="1" s="1"/>
  <c r="G66" i="1" s="1"/>
  <c r="I66" i="1" s="1"/>
  <c r="J66" i="1" s="1"/>
  <c r="K64" i="2"/>
  <c r="M64" i="2" s="1"/>
  <c r="E65" i="2" s="1"/>
  <c r="L64" i="2"/>
  <c r="N64" i="2" s="1"/>
  <c r="F65" i="2" s="1"/>
  <c r="K91" i="10" l="1"/>
  <c r="M91" i="10" s="1"/>
  <c r="E92" i="10" s="1"/>
  <c r="L91" i="10"/>
  <c r="N91" i="10" s="1"/>
  <c r="F92" i="10" s="1"/>
  <c r="K64" i="5"/>
  <c r="M64" i="5" s="1"/>
  <c r="E65" i="5" s="1"/>
  <c r="L64" i="5"/>
  <c r="N64" i="5" s="1"/>
  <c r="F65" i="5" s="1"/>
  <c r="O65" i="2"/>
  <c r="G65" i="2"/>
  <c r="I65" i="2" s="1"/>
  <c r="J65" i="2" s="1"/>
  <c r="H66" i="1"/>
  <c r="O92" i="10" l="1"/>
  <c r="G92" i="10"/>
  <c r="I92" i="10" s="1"/>
  <c r="J92" i="10" s="1"/>
  <c r="O65" i="5"/>
  <c r="G65" i="5"/>
  <c r="I65" i="5" s="1"/>
  <c r="J65" i="5" s="1"/>
  <c r="H65" i="2"/>
  <c r="K65" i="2" s="1"/>
  <c r="M65" i="2" s="1"/>
  <c r="E66" i="2" s="1"/>
  <c r="L65" i="2"/>
  <c r="N65" i="2" s="1"/>
  <c r="F66" i="2" s="1"/>
  <c r="K66" i="1"/>
  <c r="M66" i="1" s="1"/>
  <c r="E67" i="1" s="1"/>
  <c r="L66" i="1"/>
  <c r="N66" i="1" s="1"/>
  <c r="F67" i="1" s="1"/>
  <c r="H92" i="10" l="1"/>
  <c r="K92" i="10"/>
  <c r="M92" i="10" s="1"/>
  <c r="E93" i="10" s="1"/>
  <c r="L92" i="10"/>
  <c r="N92" i="10" s="1"/>
  <c r="F93" i="10" s="1"/>
  <c r="H65" i="5"/>
  <c r="L65" i="5" s="1"/>
  <c r="N65" i="5" s="1"/>
  <c r="F66" i="5" s="1"/>
  <c r="O66" i="2"/>
  <c r="G66" i="2"/>
  <c r="I66" i="2" s="1"/>
  <c r="J66" i="2" s="1"/>
  <c r="G67" i="1"/>
  <c r="I67" i="1" s="1"/>
  <c r="J67" i="1" s="1"/>
  <c r="O67" i="1"/>
  <c r="G93" i="10" l="1"/>
  <c r="O93" i="10"/>
  <c r="I93" i="10"/>
  <c r="J93" i="10" s="1"/>
  <c r="H93" i="10"/>
  <c r="K65" i="5"/>
  <c r="M65" i="5" s="1"/>
  <c r="E66" i="5" s="1"/>
  <c r="G66" i="5" s="1"/>
  <c r="H66" i="5" s="1"/>
  <c r="O66" i="5"/>
  <c r="H66" i="2"/>
  <c r="H67" i="1"/>
  <c r="K67" i="1"/>
  <c r="M67" i="1" s="1"/>
  <c r="E68" i="1" s="1"/>
  <c r="L67" i="1"/>
  <c r="N67" i="1" s="1"/>
  <c r="F68" i="1" s="1"/>
  <c r="L93" i="10" l="1"/>
  <c r="N93" i="10" s="1"/>
  <c r="F94" i="10" s="1"/>
  <c r="K93" i="10"/>
  <c r="M93" i="10" s="1"/>
  <c r="E94" i="10" s="1"/>
  <c r="I66" i="5"/>
  <c r="J66" i="5" s="1"/>
  <c r="L66" i="5" s="1"/>
  <c r="N66" i="5" s="1"/>
  <c r="F67" i="5" s="1"/>
  <c r="L66" i="2"/>
  <c r="N66" i="2" s="1"/>
  <c r="F67" i="2" s="1"/>
  <c r="K66" i="2"/>
  <c r="M66" i="2" s="1"/>
  <c r="E67" i="2" s="1"/>
  <c r="G68" i="1"/>
  <c r="I68" i="1" s="1"/>
  <c r="J68" i="1" s="1"/>
  <c r="O68" i="1"/>
  <c r="O94" i="10" l="1"/>
  <c r="G94" i="10"/>
  <c r="I94" i="10" s="1"/>
  <c r="J94" i="10" s="1"/>
  <c r="O67" i="5"/>
  <c r="K66" i="5"/>
  <c r="M66" i="5" s="1"/>
  <c r="E67" i="5" s="1"/>
  <c r="O67" i="2"/>
  <c r="G67" i="2"/>
  <c r="H67" i="2" s="1"/>
  <c r="H68" i="1"/>
  <c r="K68" i="1" s="1"/>
  <c r="M68" i="1" s="1"/>
  <c r="E69" i="1" s="1"/>
  <c r="H94" i="10" l="1"/>
  <c r="G67" i="5"/>
  <c r="H67" i="5" s="1"/>
  <c r="I67" i="2"/>
  <c r="J67" i="2" s="1"/>
  <c r="L67" i="2" s="1"/>
  <c r="N67" i="2" s="1"/>
  <c r="F68" i="2" s="1"/>
  <c r="L68" i="1"/>
  <c r="N68" i="1" s="1"/>
  <c r="F69" i="1" s="1"/>
  <c r="G69" i="1" s="1"/>
  <c r="I69" i="1" s="1"/>
  <c r="J69" i="1" s="1"/>
  <c r="L94" i="10" l="1"/>
  <c r="N94" i="10" s="1"/>
  <c r="F95" i="10" s="1"/>
  <c r="K94" i="10"/>
  <c r="M94" i="10" s="1"/>
  <c r="E95" i="10" s="1"/>
  <c r="I67" i="5"/>
  <c r="J67" i="5" s="1"/>
  <c r="L67" i="5" s="1"/>
  <c r="N67" i="5" s="1"/>
  <c r="F68" i="5" s="1"/>
  <c r="O69" i="1"/>
  <c r="O68" i="2"/>
  <c r="K67" i="2"/>
  <c r="M67" i="2" s="1"/>
  <c r="E68" i="2" s="1"/>
  <c r="H69" i="1"/>
  <c r="K69" i="1" s="1"/>
  <c r="M69" i="1" s="1"/>
  <c r="E70" i="1" s="1"/>
  <c r="O95" i="10" l="1"/>
  <c r="G95" i="10"/>
  <c r="H95" i="10" s="1"/>
  <c r="O68" i="5"/>
  <c r="K67" i="5"/>
  <c r="M67" i="5" s="1"/>
  <c r="E68" i="5" s="1"/>
  <c r="L69" i="1"/>
  <c r="N69" i="1" s="1"/>
  <c r="F70" i="1" s="1"/>
  <c r="G70" i="1" s="1"/>
  <c r="I70" i="1" s="1"/>
  <c r="J70" i="1" s="1"/>
  <c r="G68" i="2"/>
  <c r="I68" i="2" s="1"/>
  <c r="J68" i="2" s="1"/>
  <c r="I95" i="10" l="1"/>
  <c r="J95" i="10" s="1"/>
  <c r="L95" i="10" s="1"/>
  <c r="N95" i="10" s="1"/>
  <c r="F96" i="10" s="1"/>
  <c r="G68" i="5"/>
  <c r="H68" i="5" s="1"/>
  <c r="O70" i="1"/>
  <c r="H68" i="2"/>
  <c r="H70" i="1"/>
  <c r="K70" i="1" s="1"/>
  <c r="M70" i="1" s="1"/>
  <c r="E71" i="1" s="1"/>
  <c r="L70" i="1"/>
  <c r="N70" i="1" s="1"/>
  <c r="F71" i="1" s="1"/>
  <c r="O96" i="10" l="1"/>
  <c r="K95" i="10"/>
  <c r="M95" i="10" s="1"/>
  <c r="E96" i="10" s="1"/>
  <c r="I68" i="5"/>
  <c r="J68" i="5" s="1"/>
  <c r="L68" i="5" s="1"/>
  <c r="N68" i="5" s="1"/>
  <c r="F69" i="5" s="1"/>
  <c r="K68" i="2"/>
  <c r="M68" i="2" s="1"/>
  <c r="E69" i="2" s="1"/>
  <c r="L68" i="2"/>
  <c r="N68" i="2" s="1"/>
  <c r="F69" i="2" s="1"/>
  <c r="G71" i="1"/>
  <c r="H71" i="1" s="1"/>
  <c r="O71" i="1"/>
  <c r="G96" i="10" l="1"/>
  <c r="I96" i="10" s="1"/>
  <c r="J96" i="10" s="1"/>
  <c r="O69" i="5"/>
  <c r="K68" i="5"/>
  <c r="M68" i="5" s="1"/>
  <c r="E69" i="5" s="1"/>
  <c r="I71" i="1"/>
  <c r="J71" i="1" s="1"/>
  <c r="O69" i="2"/>
  <c r="G69" i="2"/>
  <c r="I69" i="2" s="1"/>
  <c r="J69" i="2" s="1"/>
  <c r="L71" i="1"/>
  <c r="N71" i="1" s="1"/>
  <c r="F72" i="1" s="1"/>
  <c r="O72" i="1" s="1"/>
  <c r="K71" i="1"/>
  <c r="M71" i="1" s="1"/>
  <c r="E72" i="1" s="1"/>
  <c r="H96" i="10" l="1"/>
  <c r="G69" i="5"/>
  <c r="I69" i="5" s="1"/>
  <c r="J69" i="5" s="1"/>
  <c r="H69" i="2"/>
  <c r="L69" i="2" s="1"/>
  <c r="N69" i="2" s="1"/>
  <c r="F70" i="2" s="1"/>
  <c r="G72" i="1"/>
  <c r="H72" i="1" s="1"/>
  <c r="L96" i="10" l="1"/>
  <c r="N96" i="10" s="1"/>
  <c r="F97" i="10" s="1"/>
  <c r="K96" i="10"/>
  <c r="M96" i="10" s="1"/>
  <c r="E97" i="10" s="1"/>
  <c r="H69" i="5"/>
  <c r="K69" i="2"/>
  <c r="M69" i="2" s="1"/>
  <c r="E70" i="2" s="1"/>
  <c r="O70" i="2"/>
  <c r="G70" i="2"/>
  <c r="I70" i="2" s="1"/>
  <c r="J70" i="2" s="1"/>
  <c r="I72" i="1"/>
  <c r="J72" i="1" s="1"/>
  <c r="L72" i="1" s="1"/>
  <c r="N72" i="1" s="1"/>
  <c r="F73" i="1" s="1"/>
  <c r="O73" i="1" s="1"/>
  <c r="G97" i="10" l="1"/>
  <c r="I97" i="10" s="1"/>
  <c r="J97" i="10" s="1"/>
  <c r="O97" i="10"/>
  <c r="K69" i="5"/>
  <c r="M69" i="5" s="1"/>
  <c r="E70" i="5" s="1"/>
  <c r="L69" i="5"/>
  <c r="N69" i="5" s="1"/>
  <c r="F70" i="5" s="1"/>
  <c r="H70" i="2"/>
  <c r="K72" i="1"/>
  <c r="M72" i="1" s="1"/>
  <c r="E73" i="1" s="1"/>
  <c r="H97" i="10" l="1"/>
  <c r="O70" i="5"/>
  <c r="G70" i="5"/>
  <c r="H70" i="5" s="1"/>
  <c r="K70" i="2"/>
  <c r="M70" i="2" s="1"/>
  <c r="E71" i="2" s="1"/>
  <c r="L70" i="2"/>
  <c r="N70" i="2" s="1"/>
  <c r="F71" i="2" s="1"/>
  <c r="G73" i="1"/>
  <c r="H73" i="1" s="1"/>
  <c r="K97" i="10" l="1"/>
  <c r="M97" i="10" s="1"/>
  <c r="E98" i="10" s="1"/>
  <c r="L97" i="10"/>
  <c r="N97" i="10" s="1"/>
  <c r="F98" i="10" s="1"/>
  <c r="I70" i="5"/>
  <c r="J70" i="5" s="1"/>
  <c r="L70" i="5"/>
  <c r="N70" i="5" s="1"/>
  <c r="F71" i="5" s="1"/>
  <c r="K70" i="5"/>
  <c r="M70" i="5" s="1"/>
  <c r="E71" i="5" s="1"/>
  <c r="O71" i="2"/>
  <c r="G71" i="2"/>
  <c r="I71" i="2" s="1"/>
  <c r="J71" i="2" s="1"/>
  <c r="I73" i="1"/>
  <c r="J73" i="1" s="1"/>
  <c r="L73" i="1" s="1"/>
  <c r="N73" i="1" s="1"/>
  <c r="F74" i="1" s="1"/>
  <c r="G98" i="10" l="1"/>
  <c r="O98" i="10"/>
  <c r="I98" i="10"/>
  <c r="J98" i="10" s="1"/>
  <c r="H98" i="10"/>
  <c r="O71" i="5"/>
  <c r="G71" i="5"/>
  <c r="H71" i="5" s="1"/>
  <c r="H71" i="2"/>
  <c r="K71" i="2" s="1"/>
  <c r="M71" i="2" s="1"/>
  <c r="E72" i="2" s="1"/>
  <c r="O74" i="1"/>
  <c r="K73" i="1"/>
  <c r="M73" i="1" s="1"/>
  <c r="E74" i="1" s="1"/>
  <c r="G74" i="1" s="1"/>
  <c r="H74" i="1" s="1"/>
  <c r="L98" i="10" l="1"/>
  <c r="N98" i="10" s="1"/>
  <c r="F99" i="10" s="1"/>
  <c r="K98" i="10"/>
  <c r="M98" i="10" s="1"/>
  <c r="E99" i="10" s="1"/>
  <c r="I71" i="5"/>
  <c r="J71" i="5" s="1"/>
  <c r="L71" i="5" s="1"/>
  <c r="N71" i="5" s="1"/>
  <c r="F72" i="5" s="1"/>
  <c r="L71" i="2"/>
  <c r="N71" i="2" s="1"/>
  <c r="F72" i="2" s="1"/>
  <c r="O72" i="2" s="1"/>
  <c r="I74" i="1"/>
  <c r="J74" i="1" s="1"/>
  <c r="L74" i="1" s="1"/>
  <c r="N74" i="1" s="1"/>
  <c r="F75" i="1" s="1"/>
  <c r="O75" i="1" s="1"/>
  <c r="K74" i="1"/>
  <c r="M74" i="1" s="1"/>
  <c r="E75" i="1" s="1"/>
  <c r="G99" i="10" l="1"/>
  <c r="I99" i="10" s="1"/>
  <c r="J99" i="10" s="1"/>
  <c r="O99" i="10"/>
  <c r="O72" i="5"/>
  <c r="K71" i="5"/>
  <c r="M71" i="5" s="1"/>
  <c r="E72" i="5" s="1"/>
  <c r="G72" i="5" s="1"/>
  <c r="G72" i="2"/>
  <c r="I72" i="2" s="1"/>
  <c r="J72" i="2" s="1"/>
  <c r="G75" i="1"/>
  <c r="I75" i="1" s="1"/>
  <c r="J75" i="1" s="1"/>
  <c r="H99" i="10" l="1"/>
  <c r="I72" i="5"/>
  <c r="J72" i="5" s="1"/>
  <c r="H72" i="5"/>
  <c r="H72" i="2"/>
  <c r="K72" i="2" s="1"/>
  <c r="M72" i="2" s="1"/>
  <c r="E73" i="2" s="1"/>
  <c r="H75" i="1"/>
  <c r="L99" i="10" l="1"/>
  <c r="N99" i="10" s="1"/>
  <c r="F100" i="10" s="1"/>
  <c r="K99" i="10"/>
  <c r="M99" i="10" s="1"/>
  <c r="E100" i="10" s="1"/>
  <c r="L72" i="5"/>
  <c r="N72" i="5" s="1"/>
  <c r="F73" i="5" s="1"/>
  <c r="K72" i="5"/>
  <c r="M72" i="5" s="1"/>
  <c r="E73" i="5" s="1"/>
  <c r="L72" i="2"/>
  <c r="N72" i="2" s="1"/>
  <c r="F73" i="2" s="1"/>
  <c r="O73" i="2" s="1"/>
  <c r="K75" i="1"/>
  <c r="M75" i="1" s="1"/>
  <c r="E76" i="1" s="1"/>
  <c r="L75" i="1"/>
  <c r="N75" i="1" s="1"/>
  <c r="F76" i="1" s="1"/>
  <c r="G100" i="10" l="1"/>
  <c r="H100" i="10" s="1"/>
  <c r="O100" i="10"/>
  <c r="G73" i="5"/>
  <c r="I73" i="5" s="1"/>
  <c r="J73" i="5" s="1"/>
  <c r="O73" i="5"/>
  <c r="G73" i="2"/>
  <c r="I73" i="2" s="1"/>
  <c r="J73" i="2" s="1"/>
  <c r="G76" i="1"/>
  <c r="H76" i="1" s="1"/>
  <c r="O76" i="1"/>
  <c r="I76" i="1"/>
  <c r="J76" i="1" s="1"/>
  <c r="L76" i="1" s="1"/>
  <c r="N76" i="1" s="1"/>
  <c r="F77" i="1" s="1"/>
  <c r="O77" i="1" s="1"/>
  <c r="I100" i="10" l="1"/>
  <c r="J100" i="10" s="1"/>
  <c r="L100" i="10" s="1"/>
  <c r="N100" i="10" s="1"/>
  <c r="F101" i="10" s="1"/>
  <c r="H73" i="5"/>
  <c r="H73" i="2"/>
  <c r="K73" i="2" s="1"/>
  <c r="M73" i="2" s="1"/>
  <c r="E74" i="2" s="1"/>
  <c r="L73" i="2"/>
  <c r="N73" i="2" s="1"/>
  <c r="F74" i="2" s="1"/>
  <c r="O74" i="2" s="1"/>
  <c r="K76" i="1"/>
  <c r="M76" i="1" s="1"/>
  <c r="E77" i="1" s="1"/>
  <c r="O101" i="10" l="1"/>
  <c r="K100" i="10"/>
  <c r="M100" i="10" s="1"/>
  <c r="E101" i="10" s="1"/>
  <c r="K73" i="5"/>
  <c r="M73" i="5" s="1"/>
  <c r="E74" i="5" s="1"/>
  <c r="L73" i="5"/>
  <c r="N73" i="5" s="1"/>
  <c r="F74" i="5" s="1"/>
  <c r="G74" i="2"/>
  <c r="I74" i="2" s="1"/>
  <c r="J74" i="2" s="1"/>
  <c r="H74" i="2"/>
  <c r="L74" i="2"/>
  <c r="N74" i="2" s="1"/>
  <c r="F75" i="2" s="1"/>
  <c r="K74" i="2"/>
  <c r="M74" i="2" s="1"/>
  <c r="E75" i="2" s="1"/>
  <c r="G77" i="1"/>
  <c r="I77" i="1" s="1"/>
  <c r="J77" i="1" s="1"/>
  <c r="G101" i="10" l="1"/>
  <c r="I101" i="10" s="1"/>
  <c r="J101" i="10" s="1"/>
  <c r="O74" i="5"/>
  <c r="G74" i="5"/>
  <c r="I74" i="5" s="1"/>
  <c r="J74" i="5" s="1"/>
  <c r="O75" i="2"/>
  <c r="G75" i="2"/>
  <c r="I75" i="2" s="1"/>
  <c r="J75" i="2" s="1"/>
  <c r="H77" i="1"/>
  <c r="H101" i="10" l="1"/>
  <c r="H74" i="5"/>
  <c r="K74" i="5"/>
  <c r="M74" i="5" s="1"/>
  <c r="E75" i="5" s="1"/>
  <c r="L74" i="5"/>
  <c r="N74" i="5" s="1"/>
  <c r="F75" i="5" s="1"/>
  <c r="H75" i="2"/>
  <c r="K77" i="1"/>
  <c r="M77" i="1" s="1"/>
  <c r="E78" i="1" s="1"/>
  <c r="L77" i="1"/>
  <c r="N77" i="1" s="1"/>
  <c r="F78" i="1" s="1"/>
  <c r="L101" i="10" l="1"/>
  <c r="N101" i="10" s="1"/>
  <c r="F102" i="10" s="1"/>
  <c r="K101" i="10"/>
  <c r="M101" i="10" s="1"/>
  <c r="E102" i="10" s="1"/>
  <c r="G75" i="5"/>
  <c r="O75" i="5"/>
  <c r="I75" i="5"/>
  <c r="J75" i="5" s="1"/>
  <c r="H75" i="5"/>
  <c r="K75" i="2"/>
  <c r="M75" i="2" s="1"/>
  <c r="E76" i="2" s="1"/>
  <c r="L75" i="2"/>
  <c r="N75" i="2" s="1"/>
  <c r="F76" i="2" s="1"/>
  <c r="G78" i="1"/>
  <c r="H78" i="1" s="1"/>
  <c r="O78" i="1"/>
  <c r="I78" i="1"/>
  <c r="J78" i="1" s="1"/>
  <c r="L78" i="1" s="1"/>
  <c r="N78" i="1" s="1"/>
  <c r="F79" i="1" s="1"/>
  <c r="O79" i="1" s="1"/>
  <c r="O102" i="10" l="1"/>
  <c r="G102" i="10"/>
  <c r="I102" i="10" s="1"/>
  <c r="J102" i="10" s="1"/>
  <c r="K75" i="5"/>
  <c r="M75" i="5" s="1"/>
  <c r="E76" i="5" s="1"/>
  <c r="L75" i="5"/>
  <c r="N75" i="5" s="1"/>
  <c r="F76" i="5" s="1"/>
  <c r="O76" i="2"/>
  <c r="G76" i="2"/>
  <c r="H76" i="2" s="1"/>
  <c r="K78" i="1"/>
  <c r="M78" i="1" s="1"/>
  <c r="E79" i="1" s="1"/>
  <c r="H102" i="10" l="1"/>
  <c r="G76" i="5"/>
  <c r="O76" i="5"/>
  <c r="I76" i="5"/>
  <c r="J76" i="5" s="1"/>
  <c r="H76" i="5"/>
  <c r="I76" i="2"/>
  <c r="J76" i="2" s="1"/>
  <c r="K76" i="2"/>
  <c r="M76" i="2" s="1"/>
  <c r="E77" i="2" s="1"/>
  <c r="L76" i="2"/>
  <c r="N76" i="2" s="1"/>
  <c r="F77" i="2" s="1"/>
  <c r="G79" i="1"/>
  <c r="H79" i="1" s="1"/>
  <c r="L102" i="10" l="1"/>
  <c r="N102" i="10" s="1"/>
  <c r="F103" i="10" s="1"/>
  <c r="K102" i="10"/>
  <c r="M102" i="10" s="1"/>
  <c r="E103" i="10" s="1"/>
  <c r="K76" i="5"/>
  <c r="M76" i="5" s="1"/>
  <c r="E77" i="5" s="1"/>
  <c r="L76" i="5"/>
  <c r="N76" i="5" s="1"/>
  <c r="F77" i="5" s="1"/>
  <c r="O77" i="2"/>
  <c r="G77" i="2"/>
  <c r="I77" i="2" s="1"/>
  <c r="J77" i="2" s="1"/>
  <c r="I79" i="1"/>
  <c r="J79" i="1" s="1"/>
  <c r="L79" i="1" s="1"/>
  <c r="N79" i="1" s="1"/>
  <c r="F80" i="1" s="1"/>
  <c r="O80" i="1" s="1"/>
  <c r="O103" i="10" l="1"/>
  <c r="G103" i="10"/>
  <c r="I103" i="10" s="1"/>
  <c r="J103" i="10" s="1"/>
  <c r="O77" i="5"/>
  <c r="G77" i="5"/>
  <c r="I77" i="5" s="1"/>
  <c r="J77" i="5" s="1"/>
  <c r="H77" i="2"/>
  <c r="K77" i="2" s="1"/>
  <c r="M77" i="2" s="1"/>
  <c r="E78" i="2" s="1"/>
  <c r="L77" i="2"/>
  <c r="N77" i="2" s="1"/>
  <c r="F78" i="2" s="1"/>
  <c r="K79" i="1"/>
  <c r="M79" i="1" s="1"/>
  <c r="E80" i="1" s="1"/>
  <c r="H103" i="10" l="1"/>
  <c r="H77" i="5"/>
  <c r="L77" i="5"/>
  <c r="N77" i="5" s="1"/>
  <c r="F78" i="5" s="1"/>
  <c r="K77" i="5"/>
  <c r="M77" i="5" s="1"/>
  <c r="E78" i="5" s="1"/>
  <c r="O78" i="2"/>
  <c r="G78" i="2"/>
  <c r="I78" i="2" s="1"/>
  <c r="J78" i="2" s="1"/>
  <c r="G80" i="1"/>
  <c r="H80" i="1" s="1"/>
  <c r="K103" i="10" l="1"/>
  <c r="M103" i="10" s="1"/>
  <c r="E104" i="10" s="1"/>
  <c r="L103" i="10"/>
  <c r="N103" i="10" s="1"/>
  <c r="F104" i="10" s="1"/>
  <c r="O78" i="5"/>
  <c r="G78" i="5"/>
  <c r="H78" i="5" s="1"/>
  <c r="H78" i="2"/>
  <c r="K78" i="2"/>
  <c r="M78" i="2" s="1"/>
  <c r="E79" i="2" s="1"/>
  <c r="L78" i="2"/>
  <c r="N78" i="2" s="1"/>
  <c r="F79" i="2" s="1"/>
  <c r="I80" i="1"/>
  <c r="J80" i="1" s="1"/>
  <c r="L80" i="1" s="1"/>
  <c r="N80" i="1" s="1"/>
  <c r="F81" i="1" s="1"/>
  <c r="O81" i="1" s="1"/>
  <c r="G104" i="10" l="1"/>
  <c r="O104" i="10"/>
  <c r="I104" i="10"/>
  <c r="J104" i="10" s="1"/>
  <c r="H104" i="10"/>
  <c r="I78" i="5"/>
  <c r="J78" i="5" s="1"/>
  <c r="L78" i="5" s="1"/>
  <c r="N78" i="5" s="1"/>
  <c r="F79" i="5" s="1"/>
  <c r="O79" i="2"/>
  <c r="G79" i="2"/>
  <c r="I79" i="2" s="1"/>
  <c r="J79" i="2" s="1"/>
  <c r="K80" i="1"/>
  <c r="M80" i="1" s="1"/>
  <c r="E81" i="1" s="1"/>
  <c r="L104" i="10" l="1"/>
  <c r="N104" i="10" s="1"/>
  <c r="F105" i="10" s="1"/>
  <c r="K104" i="10"/>
  <c r="M104" i="10" s="1"/>
  <c r="E105" i="10" s="1"/>
  <c r="O79" i="5"/>
  <c r="K78" i="5"/>
  <c r="M78" i="5" s="1"/>
  <c r="E79" i="5" s="1"/>
  <c r="H79" i="2"/>
  <c r="K79" i="2" s="1"/>
  <c r="M79" i="2" s="1"/>
  <c r="E80" i="2" s="1"/>
  <c r="L79" i="2"/>
  <c r="N79" i="2" s="1"/>
  <c r="F80" i="2" s="1"/>
  <c r="G81" i="1"/>
  <c r="H81" i="1" s="1"/>
  <c r="G105" i="10" l="1"/>
  <c r="I105" i="10" s="1"/>
  <c r="J105" i="10" s="1"/>
  <c r="O105" i="10"/>
  <c r="G79" i="5"/>
  <c r="I79" i="5" s="1"/>
  <c r="J79" i="5" s="1"/>
  <c r="O80" i="2"/>
  <c r="G80" i="2"/>
  <c r="I80" i="2" s="1"/>
  <c r="J80" i="2" s="1"/>
  <c r="I81" i="1"/>
  <c r="J81" i="1" s="1"/>
  <c r="L81" i="1" s="1"/>
  <c r="N81" i="1" s="1"/>
  <c r="F82" i="1" s="1"/>
  <c r="O82" i="1" s="1"/>
  <c r="H105" i="10" l="1"/>
  <c r="H79" i="5"/>
  <c r="H80" i="2"/>
  <c r="K80" i="2"/>
  <c r="M80" i="2" s="1"/>
  <c r="E81" i="2" s="1"/>
  <c r="L80" i="2"/>
  <c r="N80" i="2" s="1"/>
  <c r="F81" i="2" s="1"/>
  <c r="K81" i="1"/>
  <c r="M81" i="1" s="1"/>
  <c r="E82" i="1" s="1"/>
  <c r="K105" i="10" l="1"/>
  <c r="M105" i="10" s="1"/>
  <c r="E106" i="10" s="1"/>
  <c r="L105" i="10"/>
  <c r="N105" i="10" s="1"/>
  <c r="F106" i="10" s="1"/>
  <c r="K79" i="5"/>
  <c r="M79" i="5" s="1"/>
  <c r="E80" i="5" s="1"/>
  <c r="L79" i="5"/>
  <c r="N79" i="5" s="1"/>
  <c r="F80" i="5" s="1"/>
  <c r="O81" i="2"/>
  <c r="G81" i="2"/>
  <c r="I81" i="2" s="1"/>
  <c r="J81" i="2" s="1"/>
  <c r="G82" i="1"/>
  <c r="I82" i="1" s="1"/>
  <c r="J82" i="1" s="1"/>
  <c r="O106" i="10" l="1"/>
  <c r="G106" i="10"/>
  <c r="I106" i="10" s="1"/>
  <c r="J106" i="10" s="1"/>
  <c r="O80" i="5"/>
  <c r="G80" i="5"/>
  <c r="I80" i="5" s="1"/>
  <c r="J80" i="5" s="1"/>
  <c r="H81" i="2"/>
  <c r="K81" i="2" s="1"/>
  <c r="M81" i="2" s="1"/>
  <c r="E82" i="2" s="1"/>
  <c r="L81" i="2"/>
  <c r="N81" i="2" s="1"/>
  <c r="F82" i="2" s="1"/>
  <c r="H82" i="1"/>
  <c r="H106" i="10" l="1"/>
  <c r="H80" i="5"/>
  <c r="K80" i="5" s="1"/>
  <c r="M80" i="5" s="1"/>
  <c r="E81" i="5" s="1"/>
  <c r="O82" i="2"/>
  <c r="G82" i="2"/>
  <c r="I82" i="2" s="1"/>
  <c r="J82" i="2" s="1"/>
  <c r="L82" i="1"/>
  <c r="N82" i="1" s="1"/>
  <c r="F83" i="1" s="1"/>
  <c r="O83" i="1" s="1"/>
  <c r="K82" i="1"/>
  <c r="M82" i="1" s="1"/>
  <c r="E83" i="1" s="1"/>
  <c r="L106" i="10" l="1"/>
  <c r="N106" i="10" s="1"/>
  <c r="F107" i="10" s="1"/>
  <c r="K106" i="10"/>
  <c r="M106" i="10" s="1"/>
  <c r="E107" i="10" s="1"/>
  <c r="L80" i="5"/>
  <c r="N80" i="5" s="1"/>
  <c r="F81" i="5" s="1"/>
  <c r="O81" i="5" s="1"/>
  <c r="G81" i="5"/>
  <c r="I81" i="5" s="1"/>
  <c r="J81" i="5" s="1"/>
  <c r="H82" i="2"/>
  <c r="L82" i="2" s="1"/>
  <c r="N82" i="2" s="1"/>
  <c r="F83" i="2" s="1"/>
  <c r="G83" i="1"/>
  <c r="I83" i="1" s="1"/>
  <c r="J83" i="1" s="1"/>
  <c r="O107" i="10" l="1"/>
  <c r="G107" i="10"/>
  <c r="I107" i="10" s="1"/>
  <c r="J107" i="10" s="1"/>
  <c r="H81" i="5"/>
  <c r="L81" i="5"/>
  <c r="N81" i="5" s="1"/>
  <c r="F82" i="5" s="1"/>
  <c r="K81" i="5"/>
  <c r="M81" i="5" s="1"/>
  <c r="E82" i="5" s="1"/>
  <c r="K82" i="2"/>
  <c r="M82" i="2" s="1"/>
  <c r="E83" i="2" s="1"/>
  <c r="G83" i="2"/>
  <c r="H83" i="2" s="1"/>
  <c r="O83" i="2"/>
  <c r="H83" i="1"/>
  <c r="H107" i="10" l="1"/>
  <c r="G82" i="5"/>
  <c r="I82" i="5" s="1"/>
  <c r="J82" i="5" s="1"/>
  <c r="O82" i="5"/>
  <c r="I83" i="2"/>
  <c r="J83" i="2" s="1"/>
  <c r="L83" i="2" s="1"/>
  <c r="N83" i="2" s="1"/>
  <c r="F84" i="2" s="1"/>
  <c r="L83" i="1"/>
  <c r="N83" i="1" s="1"/>
  <c r="F84" i="1" s="1"/>
  <c r="O84" i="1" s="1"/>
  <c r="K83" i="1"/>
  <c r="M83" i="1" s="1"/>
  <c r="E84" i="1" s="1"/>
  <c r="K107" i="10" l="1"/>
  <c r="M107" i="10" s="1"/>
  <c r="E108" i="10" s="1"/>
  <c r="L107" i="10"/>
  <c r="N107" i="10" s="1"/>
  <c r="F108" i="10" s="1"/>
  <c r="H82" i="5"/>
  <c r="O84" i="2"/>
  <c r="K83" i="2"/>
  <c r="M83" i="2" s="1"/>
  <c r="E84" i="2" s="1"/>
  <c r="G84" i="1"/>
  <c r="I84" i="1" s="1"/>
  <c r="J84" i="1" s="1"/>
  <c r="G108" i="10" l="1"/>
  <c r="I108" i="10" s="1"/>
  <c r="J108" i="10" s="1"/>
  <c r="O108" i="10"/>
  <c r="K82" i="5"/>
  <c r="M82" i="5" s="1"/>
  <c r="E83" i="5" s="1"/>
  <c r="L82" i="5"/>
  <c r="N82" i="5" s="1"/>
  <c r="F83" i="5" s="1"/>
  <c r="G84" i="2"/>
  <c r="I84" i="2" s="1"/>
  <c r="J84" i="2" s="1"/>
  <c r="H84" i="1"/>
  <c r="H108" i="10" l="1"/>
  <c r="G83" i="5"/>
  <c r="O83" i="5"/>
  <c r="H83" i="5"/>
  <c r="I83" i="5"/>
  <c r="J83" i="5" s="1"/>
  <c r="H84" i="2"/>
  <c r="L84" i="1"/>
  <c r="N84" i="1" s="1"/>
  <c r="F85" i="1" s="1"/>
  <c r="O85" i="1" s="1"/>
  <c r="K84" i="1"/>
  <c r="M84" i="1" s="1"/>
  <c r="E85" i="1" s="1"/>
  <c r="K108" i="10" l="1"/>
  <c r="M108" i="10" s="1"/>
  <c r="E109" i="10" s="1"/>
  <c r="L108" i="10"/>
  <c r="N108" i="10" s="1"/>
  <c r="F109" i="10" s="1"/>
  <c r="L83" i="5"/>
  <c r="N83" i="5" s="1"/>
  <c r="F84" i="5" s="1"/>
  <c r="K83" i="5"/>
  <c r="M83" i="5" s="1"/>
  <c r="E84" i="5" s="1"/>
  <c r="K84" i="2"/>
  <c r="M84" i="2" s="1"/>
  <c r="E85" i="2" s="1"/>
  <c r="L84" i="2"/>
  <c r="N84" i="2" s="1"/>
  <c r="F85" i="2" s="1"/>
  <c r="G85" i="1"/>
  <c r="I85" i="1" s="1"/>
  <c r="J85" i="1" s="1"/>
  <c r="G109" i="10" l="1"/>
  <c r="O109" i="10"/>
  <c r="I109" i="10"/>
  <c r="J109" i="10" s="1"/>
  <c r="H109" i="10"/>
  <c r="O84" i="5"/>
  <c r="G84" i="5"/>
  <c r="H84" i="5" s="1"/>
  <c r="O85" i="2"/>
  <c r="G85" i="2"/>
  <c r="I85" i="2" s="1"/>
  <c r="J85" i="2" s="1"/>
  <c r="H85" i="1"/>
  <c r="L109" i="10" l="1"/>
  <c r="N109" i="10" s="1"/>
  <c r="F110" i="10" s="1"/>
  <c r="K109" i="10"/>
  <c r="M109" i="10" s="1"/>
  <c r="E110" i="10" s="1"/>
  <c r="I84" i="5"/>
  <c r="J84" i="5" s="1"/>
  <c r="L84" i="5" s="1"/>
  <c r="N84" i="5" s="1"/>
  <c r="F85" i="5" s="1"/>
  <c r="H85" i="2"/>
  <c r="L85" i="2"/>
  <c r="N85" i="2" s="1"/>
  <c r="F86" i="2" s="1"/>
  <c r="K85" i="2"/>
  <c r="M85" i="2" s="1"/>
  <c r="E86" i="2" s="1"/>
  <c r="K85" i="1"/>
  <c r="M85" i="1" s="1"/>
  <c r="E86" i="1" s="1"/>
  <c r="L85" i="1"/>
  <c r="N85" i="1" s="1"/>
  <c r="F86" i="1" s="1"/>
  <c r="O110" i="10" l="1"/>
  <c r="G110" i="10"/>
  <c r="I110" i="10" s="1"/>
  <c r="J110" i="10" s="1"/>
  <c r="O85" i="5"/>
  <c r="K84" i="5"/>
  <c r="M84" i="5" s="1"/>
  <c r="E85" i="5" s="1"/>
  <c r="G85" i="5" s="1"/>
  <c r="O86" i="2"/>
  <c r="G86" i="2"/>
  <c r="I86" i="2" s="1"/>
  <c r="J86" i="2" s="1"/>
  <c r="G86" i="1"/>
  <c r="H86" i="1" s="1"/>
  <c r="O86" i="1"/>
  <c r="H110" i="10" l="1"/>
  <c r="I85" i="5"/>
  <c r="J85" i="5" s="1"/>
  <c r="H85" i="5"/>
  <c r="H86" i="2"/>
  <c r="I86" i="1"/>
  <c r="J86" i="1" s="1"/>
  <c r="L86" i="1" s="1"/>
  <c r="N86" i="1" s="1"/>
  <c r="F87" i="1" s="1"/>
  <c r="O87" i="1" s="1"/>
  <c r="L110" i="10" l="1"/>
  <c r="N110" i="10" s="1"/>
  <c r="F111" i="10" s="1"/>
  <c r="K110" i="10"/>
  <c r="M110" i="10" s="1"/>
  <c r="E111" i="10" s="1"/>
  <c r="L85" i="5"/>
  <c r="N85" i="5" s="1"/>
  <c r="F86" i="5" s="1"/>
  <c r="K85" i="5"/>
  <c r="M85" i="5" s="1"/>
  <c r="E86" i="5" s="1"/>
  <c r="K86" i="1"/>
  <c r="M86" i="1" s="1"/>
  <c r="E87" i="1" s="1"/>
  <c r="G87" i="1" s="1"/>
  <c r="H87" i="1" s="1"/>
  <c r="K86" i="2"/>
  <c r="M86" i="2" s="1"/>
  <c r="E87" i="2" s="1"/>
  <c r="L86" i="2"/>
  <c r="N86" i="2" s="1"/>
  <c r="F87" i="2" s="1"/>
  <c r="O111" i="10" l="1"/>
  <c r="G111" i="10"/>
  <c r="I111" i="10" s="1"/>
  <c r="J111" i="10" s="1"/>
  <c r="O86" i="5"/>
  <c r="G86" i="5"/>
  <c r="I86" i="5" s="1"/>
  <c r="J86" i="5" s="1"/>
  <c r="I87" i="1"/>
  <c r="J87" i="1" s="1"/>
  <c r="O87" i="2"/>
  <c r="G87" i="2"/>
  <c r="I87" i="2" s="1"/>
  <c r="J87" i="2" s="1"/>
  <c r="K87" i="1"/>
  <c r="M87" i="1" s="1"/>
  <c r="E88" i="1" s="1"/>
  <c r="L87" i="1"/>
  <c r="N87" i="1" s="1"/>
  <c r="F88" i="1" s="1"/>
  <c r="H111" i="10" l="1"/>
  <c r="H86" i="5"/>
  <c r="H87" i="2"/>
  <c r="K87" i="2"/>
  <c r="M87" i="2" s="1"/>
  <c r="E88" i="2" s="1"/>
  <c r="L87" i="2"/>
  <c r="N87" i="2" s="1"/>
  <c r="F88" i="2" s="1"/>
  <c r="G88" i="1"/>
  <c r="O88" i="1"/>
  <c r="K111" i="10" l="1"/>
  <c r="M111" i="10" s="1"/>
  <c r="E112" i="10" s="1"/>
  <c r="L111" i="10"/>
  <c r="N111" i="10" s="1"/>
  <c r="F112" i="10" s="1"/>
  <c r="L86" i="5"/>
  <c r="N86" i="5" s="1"/>
  <c r="F87" i="5" s="1"/>
  <c r="K86" i="5"/>
  <c r="M86" i="5" s="1"/>
  <c r="E87" i="5" s="1"/>
  <c r="O88" i="2"/>
  <c r="G88" i="2"/>
  <c r="I88" i="2" s="1"/>
  <c r="J88" i="2" s="1"/>
  <c r="H88" i="1"/>
  <c r="I88" i="1"/>
  <c r="J88" i="1" s="1"/>
  <c r="O112" i="10" l="1"/>
  <c r="G112" i="10"/>
  <c r="I112" i="10" s="1"/>
  <c r="J112" i="10" s="1"/>
  <c r="O87" i="5"/>
  <c r="G87" i="5"/>
  <c r="H87" i="5" s="1"/>
  <c r="H88" i="2"/>
  <c r="K88" i="2" s="1"/>
  <c r="M88" i="2" s="1"/>
  <c r="E89" i="2" s="1"/>
  <c r="L88" i="1"/>
  <c r="N88" i="1" s="1"/>
  <c r="F89" i="1" s="1"/>
  <c r="K88" i="1"/>
  <c r="M88" i="1" s="1"/>
  <c r="E89" i="1" s="1"/>
  <c r="H112" i="10" l="1"/>
  <c r="K112" i="10" s="1"/>
  <c r="M112" i="10" s="1"/>
  <c r="E113" i="10" s="1"/>
  <c r="L112" i="10"/>
  <c r="N112" i="10" s="1"/>
  <c r="F113" i="10" s="1"/>
  <c r="I87" i="5"/>
  <c r="J87" i="5" s="1"/>
  <c r="L87" i="5" s="1"/>
  <c r="N87" i="5" s="1"/>
  <c r="F88" i="5" s="1"/>
  <c r="L88" i="2"/>
  <c r="N88" i="2" s="1"/>
  <c r="F89" i="2" s="1"/>
  <c r="O89" i="2" s="1"/>
  <c r="G89" i="2"/>
  <c r="I89" i="2" s="1"/>
  <c r="J89" i="2" s="1"/>
  <c r="O89" i="1"/>
  <c r="G89" i="1"/>
  <c r="O113" i="10" l="1"/>
  <c r="G113" i="10"/>
  <c r="I113" i="10" s="1"/>
  <c r="J113" i="10" s="1"/>
  <c r="O88" i="5"/>
  <c r="K87" i="5"/>
  <c r="M87" i="5" s="1"/>
  <c r="E88" i="5" s="1"/>
  <c r="G88" i="5" s="1"/>
  <c r="H89" i="2"/>
  <c r="K89" i="2" s="1"/>
  <c r="M89" i="2" s="1"/>
  <c r="E90" i="2" s="1"/>
  <c r="I89" i="1"/>
  <c r="J89" i="1" s="1"/>
  <c r="H89" i="1"/>
  <c r="H113" i="10" l="1"/>
  <c r="L113" i="10"/>
  <c r="N113" i="10" s="1"/>
  <c r="F114" i="10" s="1"/>
  <c r="K113" i="10"/>
  <c r="M113" i="10" s="1"/>
  <c r="E114" i="10" s="1"/>
  <c r="I88" i="5"/>
  <c r="J88" i="5" s="1"/>
  <c r="H88" i="5"/>
  <c r="L89" i="2"/>
  <c r="N89" i="2" s="1"/>
  <c r="F90" i="2" s="1"/>
  <c r="O90" i="2"/>
  <c r="G90" i="2"/>
  <c r="I90" i="2" s="1"/>
  <c r="J90" i="2" s="1"/>
  <c r="L89" i="1"/>
  <c r="N89" i="1" s="1"/>
  <c r="F90" i="1" s="1"/>
  <c r="K89" i="1"/>
  <c r="M89" i="1" s="1"/>
  <c r="E90" i="1" s="1"/>
  <c r="O114" i="10" l="1"/>
  <c r="G114" i="10"/>
  <c r="I114" i="10" s="1"/>
  <c r="J114" i="10" s="1"/>
  <c r="K88" i="5"/>
  <c r="M88" i="5" s="1"/>
  <c r="E89" i="5" s="1"/>
  <c r="L88" i="5"/>
  <c r="N88" i="5" s="1"/>
  <c r="F89" i="5" s="1"/>
  <c r="H90" i="2"/>
  <c r="L90" i="2"/>
  <c r="N90" i="2" s="1"/>
  <c r="F91" i="2" s="1"/>
  <c r="K90" i="2"/>
  <c r="M90" i="2" s="1"/>
  <c r="E91" i="2" s="1"/>
  <c r="G90" i="1"/>
  <c r="I90" i="1" s="1"/>
  <c r="J90" i="1" s="1"/>
  <c r="O90" i="1"/>
  <c r="H114" i="10" l="1"/>
  <c r="O89" i="5"/>
  <c r="G89" i="5"/>
  <c r="I89" i="5" s="1"/>
  <c r="J89" i="5" s="1"/>
  <c r="G91" i="2"/>
  <c r="I91" i="2" s="1"/>
  <c r="J91" i="2" s="1"/>
  <c r="O91" i="2"/>
  <c r="H90" i="1"/>
  <c r="L114" i="10" l="1"/>
  <c r="N114" i="10" s="1"/>
  <c r="F115" i="10" s="1"/>
  <c r="K114" i="10"/>
  <c r="M114" i="10" s="1"/>
  <c r="E115" i="10" s="1"/>
  <c r="H89" i="5"/>
  <c r="K89" i="5"/>
  <c r="M89" i="5" s="1"/>
  <c r="E90" i="5" s="1"/>
  <c r="L89" i="5"/>
  <c r="N89" i="5" s="1"/>
  <c r="F90" i="5" s="1"/>
  <c r="H91" i="2"/>
  <c r="K90" i="1"/>
  <c r="M90" i="1" s="1"/>
  <c r="E91" i="1" s="1"/>
  <c r="L90" i="1"/>
  <c r="N90" i="1" s="1"/>
  <c r="F91" i="1" s="1"/>
  <c r="O115" i="10" l="1"/>
  <c r="G115" i="10"/>
  <c r="I115" i="10" s="1"/>
  <c r="J115" i="10" s="1"/>
  <c r="O90" i="5"/>
  <c r="G90" i="5"/>
  <c r="I90" i="5" s="1"/>
  <c r="J90" i="5" s="1"/>
  <c r="K91" i="2"/>
  <c r="M91" i="2" s="1"/>
  <c r="E92" i="2" s="1"/>
  <c r="L91" i="2"/>
  <c r="N91" i="2" s="1"/>
  <c r="F92" i="2" s="1"/>
  <c r="G91" i="1"/>
  <c r="H91" i="1" s="1"/>
  <c r="O91" i="1"/>
  <c r="H115" i="10" l="1"/>
  <c r="H90" i="5"/>
  <c r="K90" i="5"/>
  <c r="M90" i="5" s="1"/>
  <c r="E91" i="5" s="1"/>
  <c r="L90" i="5"/>
  <c r="N90" i="5" s="1"/>
  <c r="F91" i="5" s="1"/>
  <c r="O92" i="2"/>
  <c r="G92" i="2"/>
  <c r="I92" i="2" s="1"/>
  <c r="J92" i="2" s="1"/>
  <c r="I91" i="1"/>
  <c r="J91" i="1" s="1"/>
  <c r="L91" i="1" s="1"/>
  <c r="N91" i="1" s="1"/>
  <c r="F92" i="1" s="1"/>
  <c r="L115" i="10" l="1"/>
  <c r="N115" i="10" s="1"/>
  <c r="F116" i="10" s="1"/>
  <c r="K115" i="10"/>
  <c r="M115" i="10" s="1"/>
  <c r="E116" i="10" s="1"/>
  <c r="O91" i="5"/>
  <c r="G91" i="5"/>
  <c r="I91" i="5" s="1"/>
  <c r="J91" i="5" s="1"/>
  <c r="H92" i="2"/>
  <c r="K92" i="2"/>
  <c r="M92" i="2" s="1"/>
  <c r="E93" i="2" s="1"/>
  <c r="L92" i="2"/>
  <c r="N92" i="2" s="1"/>
  <c r="F93" i="2" s="1"/>
  <c r="O92" i="1"/>
  <c r="K91" i="1"/>
  <c r="M91" i="1" s="1"/>
  <c r="E92" i="1" s="1"/>
  <c r="G116" i="10" l="1"/>
  <c r="I116" i="10" s="1"/>
  <c r="J116" i="10" s="1"/>
  <c r="O116" i="10"/>
  <c r="H91" i="5"/>
  <c r="K91" i="5" s="1"/>
  <c r="M91" i="5" s="1"/>
  <c r="E92" i="5" s="1"/>
  <c r="L91" i="5"/>
  <c r="N91" i="5" s="1"/>
  <c r="F92" i="5" s="1"/>
  <c r="O93" i="2"/>
  <c r="G93" i="2"/>
  <c r="I93" i="2" s="1"/>
  <c r="J93" i="2" s="1"/>
  <c r="G92" i="1"/>
  <c r="H92" i="1" s="1"/>
  <c r="H116" i="10" l="1"/>
  <c r="O92" i="5"/>
  <c r="G92" i="5"/>
  <c r="I92" i="5" s="1"/>
  <c r="J92" i="5" s="1"/>
  <c r="H93" i="2"/>
  <c r="I92" i="1"/>
  <c r="J92" i="1" s="1"/>
  <c r="L92" i="1" s="1"/>
  <c r="N92" i="1" s="1"/>
  <c r="F93" i="1" s="1"/>
  <c r="L116" i="10" l="1"/>
  <c r="N116" i="10" s="1"/>
  <c r="F117" i="10" s="1"/>
  <c r="K116" i="10"/>
  <c r="M116" i="10" s="1"/>
  <c r="E117" i="10" s="1"/>
  <c r="H92" i="5"/>
  <c r="K93" i="2"/>
  <c r="M93" i="2" s="1"/>
  <c r="E94" i="2" s="1"/>
  <c r="L93" i="2"/>
  <c r="N93" i="2" s="1"/>
  <c r="F94" i="2" s="1"/>
  <c r="O93" i="1"/>
  <c r="K92" i="1"/>
  <c r="M92" i="1" s="1"/>
  <c r="E93" i="1" s="1"/>
  <c r="O117" i="10" l="1"/>
  <c r="G117" i="10"/>
  <c r="H117" i="10" s="1"/>
  <c r="L92" i="5"/>
  <c r="N92" i="5" s="1"/>
  <c r="F93" i="5" s="1"/>
  <c r="K92" i="5"/>
  <c r="M92" i="5" s="1"/>
  <c r="E93" i="5" s="1"/>
  <c r="O94" i="2"/>
  <c r="G94" i="2"/>
  <c r="I94" i="2" s="1"/>
  <c r="J94" i="2" s="1"/>
  <c r="G93" i="1"/>
  <c r="H93" i="1" s="1"/>
  <c r="I117" i="10" l="1"/>
  <c r="J117" i="10" s="1"/>
  <c r="L117" i="10" s="1"/>
  <c r="N117" i="10" s="1"/>
  <c r="F118" i="10" s="1"/>
  <c r="O93" i="5"/>
  <c r="G93" i="5"/>
  <c r="I93" i="5" s="1"/>
  <c r="J93" i="5" s="1"/>
  <c r="H94" i="2"/>
  <c r="I93" i="1"/>
  <c r="J93" i="1" s="1"/>
  <c r="L93" i="1" s="1"/>
  <c r="N93" i="1" s="1"/>
  <c r="F94" i="1" s="1"/>
  <c r="O118" i="10" l="1"/>
  <c r="K117" i="10"/>
  <c r="M117" i="10" s="1"/>
  <c r="E118" i="10" s="1"/>
  <c r="H93" i="5"/>
  <c r="K94" i="2"/>
  <c r="M94" i="2" s="1"/>
  <c r="E95" i="2" s="1"/>
  <c r="L94" i="2"/>
  <c r="N94" i="2" s="1"/>
  <c r="F95" i="2" s="1"/>
  <c r="O94" i="1"/>
  <c r="K93" i="1"/>
  <c r="M93" i="1" s="1"/>
  <c r="E94" i="1" s="1"/>
  <c r="G94" i="1" s="1"/>
  <c r="H94" i="1" s="1"/>
  <c r="G118" i="10" l="1"/>
  <c r="I118" i="10" s="1"/>
  <c r="J118" i="10" s="1"/>
  <c r="L93" i="5"/>
  <c r="N93" i="5" s="1"/>
  <c r="F94" i="5" s="1"/>
  <c r="K93" i="5"/>
  <c r="M93" i="5" s="1"/>
  <c r="E94" i="5" s="1"/>
  <c r="O95" i="2"/>
  <c r="G95" i="2"/>
  <c r="I95" i="2" s="1"/>
  <c r="J95" i="2" s="1"/>
  <c r="I94" i="1"/>
  <c r="J94" i="1" s="1"/>
  <c r="L94" i="1" s="1"/>
  <c r="N94" i="1" s="1"/>
  <c r="F95" i="1" s="1"/>
  <c r="H118" i="10" l="1"/>
  <c r="O94" i="5"/>
  <c r="G94" i="5"/>
  <c r="H94" i="5" s="1"/>
  <c r="H95" i="2"/>
  <c r="K95" i="2" s="1"/>
  <c r="M95" i="2" s="1"/>
  <c r="E96" i="2" s="1"/>
  <c r="L95" i="2"/>
  <c r="N95" i="2" s="1"/>
  <c r="F96" i="2" s="1"/>
  <c r="O95" i="1"/>
  <c r="K94" i="1"/>
  <c r="M94" i="1" s="1"/>
  <c r="E95" i="1" s="1"/>
  <c r="L118" i="10" l="1"/>
  <c r="N118" i="10" s="1"/>
  <c r="F119" i="10" s="1"/>
  <c r="K118" i="10"/>
  <c r="M118" i="10" s="1"/>
  <c r="E119" i="10" s="1"/>
  <c r="I94" i="5"/>
  <c r="J94" i="5" s="1"/>
  <c r="L94" i="5" s="1"/>
  <c r="N94" i="5" s="1"/>
  <c r="F95" i="5" s="1"/>
  <c r="O96" i="2"/>
  <c r="G96" i="2"/>
  <c r="I96" i="2" s="1"/>
  <c r="J96" i="2" s="1"/>
  <c r="G95" i="1"/>
  <c r="H95" i="1" s="1"/>
  <c r="O119" i="10" l="1"/>
  <c r="G119" i="10"/>
  <c r="I119" i="10" s="1"/>
  <c r="J119" i="10" s="1"/>
  <c r="O95" i="5"/>
  <c r="K94" i="5"/>
  <c r="M94" i="5" s="1"/>
  <c r="E95" i="5" s="1"/>
  <c r="I95" i="1"/>
  <c r="J95" i="1" s="1"/>
  <c r="L95" i="1" s="1"/>
  <c r="N95" i="1" s="1"/>
  <c r="F96" i="1" s="1"/>
  <c r="O96" i="1" s="1"/>
  <c r="H96" i="2"/>
  <c r="K95" i="1"/>
  <c r="M95" i="1" s="1"/>
  <c r="E96" i="1" s="1"/>
  <c r="H119" i="10" l="1"/>
  <c r="G95" i="5"/>
  <c r="H95" i="5" s="1"/>
  <c r="K96" i="2"/>
  <c r="M96" i="2" s="1"/>
  <c r="E97" i="2" s="1"/>
  <c r="L96" i="2"/>
  <c r="N96" i="2" s="1"/>
  <c r="F97" i="2" s="1"/>
  <c r="G96" i="1"/>
  <c r="I96" i="1" s="1"/>
  <c r="J96" i="1" s="1"/>
  <c r="K119" i="10" l="1"/>
  <c r="M119" i="10" s="1"/>
  <c r="E120" i="10" s="1"/>
  <c r="L119" i="10"/>
  <c r="N119" i="10" s="1"/>
  <c r="F120" i="10" s="1"/>
  <c r="I95" i="5"/>
  <c r="J95" i="5" s="1"/>
  <c r="L95" i="5" s="1"/>
  <c r="N95" i="5" s="1"/>
  <c r="F96" i="5" s="1"/>
  <c r="G97" i="2"/>
  <c r="O97" i="2"/>
  <c r="I97" i="2"/>
  <c r="J97" i="2" s="1"/>
  <c r="H97" i="2"/>
  <c r="H96" i="1"/>
  <c r="O120" i="10" l="1"/>
  <c r="G120" i="10"/>
  <c r="I120" i="10" s="1"/>
  <c r="J120" i="10" s="1"/>
  <c r="O96" i="5"/>
  <c r="K95" i="5"/>
  <c r="M95" i="5" s="1"/>
  <c r="E96" i="5" s="1"/>
  <c r="K97" i="2"/>
  <c r="M97" i="2" s="1"/>
  <c r="E98" i="2" s="1"/>
  <c r="L97" i="2"/>
  <c r="N97" i="2" s="1"/>
  <c r="F98" i="2" s="1"/>
  <c r="K96" i="1"/>
  <c r="M96" i="1" s="1"/>
  <c r="E97" i="1" s="1"/>
  <c r="L96" i="1"/>
  <c r="N96" i="1" s="1"/>
  <c r="F97" i="1" s="1"/>
  <c r="H120" i="10" l="1"/>
  <c r="L120" i="10"/>
  <c r="N120" i="10" s="1"/>
  <c r="F121" i="10" s="1"/>
  <c r="K120" i="10"/>
  <c r="M120" i="10" s="1"/>
  <c r="E121" i="10" s="1"/>
  <c r="G96" i="5"/>
  <c r="I96" i="5" s="1"/>
  <c r="J96" i="5" s="1"/>
  <c r="O98" i="2"/>
  <c r="G98" i="2"/>
  <c r="I98" i="2" s="1"/>
  <c r="J98" i="2" s="1"/>
  <c r="G97" i="1"/>
  <c r="O97" i="1"/>
  <c r="H97" i="1"/>
  <c r="I97" i="1"/>
  <c r="J97" i="1" s="1"/>
  <c r="G121" i="10" l="1"/>
  <c r="I121" i="10" s="1"/>
  <c r="J121" i="10" s="1"/>
  <c r="O121" i="10"/>
  <c r="H96" i="5"/>
  <c r="H98" i="2"/>
  <c r="K97" i="1"/>
  <c r="M97" i="1" s="1"/>
  <c r="E98" i="1" s="1"/>
  <c r="L97" i="1"/>
  <c r="N97" i="1" s="1"/>
  <c r="F98" i="1" s="1"/>
  <c r="H121" i="10" l="1"/>
  <c r="L96" i="5"/>
  <c r="N96" i="5" s="1"/>
  <c r="F97" i="5" s="1"/>
  <c r="K96" i="5"/>
  <c r="M96" i="5" s="1"/>
  <c r="E97" i="5" s="1"/>
  <c r="L98" i="2"/>
  <c r="N98" i="2" s="1"/>
  <c r="F99" i="2" s="1"/>
  <c r="K98" i="2"/>
  <c r="M98" i="2" s="1"/>
  <c r="E99" i="2" s="1"/>
  <c r="O98" i="1"/>
  <c r="G98" i="1"/>
  <c r="L121" i="10" l="1"/>
  <c r="N121" i="10" s="1"/>
  <c r="F122" i="10" s="1"/>
  <c r="K121" i="10"/>
  <c r="M121" i="10" s="1"/>
  <c r="E122" i="10" s="1"/>
  <c r="O97" i="5"/>
  <c r="G97" i="5"/>
  <c r="I97" i="5" s="1"/>
  <c r="J97" i="5" s="1"/>
  <c r="G99" i="2"/>
  <c r="H99" i="2" s="1"/>
  <c r="O99" i="2"/>
  <c r="H98" i="1"/>
  <c r="I98" i="1"/>
  <c r="J98" i="1" s="1"/>
  <c r="L98" i="1" s="1"/>
  <c r="N98" i="1" s="1"/>
  <c r="F99" i="1" s="1"/>
  <c r="O122" i="10" l="1"/>
  <c r="G122" i="10"/>
  <c r="H122" i="10" s="1"/>
  <c r="H97" i="5"/>
  <c r="I99" i="2"/>
  <c r="J99" i="2" s="1"/>
  <c r="L99" i="2" s="1"/>
  <c r="N99" i="2" s="1"/>
  <c r="F100" i="2" s="1"/>
  <c r="O99" i="1"/>
  <c r="K98" i="1"/>
  <c r="M98" i="1" s="1"/>
  <c r="E99" i="1" s="1"/>
  <c r="G99" i="1" s="1"/>
  <c r="H99" i="1" s="1"/>
  <c r="I122" i="10" l="1"/>
  <c r="J122" i="10" s="1"/>
  <c r="L122" i="10" s="1"/>
  <c r="N122" i="10" s="1"/>
  <c r="F123" i="10" s="1"/>
  <c r="L97" i="5"/>
  <c r="N97" i="5" s="1"/>
  <c r="F98" i="5" s="1"/>
  <c r="K97" i="5"/>
  <c r="M97" i="5" s="1"/>
  <c r="E98" i="5" s="1"/>
  <c r="O100" i="2"/>
  <c r="K99" i="2"/>
  <c r="M99" i="2" s="1"/>
  <c r="E100" i="2" s="1"/>
  <c r="I99" i="1"/>
  <c r="J99" i="1" s="1"/>
  <c r="L99" i="1" s="1"/>
  <c r="N99" i="1" s="1"/>
  <c r="F100" i="1" s="1"/>
  <c r="O123" i="10" l="1"/>
  <c r="K122" i="10"/>
  <c r="M122" i="10" s="1"/>
  <c r="E123" i="10" s="1"/>
  <c r="G123" i="10" s="1"/>
  <c r="O98" i="5"/>
  <c r="G98" i="5"/>
  <c r="I98" i="5" s="1"/>
  <c r="J98" i="5" s="1"/>
  <c r="G100" i="2"/>
  <c r="I100" i="2" s="1"/>
  <c r="J100" i="2" s="1"/>
  <c r="O100" i="1"/>
  <c r="K99" i="1"/>
  <c r="M99" i="1" s="1"/>
  <c r="E100" i="1" s="1"/>
  <c r="H123" i="10" l="1"/>
  <c r="I123" i="10"/>
  <c r="J123" i="10" s="1"/>
  <c r="H98" i="5"/>
  <c r="H100" i="2"/>
  <c r="G100" i="1"/>
  <c r="I100" i="1" s="1"/>
  <c r="J100" i="1" s="1"/>
  <c r="L123" i="10" l="1"/>
  <c r="N123" i="10" s="1"/>
  <c r="F124" i="10" s="1"/>
  <c r="K123" i="10"/>
  <c r="M123" i="10" s="1"/>
  <c r="E124" i="10" s="1"/>
  <c r="K98" i="5"/>
  <c r="M98" i="5" s="1"/>
  <c r="E99" i="5" s="1"/>
  <c r="L98" i="5"/>
  <c r="N98" i="5" s="1"/>
  <c r="F99" i="5" s="1"/>
  <c r="K100" i="2"/>
  <c r="M100" i="2" s="1"/>
  <c r="E101" i="2" s="1"/>
  <c r="L100" i="2"/>
  <c r="N100" i="2" s="1"/>
  <c r="F101" i="2" s="1"/>
  <c r="H100" i="1"/>
  <c r="G124" i="10" l="1"/>
  <c r="I124" i="10" s="1"/>
  <c r="J124" i="10" s="1"/>
  <c r="O124" i="10"/>
  <c r="O99" i="5"/>
  <c r="G99" i="5"/>
  <c r="I99" i="5" s="1"/>
  <c r="J99" i="5" s="1"/>
  <c r="O101" i="2"/>
  <c r="G101" i="2"/>
  <c r="I101" i="2" s="1"/>
  <c r="J101" i="2" s="1"/>
  <c r="K100" i="1"/>
  <c r="M100" i="1" s="1"/>
  <c r="E101" i="1" s="1"/>
  <c r="L100" i="1"/>
  <c r="N100" i="1" s="1"/>
  <c r="F101" i="1" s="1"/>
  <c r="H124" i="10" l="1"/>
  <c r="H99" i="5"/>
  <c r="L99" i="5"/>
  <c r="N99" i="5" s="1"/>
  <c r="F100" i="5" s="1"/>
  <c r="K99" i="5"/>
  <c r="M99" i="5" s="1"/>
  <c r="E100" i="5" s="1"/>
  <c r="H101" i="2"/>
  <c r="K101" i="2"/>
  <c r="M101" i="2" s="1"/>
  <c r="E102" i="2" s="1"/>
  <c r="L101" i="2"/>
  <c r="N101" i="2" s="1"/>
  <c r="F102" i="2" s="1"/>
  <c r="O101" i="1"/>
  <c r="G101" i="1"/>
  <c r="I101" i="1" s="1"/>
  <c r="J101" i="1" s="1"/>
  <c r="L124" i="10" l="1"/>
  <c r="N124" i="10" s="1"/>
  <c r="F125" i="10" s="1"/>
  <c r="K124" i="10"/>
  <c r="M124" i="10" s="1"/>
  <c r="E125" i="10" s="1"/>
  <c r="G100" i="5"/>
  <c r="H100" i="5" s="1"/>
  <c r="O100" i="5"/>
  <c r="O102" i="2"/>
  <c r="G102" i="2"/>
  <c r="I102" i="2" s="1"/>
  <c r="J102" i="2" s="1"/>
  <c r="H101" i="1"/>
  <c r="L101" i="1" s="1"/>
  <c r="N101" i="1" s="1"/>
  <c r="F102" i="1" s="1"/>
  <c r="G125" i="10" l="1"/>
  <c r="I125" i="10" s="1"/>
  <c r="J125" i="10" s="1"/>
  <c r="O125" i="10"/>
  <c r="I100" i="5"/>
  <c r="J100" i="5" s="1"/>
  <c r="L100" i="5" s="1"/>
  <c r="N100" i="5" s="1"/>
  <c r="F101" i="5" s="1"/>
  <c r="H102" i="2"/>
  <c r="K101" i="1"/>
  <c r="M101" i="1" s="1"/>
  <c r="E102" i="1" s="1"/>
  <c r="K102" i="2"/>
  <c r="M102" i="2" s="1"/>
  <c r="E103" i="2" s="1"/>
  <c r="L102" i="2"/>
  <c r="N102" i="2" s="1"/>
  <c r="F103" i="2" s="1"/>
  <c r="O102" i="1"/>
  <c r="G102" i="1"/>
  <c r="I102" i="1" s="1"/>
  <c r="J102" i="1" s="1"/>
  <c r="H125" i="10" l="1"/>
  <c r="O101" i="5"/>
  <c r="K100" i="5"/>
  <c r="M100" i="5" s="1"/>
  <c r="E101" i="5" s="1"/>
  <c r="O103" i="2"/>
  <c r="G103" i="2"/>
  <c r="I103" i="2" s="1"/>
  <c r="J103" i="2" s="1"/>
  <c r="H102" i="1"/>
  <c r="L125" i="10" l="1"/>
  <c r="N125" i="10" s="1"/>
  <c r="F126" i="10" s="1"/>
  <c r="K125" i="10"/>
  <c r="M125" i="10" s="1"/>
  <c r="E126" i="10" s="1"/>
  <c r="G101" i="5"/>
  <c r="I101" i="5" s="1"/>
  <c r="J101" i="5" s="1"/>
  <c r="H103" i="2"/>
  <c r="K103" i="2"/>
  <c r="M103" i="2" s="1"/>
  <c r="E104" i="2" s="1"/>
  <c r="L103" i="2"/>
  <c r="N103" i="2" s="1"/>
  <c r="F104" i="2" s="1"/>
  <c r="L102" i="1"/>
  <c r="N102" i="1" s="1"/>
  <c r="F103" i="1" s="1"/>
  <c r="K102" i="1"/>
  <c r="M102" i="1" s="1"/>
  <c r="E103" i="1" s="1"/>
  <c r="O126" i="10" l="1"/>
  <c r="G126" i="10"/>
  <c r="I126" i="10" s="1"/>
  <c r="J126" i="10" s="1"/>
  <c r="H101" i="5"/>
  <c r="O104" i="2"/>
  <c r="G104" i="2"/>
  <c r="I104" i="2" s="1"/>
  <c r="J104" i="2" s="1"/>
  <c r="O103" i="1"/>
  <c r="G103" i="1"/>
  <c r="I103" i="1" s="1"/>
  <c r="J103" i="1" s="1"/>
  <c r="H126" i="10" l="1"/>
  <c r="K101" i="5"/>
  <c r="M101" i="5" s="1"/>
  <c r="E102" i="5" s="1"/>
  <c r="L101" i="5"/>
  <c r="N101" i="5" s="1"/>
  <c r="F102" i="5" s="1"/>
  <c r="H104" i="2"/>
  <c r="H103" i="1"/>
  <c r="K126" i="10" l="1"/>
  <c r="M126" i="10" s="1"/>
  <c r="E127" i="10" s="1"/>
  <c r="L126" i="10"/>
  <c r="N126" i="10" s="1"/>
  <c r="F127" i="10" s="1"/>
  <c r="O102" i="5"/>
  <c r="G102" i="5"/>
  <c r="H102" i="5" s="1"/>
  <c r="L104" i="2"/>
  <c r="N104" i="2" s="1"/>
  <c r="F105" i="2" s="1"/>
  <c r="K104" i="2"/>
  <c r="M104" i="2" s="1"/>
  <c r="E105" i="2" s="1"/>
  <c r="L103" i="1"/>
  <c r="N103" i="1" s="1"/>
  <c r="F104" i="1" s="1"/>
  <c r="K103" i="1"/>
  <c r="M103" i="1" s="1"/>
  <c r="E104" i="1" s="1"/>
  <c r="O127" i="10" l="1"/>
  <c r="G127" i="10"/>
  <c r="I127" i="10" s="1"/>
  <c r="J127" i="10" s="1"/>
  <c r="I102" i="5"/>
  <c r="J102" i="5" s="1"/>
  <c r="K102" i="5"/>
  <c r="M102" i="5" s="1"/>
  <c r="E103" i="5" s="1"/>
  <c r="L102" i="5"/>
  <c r="N102" i="5" s="1"/>
  <c r="F103" i="5" s="1"/>
  <c r="O105" i="2"/>
  <c r="G105" i="2"/>
  <c r="I105" i="2" s="1"/>
  <c r="J105" i="2" s="1"/>
  <c r="O104" i="1"/>
  <c r="G104" i="1"/>
  <c r="I104" i="1" s="1"/>
  <c r="J104" i="1" s="1"/>
  <c r="H127" i="10" l="1"/>
  <c r="K127" i="10"/>
  <c r="M127" i="10" s="1"/>
  <c r="E128" i="10" s="1"/>
  <c r="L127" i="10"/>
  <c r="N127" i="10" s="1"/>
  <c r="F128" i="10" s="1"/>
  <c r="O103" i="5"/>
  <c r="G103" i="5"/>
  <c r="I103" i="5" s="1"/>
  <c r="J103" i="5" s="1"/>
  <c r="H105" i="2"/>
  <c r="H104" i="1"/>
  <c r="O128" i="10" l="1"/>
  <c r="G128" i="10"/>
  <c r="I128" i="10" s="1"/>
  <c r="J128" i="10" s="1"/>
  <c r="H103" i="5"/>
  <c r="L103" i="5" s="1"/>
  <c r="N103" i="5" s="1"/>
  <c r="F104" i="5" s="1"/>
  <c r="K103" i="5"/>
  <c r="M103" i="5" s="1"/>
  <c r="E104" i="5" s="1"/>
  <c r="K105" i="2"/>
  <c r="M105" i="2" s="1"/>
  <c r="E106" i="2" s="1"/>
  <c r="L105" i="2"/>
  <c r="N105" i="2" s="1"/>
  <c r="F106" i="2" s="1"/>
  <c r="K104" i="1"/>
  <c r="M104" i="1" s="1"/>
  <c r="E105" i="1" s="1"/>
  <c r="L104" i="1"/>
  <c r="N104" i="1" s="1"/>
  <c r="F105" i="1" s="1"/>
  <c r="H128" i="10" l="1"/>
  <c r="L128" i="10"/>
  <c r="N128" i="10" s="1"/>
  <c r="F129" i="10" s="1"/>
  <c r="K128" i="10"/>
  <c r="M128" i="10" s="1"/>
  <c r="E129" i="10" s="1"/>
  <c r="O104" i="5"/>
  <c r="G104" i="5"/>
  <c r="I104" i="5" s="1"/>
  <c r="J104" i="5" s="1"/>
  <c r="O106" i="2"/>
  <c r="G106" i="2"/>
  <c r="I106" i="2" s="1"/>
  <c r="J106" i="2" s="1"/>
  <c r="O105" i="1"/>
  <c r="G105" i="1"/>
  <c r="H105" i="1" s="1"/>
  <c r="O129" i="10" l="1"/>
  <c r="G129" i="10"/>
  <c r="I129" i="10" s="1"/>
  <c r="J129" i="10" s="1"/>
  <c r="H104" i="5"/>
  <c r="H106" i="2"/>
  <c r="I105" i="1"/>
  <c r="J105" i="1" s="1"/>
  <c r="L105" i="1" s="1"/>
  <c r="N105" i="1" s="1"/>
  <c r="F106" i="1" s="1"/>
  <c r="H129" i="10" l="1"/>
  <c r="K104" i="5"/>
  <c r="M104" i="5" s="1"/>
  <c r="E105" i="5" s="1"/>
  <c r="L104" i="5"/>
  <c r="N104" i="5" s="1"/>
  <c r="F105" i="5" s="1"/>
  <c r="K106" i="2"/>
  <c r="M106" i="2" s="1"/>
  <c r="E107" i="2" s="1"/>
  <c r="L106" i="2"/>
  <c r="N106" i="2" s="1"/>
  <c r="F107" i="2" s="1"/>
  <c r="O106" i="1"/>
  <c r="K105" i="1"/>
  <c r="M105" i="1" s="1"/>
  <c r="E106" i="1" s="1"/>
  <c r="K129" i="10" l="1"/>
  <c r="M129" i="10" s="1"/>
  <c r="E130" i="10" s="1"/>
  <c r="L129" i="10"/>
  <c r="N129" i="10" s="1"/>
  <c r="F130" i="10" s="1"/>
  <c r="G105" i="5"/>
  <c r="I105" i="5" s="1"/>
  <c r="J105" i="5" s="1"/>
  <c r="O105" i="5"/>
  <c r="G107" i="2"/>
  <c r="O107" i="2"/>
  <c r="H107" i="2"/>
  <c r="I107" i="2"/>
  <c r="J107" i="2" s="1"/>
  <c r="G106" i="1"/>
  <c r="H106" i="1" s="1"/>
  <c r="G130" i="10" l="1"/>
  <c r="O130" i="10"/>
  <c r="H130" i="10"/>
  <c r="I130" i="10"/>
  <c r="J130" i="10" s="1"/>
  <c r="H105" i="5"/>
  <c r="L105" i="5"/>
  <c r="N105" i="5" s="1"/>
  <c r="F106" i="5" s="1"/>
  <c r="K105" i="5"/>
  <c r="M105" i="5" s="1"/>
  <c r="E106" i="5" s="1"/>
  <c r="K107" i="2"/>
  <c r="M107" i="2" s="1"/>
  <c r="E108" i="2" s="1"/>
  <c r="L107" i="2"/>
  <c r="N107" i="2" s="1"/>
  <c r="F108" i="2" s="1"/>
  <c r="I106" i="1"/>
  <c r="J106" i="1" s="1"/>
  <c r="L106" i="1" s="1"/>
  <c r="N106" i="1" s="1"/>
  <c r="F107" i="1" s="1"/>
  <c r="K130" i="10" l="1"/>
  <c r="M130" i="10" s="1"/>
  <c r="E131" i="10" s="1"/>
  <c r="L130" i="10"/>
  <c r="N130" i="10" s="1"/>
  <c r="F131" i="10" s="1"/>
  <c r="O106" i="5"/>
  <c r="G106" i="5"/>
  <c r="H106" i="5" s="1"/>
  <c r="G108" i="2"/>
  <c r="I108" i="2" s="1"/>
  <c r="J108" i="2" s="1"/>
  <c r="O108" i="2"/>
  <c r="O107" i="1"/>
  <c r="K106" i="1"/>
  <c r="M106" i="1" s="1"/>
  <c r="E107" i="1" s="1"/>
  <c r="O131" i="10" l="1"/>
  <c r="G131" i="10"/>
  <c r="I131" i="10" s="1"/>
  <c r="J131" i="10" s="1"/>
  <c r="I106" i="5"/>
  <c r="J106" i="5" s="1"/>
  <c r="L106" i="5" s="1"/>
  <c r="N106" i="5" s="1"/>
  <c r="F107" i="5" s="1"/>
  <c r="H108" i="2"/>
  <c r="G107" i="1"/>
  <c r="I107" i="1" s="1"/>
  <c r="J107" i="1" s="1"/>
  <c r="H131" i="10" l="1"/>
  <c r="L131" i="10"/>
  <c r="N131" i="10" s="1"/>
  <c r="F132" i="10" s="1"/>
  <c r="K131" i="10"/>
  <c r="M131" i="10" s="1"/>
  <c r="E132" i="10" s="1"/>
  <c r="O107" i="5"/>
  <c r="K106" i="5"/>
  <c r="M106" i="5" s="1"/>
  <c r="E107" i="5" s="1"/>
  <c r="K108" i="2"/>
  <c r="M108" i="2" s="1"/>
  <c r="E109" i="2" s="1"/>
  <c r="L108" i="2"/>
  <c r="N108" i="2" s="1"/>
  <c r="F109" i="2" s="1"/>
  <c r="H107" i="1"/>
  <c r="O132" i="10" l="1"/>
  <c r="G132" i="10"/>
  <c r="I132" i="10" s="1"/>
  <c r="J132" i="10" s="1"/>
  <c r="G107" i="5"/>
  <c r="I107" i="5" s="1"/>
  <c r="J107" i="5" s="1"/>
  <c r="O109" i="2"/>
  <c r="G109" i="2"/>
  <c r="I109" i="2" s="1"/>
  <c r="J109" i="2" s="1"/>
  <c r="L107" i="1"/>
  <c r="N107" i="1" s="1"/>
  <c r="F108" i="1" s="1"/>
  <c r="K107" i="1"/>
  <c r="M107" i="1" s="1"/>
  <c r="E108" i="1" s="1"/>
  <c r="H132" i="10" l="1"/>
  <c r="H107" i="5"/>
  <c r="H109" i="2"/>
  <c r="L109" i="2"/>
  <c r="N109" i="2" s="1"/>
  <c r="F110" i="2" s="1"/>
  <c r="K109" i="2"/>
  <c r="M109" i="2" s="1"/>
  <c r="E110" i="2" s="1"/>
  <c r="O108" i="1"/>
  <c r="G108" i="1"/>
  <c r="H108" i="1" s="1"/>
  <c r="K132" i="10" l="1"/>
  <c r="M132" i="10" s="1"/>
  <c r="E133" i="10" s="1"/>
  <c r="L132" i="10"/>
  <c r="N132" i="10" s="1"/>
  <c r="F133" i="10" s="1"/>
  <c r="L107" i="5"/>
  <c r="N107" i="5" s="1"/>
  <c r="F108" i="5" s="1"/>
  <c r="K107" i="5"/>
  <c r="M107" i="5" s="1"/>
  <c r="E108" i="5" s="1"/>
  <c r="O110" i="2"/>
  <c r="G110" i="2"/>
  <c r="I110" i="2" s="1"/>
  <c r="J110" i="2" s="1"/>
  <c r="I108" i="1"/>
  <c r="J108" i="1" s="1"/>
  <c r="L108" i="1" s="1"/>
  <c r="N108" i="1" s="1"/>
  <c r="F109" i="1" s="1"/>
  <c r="O133" i="10" l="1"/>
  <c r="G133" i="10"/>
  <c r="I133" i="10"/>
  <c r="J133" i="10" s="1"/>
  <c r="H133" i="10"/>
  <c r="O108" i="5"/>
  <c r="G108" i="5"/>
  <c r="I108" i="5" s="1"/>
  <c r="J108" i="5" s="1"/>
  <c r="H110" i="2"/>
  <c r="K108" i="1"/>
  <c r="M108" i="1" s="1"/>
  <c r="E109" i="1" s="1"/>
  <c r="O109" i="1"/>
  <c r="G109" i="1"/>
  <c r="I109" i="1" s="1"/>
  <c r="J109" i="1" s="1"/>
  <c r="L133" i="10" l="1"/>
  <c r="N133" i="10" s="1"/>
  <c r="F134" i="10" s="1"/>
  <c r="K133" i="10"/>
  <c r="M133" i="10" s="1"/>
  <c r="E134" i="10" s="1"/>
  <c r="H108" i="5"/>
  <c r="K110" i="2"/>
  <c r="M110" i="2" s="1"/>
  <c r="E111" i="2" s="1"/>
  <c r="L110" i="2"/>
  <c r="N110" i="2" s="1"/>
  <c r="F111" i="2" s="1"/>
  <c r="H109" i="1"/>
  <c r="G134" i="10" l="1"/>
  <c r="I134" i="10" s="1"/>
  <c r="J134" i="10" s="1"/>
  <c r="O134" i="10"/>
  <c r="K108" i="5"/>
  <c r="M108" i="5" s="1"/>
  <c r="E109" i="5" s="1"/>
  <c r="L108" i="5"/>
  <c r="N108" i="5" s="1"/>
  <c r="F109" i="5" s="1"/>
  <c r="O111" i="2"/>
  <c r="G111" i="2"/>
  <c r="I111" i="2" s="1"/>
  <c r="J111" i="2" s="1"/>
  <c r="L109" i="1"/>
  <c r="N109" i="1" s="1"/>
  <c r="F110" i="1" s="1"/>
  <c r="K109" i="1"/>
  <c r="M109" i="1" s="1"/>
  <c r="E110" i="1" s="1"/>
  <c r="H134" i="10" l="1"/>
  <c r="O109" i="5"/>
  <c r="G109" i="5"/>
  <c r="I109" i="5" s="1"/>
  <c r="J109" i="5" s="1"/>
  <c r="H111" i="2"/>
  <c r="L111" i="2" s="1"/>
  <c r="N111" i="2" s="1"/>
  <c r="F112" i="2" s="1"/>
  <c r="K111" i="2"/>
  <c r="M111" i="2" s="1"/>
  <c r="E112" i="2" s="1"/>
  <c r="O110" i="1"/>
  <c r="G110" i="1"/>
  <c r="I110" i="1" s="1"/>
  <c r="J110" i="1" s="1"/>
  <c r="K134" i="10" l="1"/>
  <c r="M134" i="10" s="1"/>
  <c r="E135" i="10" s="1"/>
  <c r="L134" i="10"/>
  <c r="N134" i="10" s="1"/>
  <c r="F135" i="10" s="1"/>
  <c r="H109" i="5"/>
  <c r="K109" i="5"/>
  <c r="M109" i="5" s="1"/>
  <c r="E110" i="5" s="1"/>
  <c r="L109" i="5"/>
  <c r="N109" i="5" s="1"/>
  <c r="F110" i="5" s="1"/>
  <c r="O112" i="2"/>
  <c r="G112" i="2"/>
  <c r="I112" i="2" s="1"/>
  <c r="J112" i="2" s="1"/>
  <c r="H110" i="1"/>
  <c r="O135" i="10" l="1"/>
  <c r="G135" i="10"/>
  <c r="H135" i="10" s="1"/>
  <c r="I135" i="10"/>
  <c r="J135" i="10" s="1"/>
  <c r="O110" i="5"/>
  <c r="G110" i="5"/>
  <c r="I110" i="5" s="1"/>
  <c r="J110" i="5" s="1"/>
  <c r="H112" i="2"/>
  <c r="K110" i="1"/>
  <c r="M110" i="1" s="1"/>
  <c r="E111" i="1" s="1"/>
  <c r="L110" i="1"/>
  <c r="N110" i="1" s="1"/>
  <c r="F111" i="1" s="1"/>
  <c r="L135" i="10" l="1"/>
  <c r="N135" i="10" s="1"/>
  <c r="F136" i="10" s="1"/>
  <c r="K135" i="10"/>
  <c r="M135" i="10" s="1"/>
  <c r="E136" i="10" s="1"/>
  <c r="H110" i="5"/>
  <c r="K110" i="5" s="1"/>
  <c r="M110" i="5" s="1"/>
  <c r="E111" i="5" s="1"/>
  <c r="L110" i="5"/>
  <c r="N110" i="5" s="1"/>
  <c r="F111" i="5" s="1"/>
  <c r="K112" i="2"/>
  <c r="M112" i="2" s="1"/>
  <c r="E113" i="2" s="1"/>
  <c r="L112" i="2"/>
  <c r="N112" i="2" s="1"/>
  <c r="F113" i="2" s="1"/>
  <c r="O111" i="1"/>
  <c r="G111" i="1"/>
  <c r="H111" i="1" s="1"/>
  <c r="O136" i="10" l="1"/>
  <c r="G136" i="10"/>
  <c r="I136" i="10" s="1"/>
  <c r="J136" i="10" s="1"/>
  <c r="O111" i="5"/>
  <c r="G111" i="5"/>
  <c r="I111" i="5" s="1"/>
  <c r="J111" i="5" s="1"/>
  <c r="O113" i="2"/>
  <c r="G113" i="2"/>
  <c r="H113" i="2" s="1"/>
  <c r="I111" i="1"/>
  <c r="J111" i="1" s="1"/>
  <c r="L111" i="1" s="1"/>
  <c r="N111" i="1" s="1"/>
  <c r="F112" i="1" s="1"/>
  <c r="O112" i="1" s="1"/>
  <c r="H136" i="10" l="1"/>
  <c r="H111" i="5"/>
  <c r="K111" i="5" s="1"/>
  <c r="M111" i="5" s="1"/>
  <c r="E112" i="5" s="1"/>
  <c r="L111" i="5"/>
  <c r="N111" i="5" s="1"/>
  <c r="F112" i="5" s="1"/>
  <c r="I113" i="2"/>
  <c r="J113" i="2" s="1"/>
  <c r="L113" i="2" s="1"/>
  <c r="N113" i="2" s="1"/>
  <c r="F114" i="2" s="1"/>
  <c r="K113" i="2"/>
  <c r="M113" i="2" s="1"/>
  <c r="E114" i="2" s="1"/>
  <c r="K111" i="1"/>
  <c r="M111" i="1" s="1"/>
  <c r="E112" i="1" s="1"/>
  <c r="L136" i="10" l="1"/>
  <c r="N136" i="10" s="1"/>
  <c r="F137" i="10" s="1"/>
  <c r="K136" i="10"/>
  <c r="M136" i="10" s="1"/>
  <c r="E137" i="10" s="1"/>
  <c r="O112" i="5"/>
  <c r="G112" i="5"/>
  <c r="I112" i="5" s="1"/>
  <c r="J112" i="5" s="1"/>
  <c r="G114" i="2"/>
  <c r="O114" i="2"/>
  <c r="I114" i="2"/>
  <c r="J114" i="2" s="1"/>
  <c r="H114" i="2"/>
  <c r="G112" i="1"/>
  <c r="I112" i="1" s="1"/>
  <c r="J112" i="1" s="1"/>
  <c r="O137" i="10" l="1"/>
  <c r="G137" i="10"/>
  <c r="H137" i="10" s="1"/>
  <c r="H112" i="5"/>
  <c r="L112" i="5" s="1"/>
  <c r="N112" i="5" s="1"/>
  <c r="F113" i="5" s="1"/>
  <c r="K112" i="5"/>
  <c r="M112" i="5" s="1"/>
  <c r="E113" i="5" s="1"/>
  <c r="K114" i="2"/>
  <c r="M114" i="2" s="1"/>
  <c r="E115" i="2" s="1"/>
  <c r="L114" i="2"/>
  <c r="N114" i="2" s="1"/>
  <c r="F115" i="2" s="1"/>
  <c r="H112" i="1"/>
  <c r="I137" i="10" l="1"/>
  <c r="J137" i="10" s="1"/>
  <c r="L137" i="10" s="1"/>
  <c r="N137" i="10" s="1"/>
  <c r="F138" i="10" s="1"/>
  <c r="O113" i="5"/>
  <c r="G113" i="5"/>
  <c r="I113" i="5" s="1"/>
  <c r="J113" i="5" s="1"/>
  <c r="O115" i="2"/>
  <c r="G115" i="2"/>
  <c r="I115" i="2" s="1"/>
  <c r="J115" i="2" s="1"/>
  <c r="L112" i="1"/>
  <c r="N112" i="1" s="1"/>
  <c r="F113" i="1" s="1"/>
  <c r="K112" i="1"/>
  <c r="M112" i="1" s="1"/>
  <c r="E113" i="1" s="1"/>
  <c r="O138" i="10" l="1"/>
  <c r="K137" i="10"/>
  <c r="M137" i="10" s="1"/>
  <c r="E138" i="10" s="1"/>
  <c r="G138" i="10" s="1"/>
  <c r="H113" i="5"/>
  <c r="H115" i="2"/>
  <c r="K115" i="2" s="1"/>
  <c r="M115" i="2" s="1"/>
  <c r="E116" i="2" s="1"/>
  <c r="O113" i="1"/>
  <c r="G113" i="1"/>
  <c r="I113" i="1" s="1"/>
  <c r="J113" i="1" s="1"/>
  <c r="I138" i="10" l="1"/>
  <c r="J138" i="10" s="1"/>
  <c r="H138" i="10"/>
  <c r="L113" i="5"/>
  <c r="N113" i="5" s="1"/>
  <c r="F114" i="5" s="1"/>
  <c r="K113" i="5"/>
  <c r="M113" i="5" s="1"/>
  <c r="E114" i="5" s="1"/>
  <c r="L115" i="2"/>
  <c r="N115" i="2" s="1"/>
  <c r="F116" i="2" s="1"/>
  <c r="H113" i="1"/>
  <c r="L138" i="10" l="1"/>
  <c r="N138" i="10" s="1"/>
  <c r="F139" i="10" s="1"/>
  <c r="K138" i="10"/>
  <c r="M138" i="10" s="1"/>
  <c r="E139" i="10" s="1"/>
  <c r="G114" i="5"/>
  <c r="H114" i="5" s="1"/>
  <c r="O114" i="5"/>
  <c r="G116" i="2"/>
  <c r="O116" i="2"/>
  <c r="L113" i="1"/>
  <c r="N113" i="1" s="1"/>
  <c r="F114" i="1" s="1"/>
  <c r="K113" i="1"/>
  <c r="M113" i="1" s="1"/>
  <c r="E114" i="1" s="1"/>
  <c r="O139" i="10" l="1"/>
  <c r="G139" i="10"/>
  <c r="I139" i="10" s="1"/>
  <c r="J139" i="10" s="1"/>
  <c r="I114" i="5"/>
  <c r="J114" i="5" s="1"/>
  <c r="L114" i="5" s="1"/>
  <c r="N114" i="5" s="1"/>
  <c r="F115" i="5" s="1"/>
  <c r="I116" i="2"/>
  <c r="J116" i="2" s="1"/>
  <c r="H116" i="2"/>
  <c r="O114" i="1"/>
  <c r="G114" i="1"/>
  <c r="H114" i="1" s="1"/>
  <c r="H139" i="10" l="1"/>
  <c r="O115" i="5"/>
  <c r="K114" i="5"/>
  <c r="M114" i="5" s="1"/>
  <c r="E115" i="5" s="1"/>
  <c r="L116" i="2"/>
  <c r="N116" i="2" s="1"/>
  <c r="F117" i="2" s="1"/>
  <c r="K116" i="2"/>
  <c r="M116" i="2" s="1"/>
  <c r="E117" i="2" s="1"/>
  <c r="I114" i="1"/>
  <c r="J114" i="1" s="1"/>
  <c r="L114" i="1" s="1"/>
  <c r="N114" i="1" s="1"/>
  <c r="F115" i="1" s="1"/>
  <c r="K139" i="10" l="1"/>
  <c r="M139" i="10" s="1"/>
  <c r="E140" i="10" s="1"/>
  <c r="L139" i="10"/>
  <c r="N139" i="10" s="1"/>
  <c r="F140" i="10" s="1"/>
  <c r="G115" i="5"/>
  <c r="I115" i="5" s="1"/>
  <c r="J115" i="5" s="1"/>
  <c r="O117" i="2"/>
  <c r="G117" i="2"/>
  <c r="H117" i="2" s="1"/>
  <c r="K114" i="1"/>
  <c r="M114" i="1" s="1"/>
  <c r="E115" i="1" s="1"/>
  <c r="O115" i="1"/>
  <c r="G115" i="1"/>
  <c r="H115" i="1" s="1"/>
  <c r="G140" i="10" l="1"/>
  <c r="O140" i="10"/>
  <c r="I140" i="10"/>
  <c r="J140" i="10" s="1"/>
  <c r="H140" i="10"/>
  <c r="H115" i="5"/>
  <c r="I117" i="2"/>
  <c r="J117" i="2" s="1"/>
  <c r="L117" i="2" s="1"/>
  <c r="N117" i="2" s="1"/>
  <c r="F118" i="2" s="1"/>
  <c r="I115" i="1"/>
  <c r="J115" i="1" s="1"/>
  <c r="L115" i="1" s="1"/>
  <c r="N115" i="1" s="1"/>
  <c r="K115" i="1"/>
  <c r="M115" i="1" s="1"/>
  <c r="K140" i="10" l="1"/>
  <c r="M140" i="10" s="1"/>
  <c r="E141" i="10" s="1"/>
  <c r="L140" i="10"/>
  <c r="N140" i="10" s="1"/>
  <c r="F141" i="10" s="1"/>
  <c r="K115" i="5"/>
  <c r="M115" i="5" s="1"/>
  <c r="E116" i="5" s="1"/>
  <c r="L115" i="5"/>
  <c r="N115" i="5" s="1"/>
  <c r="F116" i="5" s="1"/>
  <c r="O118" i="2"/>
  <c r="K117" i="2"/>
  <c r="M117" i="2" s="1"/>
  <c r="E118" i="2" s="1"/>
  <c r="G141" i="10" l="1"/>
  <c r="O141" i="10"/>
  <c r="I141" i="10"/>
  <c r="J141" i="10" s="1"/>
  <c r="H141" i="10"/>
  <c r="G116" i="5"/>
  <c r="H116" i="5" s="1"/>
  <c r="O116" i="5"/>
  <c r="I116" i="5"/>
  <c r="J116" i="5" s="1"/>
  <c r="G118" i="2"/>
  <c r="H118" i="2" s="1"/>
  <c r="K141" i="10" l="1"/>
  <c r="M141" i="10" s="1"/>
  <c r="E142" i="10" s="1"/>
  <c r="L141" i="10"/>
  <c r="N141" i="10" s="1"/>
  <c r="F142" i="10" s="1"/>
  <c r="L116" i="5"/>
  <c r="N116" i="5" s="1"/>
  <c r="F117" i="5" s="1"/>
  <c r="K116" i="5"/>
  <c r="M116" i="5" s="1"/>
  <c r="E117" i="5" s="1"/>
  <c r="I118" i="2"/>
  <c r="J118" i="2" s="1"/>
  <c r="L118" i="2" s="1"/>
  <c r="N118" i="2" s="1"/>
  <c r="F119" i="2" s="1"/>
  <c r="O142" i="10" l="1"/>
  <c r="G142" i="10"/>
  <c r="I142" i="10" s="1"/>
  <c r="J142" i="10" s="1"/>
  <c r="O117" i="5"/>
  <c r="G117" i="5"/>
  <c r="I117" i="5" s="1"/>
  <c r="J117" i="5" s="1"/>
  <c r="O119" i="2"/>
  <c r="K118" i="2"/>
  <c r="M118" i="2" s="1"/>
  <c r="E119" i="2" s="1"/>
  <c r="H142" i="10" l="1"/>
  <c r="H117" i="5"/>
  <c r="G119" i="2"/>
  <c r="I119" i="2" s="1"/>
  <c r="J119" i="2" s="1"/>
  <c r="K142" i="10" l="1"/>
  <c r="M142" i="10" s="1"/>
  <c r="E143" i="10" s="1"/>
  <c r="L142" i="10"/>
  <c r="N142" i="10" s="1"/>
  <c r="F143" i="10" s="1"/>
  <c r="K117" i="5"/>
  <c r="M117" i="5" s="1"/>
  <c r="E118" i="5" s="1"/>
  <c r="L117" i="5"/>
  <c r="N117" i="5" s="1"/>
  <c r="F118" i="5" s="1"/>
  <c r="H119" i="2"/>
  <c r="O143" i="10" l="1"/>
  <c r="G143" i="10"/>
  <c r="H143" i="10" s="1"/>
  <c r="O118" i="5"/>
  <c r="G118" i="5"/>
  <c r="I118" i="5" s="1"/>
  <c r="J118" i="5" s="1"/>
  <c r="K119" i="2"/>
  <c r="M119" i="2" s="1"/>
  <c r="E120" i="2" s="1"/>
  <c r="L119" i="2"/>
  <c r="N119" i="2" s="1"/>
  <c r="F120" i="2" s="1"/>
  <c r="I143" i="10" l="1"/>
  <c r="J143" i="10" s="1"/>
  <c r="L143" i="10"/>
  <c r="N143" i="10" s="1"/>
  <c r="F144" i="10" s="1"/>
  <c r="K143" i="10"/>
  <c r="M143" i="10" s="1"/>
  <c r="E144" i="10" s="1"/>
  <c r="H118" i="5"/>
  <c r="K118" i="5"/>
  <c r="M118" i="5" s="1"/>
  <c r="E119" i="5" s="1"/>
  <c r="L118" i="5"/>
  <c r="N118" i="5" s="1"/>
  <c r="F119" i="5" s="1"/>
  <c r="O120" i="2"/>
  <c r="G120" i="2"/>
  <c r="H120" i="2" s="1"/>
  <c r="I120" i="2"/>
  <c r="J120" i="2" s="1"/>
  <c r="L120" i="2" s="1"/>
  <c r="N120" i="2" s="1"/>
  <c r="F121" i="2" s="1"/>
  <c r="G144" i="10" l="1"/>
  <c r="I144" i="10" s="1"/>
  <c r="J144" i="10" s="1"/>
  <c r="O144" i="10"/>
  <c r="O119" i="5"/>
  <c r="G119" i="5"/>
  <c r="H119" i="5" s="1"/>
  <c r="O121" i="2"/>
  <c r="K120" i="2"/>
  <c r="M120" i="2" s="1"/>
  <c r="E121" i="2" s="1"/>
  <c r="H144" i="10" l="1"/>
  <c r="I119" i="5"/>
  <c r="J119" i="5" s="1"/>
  <c r="L119" i="5"/>
  <c r="N119" i="5" s="1"/>
  <c r="F120" i="5" s="1"/>
  <c r="K119" i="5"/>
  <c r="M119" i="5" s="1"/>
  <c r="E120" i="5" s="1"/>
  <c r="G121" i="2"/>
  <c r="I121" i="2" s="1"/>
  <c r="J121" i="2" s="1"/>
  <c r="L144" i="10" l="1"/>
  <c r="N144" i="10" s="1"/>
  <c r="F145" i="10" s="1"/>
  <c r="K144" i="10"/>
  <c r="M144" i="10" s="1"/>
  <c r="E145" i="10" s="1"/>
  <c r="O120" i="5"/>
  <c r="G120" i="5"/>
  <c r="I120" i="5" s="1"/>
  <c r="J120" i="5" s="1"/>
  <c r="H121" i="2"/>
  <c r="O145" i="10" l="1"/>
  <c r="G145" i="10"/>
  <c r="H145" i="10" s="1"/>
  <c r="H120" i="5"/>
  <c r="K121" i="2"/>
  <c r="M121" i="2" s="1"/>
  <c r="E122" i="2" s="1"/>
  <c r="L121" i="2"/>
  <c r="N121" i="2" s="1"/>
  <c r="F122" i="2" s="1"/>
  <c r="I145" i="10" l="1"/>
  <c r="J145" i="10" s="1"/>
  <c r="L145" i="10" s="1"/>
  <c r="N145" i="10" s="1"/>
  <c r="F146" i="10" s="1"/>
  <c r="K120" i="5"/>
  <c r="M120" i="5" s="1"/>
  <c r="E121" i="5" s="1"/>
  <c r="L120" i="5"/>
  <c r="N120" i="5" s="1"/>
  <c r="F121" i="5" s="1"/>
  <c r="O122" i="2"/>
  <c r="G122" i="2"/>
  <c r="H122" i="2" s="1"/>
  <c r="I122" i="2"/>
  <c r="J122" i="2" s="1"/>
  <c r="L122" i="2" s="1"/>
  <c r="N122" i="2" s="1"/>
  <c r="F123" i="2" s="1"/>
  <c r="O146" i="10" l="1"/>
  <c r="K145" i="10"/>
  <c r="M145" i="10" s="1"/>
  <c r="E146" i="10" s="1"/>
  <c r="G146" i="10" s="1"/>
  <c r="G121" i="5"/>
  <c r="I121" i="5" s="1"/>
  <c r="J121" i="5" s="1"/>
  <c r="O121" i="5"/>
  <c r="H121" i="5"/>
  <c r="O123" i="2"/>
  <c r="K122" i="2"/>
  <c r="M122" i="2" s="1"/>
  <c r="E123" i="2" s="1"/>
  <c r="I146" i="10" l="1"/>
  <c r="J146" i="10" s="1"/>
  <c r="H146" i="10"/>
  <c r="L121" i="5"/>
  <c r="N121" i="5" s="1"/>
  <c r="F122" i="5" s="1"/>
  <c r="K121" i="5"/>
  <c r="M121" i="5" s="1"/>
  <c r="E122" i="5" s="1"/>
  <c r="G123" i="2"/>
  <c r="H123" i="2" s="1"/>
  <c r="L146" i="10" l="1"/>
  <c r="N146" i="10" s="1"/>
  <c r="F147" i="10" s="1"/>
  <c r="K146" i="10"/>
  <c r="M146" i="10" s="1"/>
  <c r="E147" i="10" s="1"/>
  <c r="O122" i="5"/>
  <c r="G122" i="5"/>
  <c r="I122" i="5" s="1"/>
  <c r="J122" i="5" s="1"/>
  <c r="I123" i="2"/>
  <c r="J123" i="2" s="1"/>
  <c r="L123" i="2" s="1"/>
  <c r="N123" i="2" s="1"/>
  <c r="F124" i="2" s="1"/>
  <c r="O147" i="10" l="1"/>
  <c r="G147" i="10"/>
  <c r="I147" i="10" s="1"/>
  <c r="J147" i="10" s="1"/>
  <c r="H122" i="5"/>
  <c r="O124" i="2"/>
  <c r="K123" i="2"/>
  <c r="M123" i="2" s="1"/>
  <c r="E124" i="2" s="1"/>
  <c r="H147" i="10" l="1"/>
  <c r="L122" i="5"/>
  <c r="N122" i="5" s="1"/>
  <c r="F123" i="5" s="1"/>
  <c r="K122" i="5"/>
  <c r="M122" i="5" s="1"/>
  <c r="E123" i="5" s="1"/>
  <c r="G124" i="2"/>
  <c r="H124" i="2" s="1"/>
  <c r="K147" i="10" l="1"/>
  <c r="M147" i="10" s="1"/>
  <c r="E148" i="10" s="1"/>
  <c r="L147" i="10"/>
  <c r="N147" i="10" s="1"/>
  <c r="F148" i="10" s="1"/>
  <c r="O123" i="5"/>
  <c r="G123" i="5"/>
  <c r="H123" i="5" s="1"/>
  <c r="I124" i="2"/>
  <c r="J124" i="2" s="1"/>
  <c r="L124" i="2" s="1"/>
  <c r="N124" i="2" s="1"/>
  <c r="F125" i="2" s="1"/>
  <c r="O148" i="10" l="1"/>
  <c r="G148" i="10"/>
  <c r="H148" i="10" s="1"/>
  <c r="I148" i="10"/>
  <c r="J148" i="10" s="1"/>
  <c r="I123" i="5"/>
  <c r="J123" i="5" s="1"/>
  <c r="L123" i="5" s="1"/>
  <c r="N123" i="5" s="1"/>
  <c r="F124" i="5" s="1"/>
  <c r="O125" i="2"/>
  <c r="K124" i="2"/>
  <c r="M124" i="2" s="1"/>
  <c r="E125" i="2" s="1"/>
  <c r="K148" i="10" l="1"/>
  <c r="M148" i="10" s="1"/>
  <c r="E149" i="10" s="1"/>
  <c r="L148" i="10"/>
  <c r="N148" i="10" s="1"/>
  <c r="F149" i="10" s="1"/>
  <c r="O124" i="5"/>
  <c r="K123" i="5"/>
  <c r="M123" i="5" s="1"/>
  <c r="E124" i="5" s="1"/>
  <c r="G125" i="2"/>
  <c r="H125" i="2" s="1"/>
  <c r="G149" i="10" l="1"/>
  <c r="O149" i="10"/>
  <c r="I149" i="10"/>
  <c r="J149" i="10" s="1"/>
  <c r="H149" i="10"/>
  <c r="G124" i="5"/>
  <c r="I124" i="5" s="1"/>
  <c r="J124" i="5" s="1"/>
  <c r="I125" i="2"/>
  <c r="J125" i="2" s="1"/>
  <c r="L125" i="2" s="1"/>
  <c r="N125" i="2" s="1"/>
  <c r="F126" i="2" s="1"/>
  <c r="L149" i="10" l="1"/>
  <c r="N149" i="10" s="1"/>
  <c r="F150" i="10" s="1"/>
  <c r="K149" i="10"/>
  <c r="M149" i="10" s="1"/>
  <c r="E150" i="10" s="1"/>
  <c r="H124" i="5"/>
  <c r="O126" i="2"/>
  <c r="K125" i="2"/>
  <c r="M125" i="2" s="1"/>
  <c r="E126" i="2" s="1"/>
  <c r="O150" i="10" l="1"/>
  <c r="G150" i="10"/>
  <c r="H150" i="10" s="1"/>
  <c r="K124" i="5"/>
  <c r="M124" i="5" s="1"/>
  <c r="E125" i="5" s="1"/>
  <c r="L124" i="5"/>
  <c r="N124" i="5" s="1"/>
  <c r="F125" i="5" s="1"/>
  <c r="G126" i="2"/>
  <c r="H126" i="2" s="1"/>
  <c r="I150" i="10" l="1"/>
  <c r="J150" i="10" s="1"/>
  <c r="L150" i="10" s="1"/>
  <c r="N150" i="10" s="1"/>
  <c r="F151" i="10" s="1"/>
  <c r="O125" i="5"/>
  <c r="G125" i="5"/>
  <c r="I125" i="5" s="1"/>
  <c r="J125" i="5" s="1"/>
  <c r="H125" i="5"/>
  <c r="I126" i="2"/>
  <c r="J126" i="2" s="1"/>
  <c r="L126" i="2" s="1"/>
  <c r="N126" i="2" s="1"/>
  <c r="F127" i="2" s="1"/>
  <c r="O151" i="10" l="1"/>
  <c r="K150" i="10"/>
  <c r="M150" i="10" s="1"/>
  <c r="E151" i="10" s="1"/>
  <c r="K125" i="5"/>
  <c r="M125" i="5" s="1"/>
  <c r="E126" i="5" s="1"/>
  <c r="L125" i="5"/>
  <c r="N125" i="5" s="1"/>
  <c r="F126" i="5" s="1"/>
  <c r="O127" i="2"/>
  <c r="K126" i="2"/>
  <c r="M126" i="2" s="1"/>
  <c r="E127" i="2" s="1"/>
  <c r="G127" i="2" s="1"/>
  <c r="H127" i="2" s="1"/>
  <c r="G151" i="10" l="1"/>
  <c r="I151" i="10" s="1"/>
  <c r="J151" i="10" s="1"/>
  <c r="O126" i="5"/>
  <c r="G126" i="5"/>
  <c r="I126" i="5" s="1"/>
  <c r="J126" i="5" s="1"/>
  <c r="H126" i="5"/>
  <c r="I127" i="2"/>
  <c r="J127" i="2" s="1"/>
  <c r="L127" i="2" s="1"/>
  <c r="N127" i="2" s="1"/>
  <c r="F128" i="2" s="1"/>
  <c r="H151" i="10" l="1"/>
  <c r="K126" i="5"/>
  <c r="M126" i="5" s="1"/>
  <c r="E127" i="5" s="1"/>
  <c r="L126" i="5"/>
  <c r="N126" i="5" s="1"/>
  <c r="F127" i="5" s="1"/>
  <c r="O128" i="2"/>
  <c r="K127" i="2"/>
  <c r="M127" i="2" s="1"/>
  <c r="E128" i="2" s="1"/>
  <c r="L151" i="10" l="1"/>
  <c r="N151" i="10" s="1"/>
  <c r="F152" i="10" s="1"/>
  <c r="K151" i="10"/>
  <c r="M151" i="10" s="1"/>
  <c r="E152" i="10" s="1"/>
  <c r="O127" i="5"/>
  <c r="G127" i="5"/>
  <c r="I127" i="5" s="1"/>
  <c r="J127" i="5" s="1"/>
  <c r="G128" i="2"/>
  <c r="H128" i="2" s="1"/>
  <c r="O152" i="10" l="1"/>
  <c r="G152" i="10"/>
  <c r="H152" i="10" s="1"/>
  <c r="H127" i="5"/>
  <c r="K127" i="5"/>
  <c r="M127" i="5" s="1"/>
  <c r="E128" i="5" s="1"/>
  <c r="L127" i="5"/>
  <c r="N127" i="5" s="1"/>
  <c r="F128" i="5" s="1"/>
  <c r="I128" i="2"/>
  <c r="J128" i="2" s="1"/>
  <c r="L128" i="2" s="1"/>
  <c r="N128" i="2" s="1"/>
  <c r="F129" i="2" s="1"/>
  <c r="I152" i="10" l="1"/>
  <c r="J152" i="10" s="1"/>
  <c r="L152" i="10" s="1"/>
  <c r="N152" i="10" s="1"/>
  <c r="F153" i="10" s="1"/>
  <c r="G128" i="5"/>
  <c r="I128" i="5" s="1"/>
  <c r="J128" i="5" s="1"/>
  <c r="O128" i="5"/>
  <c r="O129" i="2"/>
  <c r="K128" i="2"/>
  <c r="M128" i="2" s="1"/>
  <c r="E129" i="2" s="1"/>
  <c r="O153" i="10" l="1"/>
  <c r="K152" i="10"/>
  <c r="M152" i="10" s="1"/>
  <c r="E153" i="10" s="1"/>
  <c r="H128" i="5"/>
  <c r="K128" i="5"/>
  <c r="M128" i="5" s="1"/>
  <c r="E129" i="5" s="1"/>
  <c r="L128" i="5"/>
  <c r="N128" i="5" s="1"/>
  <c r="F129" i="5" s="1"/>
  <c r="G129" i="2"/>
  <c r="I129" i="2" s="1"/>
  <c r="J129" i="2" s="1"/>
  <c r="G153" i="10" l="1"/>
  <c r="H153" i="10" s="1"/>
  <c r="O129" i="5"/>
  <c r="G129" i="5"/>
  <c r="I129" i="5" s="1"/>
  <c r="J129" i="5" s="1"/>
  <c r="H129" i="2"/>
  <c r="I153" i="10" l="1"/>
  <c r="J153" i="10" s="1"/>
  <c r="L153" i="10" s="1"/>
  <c r="N153" i="10" s="1"/>
  <c r="F154" i="10" s="1"/>
  <c r="H129" i="5"/>
  <c r="K129" i="5"/>
  <c r="M129" i="5" s="1"/>
  <c r="E130" i="5" s="1"/>
  <c r="L129" i="5"/>
  <c r="N129" i="5" s="1"/>
  <c r="F130" i="5" s="1"/>
  <c r="L129" i="2"/>
  <c r="N129" i="2" s="1"/>
  <c r="F130" i="2" s="1"/>
  <c r="K129" i="2"/>
  <c r="M129" i="2" s="1"/>
  <c r="E130" i="2" s="1"/>
  <c r="O154" i="10" l="1"/>
  <c r="K153" i="10"/>
  <c r="M153" i="10" s="1"/>
  <c r="E154" i="10" s="1"/>
  <c r="O130" i="5"/>
  <c r="G130" i="5"/>
  <c r="I130" i="5" s="1"/>
  <c r="J130" i="5" s="1"/>
  <c r="O130" i="2"/>
  <c r="G130" i="2"/>
  <c r="H130" i="2" s="1"/>
  <c r="G154" i="10" l="1"/>
  <c r="I154" i="10" s="1"/>
  <c r="J154" i="10" s="1"/>
  <c r="H130" i="5"/>
  <c r="I130" i="2"/>
  <c r="J130" i="2" s="1"/>
  <c r="L130" i="2" s="1"/>
  <c r="N130" i="2" s="1"/>
  <c r="F131" i="2" s="1"/>
  <c r="H154" i="10" l="1"/>
  <c r="L130" i="5"/>
  <c r="N130" i="5" s="1"/>
  <c r="F131" i="5" s="1"/>
  <c r="K130" i="5"/>
  <c r="M130" i="5" s="1"/>
  <c r="E131" i="5" s="1"/>
  <c r="O131" i="2"/>
  <c r="K130" i="2"/>
  <c r="M130" i="2" s="1"/>
  <c r="E131" i="2" s="1"/>
  <c r="L154" i="10" l="1"/>
  <c r="N154" i="10" s="1"/>
  <c r="F155" i="10" s="1"/>
  <c r="K154" i="10"/>
  <c r="M154" i="10" s="1"/>
  <c r="E155" i="10" s="1"/>
  <c r="G131" i="5"/>
  <c r="H131" i="5" s="1"/>
  <c r="O131" i="5"/>
  <c r="G131" i="2"/>
  <c r="I131" i="2" s="1"/>
  <c r="J131" i="2" s="1"/>
  <c r="O155" i="10" l="1"/>
  <c r="G155" i="10"/>
  <c r="I155" i="10" s="1"/>
  <c r="J155" i="10" s="1"/>
  <c r="I131" i="5"/>
  <c r="J131" i="5" s="1"/>
  <c r="L131" i="5" s="1"/>
  <c r="N131" i="5" s="1"/>
  <c r="F132" i="5" s="1"/>
  <c r="H131" i="2"/>
  <c r="H155" i="10" l="1"/>
  <c r="O132" i="5"/>
  <c r="K131" i="5"/>
  <c r="M131" i="5" s="1"/>
  <c r="E132" i="5" s="1"/>
  <c r="L131" i="2"/>
  <c r="N131" i="2" s="1"/>
  <c r="F132" i="2" s="1"/>
  <c r="K131" i="2"/>
  <c r="M131" i="2" s="1"/>
  <c r="E132" i="2" s="1"/>
  <c r="L155" i="10" l="1"/>
  <c r="N155" i="10" s="1"/>
  <c r="F156" i="10" s="1"/>
  <c r="K155" i="10"/>
  <c r="M155" i="10" s="1"/>
  <c r="E156" i="10" s="1"/>
  <c r="G132" i="5"/>
  <c r="H132" i="5" s="1"/>
  <c r="O132" i="2"/>
  <c r="G132" i="2"/>
  <c r="I132" i="2" s="1"/>
  <c r="J132" i="2" s="1"/>
  <c r="O156" i="10" l="1"/>
  <c r="G156" i="10"/>
  <c r="H156" i="10" s="1"/>
  <c r="I132" i="5"/>
  <c r="J132" i="5" s="1"/>
  <c r="L132" i="5" s="1"/>
  <c r="N132" i="5" s="1"/>
  <c r="F133" i="5" s="1"/>
  <c r="H132" i="2"/>
  <c r="I156" i="10" l="1"/>
  <c r="J156" i="10" s="1"/>
  <c r="L156" i="10" s="1"/>
  <c r="N156" i="10" s="1"/>
  <c r="F157" i="10" s="1"/>
  <c r="O133" i="5"/>
  <c r="K132" i="5"/>
  <c r="M132" i="5" s="1"/>
  <c r="E133" i="5" s="1"/>
  <c r="K132" i="2"/>
  <c r="M132" i="2" s="1"/>
  <c r="E133" i="2" s="1"/>
  <c r="L132" i="2"/>
  <c r="N132" i="2" s="1"/>
  <c r="F133" i="2" s="1"/>
  <c r="O157" i="10" l="1"/>
  <c r="K156" i="10"/>
  <c r="M156" i="10" s="1"/>
  <c r="E157" i="10" s="1"/>
  <c r="G133" i="5"/>
  <c r="H133" i="5" s="1"/>
  <c r="O133" i="2"/>
  <c r="G133" i="2"/>
  <c r="I133" i="2" s="1"/>
  <c r="J133" i="2" s="1"/>
  <c r="G157" i="10" l="1"/>
  <c r="I157" i="10" s="1"/>
  <c r="J157" i="10" s="1"/>
  <c r="I133" i="5"/>
  <c r="J133" i="5" s="1"/>
  <c r="L133" i="5" s="1"/>
  <c r="N133" i="5" s="1"/>
  <c r="F134" i="5" s="1"/>
  <c r="H133" i="2"/>
  <c r="H157" i="10" l="1"/>
  <c r="O134" i="5"/>
  <c r="K133" i="5"/>
  <c r="M133" i="5" s="1"/>
  <c r="E134" i="5" s="1"/>
  <c r="K133" i="2"/>
  <c r="M133" i="2" s="1"/>
  <c r="E134" i="2" s="1"/>
  <c r="L133" i="2"/>
  <c r="N133" i="2" s="1"/>
  <c r="F134" i="2" s="1"/>
  <c r="L157" i="10" l="1"/>
  <c r="N157" i="10" s="1"/>
  <c r="F158" i="10" s="1"/>
  <c r="K157" i="10"/>
  <c r="M157" i="10" s="1"/>
  <c r="E158" i="10" s="1"/>
  <c r="G134" i="5"/>
  <c r="I134" i="5" s="1"/>
  <c r="J134" i="5" s="1"/>
  <c r="O134" i="2"/>
  <c r="G134" i="2"/>
  <c r="I134" i="2" s="1"/>
  <c r="J134" i="2" s="1"/>
  <c r="H134" i="2"/>
  <c r="G158" i="10" l="1"/>
  <c r="I158" i="10" s="1"/>
  <c r="J158" i="10" s="1"/>
  <c r="O158" i="10"/>
  <c r="H134" i="5"/>
  <c r="K134" i="2"/>
  <c r="M134" i="2" s="1"/>
  <c r="E135" i="2" s="1"/>
  <c r="L134" i="2"/>
  <c r="N134" i="2" s="1"/>
  <c r="F135" i="2" s="1"/>
  <c r="H158" i="10" l="1"/>
  <c r="L134" i="5"/>
  <c r="N134" i="5" s="1"/>
  <c r="F135" i="5" s="1"/>
  <c r="K134" i="5"/>
  <c r="M134" i="5" s="1"/>
  <c r="E135" i="5" s="1"/>
  <c r="O135" i="2"/>
  <c r="G135" i="2"/>
  <c r="I135" i="2" s="1"/>
  <c r="J135" i="2" s="1"/>
  <c r="H135" i="2"/>
  <c r="L158" i="10" l="1"/>
  <c r="N158" i="10" s="1"/>
  <c r="F159" i="10" s="1"/>
  <c r="K158" i="10"/>
  <c r="M158" i="10" s="1"/>
  <c r="E159" i="10" s="1"/>
  <c r="O135" i="5"/>
  <c r="G135" i="5"/>
  <c r="I135" i="5" s="1"/>
  <c r="J135" i="5" s="1"/>
  <c r="K135" i="2"/>
  <c r="M135" i="2" s="1"/>
  <c r="E136" i="2" s="1"/>
  <c r="L135" i="2"/>
  <c r="N135" i="2" s="1"/>
  <c r="F136" i="2" s="1"/>
  <c r="O159" i="10" l="1"/>
  <c r="G159" i="10"/>
  <c r="I159" i="10" s="1"/>
  <c r="J159" i="10" s="1"/>
  <c r="H135" i="5"/>
  <c r="O136" i="2"/>
  <c r="G136" i="2"/>
  <c r="I136" i="2" s="1"/>
  <c r="J136" i="2" s="1"/>
  <c r="H136" i="2"/>
  <c r="H159" i="10" l="1"/>
  <c r="L135" i="5"/>
  <c r="N135" i="5" s="1"/>
  <c r="F136" i="5" s="1"/>
  <c r="K135" i="5"/>
  <c r="M135" i="5" s="1"/>
  <c r="E136" i="5" s="1"/>
  <c r="K136" i="2"/>
  <c r="M136" i="2" s="1"/>
  <c r="E137" i="2" s="1"/>
  <c r="L136" i="2"/>
  <c r="N136" i="2" s="1"/>
  <c r="F137" i="2" s="1"/>
  <c r="L159" i="10" l="1"/>
  <c r="N159" i="10" s="1"/>
  <c r="F160" i="10" s="1"/>
  <c r="K159" i="10"/>
  <c r="M159" i="10" s="1"/>
  <c r="E160" i="10" s="1"/>
  <c r="O136" i="5"/>
  <c r="G136" i="5"/>
  <c r="I136" i="5" s="1"/>
  <c r="J136" i="5" s="1"/>
  <c r="O137" i="2"/>
  <c r="G137" i="2"/>
  <c r="I137" i="2" s="1"/>
  <c r="J137" i="2" s="1"/>
  <c r="O160" i="10" l="1"/>
  <c r="G160" i="10"/>
  <c r="H160" i="10" s="1"/>
  <c r="H136" i="5"/>
  <c r="H137" i="2"/>
  <c r="I160" i="10" l="1"/>
  <c r="J160" i="10" s="1"/>
  <c r="L160" i="10" s="1"/>
  <c r="N160" i="10" s="1"/>
  <c r="F161" i="10" s="1"/>
  <c r="K136" i="5"/>
  <c r="M136" i="5" s="1"/>
  <c r="E137" i="5" s="1"/>
  <c r="L136" i="5"/>
  <c r="N136" i="5" s="1"/>
  <c r="F137" i="5" s="1"/>
  <c r="K137" i="2"/>
  <c r="M137" i="2" s="1"/>
  <c r="E138" i="2" s="1"/>
  <c r="L137" i="2"/>
  <c r="N137" i="2" s="1"/>
  <c r="F138" i="2" s="1"/>
  <c r="K160" i="10" l="1"/>
  <c r="M160" i="10" s="1"/>
  <c r="E161" i="10" s="1"/>
  <c r="O161" i="10"/>
  <c r="G161" i="10"/>
  <c r="H161" i="10" s="1"/>
  <c r="O137" i="5"/>
  <c r="G137" i="5"/>
  <c r="I137" i="5" s="1"/>
  <c r="J137" i="5" s="1"/>
  <c r="O138" i="2"/>
  <c r="G138" i="2"/>
  <c r="I138" i="2" s="1"/>
  <c r="J138" i="2" s="1"/>
  <c r="I161" i="10" l="1"/>
  <c r="J161" i="10" s="1"/>
  <c r="L161" i="10"/>
  <c r="N161" i="10" s="1"/>
  <c r="F162" i="10" s="1"/>
  <c r="K161" i="10"/>
  <c r="M161" i="10" s="1"/>
  <c r="E162" i="10" s="1"/>
  <c r="H137" i="5"/>
  <c r="K137" i="5"/>
  <c r="M137" i="5" s="1"/>
  <c r="E138" i="5" s="1"/>
  <c r="L137" i="5"/>
  <c r="N137" i="5" s="1"/>
  <c r="F138" i="5" s="1"/>
  <c r="H138" i="2"/>
  <c r="O162" i="10" l="1"/>
  <c r="G162" i="10"/>
  <c r="H162" i="10" s="1"/>
  <c r="O138" i="5"/>
  <c r="G138" i="5"/>
  <c r="I138" i="5" s="1"/>
  <c r="J138" i="5" s="1"/>
  <c r="K138" i="2"/>
  <c r="M138" i="2" s="1"/>
  <c r="E139" i="2" s="1"/>
  <c r="L138" i="2"/>
  <c r="N138" i="2" s="1"/>
  <c r="F139" i="2" s="1"/>
  <c r="I162" i="10" l="1"/>
  <c r="J162" i="10" s="1"/>
  <c r="L162" i="10" s="1"/>
  <c r="N162" i="10" s="1"/>
  <c r="F163" i="10" s="1"/>
  <c r="H138" i="5"/>
  <c r="K138" i="5" s="1"/>
  <c r="M138" i="5" s="1"/>
  <c r="E139" i="5" s="1"/>
  <c r="L138" i="5"/>
  <c r="N138" i="5" s="1"/>
  <c r="F139" i="5" s="1"/>
  <c r="O139" i="2"/>
  <c r="G139" i="2"/>
  <c r="H139" i="2" s="1"/>
  <c r="I139" i="2"/>
  <c r="J139" i="2" s="1"/>
  <c r="O163" i="10" l="1"/>
  <c r="K162" i="10"/>
  <c r="M162" i="10" s="1"/>
  <c r="E163" i="10" s="1"/>
  <c r="G139" i="5"/>
  <c r="I139" i="5" s="1"/>
  <c r="J139" i="5" s="1"/>
  <c r="O139" i="5"/>
  <c r="K139" i="2"/>
  <c r="M139" i="2" s="1"/>
  <c r="E140" i="2" s="1"/>
  <c r="L139" i="2"/>
  <c r="N139" i="2" s="1"/>
  <c r="F140" i="2" s="1"/>
  <c r="G163" i="10" l="1"/>
  <c r="I163" i="10" s="1"/>
  <c r="J163" i="10" s="1"/>
  <c r="H139" i="5"/>
  <c r="K139" i="5"/>
  <c r="M139" i="5" s="1"/>
  <c r="E140" i="5" s="1"/>
  <c r="L139" i="5"/>
  <c r="N139" i="5" s="1"/>
  <c r="F140" i="5" s="1"/>
  <c r="O140" i="2"/>
  <c r="G140" i="2"/>
  <c r="H140" i="2" s="1"/>
  <c r="H163" i="10" l="1"/>
  <c r="G140" i="5"/>
  <c r="O140" i="5"/>
  <c r="I140" i="5"/>
  <c r="J140" i="5" s="1"/>
  <c r="H140" i="5"/>
  <c r="I140" i="2"/>
  <c r="J140" i="2" s="1"/>
  <c r="L140" i="2" s="1"/>
  <c r="N140" i="2" s="1"/>
  <c r="F141" i="2" s="1"/>
  <c r="K140" i="2"/>
  <c r="M140" i="2" s="1"/>
  <c r="E141" i="2" s="1"/>
  <c r="K163" i="10" l="1"/>
  <c r="M163" i="10" s="1"/>
  <c r="E164" i="10" s="1"/>
  <c r="L163" i="10"/>
  <c r="N163" i="10" s="1"/>
  <c r="F164" i="10" s="1"/>
  <c r="L140" i="5"/>
  <c r="N140" i="5" s="1"/>
  <c r="F141" i="5" s="1"/>
  <c r="K140" i="5"/>
  <c r="M140" i="5" s="1"/>
  <c r="E141" i="5" s="1"/>
  <c r="O141" i="2"/>
  <c r="G141" i="2"/>
  <c r="I141" i="2" s="1"/>
  <c r="J141" i="2" s="1"/>
  <c r="O164" i="10" l="1"/>
  <c r="G164" i="10"/>
  <c r="I164" i="10" s="1"/>
  <c r="J164" i="10" s="1"/>
  <c r="H164" i="10"/>
  <c r="O141" i="5"/>
  <c r="G141" i="5"/>
  <c r="I141" i="5" s="1"/>
  <c r="J141" i="5" s="1"/>
  <c r="H141" i="2"/>
  <c r="K164" i="10" l="1"/>
  <c r="M164" i="10" s="1"/>
  <c r="E165" i="10" s="1"/>
  <c r="L164" i="10"/>
  <c r="N164" i="10" s="1"/>
  <c r="F165" i="10" s="1"/>
  <c r="H141" i="5"/>
  <c r="L141" i="2"/>
  <c r="N141" i="2" s="1"/>
  <c r="F142" i="2" s="1"/>
  <c r="K141" i="2"/>
  <c r="M141" i="2" s="1"/>
  <c r="E142" i="2" s="1"/>
  <c r="O165" i="10" l="1"/>
  <c r="G165" i="10"/>
  <c r="I165" i="10" s="1"/>
  <c r="J165" i="10" s="1"/>
  <c r="K141" i="5"/>
  <c r="M141" i="5" s="1"/>
  <c r="E142" i="5" s="1"/>
  <c r="L141" i="5"/>
  <c r="N141" i="5" s="1"/>
  <c r="F142" i="5" s="1"/>
  <c r="O142" i="2"/>
  <c r="G142" i="2"/>
  <c r="H142" i="2" s="1"/>
  <c r="H165" i="10" l="1"/>
  <c r="O142" i="5"/>
  <c r="G142" i="5"/>
  <c r="I142" i="5" s="1"/>
  <c r="J142" i="5" s="1"/>
  <c r="H142" i="5"/>
  <c r="I142" i="2"/>
  <c r="J142" i="2" s="1"/>
  <c r="L142" i="2" s="1"/>
  <c r="N142" i="2" s="1"/>
  <c r="F143" i="2" s="1"/>
  <c r="K165" i="10" l="1"/>
  <c r="M165" i="10" s="1"/>
  <c r="E166" i="10" s="1"/>
  <c r="L165" i="10"/>
  <c r="N165" i="10" s="1"/>
  <c r="F166" i="10" s="1"/>
  <c r="K142" i="5"/>
  <c r="M142" i="5" s="1"/>
  <c r="E143" i="5" s="1"/>
  <c r="L142" i="5"/>
  <c r="N142" i="5" s="1"/>
  <c r="F143" i="5" s="1"/>
  <c r="O143" i="2"/>
  <c r="K142" i="2"/>
  <c r="M142" i="2" s="1"/>
  <c r="E143" i="2" s="1"/>
  <c r="O166" i="10" l="1"/>
  <c r="G166" i="10"/>
  <c r="I166" i="10"/>
  <c r="J166" i="10" s="1"/>
  <c r="H166" i="10"/>
  <c r="O143" i="5"/>
  <c r="G143" i="5"/>
  <c r="H143" i="5" s="1"/>
  <c r="G143" i="2"/>
  <c r="H143" i="2" s="1"/>
  <c r="L166" i="10" l="1"/>
  <c r="N166" i="10" s="1"/>
  <c r="F167" i="10" s="1"/>
  <c r="K166" i="10"/>
  <c r="M166" i="10" s="1"/>
  <c r="E167" i="10" s="1"/>
  <c r="I143" i="5"/>
  <c r="J143" i="5" s="1"/>
  <c r="K143" i="5"/>
  <c r="M143" i="5" s="1"/>
  <c r="E144" i="5" s="1"/>
  <c r="L143" i="5"/>
  <c r="N143" i="5" s="1"/>
  <c r="F144" i="5" s="1"/>
  <c r="I143" i="2"/>
  <c r="J143" i="2" s="1"/>
  <c r="L143" i="2" s="1"/>
  <c r="N143" i="2" s="1"/>
  <c r="F144" i="2" s="1"/>
  <c r="G167" i="10" l="1"/>
  <c r="I167" i="10" s="1"/>
  <c r="J167" i="10" s="1"/>
  <c r="O167" i="10"/>
  <c r="G144" i="5"/>
  <c r="O144" i="5"/>
  <c r="I144" i="5"/>
  <c r="J144" i="5" s="1"/>
  <c r="H144" i="5"/>
  <c r="O144" i="2"/>
  <c r="K143" i="2"/>
  <c r="M143" i="2" s="1"/>
  <c r="E144" i="2" s="1"/>
  <c r="H167" i="10" l="1"/>
  <c r="L144" i="5"/>
  <c r="N144" i="5" s="1"/>
  <c r="F145" i="5" s="1"/>
  <c r="K144" i="5"/>
  <c r="M144" i="5" s="1"/>
  <c r="E145" i="5" s="1"/>
  <c r="G144" i="2"/>
  <c r="I144" i="2" s="1"/>
  <c r="J144" i="2" s="1"/>
  <c r="L167" i="10" l="1"/>
  <c r="N167" i="10" s="1"/>
  <c r="F168" i="10" s="1"/>
  <c r="K167" i="10"/>
  <c r="M167" i="10" s="1"/>
  <c r="E168" i="10" s="1"/>
  <c r="G145" i="5"/>
  <c r="I145" i="5" s="1"/>
  <c r="J145" i="5" s="1"/>
  <c r="O145" i="5"/>
  <c r="H144" i="2"/>
  <c r="G168" i="10" l="1"/>
  <c r="H168" i="10" s="1"/>
  <c r="O168" i="10"/>
  <c r="H145" i="5"/>
  <c r="L144" i="2"/>
  <c r="N144" i="2" s="1"/>
  <c r="F145" i="2" s="1"/>
  <c r="K144" i="2"/>
  <c r="M144" i="2" s="1"/>
  <c r="E145" i="2" s="1"/>
  <c r="I168" i="10" l="1"/>
  <c r="J168" i="10" s="1"/>
  <c r="L168" i="10" s="1"/>
  <c r="N168" i="10" s="1"/>
  <c r="F169" i="10" s="1"/>
  <c r="K145" i="5"/>
  <c r="M145" i="5" s="1"/>
  <c r="E146" i="5" s="1"/>
  <c r="L145" i="5"/>
  <c r="N145" i="5" s="1"/>
  <c r="F146" i="5" s="1"/>
  <c r="O145" i="2"/>
  <c r="G145" i="2"/>
  <c r="H145" i="2" s="1"/>
  <c r="O169" i="10" l="1"/>
  <c r="K168" i="10"/>
  <c r="M168" i="10" s="1"/>
  <c r="E169" i="10" s="1"/>
  <c r="O146" i="5"/>
  <c r="G146" i="5"/>
  <c r="H146" i="5" s="1"/>
  <c r="I145" i="2"/>
  <c r="J145" i="2" s="1"/>
  <c r="L145" i="2" s="1"/>
  <c r="N145" i="2" s="1"/>
  <c r="F146" i="2" s="1"/>
  <c r="G169" i="10" l="1"/>
  <c r="H169" i="10" s="1"/>
  <c r="I146" i="5"/>
  <c r="J146" i="5" s="1"/>
  <c r="K146" i="5"/>
  <c r="M146" i="5" s="1"/>
  <c r="E147" i="5" s="1"/>
  <c r="L146" i="5"/>
  <c r="N146" i="5" s="1"/>
  <c r="F147" i="5" s="1"/>
  <c r="O146" i="2"/>
  <c r="K145" i="2"/>
  <c r="M145" i="2" s="1"/>
  <c r="E146" i="2" s="1"/>
  <c r="I169" i="10" l="1"/>
  <c r="J169" i="10" s="1"/>
  <c r="L169" i="10" s="1"/>
  <c r="N169" i="10" s="1"/>
  <c r="F170" i="10" s="1"/>
  <c r="O147" i="5"/>
  <c r="G147" i="5"/>
  <c r="I147" i="5" s="1"/>
  <c r="J147" i="5" s="1"/>
  <c r="G146" i="2"/>
  <c r="I146" i="2" s="1"/>
  <c r="J146" i="2" s="1"/>
  <c r="O170" i="10" l="1"/>
  <c r="K169" i="10"/>
  <c r="M169" i="10" s="1"/>
  <c r="E170" i="10" s="1"/>
  <c r="H147" i="5"/>
  <c r="H146" i="2"/>
  <c r="G170" i="10" l="1"/>
  <c r="I170" i="10" s="1"/>
  <c r="J170" i="10" s="1"/>
  <c r="L147" i="5"/>
  <c r="N147" i="5" s="1"/>
  <c r="F148" i="5" s="1"/>
  <c r="K147" i="5"/>
  <c r="M147" i="5" s="1"/>
  <c r="E148" i="5" s="1"/>
  <c r="K146" i="2"/>
  <c r="M146" i="2" s="1"/>
  <c r="E147" i="2" s="1"/>
  <c r="L146" i="2"/>
  <c r="N146" i="2" s="1"/>
  <c r="F147" i="2" s="1"/>
  <c r="H170" i="10" l="1"/>
  <c r="G148" i="5"/>
  <c r="I148" i="5" s="1"/>
  <c r="J148" i="5" s="1"/>
  <c r="O148" i="5"/>
  <c r="O147" i="2"/>
  <c r="G147" i="2"/>
  <c r="H147" i="2"/>
  <c r="I147" i="2"/>
  <c r="J147" i="2" s="1"/>
  <c r="K170" i="10" l="1"/>
  <c r="M170" i="10" s="1"/>
  <c r="E171" i="10" s="1"/>
  <c r="L170" i="10"/>
  <c r="N170" i="10" s="1"/>
  <c r="F171" i="10" s="1"/>
  <c r="H148" i="5"/>
  <c r="L147" i="2"/>
  <c r="N147" i="2" s="1"/>
  <c r="F148" i="2" s="1"/>
  <c r="K147" i="2"/>
  <c r="M147" i="2" s="1"/>
  <c r="E148" i="2" s="1"/>
  <c r="G171" i="10" l="1"/>
  <c r="O171" i="10"/>
  <c r="I171" i="10"/>
  <c r="J171" i="10" s="1"/>
  <c r="H171" i="10"/>
  <c r="K148" i="5"/>
  <c r="M148" i="5" s="1"/>
  <c r="E149" i="5" s="1"/>
  <c r="L148" i="5"/>
  <c r="N148" i="5" s="1"/>
  <c r="F149" i="5" s="1"/>
  <c r="O148" i="2"/>
  <c r="G148" i="2"/>
  <c r="I148" i="2" s="1"/>
  <c r="J148" i="2" s="1"/>
  <c r="K171" i="10" l="1"/>
  <c r="M171" i="10" s="1"/>
  <c r="E172" i="10" s="1"/>
  <c r="L171" i="10"/>
  <c r="N171" i="10" s="1"/>
  <c r="F172" i="10" s="1"/>
  <c r="O149" i="5"/>
  <c r="G149" i="5"/>
  <c r="I149" i="5" s="1"/>
  <c r="J149" i="5" s="1"/>
  <c r="H149" i="5"/>
  <c r="H148" i="2"/>
  <c r="O172" i="10" l="1"/>
  <c r="G172" i="10"/>
  <c r="I172" i="10"/>
  <c r="J172" i="10" s="1"/>
  <c r="H172" i="10"/>
  <c r="K149" i="5"/>
  <c r="M149" i="5" s="1"/>
  <c r="E150" i="5" s="1"/>
  <c r="L149" i="5"/>
  <c r="N149" i="5" s="1"/>
  <c r="F150" i="5" s="1"/>
  <c r="K148" i="2"/>
  <c r="M148" i="2" s="1"/>
  <c r="E149" i="2" s="1"/>
  <c r="L148" i="2"/>
  <c r="N148" i="2" s="1"/>
  <c r="F149" i="2" s="1"/>
  <c r="K172" i="10" l="1"/>
  <c r="M172" i="10" s="1"/>
  <c r="E173" i="10" s="1"/>
  <c r="L172" i="10"/>
  <c r="N172" i="10" s="1"/>
  <c r="F173" i="10" s="1"/>
  <c r="O150" i="5"/>
  <c r="G150" i="5"/>
  <c r="I150" i="5" s="1"/>
  <c r="J150" i="5" s="1"/>
  <c r="O149" i="2"/>
  <c r="G149" i="2"/>
  <c r="I149" i="2" s="1"/>
  <c r="J149" i="2" s="1"/>
  <c r="O173" i="10" l="1"/>
  <c r="G173" i="10"/>
  <c r="I173" i="10"/>
  <c r="J173" i="10" s="1"/>
  <c r="H173" i="10"/>
  <c r="H150" i="5"/>
  <c r="L150" i="5" s="1"/>
  <c r="N150" i="5" s="1"/>
  <c r="F151" i="5" s="1"/>
  <c r="K150" i="5"/>
  <c r="M150" i="5" s="1"/>
  <c r="E151" i="5" s="1"/>
  <c r="H149" i="2"/>
  <c r="L173" i="10" l="1"/>
  <c r="N173" i="10" s="1"/>
  <c r="F174" i="10" s="1"/>
  <c r="K173" i="10"/>
  <c r="M173" i="10" s="1"/>
  <c r="E174" i="10" s="1"/>
  <c r="G151" i="5"/>
  <c r="I151" i="5" s="1"/>
  <c r="J151" i="5" s="1"/>
  <c r="O151" i="5"/>
  <c r="K149" i="2"/>
  <c r="M149" i="2" s="1"/>
  <c r="E150" i="2" s="1"/>
  <c r="L149" i="2"/>
  <c r="N149" i="2" s="1"/>
  <c r="F150" i="2" s="1"/>
  <c r="O174" i="10" l="1"/>
  <c r="G174" i="10"/>
  <c r="I174" i="10" s="1"/>
  <c r="J174" i="10" s="1"/>
  <c r="H151" i="5"/>
  <c r="O150" i="2"/>
  <c r="G150" i="2"/>
  <c r="I150" i="2" s="1"/>
  <c r="J150" i="2" s="1"/>
  <c r="H150" i="2"/>
  <c r="H174" i="10" l="1"/>
  <c r="L151" i="5"/>
  <c r="N151" i="5" s="1"/>
  <c r="F152" i="5" s="1"/>
  <c r="K151" i="5"/>
  <c r="M151" i="5" s="1"/>
  <c r="E152" i="5" s="1"/>
  <c r="K150" i="2"/>
  <c r="M150" i="2" s="1"/>
  <c r="E151" i="2" s="1"/>
  <c r="L150" i="2"/>
  <c r="N150" i="2" s="1"/>
  <c r="F151" i="2" s="1"/>
  <c r="L174" i="10" l="1"/>
  <c r="N174" i="10" s="1"/>
  <c r="F175" i="10" s="1"/>
  <c r="K174" i="10"/>
  <c r="M174" i="10" s="1"/>
  <c r="E175" i="10" s="1"/>
  <c r="G152" i="5"/>
  <c r="I152" i="5" s="1"/>
  <c r="J152" i="5" s="1"/>
  <c r="O152" i="5"/>
  <c r="O151" i="2"/>
  <c r="G151" i="2"/>
  <c r="I151" i="2" s="1"/>
  <c r="J151" i="2" s="1"/>
  <c r="H151" i="2"/>
  <c r="G175" i="10" l="1"/>
  <c r="I175" i="10" s="1"/>
  <c r="J175" i="10" s="1"/>
  <c r="O175" i="10"/>
  <c r="H152" i="5"/>
  <c r="K151" i="2"/>
  <c r="M151" i="2" s="1"/>
  <c r="E152" i="2" s="1"/>
  <c r="L151" i="2"/>
  <c r="N151" i="2" s="1"/>
  <c r="F152" i="2" s="1"/>
  <c r="H175" i="10" l="1"/>
  <c r="L152" i="5"/>
  <c r="N152" i="5" s="1"/>
  <c r="F153" i="5" s="1"/>
  <c r="K152" i="5"/>
  <c r="M152" i="5" s="1"/>
  <c r="E153" i="5" s="1"/>
  <c r="O152" i="2"/>
  <c r="G152" i="2"/>
  <c r="I152" i="2" s="1"/>
  <c r="J152" i="2" s="1"/>
  <c r="H152" i="2"/>
  <c r="K175" i="10" l="1"/>
  <c r="M175" i="10" s="1"/>
  <c r="E176" i="10" s="1"/>
  <c r="L175" i="10"/>
  <c r="N175" i="10" s="1"/>
  <c r="F176" i="10" s="1"/>
  <c r="O153" i="5"/>
  <c r="G153" i="5"/>
  <c r="I153" i="5" s="1"/>
  <c r="J153" i="5" s="1"/>
  <c r="K152" i="2"/>
  <c r="M152" i="2" s="1"/>
  <c r="E153" i="2" s="1"/>
  <c r="L152" i="2"/>
  <c r="N152" i="2" s="1"/>
  <c r="F153" i="2" s="1"/>
  <c r="G176" i="10" l="1"/>
  <c r="I176" i="10" s="1"/>
  <c r="J176" i="10" s="1"/>
  <c r="O176" i="10"/>
  <c r="H153" i="5"/>
  <c r="O153" i="2"/>
  <c r="G153" i="2"/>
  <c r="H153" i="2" s="1"/>
  <c r="H176" i="10" l="1"/>
  <c r="L176" i="10"/>
  <c r="N176" i="10" s="1"/>
  <c r="F177" i="10" s="1"/>
  <c r="K176" i="10"/>
  <c r="M176" i="10" s="1"/>
  <c r="E177" i="10" s="1"/>
  <c r="K153" i="5"/>
  <c r="M153" i="5" s="1"/>
  <c r="E154" i="5" s="1"/>
  <c r="L153" i="5"/>
  <c r="N153" i="5" s="1"/>
  <c r="F154" i="5" s="1"/>
  <c r="I153" i="2"/>
  <c r="J153" i="2" s="1"/>
  <c r="L153" i="2" s="1"/>
  <c r="N153" i="2" s="1"/>
  <c r="F154" i="2" s="1"/>
  <c r="K153" i="2"/>
  <c r="M153" i="2" s="1"/>
  <c r="E154" i="2" s="1"/>
  <c r="G177" i="10" l="1"/>
  <c r="H177" i="10" s="1"/>
  <c r="O177" i="10"/>
  <c r="O154" i="5"/>
  <c r="G154" i="5"/>
  <c r="I154" i="5" s="1"/>
  <c r="J154" i="5" s="1"/>
  <c r="O154" i="2"/>
  <c r="G154" i="2"/>
  <c r="H154" i="2" s="1"/>
  <c r="I177" i="10" l="1"/>
  <c r="J177" i="10" s="1"/>
  <c r="L177" i="10" s="1"/>
  <c r="N177" i="10" s="1"/>
  <c r="F178" i="10" s="1"/>
  <c r="H154" i="5"/>
  <c r="L154" i="5"/>
  <c r="N154" i="5" s="1"/>
  <c r="F155" i="5" s="1"/>
  <c r="K154" i="5"/>
  <c r="M154" i="5" s="1"/>
  <c r="E155" i="5" s="1"/>
  <c r="I154" i="2"/>
  <c r="J154" i="2" s="1"/>
  <c r="L154" i="2" s="1"/>
  <c r="N154" i="2" s="1"/>
  <c r="F155" i="2" s="1"/>
  <c r="O178" i="10" l="1"/>
  <c r="K177" i="10"/>
  <c r="M177" i="10" s="1"/>
  <c r="E178" i="10" s="1"/>
  <c r="G178" i="10" s="1"/>
  <c r="G155" i="5"/>
  <c r="I155" i="5" s="1"/>
  <c r="J155" i="5" s="1"/>
  <c r="O155" i="5"/>
  <c r="O155" i="2"/>
  <c r="K154" i="2"/>
  <c r="M154" i="2" s="1"/>
  <c r="E155" i="2" s="1"/>
  <c r="I178" i="10" l="1"/>
  <c r="J178" i="10" s="1"/>
  <c r="H178" i="10"/>
  <c r="H155" i="5"/>
  <c r="G155" i="2"/>
  <c r="I155" i="2" s="1"/>
  <c r="J155" i="2" s="1"/>
  <c r="K178" i="10" l="1"/>
  <c r="M178" i="10" s="1"/>
  <c r="E179" i="10" s="1"/>
  <c r="L178" i="10"/>
  <c r="N178" i="10" s="1"/>
  <c r="F179" i="10" s="1"/>
  <c r="K155" i="5"/>
  <c r="M155" i="5" s="1"/>
  <c r="E156" i="5" s="1"/>
  <c r="L155" i="5"/>
  <c r="N155" i="5" s="1"/>
  <c r="F156" i="5" s="1"/>
  <c r="H155" i="2"/>
  <c r="O179" i="10" l="1"/>
  <c r="G179" i="10"/>
  <c r="I179" i="10" s="1"/>
  <c r="J179" i="10" s="1"/>
  <c r="O156" i="5"/>
  <c r="G156" i="5"/>
  <c r="I156" i="5" s="1"/>
  <c r="J156" i="5" s="1"/>
  <c r="L155" i="2"/>
  <c r="N155" i="2" s="1"/>
  <c r="K155" i="2"/>
  <c r="M155" i="2" s="1"/>
  <c r="H179" i="10" l="1"/>
  <c r="K179" i="10"/>
  <c r="M179" i="10" s="1"/>
  <c r="E180" i="10" s="1"/>
  <c r="L179" i="10"/>
  <c r="N179" i="10" s="1"/>
  <c r="F180" i="10" s="1"/>
  <c r="H156" i="5"/>
  <c r="L156" i="5" s="1"/>
  <c r="N156" i="5" s="1"/>
  <c r="F157" i="5" s="1"/>
  <c r="K156" i="5"/>
  <c r="M156" i="5" s="1"/>
  <c r="E157" i="5" s="1"/>
  <c r="G180" i="10" l="1"/>
  <c r="I180" i="10" s="1"/>
  <c r="J180" i="10" s="1"/>
  <c r="O180" i="10"/>
  <c r="O157" i="5"/>
  <c r="G157" i="5"/>
  <c r="H157" i="5" s="1"/>
  <c r="H180" i="10" l="1"/>
  <c r="K180" i="10"/>
  <c r="M180" i="10" s="1"/>
  <c r="E181" i="10" s="1"/>
  <c r="L180" i="10"/>
  <c r="N180" i="10" s="1"/>
  <c r="F181" i="10" s="1"/>
  <c r="I157" i="5"/>
  <c r="J157" i="5" s="1"/>
  <c r="L157" i="5" s="1"/>
  <c r="N157" i="5" s="1"/>
  <c r="F158" i="5" s="1"/>
  <c r="O181" i="10" l="1"/>
  <c r="G181" i="10"/>
  <c r="I181" i="10" s="1"/>
  <c r="J181" i="10" s="1"/>
  <c r="K157" i="5"/>
  <c r="M157" i="5" s="1"/>
  <c r="E158" i="5" s="1"/>
  <c r="O158" i="5"/>
  <c r="G158" i="5"/>
  <c r="I158" i="5" s="1"/>
  <c r="J158" i="5" s="1"/>
  <c r="H181" i="10" l="1"/>
  <c r="H158" i="5"/>
  <c r="L158" i="5" s="1"/>
  <c r="N158" i="5" s="1"/>
  <c r="F159" i="5" s="1"/>
  <c r="K158" i="5"/>
  <c r="M158" i="5" s="1"/>
  <c r="E159" i="5" s="1"/>
  <c r="L181" i="10" l="1"/>
  <c r="N181" i="10" s="1"/>
  <c r="F182" i="10" s="1"/>
  <c r="K181" i="10"/>
  <c r="M181" i="10" s="1"/>
  <c r="E182" i="10" s="1"/>
  <c r="O159" i="5"/>
  <c r="G159" i="5"/>
  <c r="I159" i="5" s="1"/>
  <c r="J159" i="5" s="1"/>
  <c r="O182" i="10" l="1"/>
  <c r="G182" i="10"/>
  <c r="I182" i="10" s="1"/>
  <c r="J182" i="10" s="1"/>
  <c r="H159" i="5"/>
  <c r="H182" i="10" l="1"/>
  <c r="L159" i="5"/>
  <c r="N159" i="5" s="1"/>
  <c r="F160" i="5" s="1"/>
  <c r="K159" i="5"/>
  <c r="M159" i="5" s="1"/>
  <c r="E160" i="5" s="1"/>
  <c r="K182" i="10" l="1"/>
  <c r="M182" i="10" s="1"/>
  <c r="E183" i="10" s="1"/>
  <c r="L182" i="10"/>
  <c r="N182" i="10" s="1"/>
  <c r="F183" i="10" s="1"/>
  <c r="O160" i="5"/>
  <c r="G160" i="5"/>
  <c r="I160" i="5" s="1"/>
  <c r="J160" i="5" s="1"/>
  <c r="O183" i="10" l="1"/>
  <c r="G183" i="10"/>
  <c r="H183" i="10" s="1"/>
  <c r="H160" i="5"/>
  <c r="I183" i="10" l="1"/>
  <c r="J183" i="10" s="1"/>
  <c r="L183" i="10"/>
  <c r="N183" i="10" s="1"/>
  <c r="F184" i="10" s="1"/>
  <c r="K183" i="10"/>
  <c r="M183" i="10" s="1"/>
  <c r="E184" i="10" s="1"/>
  <c r="L160" i="5"/>
  <c r="N160" i="5" s="1"/>
  <c r="F161" i="5" s="1"/>
  <c r="K160" i="5"/>
  <c r="M160" i="5" s="1"/>
  <c r="E161" i="5" s="1"/>
  <c r="O184" i="10" l="1"/>
  <c r="G184" i="10"/>
  <c r="I184" i="10" s="1"/>
  <c r="J184" i="10" s="1"/>
  <c r="O161" i="5"/>
  <c r="G161" i="5"/>
  <c r="I161" i="5" s="1"/>
  <c r="J161" i="5" s="1"/>
  <c r="H184" i="10" l="1"/>
  <c r="H161" i="5"/>
  <c r="L184" i="10" l="1"/>
  <c r="N184" i="10" s="1"/>
  <c r="F185" i="10" s="1"/>
  <c r="K184" i="10"/>
  <c r="M184" i="10" s="1"/>
  <c r="E185" i="10" s="1"/>
  <c r="L161" i="5"/>
  <c r="N161" i="5" s="1"/>
  <c r="F162" i="5" s="1"/>
  <c r="K161" i="5"/>
  <c r="M161" i="5" s="1"/>
  <c r="E162" i="5" s="1"/>
  <c r="O185" i="10" l="1"/>
  <c r="G185" i="10"/>
  <c r="I185" i="10" s="1"/>
  <c r="J185" i="10" s="1"/>
  <c r="O162" i="5"/>
  <c r="G162" i="5"/>
  <c r="I162" i="5" s="1"/>
  <c r="J162" i="5" s="1"/>
  <c r="H185" i="10" l="1"/>
  <c r="H162" i="5"/>
  <c r="K185" i="10" l="1"/>
  <c r="M185" i="10" s="1"/>
  <c r="E186" i="10" s="1"/>
  <c r="L185" i="10"/>
  <c r="N185" i="10" s="1"/>
  <c r="F186" i="10" s="1"/>
  <c r="K162" i="5"/>
  <c r="M162" i="5" s="1"/>
  <c r="E163" i="5" s="1"/>
  <c r="L162" i="5"/>
  <c r="N162" i="5" s="1"/>
  <c r="F163" i="5" s="1"/>
  <c r="O186" i="10" l="1"/>
  <c r="G186" i="10"/>
  <c r="I186" i="10" s="1"/>
  <c r="J186" i="10" s="1"/>
  <c r="O163" i="5"/>
  <c r="G163" i="5"/>
  <c r="I163" i="5" s="1"/>
  <c r="J163" i="5" s="1"/>
  <c r="H186" i="10" l="1"/>
  <c r="K186" i="10" s="1"/>
  <c r="M186" i="10" s="1"/>
  <c r="E187" i="10" s="1"/>
  <c r="L186" i="10"/>
  <c r="N186" i="10" s="1"/>
  <c r="F187" i="10" s="1"/>
  <c r="H163" i="5"/>
  <c r="K163" i="5"/>
  <c r="M163" i="5" s="1"/>
  <c r="E164" i="5" s="1"/>
  <c r="L163" i="5"/>
  <c r="N163" i="5" s="1"/>
  <c r="F164" i="5" s="1"/>
  <c r="O187" i="10" l="1"/>
  <c r="G187" i="10"/>
  <c r="I187" i="10" s="1"/>
  <c r="J187" i="10" s="1"/>
  <c r="O164" i="5"/>
  <c r="G164" i="5"/>
  <c r="I164" i="5" s="1"/>
  <c r="J164" i="5" s="1"/>
  <c r="H187" i="10" l="1"/>
  <c r="L187" i="10"/>
  <c r="N187" i="10" s="1"/>
  <c r="F188" i="10" s="1"/>
  <c r="K187" i="10"/>
  <c r="M187" i="10" s="1"/>
  <c r="E188" i="10" s="1"/>
  <c r="H164" i="5"/>
  <c r="L164" i="5"/>
  <c r="N164" i="5" s="1"/>
  <c r="F165" i="5" s="1"/>
  <c r="K164" i="5"/>
  <c r="M164" i="5" s="1"/>
  <c r="E165" i="5" s="1"/>
  <c r="G188" i="10" l="1"/>
  <c r="I188" i="10" s="1"/>
  <c r="J188" i="10" s="1"/>
  <c r="O188" i="10"/>
  <c r="O165" i="5"/>
  <c r="G165" i="5"/>
  <c r="H165" i="5" s="1"/>
  <c r="H188" i="10" l="1"/>
  <c r="I165" i="5"/>
  <c r="J165" i="5" s="1"/>
  <c r="L165" i="5" s="1"/>
  <c r="N165" i="5" s="1"/>
  <c r="F166" i="5" s="1"/>
  <c r="K188" i="10" l="1"/>
  <c r="M188" i="10" s="1"/>
  <c r="E189" i="10" s="1"/>
  <c r="L188" i="10"/>
  <c r="N188" i="10" s="1"/>
  <c r="F189" i="10" s="1"/>
  <c r="O166" i="5"/>
  <c r="K165" i="5"/>
  <c r="M165" i="5" s="1"/>
  <c r="E166" i="5" s="1"/>
  <c r="G189" i="10" l="1"/>
  <c r="I189" i="10" s="1"/>
  <c r="J189" i="10" s="1"/>
  <c r="O189" i="10"/>
  <c r="H189" i="10"/>
  <c r="G166" i="5"/>
  <c r="H166" i="5" s="1"/>
  <c r="L189" i="10" l="1"/>
  <c r="N189" i="10" s="1"/>
  <c r="F190" i="10" s="1"/>
  <c r="K189" i="10"/>
  <c r="M189" i="10" s="1"/>
  <c r="E190" i="10" s="1"/>
  <c r="I166" i="5"/>
  <c r="J166" i="5" s="1"/>
  <c r="L166" i="5" s="1"/>
  <c r="N166" i="5" s="1"/>
  <c r="F167" i="5" s="1"/>
  <c r="O190" i="10" l="1"/>
  <c r="G190" i="10"/>
  <c r="I190" i="10" s="1"/>
  <c r="J190" i="10" s="1"/>
  <c r="O167" i="5"/>
  <c r="K166" i="5"/>
  <c r="M166" i="5" s="1"/>
  <c r="E167" i="5" s="1"/>
  <c r="H190" i="10" l="1"/>
  <c r="G167" i="5"/>
  <c r="I167" i="5" s="1"/>
  <c r="J167" i="5" s="1"/>
  <c r="K190" i="10" l="1"/>
  <c r="M190" i="10" s="1"/>
  <c r="E191" i="10" s="1"/>
  <c r="L190" i="10"/>
  <c r="N190" i="10" s="1"/>
  <c r="F191" i="10" s="1"/>
  <c r="H167" i="5"/>
  <c r="G191" i="10" l="1"/>
  <c r="O191" i="10"/>
  <c r="I191" i="10"/>
  <c r="J191" i="10" s="1"/>
  <c r="H191" i="10"/>
  <c r="L167" i="5"/>
  <c r="N167" i="5" s="1"/>
  <c r="F168" i="5" s="1"/>
  <c r="K167" i="5"/>
  <c r="M167" i="5" s="1"/>
  <c r="E168" i="5" s="1"/>
  <c r="K191" i="10" l="1"/>
  <c r="M191" i="10" s="1"/>
  <c r="E192" i="10" s="1"/>
  <c r="L191" i="10"/>
  <c r="N191" i="10" s="1"/>
  <c r="F192" i="10" s="1"/>
  <c r="O168" i="5"/>
  <c r="G168" i="5"/>
  <c r="H168" i="5" s="1"/>
  <c r="O192" i="10" l="1"/>
  <c r="G192" i="10"/>
  <c r="I192" i="10" s="1"/>
  <c r="J192" i="10" s="1"/>
  <c r="I168" i="5"/>
  <c r="J168" i="5" s="1"/>
  <c r="L168" i="5" s="1"/>
  <c r="N168" i="5" s="1"/>
  <c r="F169" i="5" s="1"/>
  <c r="O169" i="5" s="1"/>
  <c r="H192" i="10" l="1"/>
  <c r="K192" i="10"/>
  <c r="M192" i="10" s="1"/>
  <c r="E193" i="10" s="1"/>
  <c r="L192" i="10"/>
  <c r="N192" i="10" s="1"/>
  <c r="F193" i="10" s="1"/>
  <c r="K168" i="5"/>
  <c r="M168" i="5" s="1"/>
  <c r="E169" i="5" s="1"/>
  <c r="G193" i="10" l="1"/>
  <c r="O193" i="10"/>
  <c r="I193" i="10"/>
  <c r="J193" i="10" s="1"/>
  <c r="H193" i="10"/>
  <c r="G169" i="5"/>
  <c r="H169" i="5" s="1"/>
  <c r="I169" i="5"/>
  <c r="J169" i="5" s="1"/>
  <c r="L169" i="5" s="1"/>
  <c r="N169" i="5" s="1"/>
  <c r="F170" i="5" s="1"/>
  <c r="O170" i="5" s="1"/>
  <c r="K193" i="10" l="1"/>
  <c r="M193" i="10" s="1"/>
  <c r="E194" i="10" s="1"/>
  <c r="L193" i="10"/>
  <c r="N193" i="10" s="1"/>
  <c r="F194" i="10" s="1"/>
  <c r="K169" i="5"/>
  <c r="M169" i="5" s="1"/>
  <c r="E170" i="5" s="1"/>
  <c r="O194" i="10" l="1"/>
  <c r="G194" i="10"/>
  <c r="I194" i="10" s="1"/>
  <c r="J194" i="10" s="1"/>
  <c r="G170" i="5"/>
  <c r="I170" i="5" s="1"/>
  <c r="J170" i="5" s="1"/>
  <c r="H170" i="5"/>
  <c r="H194" i="10" l="1"/>
  <c r="K194" i="10"/>
  <c r="M194" i="10" s="1"/>
  <c r="E195" i="10" s="1"/>
  <c r="L194" i="10"/>
  <c r="N194" i="10" s="1"/>
  <c r="F195" i="10" s="1"/>
  <c r="L170" i="5"/>
  <c r="N170" i="5" s="1"/>
  <c r="F171" i="5" s="1"/>
  <c r="K170" i="5"/>
  <c r="M170" i="5" s="1"/>
  <c r="E171" i="5" s="1"/>
  <c r="O195" i="10" l="1"/>
  <c r="G195" i="10"/>
  <c r="I195" i="10" s="1"/>
  <c r="J195" i="10" s="1"/>
  <c r="O171" i="5"/>
  <c r="G171" i="5"/>
  <c r="I171" i="5" s="1"/>
  <c r="J171" i="5" s="1"/>
  <c r="H195" i="10" l="1"/>
  <c r="K195" i="10"/>
  <c r="M195" i="10" s="1"/>
  <c r="E196" i="10" s="1"/>
  <c r="L195" i="10"/>
  <c r="N195" i="10" s="1"/>
  <c r="F196" i="10" s="1"/>
  <c r="H171" i="5"/>
  <c r="O196" i="10" l="1"/>
  <c r="G196" i="10"/>
  <c r="I196" i="10" s="1"/>
  <c r="J196" i="10" s="1"/>
  <c r="L171" i="5"/>
  <c r="N171" i="5" s="1"/>
  <c r="F172" i="5" s="1"/>
  <c r="K171" i="5"/>
  <c r="M171" i="5" s="1"/>
  <c r="E172" i="5" s="1"/>
  <c r="H196" i="10" l="1"/>
  <c r="L196" i="10"/>
  <c r="N196" i="10" s="1"/>
  <c r="F197" i="10" s="1"/>
  <c r="K196" i="10"/>
  <c r="M196" i="10" s="1"/>
  <c r="E197" i="10" s="1"/>
  <c r="O172" i="5"/>
  <c r="G172" i="5"/>
  <c r="I172" i="5" s="1"/>
  <c r="J172" i="5" s="1"/>
  <c r="G197" i="10" l="1"/>
  <c r="H197" i="10" s="1"/>
  <c r="O197" i="10"/>
  <c r="H172" i="5"/>
  <c r="I197" i="10" l="1"/>
  <c r="J197" i="10" s="1"/>
  <c r="L197" i="10" s="1"/>
  <c r="N197" i="10" s="1"/>
  <c r="F198" i="10" s="1"/>
  <c r="L172" i="5"/>
  <c r="N172" i="5" s="1"/>
  <c r="F173" i="5" s="1"/>
  <c r="K172" i="5"/>
  <c r="M172" i="5" s="1"/>
  <c r="E173" i="5" s="1"/>
  <c r="O198" i="10" l="1"/>
  <c r="K197" i="10"/>
  <c r="M197" i="10" s="1"/>
  <c r="E198" i="10" s="1"/>
  <c r="O173" i="5"/>
  <c r="G173" i="5"/>
  <c r="I173" i="5" s="1"/>
  <c r="J173" i="5" s="1"/>
  <c r="G198" i="10" l="1"/>
  <c r="I198" i="10" s="1"/>
  <c r="J198" i="10" s="1"/>
  <c r="H173" i="5"/>
  <c r="H198" i="10" l="1"/>
  <c r="L173" i="5"/>
  <c r="N173" i="5" s="1"/>
  <c r="F174" i="5" s="1"/>
  <c r="K173" i="5"/>
  <c r="M173" i="5" s="1"/>
  <c r="E174" i="5" s="1"/>
  <c r="K198" i="10" l="1"/>
  <c r="M198" i="10" s="1"/>
  <c r="E199" i="10" s="1"/>
  <c r="L198" i="10"/>
  <c r="N198" i="10" s="1"/>
  <c r="F199" i="10" s="1"/>
  <c r="O174" i="5"/>
  <c r="G174" i="5"/>
  <c r="I174" i="5" s="1"/>
  <c r="J174" i="5" s="1"/>
  <c r="O199" i="10" l="1"/>
  <c r="G199" i="10"/>
  <c r="I199" i="10" s="1"/>
  <c r="J199" i="10" s="1"/>
  <c r="H174" i="5"/>
  <c r="H199" i="10" l="1"/>
  <c r="K199" i="10"/>
  <c r="M199" i="10" s="1"/>
  <c r="E200" i="10" s="1"/>
  <c r="L199" i="10"/>
  <c r="N199" i="10" s="1"/>
  <c r="F200" i="10" s="1"/>
  <c r="L174" i="5"/>
  <c r="N174" i="5" s="1"/>
  <c r="F175" i="5" s="1"/>
  <c r="K174" i="5"/>
  <c r="M174" i="5" s="1"/>
  <c r="E175" i="5" s="1"/>
  <c r="O200" i="10" l="1"/>
  <c r="G200" i="10"/>
  <c r="I200" i="10" s="1"/>
  <c r="J200" i="10" s="1"/>
  <c r="O175" i="5"/>
  <c r="G175" i="5"/>
  <c r="I175" i="5" s="1"/>
  <c r="J175" i="5" s="1"/>
  <c r="H200" i="10" l="1"/>
  <c r="K200" i="10"/>
  <c r="M200" i="10" s="1"/>
  <c r="E201" i="10" s="1"/>
  <c r="L200" i="10"/>
  <c r="N200" i="10" s="1"/>
  <c r="F201" i="10" s="1"/>
  <c r="H175" i="5"/>
  <c r="O201" i="10" l="1"/>
  <c r="G201" i="10"/>
  <c r="I201" i="10" s="1"/>
  <c r="J201" i="10" s="1"/>
  <c r="L175" i="5"/>
  <c r="N175" i="5" s="1"/>
  <c r="F176" i="5" s="1"/>
  <c r="K175" i="5"/>
  <c r="M175" i="5" s="1"/>
  <c r="E176" i="5" s="1"/>
  <c r="H201" i="10" l="1"/>
  <c r="K201" i="10"/>
  <c r="M201" i="10" s="1"/>
  <c r="E202" i="10" s="1"/>
  <c r="L201" i="10"/>
  <c r="N201" i="10" s="1"/>
  <c r="F202" i="10" s="1"/>
  <c r="O176" i="5"/>
  <c r="G176" i="5"/>
  <c r="I176" i="5" s="1"/>
  <c r="J176" i="5" s="1"/>
  <c r="O202" i="10" l="1"/>
  <c r="G202" i="10"/>
  <c r="I202" i="10" s="1"/>
  <c r="J202" i="10" s="1"/>
  <c r="H176" i="5"/>
  <c r="H202" i="10" l="1"/>
  <c r="L202" i="10"/>
  <c r="N202" i="10" s="1"/>
  <c r="F203" i="10" s="1"/>
  <c r="K202" i="10"/>
  <c r="M202" i="10" s="1"/>
  <c r="E203" i="10" s="1"/>
  <c r="L176" i="5"/>
  <c r="N176" i="5" s="1"/>
  <c r="F177" i="5" s="1"/>
  <c r="K176" i="5"/>
  <c r="M176" i="5" s="1"/>
  <c r="E177" i="5" s="1"/>
  <c r="O203" i="10" l="1"/>
  <c r="G203" i="10"/>
  <c r="I203" i="10" s="1"/>
  <c r="J203" i="10" s="1"/>
  <c r="O177" i="5"/>
  <c r="G177" i="5"/>
  <c r="I177" i="5" s="1"/>
  <c r="J177" i="5" s="1"/>
  <c r="H203" i="10" l="1"/>
  <c r="H177" i="5"/>
  <c r="K203" i="10" l="1"/>
  <c r="M203" i="10" s="1"/>
  <c r="E204" i="10" s="1"/>
  <c r="L203" i="10"/>
  <c r="N203" i="10" s="1"/>
  <c r="F204" i="10" s="1"/>
  <c r="L177" i="5"/>
  <c r="N177" i="5" s="1"/>
  <c r="F178" i="5" s="1"/>
  <c r="K177" i="5"/>
  <c r="M177" i="5" s="1"/>
  <c r="E178" i="5" s="1"/>
  <c r="O204" i="10" l="1"/>
  <c r="G204" i="10"/>
  <c r="I204" i="10" s="1"/>
  <c r="J204" i="10" s="1"/>
  <c r="O178" i="5"/>
  <c r="G178" i="5"/>
  <c r="I178" i="5" s="1"/>
  <c r="J178" i="5" s="1"/>
  <c r="H204" i="10" l="1"/>
  <c r="L204" i="10"/>
  <c r="N204" i="10" s="1"/>
  <c r="F205" i="10" s="1"/>
  <c r="K204" i="10"/>
  <c r="M204" i="10" s="1"/>
  <c r="E205" i="10" s="1"/>
  <c r="H178" i="5"/>
  <c r="O205" i="10" l="1"/>
  <c r="G205" i="10"/>
  <c r="I205" i="10" s="1"/>
  <c r="J205" i="10" s="1"/>
  <c r="L178" i="5"/>
  <c r="N178" i="5" s="1"/>
  <c r="F179" i="5" s="1"/>
  <c r="K178" i="5"/>
  <c r="M178" i="5" s="1"/>
  <c r="E179" i="5" s="1"/>
  <c r="H205" i="10" l="1"/>
  <c r="O179" i="5"/>
  <c r="G179" i="5"/>
  <c r="I179" i="5" s="1"/>
  <c r="J179" i="5" s="1"/>
  <c r="L205" i="10" l="1"/>
  <c r="N205" i="10" s="1"/>
  <c r="F206" i="10" s="1"/>
  <c r="K205" i="10"/>
  <c r="M205" i="10" s="1"/>
  <c r="E206" i="10" s="1"/>
  <c r="H179" i="5"/>
  <c r="O206" i="10" l="1"/>
  <c r="G206" i="10"/>
  <c r="I206" i="10" s="1"/>
  <c r="J206" i="10" s="1"/>
  <c r="L179" i="5"/>
  <c r="N179" i="5" s="1"/>
  <c r="F180" i="5" s="1"/>
  <c r="K179" i="5"/>
  <c r="M179" i="5" s="1"/>
  <c r="E180" i="5" s="1"/>
  <c r="H206" i="10" l="1"/>
  <c r="O180" i="5"/>
  <c r="G180" i="5"/>
  <c r="I180" i="5" s="1"/>
  <c r="J180" i="5" s="1"/>
  <c r="L206" i="10" l="1"/>
  <c r="N206" i="10" s="1"/>
  <c r="F207" i="10" s="1"/>
  <c r="K206" i="10"/>
  <c r="M206" i="10" s="1"/>
  <c r="E207" i="10" s="1"/>
  <c r="H180" i="5"/>
  <c r="G207" i="10" l="1"/>
  <c r="H207" i="10" s="1"/>
  <c r="O207" i="10"/>
  <c r="L180" i="5"/>
  <c r="N180" i="5" s="1"/>
  <c r="F181" i="5" s="1"/>
  <c r="K180" i="5"/>
  <c r="M180" i="5" s="1"/>
  <c r="E181" i="5" s="1"/>
  <c r="I207" i="10" l="1"/>
  <c r="J207" i="10" s="1"/>
  <c r="L207" i="10" s="1"/>
  <c r="N207" i="10" s="1"/>
  <c r="F208" i="10" s="1"/>
  <c r="O181" i="5"/>
  <c r="G181" i="5"/>
  <c r="I181" i="5" s="1"/>
  <c r="J181" i="5" s="1"/>
  <c r="O208" i="10" l="1"/>
  <c r="K207" i="10"/>
  <c r="M207" i="10" s="1"/>
  <c r="E208" i="10" s="1"/>
  <c r="H181" i="5"/>
  <c r="G208" i="10" l="1"/>
  <c r="H208" i="10" s="1"/>
  <c r="L181" i="5"/>
  <c r="N181" i="5" s="1"/>
  <c r="F182" i="5" s="1"/>
  <c r="K181" i="5"/>
  <c r="M181" i="5" s="1"/>
  <c r="E182" i="5" s="1"/>
  <c r="I208" i="10" l="1"/>
  <c r="J208" i="10" s="1"/>
  <c r="L208" i="10" s="1"/>
  <c r="N208" i="10" s="1"/>
  <c r="F209" i="10" s="1"/>
  <c r="O182" i="5"/>
  <c r="G182" i="5"/>
  <c r="I182" i="5" s="1"/>
  <c r="J182" i="5" s="1"/>
  <c r="O209" i="10" l="1"/>
  <c r="K208" i="10"/>
  <c r="M208" i="10" s="1"/>
  <c r="E209" i="10" s="1"/>
  <c r="H182" i="5"/>
  <c r="G209" i="10" l="1"/>
  <c r="I209" i="10" s="1"/>
  <c r="J209" i="10" s="1"/>
  <c r="L182" i="5"/>
  <c r="N182" i="5" s="1"/>
  <c r="F183" i="5" s="1"/>
  <c r="K182" i="5"/>
  <c r="M182" i="5" s="1"/>
  <c r="E183" i="5" s="1"/>
  <c r="H209" i="10" l="1"/>
  <c r="O183" i="5"/>
  <c r="G183" i="5"/>
  <c r="I183" i="5" s="1"/>
  <c r="J183" i="5" s="1"/>
  <c r="K209" i="10" l="1"/>
  <c r="M209" i="10" s="1"/>
  <c r="E210" i="10" s="1"/>
  <c r="L209" i="10"/>
  <c r="N209" i="10" s="1"/>
  <c r="F210" i="10" s="1"/>
  <c r="H183" i="5"/>
  <c r="O210" i="10" l="1"/>
  <c r="G210" i="10"/>
  <c r="I210" i="10"/>
  <c r="J210" i="10" s="1"/>
  <c r="H210" i="10"/>
  <c r="L183" i="5"/>
  <c r="N183" i="5" s="1"/>
  <c r="F184" i="5" s="1"/>
  <c r="K183" i="5"/>
  <c r="M183" i="5" s="1"/>
  <c r="E184" i="5" s="1"/>
  <c r="K210" i="10" l="1"/>
  <c r="M210" i="10" s="1"/>
  <c r="E211" i="10" s="1"/>
  <c r="L210" i="10"/>
  <c r="N210" i="10" s="1"/>
  <c r="F211" i="10" s="1"/>
  <c r="O184" i="5"/>
  <c r="G184" i="5"/>
  <c r="I184" i="5" s="1"/>
  <c r="J184" i="5" s="1"/>
  <c r="O211" i="10" l="1"/>
  <c r="G211" i="10"/>
  <c r="I211" i="10" s="1"/>
  <c r="J211" i="10" s="1"/>
  <c r="H184" i="5"/>
  <c r="H211" i="10" l="1"/>
  <c r="K211" i="10"/>
  <c r="M211" i="10" s="1"/>
  <c r="E212" i="10" s="1"/>
  <c r="L211" i="10"/>
  <c r="N211" i="10" s="1"/>
  <c r="F212" i="10" s="1"/>
  <c r="L184" i="5"/>
  <c r="N184" i="5" s="1"/>
  <c r="F185" i="5" s="1"/>
  <c r="K184" i="5"/>
  <c r="M184" i="5" s="1"/>
  <c r="E185" i="5" s="1"/>
  <c r="O212" i="10" l="1"/>
  <c r="G212" i="10"/>
  <c r="I212" i="10" s="1"/>
  <c r="J212" i="10" s="1"/>
  <c r="H212" i="10"/>
  <c r="O185" i="5"/>
  <c r="G185" i="5"/>
  <c r="I185" i="5" s="1"/>
  <c r="J185" i="5" s="1"/>
  <c r="L212" i="10" l="1"/>
  <c r="N212" i="10" s="1"/>
  <c r="F213" i="10" s="1"/>
  <c r="K212" i="10"/>
  <c r="M212" i="10" s="1"/>
  <c r="E213" i="10" s="1"/>
  <c r="H185" i="5"/>
  <c r="O213" i="10" l="1"/>
  <c r="G213" i="10"/>
  <c r="I213" i="10" s="1"/>
  <c r="J213" i="10" s="1"/>
  <c r="L185" i="5"/>
  <c r="N185" i="5" s="1"/>
  <c r="F186" i="5" s="1"/>
  <c r="K185" i="5"/>
  <c r="M185" i="5" s="1"/>
  <c r="E186" i="5" s="1"/>
  <c r="H213" i="10" l="1"/>
  <c r="O186" i="5"/>
  <c r="G186" i="5"/>
  <c r="I186" i="5" s="1"/>
  <c r="J186" i="5" s="1"/>
  <c r="K213" i="10" l="1"/>
  <c r="M213" i="10" s="1"/>
  <c r="E214" i="10" s="1"/>
  <c r="L213" i="10"/>
  <c r="N213" i="10" s="1"/>
  <c r="F214" i="10" s="1"/>
  <c r="H186" i="5"/>
  <c r="O214" i="10" l="1"/>
  <c r="G214" i="10"/>
  <c r="I214" i="10" s="1"/>
  <c r="J214" i="10" s="1"/>
  <c r="L186" i="5"/>
  <c r="N186" i="5" s="1"/>
  <c r="F187" i="5" s="1"/>
  <c r="K186" i="5"/>
  <c r="M186" i="5" s="1"/>
  <c r="E187" i="5" s="1"/>
  <c r="H214" i="10" l="1"/>
  <c r="L214" i="10"/>
  <c r="N214" i="10" s="1"/>
  <c r="F215" i="10" s="1"/>
  <c r="K214" i="10"/>
  <c r="M214" i="10" s="1"/>
  <c r="E215" i="10" s="1"/>
  <c r="O187" i="5"/>
  <c r="G187" i="5"/>
  <c r="I187" i="5" s="1"/>
  <c r="J187" i="5" s="1"/>
  <c r="O215" i="10" l="1"/>
  <c r="G215" i="10"/>
  <c r="H215" i="10" s="1"/>
  <c r="H187" i="5"/>
  <c r="I215" i="10" l="1"/>
  <c r="J215" i="10" s="1"/>
  <c r="L215" i="10" s="1"/>
  <c r="N215" i="10" s="1"/>
  <c r="F216" i="10" s="1"/>
  <c r="L187" i="5"/>
  <c r="N187" i="5" s="1"/>
  <c r="F188" i="5" s="1"/>
  <c r="K187" i="5"/>
  <c r="M187" i="5" s="1"/>
  <c r="E188" i="5" s="1"/>
  <c r="O216" i="10" l="1"/>
  <c r="K215" i="10"/>
  <c r="M215" i="10" s="1"/>
  <c r="E216" i="10" s="1"/>
  <c r="O188" i="5"/>
  <c r="G188" i="5"/>
  <c r="H188" i="5" s="1"/>
  <c r="G216" i="10" l="1"/>
  <c r="H216" i="10" s="1"/>
  <c r="I188" i="5"/>
  <c r="J188" i="5" s="1"/>
  <c r="L188" i="5" s="1"/>
  <c r="N188" i="5" s="1"/>
  <c r="F189" i="5" s="1"/>
  <c r="I216" i="10" l="1"/>
  <c r="J216" i="10" s="1"/>
  <c r="L216" i="10" s="1"/>
  <c r="N216" i="10" s="1"/>
  <c r="F217" i="10" s="1"/>
  <c r="O189" i="5"/>
  <c r="K188" i="5"/>
  <c r="M188" i="5" s="1"/>
  <c r="E189" i="5" s="1"/>
  <c r="O217" i="10" l="1"/>
  <c r="K216" i="10"/>
  <c r="M216" i="10" s="1"/>
  <c r="E217" i="10" s="1"/>
  <c r="G189" i="5"/>
  <c r="I189" i="5" s="1"/>
  <c r="J189" i="5" s="1"/>
  <c r="G217" i="10" l="1"/>
  <c r="H217" i="10" s="1"/>
  <c r="H189" i="5"/>
  <c r="I217" i="10" l="1"/>
  <c r="J217" i="10" s="1"/>
  <c r="L217" i="10" s="1"/>
  <c r="N217" i="10" s="1"/>
  <c r="F218" i="10" s="1"/>
  <c r="L189" i="5"/>
  <c r="N189" i="5" s="1"/>
  <c r="F190" i="5" s="1"/>
  <c r="K189" i="5"/>
  <c r="M189" i="5" s="1"/>
  <c r="E190" i="5" s="1"/>
  <c r="O218" i="10" l="1"/>
  <c r="K217" i="10"/>
  <c r="M217" i="10" s="1"/>
  <c r="E218" i="10" s="1"/>
  <c r="O190" i="5"/>
  <c r="G190" i="5"/>
  <c r="I190" i="5" s="1"/>
  <c r="J190" i="5" s="1"/>
  <c r="G218" i="10" l="1"/>
  <c r="H218" i="10" s="1"/>
  <c r="H190" i="5"/>
  <c r="I218" i="10" l="1"/>
  <c r="J218" i="10" s="1"/>
  <c r="L218" i="10" s="1"/>
  <c r="N218" i="10" s="1"/>
  <c r="F219" i="10" s="1"/>
  <c r="L190" i="5"/>
  <c r="N190" i="5" s="1"/>
  <c r="F191" i="5" s="1"/>
  <c r="K190" i="5"/>
  <c r="M190" i="5" s="1"/>
  <c r="E191" i="5" s="1"/>
  <c r="O219" i="10" l="1"/>
  <c r="K218" i="10"/>
  <c r="M218" i="10" s="1"/>
  <c r="E219" i="10" s="1"/>
  <c r="G219" i="10" s="1"/>
  <c r="O191" i="5"/>
  <c r="G191" i="5"/>
  <c r="I191" i="5" s="1"/>
  <c r="J191" i="5" s="1"/>
  <c r="I219" i="10" l="1"/>
  <c r="J219" i="10" s="1"/>
  <c r="H219" i="10"/>
  <c r="H191" i="5"/>
  <c r="L219" i="10" l="1"/>
  <c r="N219" i="10" s="1"/>
  <c r="F220" i="10" s="1"/>
  <c r="K219" i="10"/>
  <c r="M219" i="10" s="1"/>
  <c r="E220" i="10" s="1"/>
  <c r="L191" i="5"/>
  <c r="N191" i="5" s="1"/>
  <c r="F192" i="5" s="1"/>
  <c r="K191" i="5"/>
  <c r="M191" i="5" s="1"/>
  <c r="E192" i="5" s="1"/>
  <c r="O220" i="10" l="1"/>
  <c r="G220" i="10"/>
  <c r="I220" i="10" s="1"/>
  <c r="J220" i="10" s="1"/>
  <c r="O192" i="5"/>
  <c r="G192" i="5"/>
  <c r="I192" i="5" s="1"/>
  <c r="J192" i="5" s="1"/>
  <c r="H220" i="10" l="1"/>
  <c r="H192" i="5"/>
  <c r="L220" i="10" l="1"/>
  <c r="N220" i="10" s="1"/>
  <c r="F221" i="10" s="1"/>
  <c r="K220" i="10"/>
  <c r="M220" i="10" s="1"/>
  <c r="E221" i="10" s="1"/>
  <c r="L192" i="5"/>
  <c r="N192" i="5" s="1"/>
  <c r="F193" i="5" s="1"/>
  <c r="K192" i="5"/>
  <c r="M192" i="5" s="1"/>
  <c r="E193" i="5" s="1"/>
  <c r="O221" i="10" l="1"/>
  <c r="G221" i="10"/>
  <c r="I221" i="10" s="1"/>
  <c r="J221" i="10" s="1"/>
  <c r="O193" i="5"/>
  <c r="G193" i="5"/>
  <c r="I193" i="5" s="1"/>
  <c r="J193" i="5" s="1"/>
  <c r="H221" i="10" l="1"/>
  <c r="H193" i="5"/>
  <c r="K221" i="10" l="1"/>
  <c r="M221" i="10" s="1"/>
  <c r="E222" i="10" s="1"/>
  <c r="L221" i="10"/>
  <c r="N221" i="10" s="1"/>
  <c r="F222" i="10" s="1"/>
  <c r="L193" i="5"/>
  <c r="N193" i="5" s="1"/>
  <c r="F194" i="5" s="1"/>
  <c r="K193" i="5"/>
  <c r="M193" i="5" s="1"/>
  <c r="E194" i="5" s="1"/>
  <c r="O222" i="10" l="1"/>
  <c r="G222" i="10"/>
  <c r="I222" i="10"/>
  <c r="J222" i="10" s="1"/>
  <c r="H222" i="10"/>
  <c r="O194" i="5"/>
  <c r="G194" i="5"/>
  <c r="I194" i="5" s="1"/>
  <c r="J194" i="5" s="1"/>
  <c r="K222" i="10" l="1"/>
  <c r="M222" i="10" s="1"/>
  <c r="E223" i="10" s="1"/>
  <c r="L222" i="10"/>
  <c r="N222" i="10" s="1"/>
  <c r="F223" i="10" s="1"/>
  <c r="H194" i="5"/>
  <c r="O223" i="10" l="1"/>
  <c r="G223" i="10"/>
  <c r="I223" i="10" s="1"/>
  <c r="J223" i="10" s="1"/>
  <c r="L194" i="5"/>
  <c r="N194" i="5" s="1"/>
  <c r="F195" i="5" s="1"/>
  <c r="K194" i="5"/>
  <c r="M194" i="5" s="1"/>
  <c r="E195" i="5" s="1"/>
  <c r="H223" i="10" l="1"/>
  <c r="O195" i="5"/>
  <c r="G195" i="5"/>
  <c r="I195" i="5" s="1"/>
  <c r="J195" i="5" s="1"/>
  <c r="L223" i="10" l="1"/>
  <c r="N223" i="10" s="1"/>
  <c r="F224" i="10" s="1"/>
  <c r="K223" i="10"/>
  <c r="M223" i="10" s="1"/>
  <c r="E224" i="10" s="1"/>
  <c r="H195" i="5"/>
  <c r="O224" i="10" l="1"/>
  <c r="G224" i="10"/>
  <c r="H224" i="10" s="1"/>
  <c r="L195" i="5"/>
  <c r="N195" i="5" s="1"/>
  <c r="F196" i="5" s="1"/>
  <c r="K195" i="5"/>
  <c r="M195" i="5" s="1"/>
  <c r="E196" i="5" s="1"/>
  <c r="I224" i="10" l="1"/>
  <c r="J224" i="10" s="1"/>
  <c r="L224" i="10" s="1"/>
  <c r="N224" i="10" s="1"/>
  <c r="F225" i="10" s="1"/>
  <c r="O196" i="5"/>
  <c r="G196" i="5"/>
  <c r="I196" i="5" s="1"/>
  <c r="J196" i="5" s="1"/>
  <c r="O225" i="10" l="1"/>
  <c r="K224" i="10"/>
  <c r="M224" i="10" s="1"/>
  <c r="E225" i="10" s="1"/>
  <c r="H196" i="5"/>
  <c r="G225" i="10" l="1"/>
  <c r="H225" i="10" s="1"/>
  <c r="L196" i="5"/>
  <c r="N196" i="5" s="1"/>
  <c r="F197" i="5" s="1"/>
  <c r="K196" i="5"/>
  <c r="M196" i="5" s="1"/>
  <c r="E197" i="5" s="1"/>
  <c r="I225" i="10" l="1"/>
  <c r="J225" i="10" s="1"/>
  <c r="L225" i="10" s="1"/>
  <c r="N225" i="10" s="1"/>
  <c r="F226" i="10" s="1"/>
  <c r="O197" i="5"/>
  <c r="G197" i="5"/>
  <c r="I197" i="5" s="1"/>
  <c r="J197" i="5" s="1"/>
  <c r="O226" i="10" l="1"/>
  <c r="K225" i="10"/>
  <c r="M225" i="10" s="1"/>
  <c r="E226" i="10" s="1"/>
  <c r="G226" i="10" s="1"/>
  <c r="H197" i="5"/>
  <c r="I226" i="10" l="1"/>
  <c r="J226" i="10" s="1"/>
  <c r="H226" i="10"/>
  <c r="L197" i="5"/>
  <c r="N197" i="5" s="1"/>
  <c r="F198" i="5" s="1"/>
  <c r="K197" i="5"/>
  <c r="M197" i="5" s="1"/>
  <c r="E198" i="5" s="1"/>
  <c r="L226" i="10" l="1"/>
  <c r="N226" i="10" s="1"/>
  <c r="F227" i="10" s="1"/>
  <c r="K226" i="10"/>
  <c r="M226" i="10" s="1"/>
  <c r="E227" i="10" s="1"/>
  <c r="O198" i="5"/>
  <c r="G198" i="5"/>
  <c r="I198" i="5" s="1"/>
  <c r="J198" i="5" s="1"/>
  <c r="O227" i="10" l="1"/>
  <c r="G227" i="10"/>
  <c r="H227" i="10" s="1"/>
  <c r="H198" i="5"/>
  <c r="I227" i="10" l="1"/>
  <c r="J227" i="10" s="1"/>
  <c r="L227" i="10" s="1"/>
  <c r="N227" i="10" s="1"/>
  <c r="F228" i="10" s="1"/>
  <c r="L198" i="5"/>
  <c r="N198" i="5" s="1"/>
  <c r="F199" i="5" s="1"/>
  <c r="K198" i="5"/>
  <c r="M198" i="5" s="1"/>
  <c r="E199" i="5" s="1"/>
  <c r="O228" i="10" l="1"/>
  <c r="K227" i="10"/>
  <c r="M227" i="10" s="1"/>
  <c r="E228" i="10" s="1"/>
  <c r="O199" i="5"/>
  <c r="G199" i="5"/>
  <c r="I199" i="5" s="1"/>
  <c r="J199" i="5" s="1"/>
  <c r="G228" i="10" l="1"/>
  <c r="H228" i="10" s="1"/>
  <c r="H199" i="5"/>
  <c r="I228" i="10" l="1"/>
  <c r="J228" i="10" s="1"/>
  <c r="L228" i="10" s="1"/>
  <c r="N228" i="10" s="1"/>
  <c r="F229" i="10" s="1"/>
  <c r="L199" i="5"/>
  <c r="N199" i="5" s="1"/>
  <c r="F200" i="5" s="1"/>
  <c r="K199" i="5"/>
  <c r="M199" i="5" s="1"/>
  <c r="E200" i="5" s="1"/>
  <c r="O229" i="10" l="1"/>
  <c r="K228" i="10"/>
  <c r="M228" i="10" s="1"/>
  <c r="E229" i="10" s="1"/>
  <c r="O200" i="5"/>
  <c r="G200" i="5"/>
  <c r="I200" i="5" s="1"/>
  <c r="J200" i="5" s="1"/>
  <c r="G229" i="10" l="1"/>
  <c r="I229" i="10" s="1"/>
  <c r="J229" i="10" s="1"/>
  <c r="H200" i="5"/>
  <c r="H229" i="10" l="1"/>
  <c r="L200" i="5"/>
  <c r="N200" i="5" s="1"/>
  <c r="F201" i="5" s="1"/>
  <c r="K200" i="5"/>
  <c r="M200" i="5" s="1"/>
  <c r="E201" i="5" s="1"/>
  <c r="L229" i="10" l="1"/>
  <c r="N229" i="10" s="1"/>
  <c r="F230" i="10" s="1"/>
  <c r="K229" i="10"/>
  <c r="M229" i="10" s="1"/>
  <c r="E230" i="10" s="1"/>
  <c r="O201" i="5"/>
  <c r="G201" i="5"/>
  <c r="I201" i="5" s="1"/>
  <c r="J201" i="5" s="1"/>
  <c r="O230" i="10" l="1"/>
  <c r="G230" i="10"/>
  <c r="I230" i="10" s="1"/>
  <c r="J230" i="10" s="1"/>
  <c r="H201" i="5"/>
  <c r="H230" i="10" l="1"/>
  <c r="L201" i="5"/>
  <c r="N201" i="5" s="1"/>
  <c r="F202" i="5" s="1"/>
  <c r="K201" i="5"/>
  <c r="M201" i="5" s="1"/>
  <c r="E202" i="5" s="1"/>
  <c r="K230" i="10" l="1"/>
  <c r="M230" i="10" s="1"/>
  <c r="E231" i="10" s="1"/>
  <c r="L230" i="10"/>
  <c r="N230" i="10" s="1"/>
  <c r="F231" i="10" s="1"/>
  <c r="O202" i="5"/>
  <c r="G202" i="5"/>
  <c r="I202" i="5" s="1"/>
  <c r="J202" i="5" s="1"/>
  <c r="O231" i="10" l="1"/>
  <c r="G231" i="10"/>
  <c r="I231" i="10"/>
  <c r="J231" i="10" s="1"/>
  <c r="H231" i="10"/>
  <c r="H202" i="5"/>
  <c r="K231" i="10" l="1"/>
  <c r="M231" i="10" s="1"/>
  <c r="E232" i="10" s="1"/>
  <c r="L231" i="10"/>
  <c r="N231" i="10" s="1"/>
  <c r="F232" i="10" s="1"/>
  <c r="L202" i="5"/>
  <c r="N202" i="5" s="1"/>
  <c r="F203" i="5" s="1"/>
  <c r="K202" i="5"/>
  <c r="M202" i="5" s="1"/>
  <c r="E203" i="5" s="1"/>
  <c r="O232" i="10" l="1"/>
  <c r="G232" i="10"/>
  <c r="I232" i="10" s="1"/>
  <c r="J232" i="10" s="1"/>
  <c r="O203" i="5"/>
  <c r="G203" i="5"/>
  <c r="H203" i="5" s="1"/>
  <c r="H232" i="10" l="1"/>
  <c r="K232" i="10"/>
  <c r="M232" i="10" s="1"/>
  <c r="E233" i="10" s="1"/>
  <c r="L232" i="10"/>
  <c r="N232" i="10" s="1"/>
  <c r="F233" i="10" s="1"/>
  <c r="I203" i="5"/>
  <c r="J203" i="5" s="1"/>
  <c r="L203" i="5" s="1"/>
  <c r="N203" i="5" s="1"/>
  <c r="F204" i="5" s="1"/>
  <c r="O233" i="10" l="1"/>
  <c r="G233" i="10"/>
  <c r="I233" i="10"/>
  <c r="J233" i="10" s="1"/>
  <c r="H233" i="10"/>
  <c r="O204" i="5"/>
  <c r="K203" i="5"/>
  <c r="M203" i="5" s="1"/>
  <c r="E204" i="5" s="1"/>
  <c r="L233" i="10" l="1"/>
  <c r="N233" i="10" s="1"/>
  <c r="F234" i="10" s="1"/>
  <c r="K233" i="10"/>
  <c r="M233" i="10" s="1"/>
  <c r="E234" i="10" s="1"/>
  <c r="G204" i="5"/>
  <c r="I204" i="5" s="1"/>
  <c r="J204" i="5" s="1"/>
  <c r="O234" i="10" l="1"/>
  <c r="G234" i="10"/>
  <c r="H234" i="10" s="1"/>
  <c r="H204" i="5"/>
  <c r="I234" i="10" l="1"/>
  <c r="J234" i="10" s="1"/>
  <c r="L234" i="10" s="1"/>
  <c r="N234" i="10" s="1"/>
  <c r="F235" i="10" s="1"/>
  <c r="L204" i="5"/>
  <c r="N204" i="5" s="1"/>
  <c r="F205" i="5" s="1"/>
  <c r="K204" i="5"/>
  <c r="M204" i="5" s="1"/>
  <c r="E205" i="5" s="1"/>
  <c r="O235" i="10" l="1"/>
  <c r="K234" i="10"/>
  <c r="M234" i="10" s="1"/>
  <c r="E235" i="10" s="1"/>
  <c r="O205" i="5"/>
  <c r="G205" i="5"/>
  <c r="I205" i="5" s="1"/>
  <c r="J205" i="5" s="1"/>
  <c r="G235" i="10" l="1"/>
  <c r="I235" i="10" s="1"/>
  <c r="J235" i="10" s="1"/>
  <c r="H205" i="5"/>
  <c r="H235" i="10" l="1"/>
  <c r="L205" i="5"/>
  <c r="N205" i="5" s="1"/>
  <c r="F206" i="5" s="1"/>
  <c r="K205" i="5"/>
  <c r="M205" i="5" s="1"/>
  <c r="E206" i="5" s="1"/>
  <c r="K235" i="10" l="1"/>
  <c r="M235" i="10" s="1"/>
  <c r="E236" i="10" s="1"/>
  <c r="L235" i="10"/>
  <c r="N235" i="10" s="1"/>
  <c r="F236" i="10" s="1"/>
  <c r="O206" i="5"/>
  <c r="G206" i="5"/>
  <c r="I206" i="5" s="1"/>
  <c r="J206" i="5" s="1"/>
  <c r="O236" i="10" l="1"/>
  <c r="G236" i="10"/>
  <c r="I236" i="10" s="1"/>
  <c r="J236" i="10" s="1"/>
  <c r="H206" i="5"/>
  <c r="H236" i="10" l="1"/>
  <c r="K236" i="10"/>
  <c r="M236" i="10" s="1"/>
  <c r="E237" i="10" s="1"/>
  <c r="L236" i="10"/>
  <c r="N236" i="10" s="1"/>
  <c r="F237" i="10" s="1"/>
  <c r="L206" i="5"/>
  <c r="N206" i="5" s="1"/>
  <c r="F207" i="5" s="1"/>
  <c r="K206" i="5"/>
  <c r="M206" i="5" s="1"/>
  <c r="E207" i="5" s="1"/>
  <c r="O237" i="10" l="1"/>
  <c r="G237" i="10"/>
  <c r="I237" i="10"/>
  <c r="J237" i="10" s="1"/>
  <c r="H237" i="10"/>
  <c r="O207" i="5"/>
  <c r="G207" i="5"/>
  <c r="I207" i="5" s="1"/>
  <c r="J207" i="5" s="1"/>
  <c r="K237" i="10" l="1"/>
  <c r="M237" i="10" s="1"/>
  <c r="E238" i="10" s="1"/>
  <c r="L237" i="10"/>
  <c r="N237" i="10" s="1"/>
  <c r="F238" i="10" s="1"/>
  <c r="H207" i="5"/>
  <c r="O238" i="10" l="1"/>
  <c r="G238" i="10"/>
  <c r="I238" i="10" s="1"/>
  <c r="J238" i="10" s="1"/>
  <c r="L207" i="5"/>
  <c r="N207" i="5" s="1"/>
  <c r="F208" i="5" s="1"/>
  <c r="K207" i="5"/>
  <c r="M207" i="5" s="1"/>
  <c r="E208" i="5" s="1"/>
  <c r="H238" i="10" l="1"/>
  <c r="L238" i="10"/>
  <c r="N238" i="10" s="1"/>
  <c r="F239" i="10" s="1"/>
  <c r="K238" i="10"/>
  <c r="M238" i="10" s="1"/>
  <c r="E239" i="10" s="1"/>
  <c r="O208" i="5"/>
  <c r="G208" i="5"/>
  <c r="I208" i="5" s="1"/>
  <c r="J208" i="5" s="1"/>
  <c r="O239" i="10" l="1"/>
  <c r="G239" i="10"/>
  <c r="I239" i="10" s="1"/>
  <c r="J239" i="10" s="1"/>
  <c r="H208" i="5"/>
  <c r="H239" i="10" l="1"/>
  <c r="L208" i="5"/>
  <c r="N208" i="5" s="1"/>
  <c r="F209" i="5" s="1"/>
  <c r="K208" i="5"/>
  <c r="M208" i="5" s="1"/>
  <c r="E209" i="5" s="1"/>
  <c r="L239" i="10" l="1"/>
  <c r="N239" i="10" s="1"/>
  <c r="F240" i="10" s="1"/>
  <c r="K239" i="10"/>
  <c r="M239" i="10" s="1"/>
  <c r="E240" i="10" s="1"/>
  <c r="O209" i="5"/>
  <c r="G209" i="5"/>
  <c r="I209" i="5" s="1"/>
  <c r="J209" i="5" s="1"/>
  <c r="G240" i="10" l="1"/>
  <c r="I240" i="10" s="1"/>
  <c r="J240" i="10" s="1"/>
  <c r="O240" i="10"/>
  <c r="H209" i="5"/>
  <c r="H240" i="10" l="1"/>
  <c r="L209" i="5"/>
  <c r="N209" i="5" s="1"/>
  <c r="F210" i="5" s="1"/>
  <c r="K209" i="5"/>
  <c r="M209" i="5" s="1"/>
  <c r="E210" i="5" s="1"/>
  <c r="L240" i="10" l="1"/>
  <c r="N240" i="10" s="1"/>
  <c r="F241" i="10" s="1"/>
  <c r="K240" i="10"/>
  <c r="M240" i="10" s="1"/>
  <c r="E241" i="10" s="1"/>
  <c r="O210" i="5"/>
  <c r="G210" i="5"/>
  <c r="I210" i="5" s="1"/>
  <c r="J210" i="5" s="1"/>
  <c r="O241" i="10" l="1"/>
  <c r="G241" i="10"/>
  <c r="I241" i="10" s="1"/>
  <c r="J241" i="10" s="1"/>
  <c r="H210" i="5"/>
  <c r="H241" i="10" l="1"/>
  <c r="L210" i="5"/>
  <c r="N210" i="5" s="1"/>
  <c r="F211" i="5" s="1"/>
  <c r="K210" i="5"/>
  <c r="M210" i="5" s="1"/>
  <c r="E211" i="5" s="1"/>
  <c r="L241" i="10" l="1"/>
  <c r="N241" i="10" s="1"/>
  <c r="F242" i="10" s="1"/>
  <c r="K241" i="10"/>
  <c r="M241" i="10" s="1"/>
  <c r="E242" i="10" s="1"/>
  <c r="O211" i="5"/>
  <c r="G211" i="5"/>
  <c r="H211" i="5" s="1"/>
  <c r="O242" i="10" l="1"/>
  <c r="G242" i="10"/>
  <c r="I242" i="10" s="1"/>
  <c r="J242" i="10" s="1"/>
  <c r="I211" i="5"/>
  <c r="J211" i="5" s="1"/>
  <c r="L211" i="5" s="1"/>
  <c r="N211" i="5" s="1"/>
  <c r="F212" i="5" s="1"/>
  <c r="H242" i="10" l="1"/>
  <c r="K211" i="5"/>
  <c r="M211" i="5" s="1"/>
  <c r="E212" i="5" s="1"/>
  <c r="G212" i="5" s="1"/>
  <c r="I212" i="5" s="1"/>
  <c r="J212" i="5" s="1"/>
  <c r="O212" i="5"/>
  <c r="L242" i="10" l="1"/>
  <c r="N242" i="10" s="1"/>
  <c r="F243" i="10" s="1"/>
  <c r="K242" i="10"/>
  <c r="M242" i="10" s="1"/>
  <c r="E243" i="10" s="1"/>
  <c r="H212" i="5"/>
  <c r="L212" i="5"/>
  <c r="N212" i="5" s="1"/>
  <c r="F213" i="5" s="1"/>
  <c r="K212" i="5"/>
  <c r="M212" i="5" s="1"/>
  <c r="E213" i="5" s="1"/>
  <c r="O243" i="10" l="1"/>
  <c r="G243" i="10"/>
  <c r="I243" i="10" s="1"/>
  <c r="J243" i="10" s="1"/>
  <c r="O213" i="5"/>
  <c r="G213" i="5"/>
  <c r="I213" i="5" s="1"/>
  <c r="J213" i="5" s="1"/>
  <c r="H243" i="10" l="1"/>
  <c r="H213" i="5"/>
  <c r="L243" i="10" l="1"/>
  <c r="N243" i="10" s="1"/>
  <c r="F244" i="10" s="1"/>
  <c r="K243" i="10"/>
  <c r="M243" i="10" s="1"/>
  <c r="E244" i="10" s="1"/>
  <c r="L213" i="5"/>
  <c r="N213" i="5" s="1"/>
  <c r="F214" i="5" s="1"/>
  <c r="K213" i="5"/>
  <c r="M213" i="5" s="1"/>
  <c r="E214" i="5" s="1"/>
  <c r="O244" i="10" l="1"/>
  <c r="G244" i="10"/>
  <c r="I244" i="10" s="1"/>
  <c r="J244" i="10" s="1"/>
  <c r="O214" i="5"/>
  <c r="G214" i="5"/>
  <c r="I214" i="5" s="1"/>
  <c r="J214" i="5" s="1"/>
  <c r="H244" i="10" l="1"/>
  <c r="H214" i="5"/>
  <c r="L244" i="10" l="1"/>
  <c r="N244" i="10" s="1"/>
  <c r="F245" i="10" s="1"/>
  <c r="K244" i="10"/>
  <c r="M244" i="10" s="1"/>
  <c r="E245" i="10" s="1"/>
  <c r="L214" i="5"/>
  <c r="N214" i="5" s="1"/>
  <c r="F215" i="5" s="1"/>
  <c r="K214" i="5"/>
  <c r="M214" i="5" s="1"/>
  <c r="E215" i="5" s="1"/>
  <c r="G245" i="10" l="1"/>
  <c r="I245" i="10" s="1"/>
  <c r="J245" i="10" s="1"/>
  <c r="O245" i="10"/>
  <c r="O215" i="5"/>
  <c r="G215" i="5"/>
  <c r="H215" i="5" s="1"/>
  <c r="H245" i="10" l="1"/>
  <c r="I215" i="5"/>
  <c r="J215" i="5" s="1"/>
  <c r="L215" i="5" s="1"/>
  <c r="N215" i="5" s="1"/>
  <c r="F216" i="5" s="1"/>
  <c r="K245" i="10" l="1"/>
  <c r="M245" i="10" s="1"/>
  <c r="E246" i="10" s="1"/>
  <c r="L245" i="10"/>
  <c r="N245" i="10" s="1"/>
  <c r="F246" i="10" s="1"/>
  <c r="O216" i="5"/>
  <c r="K215" i="5"/>
  <c r="M215" i="5" s="1"/>
  <c r="E216" i="5" s="1"/>
  <c r="G246" i="10" l="1"/>
  <c r="I246" i="10" s="1"/>
  <c r="J246" i="10" s="1"/>
  <c r="O246" i="10"/>
  <c r="H246" i="10"/>
  <c r="G216" i="5"/>
  <c r="I216" i="5" s="1"/>
  <c r="J216" i="5" s="1"/>
  <c r="L246" i="10" l="1"/>
  <c r="N246" i="10" s="1"/>
  <c r="F247" i="10" s="1"/>
  <c r="K246" i="10"/>
  <c r="M246" i="10" s="1"/>
  <c r="E247" i="10" s="1"/>
  <c r="H216" i="5"/>
  <c r="O247" i="10" l="1"/>
  <c r="G247" i="10"/>
  <c r="I247" i="10" s="1"/>
  <c r="J247" i="10" s="1"/>
  <c r="L216" i="5"/>
  <c r="N216" i="5" s="1"/>
  <c r="F217" i="5" s="1"/>
  <c r="K216" i="5"/>
  <c r="M216" i="5" s="1"/>
  <c r="E217" i="5" s="1"/>
  <c r="H247" i="10" l="1"/>
  <c r="O217" i="5"/>
  <c r="G217" i="5"/>
  <c r="I217" i="5" s="1"/>
  <c r="J217" i="5" s="1"/>
  <c r="K247" i="10" l="1"/>
  <c r="M247" i="10" s="1"/>
  <c r="E248" i="10" s="1"/>
  <c r="L247" i="10"/>
  <c r="N247" i="10" s="1"/>
  <c r="F248" i="10" s="1"/>
  <c r="H217" i="5"/>
  <c r="O248" i="10" l="1"/>
  <c r="G248" i="10"/>
  <c r="H248" i="10" s="1"/>
  <c r="L217" i="5"/>
  <c r="N217" i="5" s="1"/>
  <c r="F218" i="5" s="1"/>
  <c r="K217" i="5"/>
  <c r="M217" i="5" s="1"/>
  <c r="E218" i="5" s="1"/>
  <c r="I248" i="10" l="1"/>
  <c r="J248" i="10" s="1"/>
  <c r="L248" i="10"/>
  <c r="N248" i="10" s="1"/>
  <c r="F249" i="10" s="1"/>
  <c r="K248" i="10"/>
  <c r="M248" i="10" s="1"/>
  <c r="E249" i="10" s="1"/>
  <c r="O218" i="5"/>
  <c r="G218" i="5"/>
  <c r="I218" i="5" s="1"/>
  <c r="J218" i="5" s="1"/>
  <c r="O249" i="10" l="1"/>
  <c r="G249" i="10"/>
  <c r="I249" i="10" s="1"/>
  <c r="J249" i="10" s="1"/>
  <c r="H218" i="5"/>
  <c r="H249" i="10" l="1"/>
  <c r="L218" i="5"/>
  <c r="N218" i="5" s="1"/>
  <c r="F219" i="5" s="1"/>
  <c r="K218" i="5"/>
  <c r="M218" i="5" s="1"/>
  <c r="E219" i="5" s="1"/>
  <c r="K249" i="10" l="1"/>
  <c r="M249" i="10" s="1"/>
  <c r="E250" i="10" s="1"/>
  <c r="L249" i="10"/>
  <c r="N249" i="10" s="1"/>
  <c r="F250" i="10" s="1"/>
  <c r="O219" i="5"/>
  <c r="G219" i="5"/>
  <c r="I219" i="5" s="1"/>
  <c r="J219" i="5" s="1"/>
  <c r="G250" i="10" l="1"/>
  <c r="I250" i="10" s="1"/>
  <c r="J250" i="10" s="1"/>
  <c r="O250" i="10"/>
  <c r="H250" i="10"/>
  <c r="H219" i="5"/>
  <c r="L250" i="10" l="1"/>
  <c r="N250" i="10" s="1"/>
  <c r="F251" i="10" s="1"/>
  <c r="K250" i="10"/>
  <c r="M250" i="10" s="1"/>
  <c r="E251" i="10" s="1"/>
  <c r="L219" i="5"/>
  <c r="N219" i="5" s="1"/>
  <c r="F220" i="5" s="1"/>
  <c r="K219" i="5"/>
  <c r="M219" i="5" s="1"/>
  <c r="E220" i="5" s="1"/>
  <c r="O251" i="10" l="1"/>
  <c r="G251" i="10"/>
  <c r="H251" i="10" s="1"/>
  <c r="O220" i="5"/>
  <c r="G220" i="5"/>
  <c r="I220" i="5" s="1"/>
  <c r="J220" i="5" s="1"/>
  <c r="I251" i="10" l="1"/>
  <c r="J251" i="10" s="1"/>
  <c r="L251" i="10" s="1"/>
  <c r="N251" i="10" s="1"/>
  <c r="F252" i="10" s="1"/>
  <c r="H220" i="5"/>
  <c r="O252" i="10" l="1"/>
  <c r="K251" i="10"/>
  <c r="M251" i="10" s="1"/>
  <c r="E252" i="10" s="1"/>
  <c r="L220" i="5"/>
  <c r="N220" i="5" s="1"/>
  <c r="F221" i="5" s="1"/>
  <c r="K220" i="5"/>
  <c r="M220" i="5" s="1"/>
  <c r="E221" i="5" s="1"/>
  <c r="G252" i="10" l="1"/>
  <c r="I252" i="10" s="1"/>
  <c r="J252" i="10" s="1"/>
  <c r="O221" i="5"/>
  <c r="G221" i="5"/>
  <c r="I221" i="5" s="1"/>
  <c r="J221" i="5" s="1"/>
  <c r="H252" i="10" l="1"/>
  <c r="H221" i="5"/>
  <c r="K252" i="10" l="1"/>
  <c r="M252" i="10" s="1"/>
  <c r="E253" i="10" s="1"/>
  <c r="L252" i="10"/>
  <c r="N252" i="10" s="1"/>
  <c r="F253" i="10" s="1"/>
  <c r="L221" i="5"/>
  <c r="N221" i="5" s="1"/>
  <c r="F222" i="5" s="1"/>
  <c r="K221" i="5"/>
  <c r="M221" i="5" s="1"/>
  <c r="E222" i="5" s="1"/>
  <c r="O253" i="10" l="1"/>
  <c r="G253" i="10"/>
  <c r="I253" i="10" s="1"/>
  <c r="J253" i="10" s="1"/>
  <c r="O222" i="5"/>
  <c r="G222" i="5"/>
  <c r="I222" i="5" s="1"/>
  <c r="J222" i="5" s="1"/>
  <c r="H253" i="10" l="1"/>
  <c r="H222" i="5"/>
  <c r="L253" i="10" l="1"/>
  <c r="N253" i="10" s="1"/>
  <c r="F254" i="10" s="1"/>
  <c r="K253" i="10"/>
  <c r="M253" i="10" s="1"/>
  <c r="E254" i="10" s="1"/>
  <c r="K222" i="5"/>
  <c r="M222" i="5" s="1"/>
  <c r="E223" i="5" s="1"/>
  <c r="L222" i="5"/>
  <c r="N222" i="5" s="1"/>
  <c r="F223" i="5" s="1"/>
  <c r="O254" i="10" l="1"/>
  <c r="G254" i="10"/>
  <c r="I254" i="10" s="1"/>
  <c r="J254" i="10" s="1"/>
  <c r="O223" i="5"/>
  <c r="G223" i="5"/>
  <c r="I223" i="5" s="1"/>
  <c r="J223" i="5" s="1"/>
  <c r="H254" i="10" l="1"/>
  <c r="H223" i="5"/>
  <c r="L223" i="5"/>
  <c r="N223" i="5" s="1"/>
  <c r="F224" i="5" s="1"/>
  <c r="K223" i="5"/>
  <c r="M223" i="5" s="1"/>
  <c r="E224" i="5" s="1"/>
  <c r="K254" i="10" l="1"/>
  <c r="M254" i="10" s="1"/>
  <c r="E255" i="10" s="1"/>
  <c r="L254" i="10"/>
  <c r="N254" i="10" s="1"/>
  <c r="F255" i="10" s="1"/>
  <c r="O224" i="5"/>
  <c r="G224" i="5"/>
  <c r="I224" i="5" s="1"/>
  <c r="J224" i="5" s="1"/>
  <c r="G255" i="10" l="1"/>
  <c r="I255" i="10" s="1"/>
  <c r="J255" i="10" s="1"/>
  <c r="O255" i="10"/>
  <c r="H224" i="5"/>
  <c r="H255" i="10" l="1"/>
  <c r="L224" i="5"/>
  <c r="N224" i="5" s="1"/>
  <c r="F225" i="5" s="1"/>
  <c r="K224" i="5"/>
  <c r="M224" i="5" s="1"/>
  <c r="E225" i="5" s="1"/>
  <c r="K255" i="10" l="1"/>
  <c r="M255" i="10" s="1"/>
  <c r="E256" i="10" s="1"/>
  <c r="L255" i="10"/>
  <c r="N255" i="10" s="1"/>
  <c r="F256" i="10" s="1"/>
  <c r="O225" i="5"/>
  <c r="G225" i="5"/>
  <c r="I225" i="5" s="1"/>
  <c r="J225" i="5" s="1"/>
  <c r="O256" i="10" l="1"/>
  <c r="G256" i="10"/>
  <c r="I256" i="10" s="1"/>
  <c r="J256" i="10" s="1"/>
  <c r="H225" i="5"/>
  <c r="H256" i="10" l="1"/>
  <c r="L225" i="5"/>
  <c r="N225" i="5" s="1"/>
  <c r="F226" i="5" s="1"/>
  <c r="K225" i="5"/>
  <c r="M225" i="5" s="1"/>
  <c r="E226" i="5" s="1"/>
  <c r="K256" i="10" l="1"/>
  <c r="M256" i="10" s="1"/>
  <c r="E257" i="10" s="1"/>
  <c r="L256" i="10"/>
  <c r="N256" i="10" s="1"/>
  <c r="F257" i="10" s="1"/>
  <c r="O226" i="5"/>
  <c r="G226" i="5"/>
  <c r="H226" i="5" s="1"/>
  <c r="G257" i="10" l="1"/>
  <c r="I257" i="10" s="1"/>
  <c r="J257" i="10" s="1"/>
  <c r="O257" i="10"/>
  <c r="I226" i="5"/>
  <c r="J226" i="5" s="1"/>
  <c r="L226" i="5" s="1"/>
  <c r="N226" i="5" s="1"/>
  <c r="F227" i="5" s="1"/>
  <c r="H257" i="10" l="1"/>
  <c r="O227" i="5"/>
  <c r="K226" i="5"/>
  <c r="M226" i="5" s="1"/>
  <c r="E227" i="5" s="1"/>
  <c r="G227" i="5" s="1"/>
  <c r="I227" i="5" s="1"/>
  <c r="J227" i="5" s="1"/>
  <c r="L257" i="10" l="1"/>
  <c r="N257" i="10" s="1"/>
  <c r="F258" i="10" s="1"/>
  <c r="K257" i="10"/>
  <c r="M257" i="10" s="1"/>
  <c r="E258" i="10" s="1"/>
  <c r="H227" i="5"/>
  <c r="O258" i="10" l="1"/>
  <c r="G258" i="10"/>
  <c r="H258" i="10" s="1"/>
  <c r="L227" i="5"/>
  <c r="N227" i="5" s="1"/>
  <c r="F228" i="5" s="1"/>
  <c r="K227" i="5"/>
  <c r="M227" i="5" s="1"/>
  <c r="E228" i="5" s="1"/>
  <c r="I258" i="10" l="1"/>
  <c r="J258" i="10" s="1"/>
  <c r="L258" i="10" s="1"/>
  <c r="N258" i="10" s="1"/>
  <c r="F259" i="10" s="1"/>
  <c r="O228" i="5"/>
  <c r="G228" i="5"/>
  <c r="H228" i="5" s="1"/>
  <c r="O259" i="10" l="1"/>
  <c r="K258" i="10"/>
  <c r="M258" i="10" s="1"/>
  <c r="E259" i="10" s="1"/>
  <c r="G259" i="10" s="1"/>
  <c r="I228" i="5"/>
  <c r="J228" i="5" s="1"/>
  <c r="L228" i="5" s="1"/>
  <c r="N228" i="5" s="1"/>
  <c r="F229" i="5" s="1"/>
  <c r="I259" i="10" l="1"/>
  <c r="J259" i="10" s="1"/>
  <c r="H259" i="10"/>
  <c r="O229" i="5"/>
  <c r="K228" i="5"/>
  <c r="M228" i="5" s="1"/>
  <c r="E229" i="5" s="1"/>
  <c r="L259" i="10" l="1"/>
  <c r="N259" i="10" s="1"/>
  <c r="F260" i="10" s="1"/>
  <c r="K259" i="10"/>
  <c r="M259" i="10" s="1"/>
  <c r="E260" i="10" s="1"/>
  <c r="G229" i="5"/>
  <c r="H229" i="5" s="1"/>
  <c r="O260" i="10" l="1"/>
  <c r="G260" i="10"/>
  <c r="I260" i="10" s="1"/>
  <c r="J260" i="10" s="1"/>
  <c r="I229" i="5"/>
  <c r="J229" i="5" s="1"/>
  <c r="L229" i="5" s="1"/>
  <c r="N229" i="5" s="1"/>
  <c r="F230" i="5" s="1"/>
  <c r="H260" i="10" l="1"/>
  <c r="O230" i="5"/>
  <c r="K229" i="5"/>
  <c r="M229" i="5" s="1"/>
  <c r="E230" i="5" s="1"/>
  <c r="L260" i="10" l="1"/>
  <c r="N260" i="10" s="1"/>
  <c r="F261" i="10" s="1"/>
  <c r="K260" i="10"/>
  <c r="M260" i="10" s="1"/>
  <c r="E261" i="10" s="1"/>
  <c r="G230" i="5"/>
  <c r="I230" i="5" s="1"/>
  <c r="J230" i="5" s="1"/>
  <c r="O261" i="10" l="1"/>
  <c r="G261" i="10"/>
  <c r="H261" i="10" s="1"/>
  <c r="H230" i="5"/>
  <c r="I261" i="10" l="1"/>
  <c r="J261" i="10" s="1"/>
  <c r="L261" i="10" s="1"/>
  <c r="N261" i="10" s="1"/>
  <c r="F262" i="10" s="1"/>
  <c r="L230" i="5"/>
  <c r="N230" i="5" s="1"/>
  <c r="F231" i="5" s="1"/>
  <c r="K230" i="5"/>
  <c r="M230" i="5" s="1"/>
  <c r="E231" i="5" s="1"/>
  <c r="O262" i="10" l="1"/>
  <c r="K261" i="10"/>
  <c r="M261" i="10" s="1"/>
  <c r="E262" i="10" s="1"/>
  <c r="G231" i="5"/>
  <c r="I231" i="5" s="1"/>
  <c r="J231" i="5" s="1"/>
  <c r="O231" i="5"/>
  <c r="G262" i="10" l="1"/>
  <c r="I262" i="10" s="1"/>
  <c r="J262" i="10" s="1"/>
  <c r="H231" i="5"/>
  <c r="H262" i="10" l="1"/>
  <c r="L231" i="5"/>
  <c r="N231" i="5" s="1"/>
  <c r="F232" i="5" s="1"/>
  <c r="K231" i="5"/>
  <c r="M231" i="5" s="1"/>
  <c r="E232" i="5" s="1"/>
  <c r="K262" i="10" l="1"/>
  <c r="M262" i="10" s="1"/>
  <c r="E263" i="10" s="1"/>
  <c r="L262" i="10"/>
  <c r="N262" i="10" s="1"/>
  <c r="F263" i="10" s="1"/>
  <c r="O232" i="5"/>
  <c r="G232" i="5"/>
  <c r="I232" i="5" s="1"/>
  <c r="J232" i="5" s="1"/>
  <c r="O263" i="10" l="1"/>
  <c r="G263" i="10"/>
  <c r="I263" i="10" s="1"/>
  <c r="J263" i="10" s="1"/>
  <c r="H232" i="5"/>
  <c r="H263" i="10" l="1"/>
  <c r="L263" i="10"/>
  <c r="N263" i="10" s="1"/>
  <c r="F264" i="10" s="1"/>
  <c r="K263" i="10"/>
  <c r="M263" i="10" s="1"/>
  <c r="E264" i="10" s="1"/>
  <c r="L232" i="5"/>
  <c r="N232" i="5" s="1"/>
  <c r="F233" i="5" s="1"/>
  <c r="K232" i="5"/>
  <c r="M232" i="5" s="1"/>
  <c r="E233" i="5" s="1"/>
  <c r="O264" i="10" l="1"/>
  <c r="G264" i="10"/>
  <c r="I264" i="10" s="1"/>
  <c r="J264" i="10" s="1"/>
  <c r="G233" i="5"/>
  <c r="I233" i="5" s="1"/>
  <c r="J233" i="5" s="1"/>
  <c r="O233" i="5"/>
  <c r="H264" i="10" l="1"/>
  <c r="H233" i="5"/>
  <c r="K264" i="10" l="1"/>
  <c r="M264" i="10" s="1"/>
  <c r="E265" i="10" s="1"/>
  <c r="L264" i="10"/>
  <c r="N264" i="10" s="1"/>
  <c r="F265" i="10" s="1"/>
  <c r="L233" i="5"/>
  <c r="N233" i="5" s="1"/>
  <c r="F234" i="5" s="1"/>
  <c r="K233" i="5"/>
  <c r="M233" i="5" s="1"/>
  <c r="E234" i="5" s="1"/>
  <c r="O265" i="10" l="1"/>
  <c r="G265" i="10"/>
  <c r="I265" i="10" s="1"/>
  <c r="J265" i="10" s="1"/>
  <c r="O234" i="5"/>
  <c r="G234" i="5"/>
  <c r="I234" i="5" s="1"/>
  <c r="J234" i="5" s="1"/>
  <c r="H265" i="10" l="1"/>
  <c r="K265" i="10"/>
  <c r="M265" i="10" s="1"/>
  <c r="E266" i="10" s="1"/>
  <c r="L265" i="10"/>
  <c r="N265" i="10" s="1"/>
  <c r="F266" i="10" s="1"/>
  <c r="H234" i="5"/>
  <c r="O266" i="10" l="1"/>
  <c r="G266" i="10"/>
  <c r="H266" i="10" s="1"/>
  <c r="L234" i="5"/>
  <c r="N234" i="5" s="1"/>
  <c r="F235" i="5" s="1"/>
  <c r="K234" i="5"/>
  <c r="M234" i="5" s="1"/>
  <c r="E235" i="5" s="1"/>
  <c r="I266" i="10" l="1"/>
  <c r="J266" i="10" s="1"/>
  <c r="K266" i="10"/>
  <c r="M266" i="10" s="1"/>
  <c r="E267" i="10" s="1"/>
  <c r="L266" i="10"/>
  <c r="N266" i="10" s="1"/>
  <c r="F267" i="10" s="1"/>
  <c r="G235" i="5"/>
  <c r="I235" i="5" s="1"/>
  <c r="J235" i="5" s="1"/>
  <c r="O235" i="5"/>
  <c r="O267" i="10" l="1"/>
  <c r="G267" i="10"/>
  <c r="I267" i="10"/>
  <c r="J267" i="10" s="1"/>
  <c r="H267" i="10"/>
  <c r="H235" i="5"/>
  <c r="L267" i="10" l="1"/>
  <c r="N267" i="10" s="1"/>
  <c r="F268" i="10" s="1"/>
  <c r="K267" i="10"/>
  <c r="M267" i="10" s="1"/>
  <c r="E268" i="10" s="1"/>
  <c r="K235" i="5"/>
  <c r="M235" i="5" s="1"/>
  <c r="E236" i="5" s="1"/>
  <c r="L235" i="5"/>
  <c r="N235" i="5" s="1"/>
  <c r="F236" i="5" s="1"/>
  <c r="O268" i="10" l="1"/>
  <c r="G268" i="10"/>
  <c r="I268" i="10" s="1"/>
  <c r="J268" i="10" s="1"/>
  <c r="O236" i="5"/>
  <c r="G236" i="5"/>
  <c r="I236" i="5" s="1"/>
  <c r="J236" i="5" s="1"/>
  <c r="H236" i="5"/>
  <c r="H268" i="10" l="1"/>
  <c r="L236" i="5"/>
  <c r="N236" i="5" s="1"/>
  <c r="F237" i="5" s="1"/>
  <c r="K236" i="5"/>
  <c r="M236" i="5" s="1"/>
  <c r="E237" i="5" s="1"/>
  <c r="K268" i="10" l="1"/>
  <c r="M268" i="10" s="1"/>
  <c r="E269" i="10" s="1"/>
  <c r="L268" i="10"/>
  <c r="N268" i="10" s="1"/>
  <c r="F269" i="10" s="1"/>
  <c r="O237" i="5"/>
  <c r="G237" i="5"/>
  <c r="H237" i="5" s="1"/>
  <c r="O269" i="10" l="1"/>
  <c r="G269" i="10"/>
  <c r="H269" i="10" s="1"/>
  <c r="I269" i="10"/>
  <c r="J269" i="10" s="1"/>
  <c r="I237" i="5"/>
  <c r="J237" i="5" s="1"/>
  <c r="L237" i="5" s="1"/>
  <c r="N237" i="5" s="1"/>
  <c r="F238" i="5" s="1"/>
  <c r="K269" i="10" l="1"/>
  <c r="M269" i="10" s="1"/>
  <c r="E270" i="10" s="1"/>
  <c r="L269" i="10"/>
  <c r="N269" i="10" s="1"/>
  <c r="F270" i="10" s="1"/>
  <c r="O238" i="5"/>
  <c r="K237" i="5"/>
  <c r="M237" i="5" s="1"/>
  <c r="E238" i="5" s="1"/>
  <c r="G270" i="10" l="1"/>
  <c r="O270" i="10"/>
  <c r="I270" i="10"/>
  <c r="J270" i="10" s="1"/>
  <c r="H270" i="10"/>
  <c r="G238" i="5"/>
  <c r="I238" i="5" s="1"/>
  <c r="J238" i="5" s="1"/>
  <c r="L270" i="10" l="1"/>
  <c r="N270" i="10" s="1"/>
  <c r="F271" i="10" s="1"/>
  <c r="K270" i="10"/>
  <c r="M270" i="10" s="1"/>
  <c r="E271" i="10" s="1"/>
  <c r="H238" i="5"/>
  <c r="O271" i="10" l="1"/>
  <c r="G271" i="10"/>
  <c r="I271" i="10" s="1"/>
  <c r="J271" i="10" s="1"/>
  <c r="K238" i="5"/>
  <c r="M238" i="5" s="1"/>
  <c r="E239" i="5" s="1"/>
  <c r="L238" i="5"/>
  <c r="N238" i="5" s="1"/>
  <c r="F239" i="5" s="1"/>
  <c r="H271" i="10" l="1"/>
  <c r="O239" i="5"/>
  <c r="G239" i="5"/>
  <c r="I239" i="5" s="1"/>
  <c r="J239" i="5" s="1"/>
  <c r="L271" i="10" l="1"/>
  <c r="N271" i="10" s="1"/>
  <c r="F272" i="10" s="1"/>
  <c r="K271" i="10"/>
  <c r="M271" i="10" s="1"/>
  <c r="E272" i="10" s="1"/>
  <c r="H239" i="5"/>
  <c r="K239" i="5"/>
  <c r="M239" i="5" s="1"/>
  <c r="E240" i="5" s="1"/>
  <c r="L239" i="5"/>
  <c r="N239" i="5" s="1"/>
  <c r="F240" i="5" s="1"/>
  <c r="O272" i="10" l="1"/>
  <c r="G272" i="10"/>
  <c r="I272" i="10" s="1"/>
  <c r="J272" i="10" s="1"/>
  <c r="O240" i="5"/>
  <c r="G240" i="5"/>
  <c r="I240" i="5" s="1"/>
  <c r="J240" i="5" s="1"/>
  <c r="H240" i="5"/>
  <c r="H272" i="10" l="1"/>
  <c r="K240" i="5"/>
  <c r="M240" i="5" s="1"/>
  <c r="E241" i="5" s="1"/>
  <c r="L240" i="5"/>
  <c r="N240" i="5" s="1"/>
  <c r="F241" i="5" s="1"/>
  <c r="L272" i="10" l="1"/>
  <c r="N272" i="10" s="1"/>
  <c r="F273" i="10" s="1"/>
  <c r="K272" i="10"/>
  <c r="M272" i="10" s="1"/>
  <c r="E273" i="10" s="1"/>
  <c r="O241" i="5"/>
  <c r="G241" i="5"/>
  <c r="I241" i="5" s="1"/>
  <c r="J241" i="5" s="1"/>
  <c r="G273" i="10" l="1"/>
  <c r="H273" i="10" s="1"/>
  <c r="O273" i="10"/>
  <c r="H241" i="5"/>
  <c r="K241" i="5"/>
  <c r="M241" i="5" s="1"/>
  <c r="E242" i="5" s="1"/>
  <c r="L241" i="5"/>
  <c r="N241" i="5" s="1"/>
  <c r="F242" i="5" s="1"/>
  <c r="I273" i="10" l="1"/>
  <c r="J273" i="10" s="1"/>
  <c r="L273" i="10" s="1"/>
  <c r="N273" i="10" s="1"/>
  <c r="F274" i="10" s="1"/>
  <c r="O242" i="5"/>
  <c r="G242" i="5"/>
  <c r="I242" i="5" s="1"/>
  <c r="J242" i="5" s="1"/>
  <c r="O274" i="10" l="1"/>
  <c r="K273" i="10"/>
  <c r="M273" i="10" s="1"/>
  <c r="E274" i="10" s="1"/>
  <c r="H242" i="5"/>
  <c r="G274" i="10" l="1"/>
  <c r="H274" i="10" s="1"/>
  <c r="K242" i="5"/>
  <c r="M242" i="5" s="1"/>
  <c r="E243" i="5" s="1"/>
  <c r="L242" i="5"/>
  <c r="N242" i="5" s="1"/>
  <c r="F243" i="5" s="1"/>
  <c r="I274" i="10" l="1"/>
  <c r="J274" i="10" s="1"/>
  <c r="L274" i="10" s="1"/>
  <c r="N274" i="10" s="1"/>
  <c r="F275" i="10" s="1"/>
  <c r="O243" i="5"/>
  <c r="G243" i="5"/>
  <c r="I243" i="5" s="1"/>
  <c r="J243" i="5" s="1"/>
  <c r="O275" i="10" l="1"/>
  <c r="K274" i="10"/>
  <c r="M274" i="10" s="1"/>
  <c r="E275" i="10" s="1"/>
  <c r="G275" i="10" s="1"/>
  <c r="H243" i="5"/>
  <c r="I275" i="10" l="1"/>
  <c r="J275" i="10" s="1"/>
  <c r="H275" i="10"/>
  <c r="K243" i="5"/>
  <c r="M243" i="5" s="1"/>
  <c r="E244" i="5" s="1"/>
  <c r="L243" i="5"/>
  <c r="N243" i="5" s="1"/>
  <c r="F244" i="5" s="1"/>
  <c r="L275" i="10" l="1"/>
  <c r="N275" i="10" s="1"/>
  <c r="F276" i="10" s="1"/>
  <c r="K275" i="10"/>
  <c r="M275" i="10" s="1"/>
  <c r="E276" i="10" s="1"/>
  <c r="O244" i="5"/>
  <c r="G244" i="5"/>
  <c r="H244" i="5" s="1"/>
  <c r="I244" i="5"/>
  <c r="J244" i="5" s="1"/>
  <c r="O276" i="10" l="1"/>
  <c r="G276" i="10"/>
  <c r="H276" i="10" s="1"/>
  <c r="L244" i="5"/>
  <c r="N244" i="5" s="1"/>
  <c r="F245" i="5" s="1"/>
  <c r="K244" i="5"/>
  <c r="M244" i="5" s="1"/>
  <c r="E245" i="5" s="1"/>
  <c r="I276" i="10" l="1"/>
  <c r="J276" i="10" s="1"/>
  <c r="L276" i="10" s="1"/>
  <c r="N276" i="10" s="1"/>
  <c r="F277" i="10" s="1"/>
  <c r="O245" i="5"/>
  <c r="G245" i="5"/>
  <c r="H245" i="5" s="1"/>
  <c r="O277" i="10" l="1"/>
  <c r="K276" i="10"/>
  <c r="M276" i="10" s="1"/>
  <c r="E277" i="10" s="1"/>
  <c r="I245" i="5"/>
  <c r="J245" i="5" s="1"/>
  <c r="L245" i="5" s="1"/>
  <c r="N245" i="5" s="1"/>
  <c r="F246" i="5" s="1"/>
  <c r="G277" i="10" l="1"/>
  <c r="I277" i="10" s="1"/>
  <c r="J277" i="10" s="1"/>
  <c r="K245" i="5"/>
  <c r="M245" i="5" s="1"/>
  <c r="E246" i="5" s="1"/>
  <c r="O246" i="5"/>
  <c r="G246" i="5"/>
  <c r="H246" i="5" s="1"/>
  <c r="I246" i="5"/>
  <c r="J246" i="5" s="1"/>
  <c r="H277" i="10" l="1"/>
  <c r="L246" i="5"/>
  <c r="N246" i="5" s="1"/>
  <c r="F247" i="5" s="1"/>
  <c r="K246" i="5"/>
  <c r="M246" i="5" s="1"/>
  <c r="E247" i="5" s="1"/>
  <c r="L277" i="10" l="1"/>
  <c r="N277" i="10" s="1"/>
  <c r="F278" i="10" s="1"/>
  <c r="K277" i="10"/>
  <c r="M277" i="10" s="1"/>
  <c r="E278" i="10" s="1"/>
  <c r="O247" i="5"/>
  <c r="G247" i="5"/>
  <c r="H247" i="5" s="1"/>
  <c r="G278" i="10" l="1"/>
  <c r="I278" i="10" s="1"/>
  <c r="J278" i="10" s="1"/>
  <c r="O278" i="10"/>
  <c r="I247" i="5"/>
  <c r="J247" i="5" s="1"/>
  <c r="L247" i="5" s="1"/>
  <c r="N247" i="5" s="1"/>
  <c r="F248" i="5" s="1"/>
  <c r="H278" i="10" l="1"/>
  <c r="O248" i="5"/>
  <c r="K247" i="5"/>
  <c r="M247" i="5" s="1"/>
  <c r="E248" i="5" s="1"/>
  <c r="L278" i="10" l="1"/>
  <c r="N278" i="10" s="1"/>
  <c r="F279" i="10" s="1"/>
  <c r="K278" i="10"/>
  <c r="M278" i="10" s="1"/>
  <c r="E279" i="10" s="1"/>
  <c r="G248" i="5"/>
  <c r="H248" i="5" s="1"/>
  <c r="O279" i="10" l="1"/>
  <c r="G279" i="10"/>
  <c r="I279" i="10" s="1"/>
  <c r="J279" i="10" s="1"/>
  <c r="I248" i="5"/>
  <c r="J248" i="5" s="1"/>
  <c r="L248" i="5" s="1"/>
  <c r="N248" i="5" s="1"/>
  <c r="F249" i="5" s="1"/>
  <c r="H279" i="10" l="1"/>
  <c r="O249" i="5"/>
  <c r="K248" i="5"/>
  <c r="M248" i="5" s="1"/>
  <c r="E249" i="5" s="1"/>
  <c r="K279" i="10" l="1"/>
  <c r="M279" i="10" s="1"/>
  <c r="E280" i="10" s="1"/>
  <c r="L279" i="10"/>
  <c r="N279" i="10" s="1"/>
  <c r="F280" i="10" s="1"/>
  <c r="G249" i="5"/>
  <c r="H249" i="5" s="1"/>
  <c r="G280" i="10" l="1"/>
  <c r="O280" i="10"/>
  <c r="I280" i="10"/>
  <c r="J280" i="10" s="1"/>
  <c r="H280" i="10"/>
  <c r="I249" i="5"/>
  <c r="J249" i="5" s="1"/>
  <c r="L249" i="5" s="1"/>
  <c r="N249" i="5" s="1"/>
  <c r="F250" i="5" s="1"/>
  <c r="L280" i="10" l="1"/>
  <c r="N280" i="10" s="1"/>
  <c r="F281" i="10" s="1"/>
  <c r="K280" i="10"/>
  <c r="M280" i="10" s="1"/>
  <c r="E281" i="10" s="1"/>
  <c r="O250" i="5"/>
  <c r="K249" i="5"/>
  <c r="M249" i="5" s="1"/>
  <c r="E250" i="5" s="1"/>
  <c r="G281" i="10" l="1"/>
  <c r="I281" i="10" s="1"/>
  <c r="J281" i="10" s="1"/>
  <c r="O281" i="10"/>
  <c r="G250" i="5"/>
  <c r="I250" i="5" s="1"/>
  <c r="J250" i="5" s="1"/>
  <c r="H281" i="10" l="1"/>
  <c r="H250" i="5"/>
  <c r="L281" i="10" l="1"/>
  <c r="N281" i="10" s="1"/>
  <c r="F282" i="10" s="1"/>
  <c r="K281" i="10"/>
  <c r="M281" i="10" s="1"/>
  <c r="E282" i="10" s="1"/>
  <c r="K250" i="5"/>
  <c r="M250" i="5" s="1"/>
  <c r="E251" i="5" s="1"/>
  <c r="L250" i="5"/>
  <c r="N250" i="5" s="1"/>
  <c r="F251" i="5" s="1"/>
  <c r="G282" i="10" l="1"/>
  <c r="I282" i="10" s="1"/>
  <c r="J282" i="10" s="1"/>
  <c r="O282" i="10"/>
  <c r="O251" i="5"/>
  <c r="G251" i="5"/>
  <c r="H251" i="5" s="1"/>
  <c r="H282" i="10" l="1"/>
  <c r="I251" i="5"/>
  <c r="J251" i="5" s="1"/>
  <c r="L251" i="5"/>
  <c r="N251" i="5" s="1"/>
  <c r="F252" i="5" s="1"/>
  <c r="K251" i="5"/>
  <c r="M251" i="5" s="1"/>
  <c r="E252" i="5" s="1"/>
  <c r="L282" i="10" l="1"/>
  <c r="N282" i="10" s="1"/>
  <c r="F283" i="10" s="1"/>
  <c r="K282" i="10"/>
  <c r="M282" i="10" s="1"/>
  <c r="E283" i="10" s="1"/>
  <c r="O252" i="5"/>
  <c r="G252" i="5"/>
  <c r="I252" i="5" s="1"/>
  <c r="J252" i="5" s="1"/>
  <c r="O283" i="10" l="1"/>
  <c r="G283" i="10"/>
  <c r="I283" i="10" s="1"/>
  <c r="J283" i="10" s="1"/>
  <c r="H252" i="5"/>
  <c r="H283" i="10" l="1"/>
  <c r="K252" i="5"/>
  <c r="M252" i="5" s="1"/>
  <c r="E253" i="5" s="1"/>
  <c r="L252" i="5"/>
  <c r="N252" i="5" s="1"/>
  <c r="F253" i="5" s="1"/>
  <c r="L283" i="10" l="1"/>
  <c r="N283" i="10" s="1"/>
  <c r="F284" i="10" s="1"/>
  <c r="K283" i="10"/>
  <c r="M283" i="10" s="1"/>
  <c r="E284" i="10" s="1"/>
  <c r="O253" i="5"/>
  <c r="G253" i="5"/>
  <c r="I253" i="5" s="1"/>
  <c r="J253" i="5" s="1"/>
  <c r="H253" i="5"/>
  <c r="O284" i="10" l="1"/>
  <c r="G284" i="10"/>
  <c r="H284" i="10" s="1"/>
  <c r="K253" i="5"/>
  <c r="M253" i="5" s="1"/>
  <c r="E254" i="5" s="1"/>
  <c r="L253" i="5"/>
  <c r="N253" i="5" s="1"/>
  <c r="F254" i="5" s="1"/>
  <c r="I284" i="10" l="1"/>
  <c r="J284" i="10" s="1"/>
  <c r="L284" i="10" s="1"/>
  <c r="N284" i="10" s="1"/>
  <c r="F285" i="10" s="1"/>
  <c r="O254" i="5"/>
  <c r="G254" i="5"/>
  <c r="I254" i="5" s="1"/>
  <c r="J254" i="5" s="1"/>
  <c r="O285" i="10" l="1"/>
  <c r="K284" i="10"/>
  <c r="M284" i="10" s="1"/>
  <c r="E285" i="10" s="1"/>
  <c r="H254" i="5"/>
  <c r="K254" i="5"/>
  <c r="M254" i="5" s="1"/>
  <c r="E255" i="5" s="1"/>
  <c r="L254" i="5"/>
  <c r="N254" i="5" s="1"/>
  <c r="F255" i="5" s="1"/>
  <c r="G285" i="10" l="1"/>
  <c r="I285" i="10" s="1"/>
  <c r="J285" i="10" s="1"/>
  <c r="O255" i="5"/>
  <c r="G255" i="5"/>
  <c r="I255" i="5" s="1"/>
  <c r="J255" i="5" s="1"/>
  <c r="H285" i="10" l="1"/>
  <c r="H255" i="5"/>
  <c r="K255" i="5"/>
  <c r="M255" i="5" s="1"/>
  <c r="E256" i="5" s="1"/>
  <c r="L255" i="5"/>
  <c r="N255" i="5" s="1"/>
  <c r="F256" i="5" s="1"/>
  <c r="K285" i="10" l="1"/>
  <c r="M285" i="10" s="1"/>
  <c r="E286" i="10" s="1"/>
  <c r="L285" i="10"/>
  <c r="N285" i="10" s="1"/>
  <c r="F286" i="10" s="1"/>
  <c r="O256" i="5"/>
  <c r="G256" i="5"/>
  <c r="I256" i="5" s="1"/>
  <c r="J256" i="5" s="1"/>
  <c r="H256" i="5"/>
  <c r="G286" i="10" l="1"/>
  <c r="O286" i="10"/>
  <c r="I286" i="10"/>
  <c r="J286" i="10" s="1"/>
  <c r="H286" i="10"/>
  <c r="K256" i="5"/>
  <c r="M256" i="5" s="1"/>
  <c r="E257" i="5" s="1"/>
  <c r="L256" i="5"/>
  <c r="N256" i="5" s="1"/>
  <c r="F257" i="5" s="1"/>
  <c r="L286" i="10" l="1"/>
  <c r="N286" i="10" s="1"/>
  <c r="F287" i="10" s="1"/>
  <c r="K286" i="10"/>
  <c r="M286" i="10" s="1"/>
  <c r="E287" i="10" s="1"/>
  <c r="O257" i="5"/>
  <c r="G257" i="5"/>
  <c r="I257" i="5" s="1"/>
  <c r="J257" i="5" s="1"/>
  <c r="O287" i="10" l="1"/>
  <c r="G287" i="10"/>
  <c r="I287" i="10" s="1"/>
  <c r="J287" i="10" s="1"/>
  <c r="H257" i="5"/>
  <c r="K257" i="5" s="1"/>
  <c r="M257" i="5" s="1"/>
  <c r="E258" i="5" s="1"/>
  <c r="L257" i="5"/>
  <c r="N257" i="5" s="1"/>
  <c r="F258" i="5" s="1"/>
  <c r="H287" i="10" l="1"/>
  <c r="O258" i="5"/>
  <c r="G258" i="5"/>
  <c r="H258" i="5" s="1"/>
  <c r="I258" i="5"/>
  <c r="J258" i="5" s="1"/>
  <c r="L258" i="5" s="1"/>
  <c r="N258" i="5" s="1"/>
  <c r="F259" i="5" s="1"/>
  <c r="L287" i="10" l="1"/>
  <c r="N287" i="10" s="1"/>
  <c r="F288" i="10" s="1"/>
  <c r="K287" i="10"/>
  <c r="M287" i="10" s="1"/>
  <c r="E288" i="10" s="1"/>
  <c r="K258" i="5"/>
  <c r="M258" i="5" s="1"/>
  <c r="E259" i="5" s="1"/>
  <c r="G259" i="5" s="1"/>
  <c r="I259" i="5" s="1"/>
  <c r="J259" i="5" s="1"/>
  <c r="O259" i="5"/>
  <c r="O288" i="10" l="1"/>
  <c r="G288" i="10"/>
  <c r="H288" i="10" s="1"/>
  <c r="H259" i="5"/>
  <c r="K259" i="5"/>
  <c r="M259" i="5" s="1"/>
  <c r="E260" i="5" s="1"/>
  <c r="L259" i="5"/>
  <c r="N259" i="5" s="1"/>
  <c r="F260" i="5" s="1"/>
  <c r="I288" i="10" l="1"/>
  <c r="J288" i="10" s="1"/>
  <c r="L288" i="10" s="1"/>
  <c r="N288" i="10" s="1"/>
  <c r="F289" i="10" s="1"/>
  <c r="O260" i="5"/>
  <c r="G260" i="5"/>
  <c r="I260" i="5" s="1"/>
  <c r="J260" i="5" s="1"/>
  <c r="H260" i="5"/>
  <c r="O289" i="10" l="1"/>
  <c r="K288" i="10"/>
  <c r="M288" i="10" s="1"/>
  <c r="E289" i="10" s="1"/>
  <c r="G289" i="10" s="1"/>
  <c r="L260" i="5"/>
  <c r="N260" i="5" s="1"/>
  <c r="F261" i="5" s="1"/>
  <c r="K260" i="5"/>
  <c r="M260" i="5" s="1"/>
  <c r="E261" i="5" s="1"/>
  <c r="I289" i="10" l="1"/>
  <c r="J289" i="10" s="1"/>
  <c r="H289" i="10"/>
  <c r="O261" i="5"/>
  <c r="G261" i="5"/>
  <c r="H261" i="5" s="1"/>
  <c r="L289" i="10" l="1"/>
  <c r="N289" i="10" s="1"/>
  <c r="F290" i="10" s="1"/>
  <c r="K289" i="10"/>
  <c r="M289" i="10" s="1"/>
  <c r="E290" i="10" s="1"/>
  <c r="I261" i="5"/>
  <c r="J261" i="5" s="1"/>
  <c r="L261" i="5" s="1"/>
  <c r="N261" i="5" s="1"/>
  <c r="F262" i="5" s="1"/>
  <c r="O290" i="10" l="1"/>
  <c r="G290" i="10"/>
  <c r="I290" i="10" s="1"/>
  <c r="J290" i="10" s="1"/>
  <c r="O262" i="5"/>
  <c r="K261" i="5"/>
  <c r="M261" i="5" s="1"/>
  <c r="E262" i="5" s="1"/>
  <c r="H290" i="10" l="1"/>
  <c r="G262" i="5"/>
  <c r="H262" i="5" s="1"/>
  <c r="K290" i="10" l="1"/>
  <c r="M290" i="10" s="1"/>
  <c r="E291" i="10" s="1"/>
  <c r="L290" i="10"/>
  <c r="N290" i="10" s="1"/>
  <c r="F291" i="10" s="1"/>
  <c r="I262" i="5"/>
  <c r="J262" i="5" s="1"/>
  <c r="L262" i="5" s="1"/>
  <c r="N262" i="5" s="1"/>
  <c r="F263" i="5" s="1"/>
  <c r="O291" i="10" l="1"/>
  <c r="G291" i="10"/>
  <c r="I291" i="10" s="1"/>
  <c r="J291" i="10" s="1"/>
  <c r="K262" i="5"/>
  <c r="M262" i="5" s="1"/>
  <c r="E263" i="5" s="1"/>
  <c r="O263" i="5"/>
  <c r="G263" i="5"/>
  <c r="H263" i="5" s="1"/>
  <c r="H291" i="10" l="1"/>
  <c r="I263" i="5"/>
  <c r="J263" i="5" s="1"/>
  <c r="L263" i="5"/>
  <c r="N263" i="5" s="1"/>
  <c r="F264" i="5" s="1"/>
  <c r="K263" i="5"/>
  <c r="M263" i="5" s="1"/>
  <c r="E264" i="5" s="1"/>
  <c r="L291" i="10" l="1"/>
  <c r="N291" i="10" s="1"/>
  <c r="F292" i="10" s="1"/>
  <c r="K291" i="10"/>
  <c r="M291" i="10" s="1"/>
  <c r="E292" i="10" s="1"/>
  <c r="O264" i="5"/>
  <c r="G264" i="5"/>
  <c r="I264" i="5" s="1"/>
  <c r="J264" i="5" s="1"/>
  <c r="O292" i="10" l="1"/>
  <c r="G292" i="10"/>
  <c r="I292" i="10" s="1"/>
  <c r="J292" i="10" s="1"/>
  <c r="H264" i="5"/>
  <c r="H292" i="10" l="1"/>
  <c r="L264" i="5"/>
  <c r="N264" i="5" s="1"/>
  <c r="F265" i="5" s="1"/>
  <c r="K264" i="5"/>
  <c r="M264" i="5" s="1"/>
  <c r="E265" i="5" s="1"/>
  <c r="L292" i="10" l="1"/>
  <c r="N292" i="10" s="1"/>
  <c r="F293" i="10" s="1"/>
  <c r="K292" i="10"/>
  <c r="M292" i="10" s="1"/>
  <c r="E293" i="10" s="1"/>
  <c r="O265" i="5"/>
  <c r="G265" i="5"/>
  <c r="I265" i="5" s="1"/>
  <c r="J265" i="5" s="1"/>
  <c r="O293" i="10" l="1"/>
  <c r="G293" i="10"/>
  <c r="H293" i="10" s="1"/>
  <c r="H265" i="5"/>
  <c r="I293" i="10" l="1"/>
  <c r="J293" i="10" s="1"/>
  <c r="L293" i="10" s="1"/>
  <c r="N293" i="10" s="1"/>
  <c r="F294" i="10" s="1"/>
  <c r="L265" i="5"/>
  <c r="N265" i="5" s="1"/>
  <c r="F266" i="5" s="1"/>
  <c r="K265" i="5"/>
  <c r="M265" i="5" s="1"/>
  <c r="E266" i="5" s="1"/>
  <c r="O294" i="10" l="1"/>
  <c r="K293" i="10"/>
  <c r="M293" i="10" s="1"/>
  <c r="E294" i="10" s="1"/>
  <c r="G294" i="10" s="1"/>
  <c r="O266" i="5"/>
  <c r="G266" i="5"/>
  <c r="I266" i="5" s="1"/>
  <c r="J266" i="5" s="1"/>
  <c r="I294" i="10" l="1"/>
  <c r="J294" i="10" s="1"/>
  <c r="H294" i="10"/>
  <c r="H266" i="5"/>
  <c r="L294" i="10" l="1"/>
  <c r="N294" i="10" s="1"/>
  <c r="F295" i="10" s="1"/>
  <c r="K294" i="10"/>
  <c r="M294" i="10" s="1"/>
  <c r="E295" i="10" s="1"/>
  <c r="K266" i="5"/>
  <c r="M266" i="5" s="1"/>
  <c r="E267" i="5" s="1"/>
  <c r="L266" i="5"/>
  <c r="N266" i="5" s="1"/>
  <c r="F267" i="5" s="1"/>
  <c r="G295" i="10" l="1"/>
  <c r="I295" i="10" s="1"/>
  <c r="J295" i="10" s="1"/>
  <c r="O295" i="10"/>
  <c r="O267" i="5"/>
  <c r="G267" i="5"/>
  <c r="H267" i="5" s="1"/>
  <c r="H295" i="10" l="1"/>
  <c r="I267" i="5"/>
  <c r="J267" i="5" s="1"/>
  <c r="L267" i="5" s="1"/>
  <c r="N267" i="5" s="1"/>
  <c r="F268" i="5" s="1"/>
  <c r="K295" i="10" l="1"/>
  <c r="M295" i="10" s="1"/>
  <c r="E296" i="10" s="1"/>
  <c r="L295" i="10"/>
  <c r="N295" i="10" s="1"/>
  <c r="F296" i="10" s="1"/>
  <c r="O268" i="5"/>
  <c r="K267" i="5"/>
  <c r="M267" i="5" s="1"/>
  <c r="E268" i="5" s="1"/>
  <c r="G296" i="10" l="1"/>
  <c r="O296" i="10"/>
  <c r="I296" i="10"/>
  <c r="J296" i="10" s="1"/>
  <c r="H296" i="10"/>
  <c r="G268" i="5"/>
  <c r="I268" i="5" s="1"/>
  <c r="J268" i="5" s="1"/>
  <c r="L296" i="10" l="1"/>
  <c r="N296" i="10" s="1"/>
  <c r="F297" i="10" s="1"/>
  <c r="K296" i="10"/>
  <c r="M296" i="10" s="1"/>
  <c r="E297" i="10" s="1"/>
  <c r="H268" i="5"/>
  <c r="O297" i="10" l="1"/>
  <c r="G297" i="10"/>
  <c r="I297" i="10" s="1"/>
  <c r="J297" i="10" s="1"/>
  <c r="K268" i="5"/>
  <c r="M268" i="5" s="1"/>
  <c r="E269" i="5" s="1"/>
  <c r="L268" i="5"/>
  <c r="N268" i="5" s="1"/>
  <c r="F269" i="5" s="1"/>
  <c r="H297" i="10" l="1"/>
  <c r="O269" i="5"/>
  <c r="G269" i="5"/>
  <c r="I269" i="5" s="1"/>
  <c r="J269" i="5" s="1"/>
  <c r="H269" i="5"/>
  <c r="L297" i="10" l="1"/>
  <c r="N297" i="10" s="1"/>
  <c r="F298" i="10" s="1"/>
  <c r="K297" i="10"/>
  <c r="M297" i="10" s="1"/>
  <c r="E298" i="10" s="1"/>
  <c r="K269" i="5"/>
  <c r="M269" i="5" s="1"/>
  <c r="E270" i="5" s="1"/>
  <c r="L269" i="5"/>
  <c r="N269" i="5" s="1"/>
  <c r="F270" i="5" s="1"/>
  <c r="O298" i="10" l="1"/>
  <c r="G298" i="10"/>
  <c r="I298" i="10" s="1"/>
  <c r="J298" i="10" s="1"/>
  <c r="O270" i="5"/>
  <c r="G270" i="5"/>
  <c r="I270" i="5" s="1"/>
  <c r="J270" i="5" s="1"/>
  <c r="H298" i="10" l="1"/>
  <c r="H270" i="5"/>
  <c r="K270" i="5"/>
  <c r="M270" i="5" s="1"/>
  <c r="E271" i="5" s="1"/>
  <c r="L270" i="5"/>
  <c r="N270" i="5" s="1"/>
  <c r="F271" i="5" s="1"/>
  <c r="K298" i="10" l="1"/>
  <c r="M298" i="10" s="1"/>
  <c r="E299" i="10" s="1"/>
  <c r="L298" i="10"/>
  <c r="N298" i="10" s="1"/>
  <c r="F299" i="10" s="1"/>
  <c r="O271" i="5"/>
  <c r="G271" i="5"/>
  <c r="I271" i="5" s="1"/>
  <c r="J271" i="5" s="1"/>
  <c r="H271" i="5"/>
  <c r="O299" i="10" l="1"/>
  <c r="G299" i="10"/>
  <c r="I299" i="10" s="1"/>
  <c r="J299" i="10" s="1"/>
  <c r="K271" i="5"/>
  <c r="M271" i="5" s="1"/>
  <c r="E272" i="5" s="1"/>
  <c r="L271" i="5"/>
  <c r="N271" i="5" s="1"/>
  <c r="F272" i="5" s="1"/>
  <c r="H299" i="10" l="1"/>
  <c r="O272" i="5"/>
  <c r="G272" i="5"/>
  <c r="I272" i="5" s="1"/>
  <c r="J272" i="5" s="1"/>
  <c r="L299" i="10" l="1"/>
  <c r="N299" i="10" s="1"/>
  <c r="F300" i="10" s="1"/>
  <c r="K299" i="10"/>
  <c r="M299" i="10" s="1"/>
  <c r="E300" i="10" s="1"/>
  <c r="H272" i="5"/>
  <c r="K272" i="5"/>
  <c r="M272" i="5" s="1"/>
  <c r="E273" i="5" s="1"/>
  <c r="L272" i="5"/>
  <c r="N272" i="5" s="1"/>
  <c r="F273" i="5" s="1"/>
  <c r="O300" i="10" l="1"/>
  <c r="G300" i="10"/>
  <c r="H300" i="10" s="1"/>
  <c r="O273" i="5"/>
  <c r="G273" i="5"/>
  <c r="I273" i="5" s="1"/>
  <c r="J273" i="5" s="1"/>
  <c r="I300" i="10" l="1"/>
  <c r="J300" i="10" s="1"/>
  <c r="L300" i="10" s="1"/>
  <c r="N300" i="10" s="1"/>
  <c r="F301" i="10" s="1"/>
  <c r="H273" i="5"/>
  <c r="K273" i="5" s="1"/>
  <c r="M273" i="5" s="1"/>
  <c r="E274" i="5" s="1"/>
  <c r="L273" i="5"/>
  <c r="N273" i="5" s="1"/>
  <c r="F274" i="5" s="1"/>
  <c r="O301" i="10" l="1"/>
  <c r="K300" i="10"/>
  <c r="M300" i="10" s="1"/>
  <c r="E301" i="10" s="1"/>
  <c r="O274" i="5"/>
  <c r="G274" i="5"/>
  <c r="I274" i="5" s="1"/>
  <c r="J274" i="5" s="1"/>
  <c r="H274" i="5"/>
  <c r="G301" i="10" l="1"/>
  <c r="H301" i="10" s="1"/>
  <c r="K274" i="5"/>
  <c r="M274" i="5" s="1"/>
  <c r="E275" i="5" s="1"/>
  <c r="L274" i="5"/>
  <c r="N274" i="5" s="1"/>
  <c r="F275" i="5" s="1"/>
  <c r="I301" i="10" l="1"/>
  <c r="J301" i="10" s="1"/>
  <c r="L301" i="10" s="1"/>
  <c r="N301" i="10" s="1"/>
  <c r="F302" i="10" s="1"/>
  <c r="O275" i="5"/>
  <c r="G275" i="5"/>
  <c r="I275" i="5" s="1"/>
  <c r="J275" i="5" s="1"/>
  <c r="H275" i="5"/>
  <c r="O302" i="10" l="1"/>
  <c r="K301" i="10"/>
  <c r="M301" i="10" s="1"/>
  <c r="E302" i="10" s="1"/>
  <c r="K275" i="5"/>
  <c r="M275" i="5" s="1"/>
  <c r="E276" i="5" s="1"/>
  <c r="L275" i="5"/>
  <c r="N275" i="5" s="1"/>
  <c r="F276" i="5" s="1"/>
  <c r="G302" i="10" l="1"/>
  <c r="I302" i="10" s="1"/>
  <c r="J302" i="10" s="1"/>
  <c r="O276" i="5"/>
  <c r="G276" i="5"/>
  <c r="I276" i="5" s="1"/>
  <c r="J276" i="5" s="1"/>
  <c r="H302" i="10" l="1"/>
  <c r="H276" i="5"/>
  <c r="L276" i="5"/>
  <c r="N276" i="5" s="1"/>
  <c r="F277" i="5" s="1"/>
  <c r="K276" i="5"/>
  <c r="M276" i="5" s="1"/>
  <c r="E277" i="5" s="1"/>
  <c r="L302" i="10" l="1"/>
  <c r="N302" i="10" s="1"/>
  <c r="F303" i="10" s="1"/>
  <c r="K302" i="10"/>
  <c r="M302" i="10" s="1"/>
  <c r="E303" i="10" s="1"/>
  <c r="O277" i="5"/>
  <c r="G277" i="5"/>
  <c r="H277" i="5" s="1"/>
  <c r="O303" i="10" l="1"/>
  <c r="G303" i="10"/>
  <c r="I303" i="10" s="1"/>
  <c r="J303" i="10" s="1"/>
  <c r="I277" i="5"/>
  <c r="J277" i="5" s="1"/>
  <c r="L277" i="5" s="1"/>
  <c r="N277" i="5" s="1"/>
  <c r="F278" i="5" s="1"/>
  <c r="H303" i="10" l="1"/>
  <c r="O278" i="5"/>
  <c r="K277" i="5"/>
  <c r="M277" i="5" s="1"/>
  <c r="E278" i="5" s="1"/>
  <c r="K303" i="10" l="1"/>
  <c r="M303" i="10" s="1"/>
  <c r="E304" i="10" s="1"/>
  <c r="L303" i="10"/>
  <c r="N303" i="10" s="1"/>
  <c r="F304" i="10" s="1"/>
  <c r="G278" i="5"/>
  <c r="H278" i="5" s="1"/>
  <c r="G304" i="10" l="1"/>
  <c r="I304" i="10" s="1"/>
  <c r="J304" i="10" s="1"/>
  <c r="O304" i="10"/>
  <c r="I278" i="5"/>
  <c r="J278" i="5" s="1"/>
  <c r="L278" i="5" s="1"/>
  <c r="N278" i="5" s="1"/>
  <c r="F279" i="5" s="1"/>
  <c r="H304" i="10" l="1"/>
  <c r="K304" i="10"/>
  <c r="M304" i="10" s="1"/>
  <c r="E305" i="10" s="1"/>
  <c r="L304" i="10"/>
  <c r="N304" i="10" s="1"/>
  <c r="F305" i="10" s="1"/>
  <c r="K278" i="5"/>
  <c r="M278" i="5" s="1"/>
  <c r="E279" i="5" s="1"/>
  <c r="O279" i="5"/>
  <c r="G279" i="5"/>
  <c r="H279" i="5" s="1"/>
  <c r="I279" i="5"/>
  <c r="J279" i="5" s="1"/>
  <c r="G305" i="10" l="1"/>
  <c r="O305" i="10"/>
  <c r="I305" i="10"/>
  <c r="J305" i="10" s="1"/>
  <c r="H305" i="10"/>
  <c r="L279" i="5"/>
  <c r="N279" i="5" s="1"/>
  <c r="F280" i="5" s="1"/>
  <c r="K279" i="5"/>
  <c r="M279" i="5" s="1"/>
  <c r="E280" i="5" s="1"/>
  <c r="L305" i="10" l="1"/>
  <c r="N305" i="10" s="1"/>
  <c r="K305" i="10"/>
  <c r="M305" i="10" s="1"/>
  <c r="O280" i="5"/>
  <c r="G280" i="5"/>
  <c r="I280" i="5" s="1"/>
  <c r="J280" i="5" s="1"/>
  <c r="H280" i="5" l="1"/>
  <c r="K280" i="5" l="1"/>
  <c r="M280" i="5" s="1"/>
  <c r="E281" i="5" s="1"/>
  <c r="L280" i="5"/>
  <c r="N280" i="5" s="1"/>
  <c r="F281" i="5" s="1"/>
  <c r="O281" i="5" l="1"/>
  <c r="G281" i="5"/>
  <c r="I281" i="5" s="1"/>
  <c r="J281" i="5" s="1"/>
  <c r="H281" i="5" l="1"/>
  <c r="K281" i="5"/>
  <c r="M281" i="5" s="1"/>
  <c r="E282" i="5" s="1"/>
  <c r="L281" i="5"/>
  <c r="N281" i="5" s="1"/>
  <c r="F282" i="5" s="1"/>
  <c r="O282" i="5" l="1"/>
  <c r="G282" i="5"/>
  <c r="I282" i="5" s="1"/>
  <c r="J282" i="5" s="1"/>
  <c r="H282" i="5" l="1"/>
  <c r="K282" i="5"/>
  <c r="M282" i="5" s="1"/>
  <c r="E283" i="5" s="1"/>
  <c r="L282" i="5"/>
  <c r="N282" i="5" s="1"/>
  <c r="F283" i="5" s="1"/>
  <c r="O283" i="5" l="1"/>
  <c r="G283" i="5"/>
  <c r="H283" i="5" s="1"/>
  <c r="I283" i="5" l="1"/>
  <c r="J283" i="5" s="1"/>
  <c r="L283" i="5" s="1"/>
  <c r="N283" i="5" s="1"/>
  <c r="F284" i="5" s="1"/>
  <c r="O284" i="5" s="1"/>
  <c r="K283" i="5"/>
  <c r="M283" i="5" s="1"/>
  <c r="E284" i="5" s="1"/>
  <c r="G284" i="5" l="1"/>
  <c r="I284" i="5" s="1"/>
  <c r="J284" i="5" s="1"/>
  <c r="H284" i="5" l="1"/>
  <c r="K284" i="5" l="1"/>
  <c r="M284" i="5" s="1"/>
  <c r="E285" i="5" s="1"/>
  <c r="L284" i="5"/>
  <c r="N284" i="5" s="1"/>
  <c r="F285" i="5" s="1"/>
  <c r="O285" i="5" l="1"/>
  <c r="G285" i="5"/>
  <c r="I285" i="5" s="1"/>
  <c r="J285" i="5" s="1"/>
  <c r="H285" i="5"/>
  <c r="K285" i="5" l="1"/>
  <c r="M285" i="5" s="1"/>
  <c r="E286" i="5" s="1"/>
  <c r="L285" i="5"/>
  <c r="N285" i="5" s="1"/>
  <c r="F286" i="5" s="1"/>
  <c r="O286" i="5" l="1"/>
  <c r="G286" i="5"/>
  <c r="H286" i="5" s="1"/>
  <c r="I286" i="5" l="1"/>
  <c r="J286" i="5" s="1"/>
  <c r="L286" i="5" s="1"/>
  <c r="N286" i="5" s="1"/>
  <c r="F287" i="5" s="1"/>
  <c r="O287" i="5" s="1"/>
  <c r="K286" i="5"/>
  <c r="M286" i="5" s="1"/>
  <c r="E287" i="5" s="1"/>
  <c r="G287" i="5" l="1"/>
  <c r="H287" i="5" s="1"/>
  <c r="I287" i="5" l="1"/>
  <c r="J287" i="5" s="1"/>
  <c r="L287" i="5" s="1"/>
  <c r="N287" i="5" s="1"/>
  <c r="F288" i="5" s="1"/>
  <c r="O288" i="5" l="1"/>
  <c r="K287" i="5"/>
  <c r="M287" i="5" s="1"/>
  <c r="E288" i="5" s="1"/>
  <c r="G288" i="5" l="1"/>
  <c r="H288" i="5" s="1"/>
  <c r="I288" i="5" l="1"/>
  <c r="J288" i="5" s="1"/>
  <c r="L288" i="5" s="1"/>
  <c r="N288" i="5" s="1"/>
  <c r="F289" i="5" s="1"/>
  <c r="O289" i="5" l="1"/>
  <c r="K288" i="5"/>
  <c r="M288" i="5" s="1"/>
  <c r="E289" i="5" s="1"/>
  <c r="G289" i="5" l="1"/>
  <c r="I289" i="5" s="1"/>
  <c r="J289" i="5" s="1"/>
  <c r="H289" i="5" l="1"/>
  <c r="K289" i="5" l="1"/>
  <c r="M289" i="5" s="1"/>
  <c r="E290" i="5" s="1"/>
  <c r="L289" i="5"/>
  <c r="N289" i="5" s="1"/>
  <c r="F290" i="5" s="1"/>
  <c r="O290" i="5" l="1"/>
  <c r="G290" i="5"/>
  <c r="I290" i="5"/>
  <c r="J290" i="5" s="1"/>
  <c r="H290" i="5"/>
  <c r="L290" i="5" l="1"/>
  <c r="N290" i="5" s="1"/>
  <c r="F291" i="5" s="1"/>
  <c r="K290" i="5"/>
  <c r="M290" i="5" s="1"/>
  <c r="E291" i="5" s="1"/>
  <c r="O291" i="5" l="1"/>
  <c r="G291" i="5"/>
  <c r="I291" i="5" s="1"/>
  <c r="J291" i="5" s="1"/>
  <c r="H291" i="5" l="1"/>
  <c r="L291" i="5" l="1"/>
  <c r="N291" i="5" s="1"/>
  <c r="F292" i="5" s="1"/>
  <c r="K291" i="5"/>
  <c r="M291" i="5" s="1"/>
  <c r="E292" i="5" s="1"/>
  <c r="O292" i="5" l="1"/>
  <c r="G292" i="5"/>
  <c r="I292" i="5" s="1"/>
  <c r="J292" i="5" s="1"/>
  <c r="H292" i="5" l="1"/>
  <c r="K292" i="5" l="1"/>
  <c r="M292" i="5" s="1"/>
  <c r="E293" i="5" s="1"/>
  <c r="L292" i="5"/>
  <c r="N292" i="5" s="1"/>
  <c r="F293" i="5" s="1"/>
  <c r="O293" i="5" l="1"/>
  <c r="G293" i="5"/>
  <c r="I293" i="5" s="1"/>
  <c r="J293" i="5" s="1"/>
  <c r="H293" i="5" l="1"/>
  <c r="K293" i="5" l="1"/>
  <c r="M293" i="5" s="1"/>
  <c r="E294" i="5" s="1"/>
  <c r="L293" i="5"/>
  <c r="N293" i="5" s="1"/>
  <c r="F294" i="5" s="1"/>
  <c r="O294" i="5" l="1"/>
  <c r="G294" i="5"/>
  <c r="I294" i="5" s="1"/>
  <c r="J294" i="5" s="1"/>
  <c r="H294" i="5" l="1"/>
  <c r="L294" i="5"/>
  <c r="N294" i="5" s="1"/>
  <c r="F295" i="5" s="1"/>
  <c r="K294" i="5"/>
  <c r="M294" i="5" s="1"/>
  <c r="E295" i="5" s="1"/>
  <c r="O295" i="5" l="1"/>
  <c r="G295" i="5"/>
  <c r="H295" i="5" s="1"/>
  <c r="I295" i="5" l="1"/>
  <c r="J295" i="5" s="1"/>
  <c r="L295" i="5" s="1"/>
  <c r="N295" i="5" s="1"/>
  <c r="F296" i="5" s="1"/>
  <c r="O296" i="5" l="1"/>
  <c r="K295" i="5"/>
  <c r="M295" i="5" s="1"/>
  <c r="E296" i="5" s="1"/>
  <c r="G296" i="5" l="1"/>
  <c r="I296" i="5" s="1"/>
  <c r="J296" i="5" s="1"/>
  <c r="H296" i="5" l="1"/>
  <c r="K296" i="5" l="1"/>
  <c r="M296" i="5" s="1"/>
  <c r="E297" i="5" s="1"/>
  <c r="L296" i="5"/>
  <c r="N296" i="5" s="1"/>
  <c r="F297" i="5" s="1"/>
  <c r="O297" i="5" l="1"/>
  <c r="G297" i="5"/>
  <c r="I297" i="5" s="1"/>
  <c r="J297" i="5" s="1"/>
  <c r="H297" i="5" l="1"/>
  <c r="K297" i="5"/>
  <c r="M297" i="5" s="1"/>
  <c r="E298" i="5" s="1"/>
  <c r="L297" i="5"/>
  <c r="N297" i="5" s="1"/>
  <c r="F298" i="5" s="1"/>
  <c r="O298" i="5" l="1"/>
  <c r="G298" i="5"/>
  <c r="I298" i="5" s="1"/>
  <c r="J298" i="5" s="1"/>
  <c r="H298" i="5"/>
  <c r="K298" i="5" l="1"/>
  <c r="M298" i="5" s="1"/>
  <c r="E299" i="5" s="1"/>
  <c r="L298" i="5"/>
  <c r="N298" i="5" s="1"/>
  <c r="F299" i="5" s="1"/>
  <c r="O299" i="5" l="1"/>
  <c r="G299" i="5"/>
  <c r="I299" i="5" s="1"/>
  <c r="J299" i="5" s="1"/>
  <c r="H299" i="5"/>
  <c r="K299" i="5" l="1"/>
  <c r="M299" i="5" s="1"/>
  <c r="E300" i="5" s="1"/>
  <c r="L299" i="5"/>
  <c r="N299" i="5" s="1"/>
  <c r="F300" i="5" s="1"/>
  <c r="O300" i="5" l="1"/>
  <c r="G300" i="5"/>
  <c r="H300" i="5" s="1"/>
  <c r="I300" i="5" l="1"/>
  <c r="J300" i="5" s="1"/>
  <c r="L300" i="5" s="1"/>
  <c r="N300" i="5" s="1"/>
  <c r="F301" i="5" s="1"/>
  <c r="K300" i="5"/>
  <c r="M300" i="5" s="1"/>
  <c r="E301" i="5" s="1"/>
  <c r="O301" i="5"/>
  <c r="G301" i="5"/>
  <c r="I301" i="5" s="1"/>
  <c r="J301" i="5" s="1"/>
  <c r="H301" i="5" l="1"/>
  <c r="L301" i="5"/>
  <c r="N301" i="5" s="1"/>
  <c r="F302" i="5" s="1"/>
  <c r="K301" i="5"/>
  <c r="M301" i="5" s="1"/>
  <c r="E302" i="5" s="1"/>
  <c r="O302" i="5" l="1"/>
  <c r="G302" i="5"/>
  <c r="I302" i="5" s="1"/>
  <c r="J302" i="5" s="1"/>
  <c r="H302" i="5" l="1"/>
  <c r="K302" i="5" l="1"/>
  <c r="M302" i="5" s="1"/>
  <c r="E303" i="5" s="1"/>
  <c r="L302" i="5"/>
  <c r="N302" i="5" s="1"/>
  <c r="F303" i="5" s="1"/>
  <c r="O303" i="5" l="1"/>
  <c r="G303" i="5"/>
  <c r="I303" i="5" s="1"/>
  <c r="J303" i="5" s="1"/>
  <c r="H303" i="5" l="1"/>
  <c r="K303" i="5"/>
  <c r="M303" i="5" s="1"/>
  <c r="E304" i="5" s="1"/>
  <c r="L303" i="5"/>
  <c r="N303" i="5" s="1"/>
  <c r="F304" i="5" s="1"/>
  <c r="O304" i="5" l="1"/>
  <c r="G304" i="5"/>
  <c r="I304" i="5" s="1"/>
  <c r="J304" i="5" s="1"/>
  <c r="H304" i="5" l="1"/>
  <c r="K304" i="5"/>
  <c r="M304" i="5" s="1"/>
  <c r="E305" i="5" s="1"/>
  <c r="L304" i="5"/>
  <c r="N304" i="5" s="1"/>
  <c r="F305" i="5" s="1"/>
  <c r="O305" i="5" l="1"/>
  <c r="G305" i="5"/>
  <c r="I305" i="5" s="1"/>
  <c r="J305" i="5" s="1"/>
  <c r="H305" i="5" l="1"/>
  <c r="K305" i="5"/>
  <c r="M305" i="5" s="1"/>
  <c r="L305" i="5"/>
  <c r="N30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<sst xmlns="http://schemas.openxmlformats.org/spreadsheetml/2006/main" count="4428" uniqueCount="222">
  <si>
    <t>Input Variables</t>
  </si>
  <si>
    <t>Calcalating Variables</t>
  </si>
  <si>
    <t>Constants</t>
  </si>
  <si>
    <t>Sediment Analysis</t>
  </si>
  <si>
    <t>Densed-packed layer Analysis</t>
  </si>
  <si>
    <t>Inputs</t>
  </si>
  <si>
    <t>Water cut</t>
  </si>
  <si>
    <t>WC</t>
  </si>
  <si>
    <t>%</t>
  </si>
  <si>
    <t>Sedimentation higth</t>
  </si>
  <si>
    <t>hc</t>
  </si>
  <si>
    <t>m</t>
  </si>
  <si>
    <t>Oil Fraction</t>
  </si>
  <si>
    <t>∅o</t>
  </si>
  <si>
    <t>-</t>
  </si>
  <si>
    <t>Sedimentation diagonal parameter</t>
  </si>
  <si>
    <t>𝛚c</t>
  </si>
  <si>
    <t>Density</t>
  </si>
  <si>
    <t>𝜌</t>
  </si>
  <si>
    <t>kg/m3</t>
  </si>
  <si>
    <t>Sedimentation area</t>
  </si>
  <si>
    <t>Ac</t>
  </si>
  <si>
    <t>m2</t>
  </si>
  <si>
    <t>Viscosity</t>
  </si>
  <si>
    <t>𝛍</t>
  </si>
  <si>
    <t>Pas</t>
  </si>
  <si>
    <t>Homophase higth</t>
  </si>
  <si>
    <t>hD</t>
  </si>
  <si>
    <t>Water Fraction</t>
  </si>
  <si>
    <t>∅w</t>
  </si>
  <si>
    <t>Homophase diagonal parameter</t>
  </si>
  <si>
    <t>𝛚D</t>
  </si>
  <si>
    <t>Homophase cross sectional area</t>
  </si>
  <si>
    <t>AD</t>
  </si>
  <si>
    <t>Derivative of AD</t>
  </si>
  <si>
    <t>d(AD)/dhD</t>
  </si>
  <si>
    <t>Total Flow rate</t>
  </si>
  <si>
    <t>L/min</t>
  </si>
  <si>
    <t>Dense-packed higth</t>
  </si>
  <si>
    <t>hp</t>
  </si>
  <si>
    <t>Emulsion Type</t>
  </si>
  <si>
    <t>Dense-packed diagonal parameter</t>
  </si>
  <si>
    <t>𝛚p</t>
  </si>
  <si>
    <t>Pipe diamter</t>
  </si>
  <si>
    <t>ID</t>
  </si>
  <si>
    <t>Dense-packed zone</t>
  </si>
  <si>
    <t>Ap</t>
  </si>
  <si>
    <t>Cross section area</t>
  </si>
  <si>
    <t>A</t>
  </si>
  <si>
    <t>Derivative of AD / hp</t>
  </si>
  <si>
    <t>d(Ap)/dhp</t>
  </si>
  <si>
    <t>Mixtures velocity</t>
  </si>
  <si>
    <t>um</t>
  </si>
  <si>
    <t>m/s</t>
  </si>
  <si>
    <t>Derivative of AD / hD</t>
  </si>
  <si>
    <t>d(Ap)/dhD</t>
  </si>
  <si>
    <t>Continuous Phase</t>
  </si>
  <si>
    <t>Asymmetry parameter</t>
  </si>
  <si>
    <t>rV*</t>
  </si>
  <si>
    <t>𝜌c</t>
  </si>
  <si>
    <t>Hamaker coeficient</t>
  </si>
  <si>
    <t>H</t>
  </si>
  <si>
    <t>𝛍c</t>
  </si>
  <si>
    <t>Modified Laplace number</t>
  </si>
  <si>
    <t>La</t>
  </si>
  <si>
    <t>Phase Fraction</t>
  </si>
  <si>
    <t>(1-∅)</t>
  </si>
  <si>
    <t>Radius of the chennel contur</t>
  </si>
  <si>
    <t>ra</t>
  </si>
  <si>
    <t>Dispersed Phase</t>
  </si>
  <si>
    <t>Radius of the droplet/droplet contact area</t>
  </si>
  <si>
    <t>rF,C</t>
  </si>
  <si>
    <t>𝜌d</t>
  </si>
  <si>
    <t>Contact area radius</t>
  </si>
  <si>
    <t>rF,I</t>
  </si>
  <si>
    <t>𝛍d</t>
  </si>
  <si>
    <t>Droplet/droplet coalescence time</t>
  </si>
  <si>
    <t>𝛕c</t>
  </si>
  <si>
    <t>∅</t>
  </si>
  <si>
    <t>Droplet interface coalescence time</t>
  </si>
  <si>
    <t>𝛕I</t>
  </si>
  <si>
    <t>Drolet diameterd</t>
  </si>
  <si>
    <t>d</t>
  </si>
  <si>
    <t>Gravity</t>
  </si>
  <si>
    <t>g</t>
  </si>
  <si>
    <t>m/s2</t>
  </si>
  <si>
    <t>Density Difference</t>
  </si>
  <si>
    <t>𝛥𝜌</t>
  </si>
  <si>
    <t>Interfacial tension</t>
  </si>
  <si>
    <t>𝛔</t>
  </si>
  <si>
    <t>Nm/m</t>
  </si>
  <si>
    <t>Calculation</t>
  </si>
  <si>
    <t>Hadamard-Rybczynski factor</t>
  </si>
  <si>
    <t>KHR</t>
  </si>
  <si>
    <t>Settling Velocity Parameter</t>
  </si>
  <si>
    <t>𝜉</t>
  </si>
  <si>
    <t>𝜆</t>
  </si>
  <si>
    <t>Reynolds number of single droplet in an infinite fluid</t>
  </si>
  <si>
    <t>Re∞</t>
  </si>
  <si>
    <t>Archimedes number</t>
  </si>
  <si>
    <t>Ar</t>
  </si>
  <si>
    <t>Friction coeficient</t>
  </si>
  <si>
    <t>Cw</t>
  </si>
  <si>
    <t xml:space="preserve">Slip velocity </t>
  </si>
  <si>
    <t>𝜐s</t>
  </si>
  <si>
    <t>Pipe length eleman</t>
  </si>
  <si>
    <t>dx</t>
  </si>
  <si>
    <t>Axial position</t>
  </si>
  <si>
    <t>Dpipe</t>
  </si>
  <si>
    <t>d32</t>
  </si>
  <si>
    <t>d(d32)</t>
  </si>
  <si>
    <t>dhD</t>
  </si>
  <si>
    <t>ID-hp</t>
  </si>
  <si>
    <t>[m]</t>
  </si>
  <si>
    <t>[-]</t>
  </si>
  <si>
    <t>Field data</t>
  </si>
  <si>
    <t xml:space="preserve">Do/w </t>
  </si>
  <si>
    <t>Do/w &amp; w</t>
  </si>
  <si>
    <t>ST &amp; MI</t>
  </si>
  <si>
    <t>Dw/o</t>
  </si>
  <si>
    <t>Do/w &amp; w/o</t>
  </si>
  <si>
    <t>ST</t>
  </si>
  <si>
    <t>Total Flowrate</t>
  </si>
  <si>
    <t>Qt</t>
  </si>
  <si>
    <t>[bbl/d]</t>
  </si>
  <si>
    <t>[%]</t>
  </si>
  <si>
    <t># of Branches</t>
  </si>
  <si>
    <t>Water Flowrate</t>
  </si>
  <si>
    <t>Qw</t>
  </si>
  <si>
    <t>[m3/s]</t>
  </si>
  <si>
    <t>Water Superfacial Velocity</t>
  </si>
  <si>
    <t>Vsw</t>
  </si>
  <si>
    <t>[m/s]</t>
  </si>
  <si>
    <t>Ol Flowrate</t>
  </si>
  <si>
    <t>Qo</t>
  </si>
  <si>
    <t>Oil Superfacial Velocity</t>
  </si>
  <si>
    <t>Vso</t>
  </si>
  <si>
    <t>Pipe Diameter</t>
  </si>
  <si>
    <t>[in]</t>
  </si>
  <si>
    <t>Year</t>
  </si>
  <si>
    <t>[m3/d]</t>
  </si>
  <si>
    <t>Time </t>
  </si>
  <si>
    <t>Num of Pipes </t>
  </si>
  <si>
    <t>qo each pipe </t>
  </si>
  <si>
    <t>qw each pipe </t>
  </si>
  <si>
    <t>qt</t>
  </si>
  <si>
    <t>vos </t>
  </si>
  <si>
    <t>vws [m/s] </t>
  </si>
  <si>
    <t>Trallero flow </t>
  </si>
  <si>
    <t>[year] </t>
  </si>
  <si>
    <t>(N) [-] </t>
  </si>
  <si>
    <t>[m^3/d] </t>
  </si>
  <si>
    <t>[m/s] </t>
  </si>
  <si>
    <t>pattern </t>
  </si>
  <si>
    <t>0 </t>
  </si>
  <si>
    <t>0.63 </t>
  </si>
  <si>
    <t>0.00 </t>
  </si>
  <si>
    <t>0.5 </t>
  </si>
  <si>
    <t>Stratified MI </t>
  </si>
  <si>
    <t>1 </t>
  </si>
  <si>
    <t>0.62 </t>
  </si>
  <si>
    <t>2 </t>
  </si>
  <si>
    <t>0.53 </t>
  </si>
  <si>
    <t>0.18 </t>
  </si>
  <si>
    <t>3 </t>
  </si>
  <si>
    <t>0.36 </t>
  </si>
  <si>
    <t>0.60 </t>
  </si>
  <si>
    <t>4 </t>
  </si>
  <si>
    <t>0.24 </t>
  </si>
  <si>
    <t>0.40 </t>
  </si>
  <si>
    <t>5 </t>
  </si>
  <si>
    <t>0.16 </t>
  </si>
  <si>
    <t>0.37 </t>
  </si>
  <si>
    <t>6 </t>
  </si>
  <si>
    <t>0.15 </t>
  </si>
  <si>
    <t>0.42 </t>
  </si>
  <si>
    <t>7 </t>
  </si>
  <si>
    <t>0.19 </t>
  </si>
  <si>
    <t>0.34 </t>
  </si>
  <si>
    <t>8 </t>
  </si>
  <si>
    <t>0.21 </t>
  </si>
  <si>
    <t>0.28 </t>
  </si>
  <si>
    <t>D</t>
  </si>
  <si>
    <t>Initial length condition [m]</t>
  </si>
  <si>
    <t>in to m</t>
  </si>
  <si>
    <t>Final length [m]</t>
  </si>
  <si>
    <t>X</t>
  </si>
  <si>
    <t>Emulsion</t>
  </si>
  <si>
    <t>Brine</t>
  </si>
  <si>
    <t>Oil</t>
  </si>
  <si>
    <t>Num. of Coun.</t>
  </si>
  <si>
    <t>Diameter (pixel)</t>
  </si>
  <si>
    <t>Diamter (microm)</t>
  </si>
  <si>
    <t>0.8 micro/pixel</t>
  </si>
  <si>
    <t>null</t>
  </si>
  <si>
    <t>Straight Line</t>
  </si>
  <si>
    <t>none</t>
  </si>
  <si>
    <t>yellow</t>
  </si>
  <si>
    <t>50 Counts</t>
  </si>
  <si>
    <t>300 Counts</t>
  </si>
  <si>
    <r>
      <t>max [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m]</t>
    </r>
  </si>
  <si>
    <t>C150</t>
  </si>
  <si>
    <r>
      <t>min [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m]</t>
    </r>
  </si>
  <si>
    <t>nr. Bins</t>
  </si>
  <si>
    <r>
      <t>delta [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m]</t>
    </r>
  </si>
  <si>
    <t>Bin nr</t>
  </si>
  <si>
    <t>Diameter</t>
  </si>
  <si>
    <t xml:space="preserve">count </t>
  </si>
  <si>
    <t>frequency</t>
  </si>
  <si>
    <t>cum freq</t>
  </si>
  <si>
    <t>volume (1 droplet)</t>
  </si>
  <si>
    <t>volume (all droplets)</t>
  </si>
  <si>
    <t>frequency-v</t>
  </si>
  <si>
    <t>Cum freq-v</t>
  </si>
  <si>
    <r>
      <t>[</t>
    </r>
    <r>
      <rPr>
        <sz val="11"/>
        <color theme="1"/>
        <rFont val="Symbol"/>
        <family val="1"/>
        <charset val="2"/>
      </rPr>
      <t>m</t>
    </r>
    <r>
      <rPr>
        <sz val="12"/>
        <color theme="1"/>
        <rFont val="Calibri"/>
        <family val="2"/>
        <scheme val="minor"/>
      </rPr>
      <t>m]</t>
    </r>
  </si>
  <si>
    <r>
      <t>[</t>
    </r>
    <r>
      <rPr>
        <sz val="11"/>
        <color rgb="FF0000FF"/>
        <rFont val="Symbol"/>
        <family val="1"/>
        <charset val="2"/>
      </rPr>
      <t>m</t>
    </r>
    <r>
      <rPr>
        <sz val="11"/>
        <color rgb="FF0000FF"/>
        <rFont val="Calibri"/>
        <family val="2"/>
        <scheme val="minor"/>
      </rPr>
      <t>m3]</t>
    </r>
  </si>
  <si>
    <t>Sum</t>
  </si>
  <si>
    <t>100 Counts</t>
  </si>
  <si>
    <t>150 Counts</t>
  </si>
  <si>
    <t>200 Counts</t>
  </si>
  <si>
    <t>250 Counts</t>
  </si>
  <si>
    <t>350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</si>
</sst>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Symbol"/>
      <family val="1"/>
      <charset val="2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rgb="FF0000FF"/>
      <name val="Calibri"/>
      <family val="2"/>
      <scheme val="minor"/>
    </font>
    <font>
      <sz val="11"/>
      <color rgb="FF0000FF"/>
      <name val="Symbol"/>
      <family val="1"/>
      <charset val="2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1" fillId="0" borderId="3" xfId="0" applyFont="1" applyBorder="1"/>
    <xf numFmtId="0" fontId="2" fillId="0" borderId="5" xfId="0" applyFont="1" applyBorder="1"/>
    <xf numFmtId="0" fontId="0" fillId="0" borderId="7" xfId="0" applyBorder="1"/>
    <xf numFmtId="0" fontId="1" fillId="0" borderId="8" xfId="0" applyFont="1" applyBorder="1"/>
    <xf numFmtId="0" fontId="1" fillId="0" borderId="5" xfId="0" applyFont="1" applyBorder="1"/>
    <xf numFmtId="0" fontId="2" fillId="0" borderId="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4" xfId="0" applyFill="1" applyBorder="1" applyAlignment="1">
      <alignment wrapText="1"/>
    </xf>
    <xf numFmtId="0" fontId="2" fillId="0" borderId="8" xfId="0" applyFont="1" applyBorder="1"/>
    <xf numFmtId="0" fontId="0" fillId="0" borderId="3" xfId="0" applyBorder="1"/>
    <xf numFmtId="0" fontId="2" fillId="0" borderId="5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2" fillId="0" borderId="3" xfId="0" applyFont="1" applyBorder="1"/>
    <xf numFmtId="0" fontId="0" fillId="8" borderId="3" xfId="0" applyFill="1" applyBorder="1"/>
    <xf numFmtId="0" fontId="0" fillId="8" borderId="5" xfId="0" applyFill="1" applyBorder="1"/>
    <xf numFmtId="0" fontId="0" fillId="0" borderId="5" xfId="0" applyBorder="1"/>
    <xf numFmtId="0" fontId="0" fillId="0" borderId="8" xfId="0" applyBorder="1"/>
    <xf numFmtId="0" fontId="0" fillId="0" borderId="0" xfId="0" quotePrefix="1"/>
    <xf numFmtId="0" fontId="0" fillId="7" borderId="12" xfId="0" applyFill="1" applyBorder="1"/>
    <xf numFmtId="0" fontId="0" fillId="7" borderId="13" xfId="0" applyFill="1" applyBorder="1"/>
    <xf numFmtId="0" fontId="0" fillId="0" borderId="13" xfId="0" applyBorder="1"/>
    <xf numFmtId="0" fontId="0" fillId="2" borderId="13" xfId="0" applyFill="1" applyBorder="1"/>
    <xf numFmtId="0" fontId="0" fillId="2" borderId="0" xfId="0" applyFill="1"/>
    <xf numFmtId="0" fontId="0" fillId="7" borderId="5" xfId="0" applyFill="1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2" borderId="8" xfId="0" applyFill="1" applyBorder="1"/>
    <xf numFmtId="0" fontId="1" fillId="0" borderId="3" xfId="0" applyFont="1" applyBorder="1" applyAlignment="1">
      <alignment horizontal="right"/>
    </xf>
    <xf numFmtId="0" fontId="0" fillId="0" borderId="10" xfId="0" applyBorder="1"/>
    <xf numFmtId="0" fontId="0" fillId="2" borderId="12" xfId="0" applyFill="1" applyBorder="1"/>
    <xf numFmtId="0" fontId="0" fillId="2" borderId="14" xfId="0" applyFill="1" applyBorder="1"/>
    <xf numFmtId="0" fontId="2" fillId="0" borderId="7" xfId="0" applyFont="1" applyBorder="1"/>
    <xf numFmtId="0" fontId="0" fillId="0" borderId="11" xfId="0" applyBorder="1"/>
    <xf numFmtId="0" fontId="2" fillId="0" borderId="2" xfId="0" applyFont="1" applyBorder="1"/>
    <xf numFmtId="0" fontId="3" fillId="0" borderId="0" xfId="0" applyFont="1"/>
    <xf numFmtId="0" fontId="4" fillId="0" borderId="0" xfId="0" applyFont="1"/>
    <xf numFmtId="2" fontId="3" fillId="0" borderId="0" xfId="0" applyNumberFormat="1" applyFont="1"/>
    <xf numFmtId="2" fontId="0" fillId="0" borderId="0" xfId="0" applyNumberFormat="1"/>
    <xf numFmtId="0" fontId="0" fillId="8" borderId="2" xfId="0" applyFill="1" applyBorder="1"/>
    <xf numFmtId="0" fontId="0" fillId="8" borderId="0" xfId="0" applyFill="1"/>
    <xf numFmtId="0" fontId="0" fillId="8" borderId="7" xfId="0" applyFill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7" fillId="0" borderId="0" xfId="0" applyNumberFormat="1" applyFont="1"/>
    <xf numFmtId="165" fontId="0" fillId="0" borderId="0" xfId="0" applyNumberFormat="1"/>
    <xf numFmtId="0" fontId="8" fillId="0" borderId="0" xfId="0" applyFont="1"/>
    <xf numFmtId="0" fontId="7" fillId="0" borderId="0" xfId="0" applyFont="1"/>
    <xf numFmtId="0" fontId="0" fillId="9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0" xfId="0" applyNumberFormat="1" applyFill="1"/>
    <xf numFmtId="11" fontId="0" fillId="10" borderId="0" xfId="0" applyNumberFormat="1" applyFill="1" applyAlignment="1">
      <alignment horizontal="center"/>
    </xf>
    <xf numFmtId="165" fontId="0" fillId="10" borderId="0" xfId="0" applyNumberFormat="1" applyFill="1" applyAlignment="1">
      <alignment horizontal="center"/>
    </xf>
    <xf numFmtId="2" fontId="0" fillId="11" borderId="0" xfId="0" applyNumberFormat="1" applyFill="1" applyAlignment="1">
      <alignment horizontal="center"/>
    </xf>
    <xf numFmtId="11" fontId="4" fillId="0" borderId="0" xfId="0" applyNumberFormat="1" applyFont="1" applyAlignment="1">
      <alignment horizontal="center"/>
    </xf>
    <xf numFmtId="2" fontId="12" fillId="0" borderId="0" xfId="0" applyNumberFormat="1" applyFont="1" applyAlignment="1">
      <alignment vertical="center"/>
    </xf>
    <xf numFmtId="11" fontId="0" fillId="0" borderId="0" xfId="0" applyNumberFormat="1"/>
    <xf numFmtId="164" fontId="0" fillId="9" borderId="0" xfId="0" applyNumberFormat="1" applyFill="1" applyAlignment="1">
      <alignment horizontal="center"/>
    </xf>
    <xf numFmtId="0" fontId="5" fillId="12" borderId="15" xfId="0" applyFont="1" applyFill="1" applyBorder="1" applyAlignment="1">
      <alignment horizontal="center"/>
    </xf>
    <xf numFmtId="0" fontId="0" fillId="13" borderId="18" xfId="0" applyFill="1" applyBorder="1"/>
    <xf numFmtId="0" fontId="0" fillId="14" borderId="8" xfId="0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588048499564819E-2"/>
          <c:y val="4.1919964375532061E-2"/>
          <c:w val="0.74596688580704096"/>
          <c:h val="0.778334747524291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'Sheet1 (2)'!$D$53:$D$54</c:f>
              <c:strCache>
                <c:ptCount val="2"/>
                <c:pt idx="0">
                  <c:v>hc</c:v>
                </c:pt>
                <c:pt idx="1">
                  <c:v>[m]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'Sheet1 (2)'!$B$55:$B$155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'Sheet1 (2)'!$D$55:$D$155</c:f>
              <c:numCache>
                <c:formatCode>General</c:formatCode>
                <c:ptCount val="101"/>
                <c:pt idx="0">
                  <c:v>0</c:v>
                </c:pt>
                <c:pt idx="1">
                  <c:v>6.6303333884563291E-4</c:v>
                </c:pt>
                <c:pt idx="2">
                  <c:v>1.3260666776912658E-3</c:v>
                </c:pt>
                <c:pt idx="3">
                  <c:v>1.9891000165368992E-3</c:v>
                </c:pt>
                <c:pt idx="4">
                  <c:v>2.6521333553825317E-3</c:v>
                </c:pt>
                <c:pt idx="5">
                  <c:v>3.3151666942281646E-3</c:v>
                </c:pt>
                <c:pt idx="6">
                  <c:v>3.9782000330737975E-3</c:v>
                </c:pt>
                <c:pt idx="7">
                  <c:v>4.64123337191943E-3</c:v>
                </c:pt>
                <c:pt idx="8">
                  <c:v>5.3042667107650624E-3</c:v>
                </c:pt>
                <c:pt idx="9">
                  <c:v>5.9673000496106958E-3</c:v>
                </c:pt>
                <c:pt idx="10">
                  <c:v>6.6303333884563283E-3</c:v>
                </c:pt>
                <c:pt idx="11">
                  <c:v>7.2933667273019616E-3</c:v>
                </c:pt>
                <c:pt idx="12">
                  <c:v>7.956400066147595E-3</c:v>
                </c:pt>
                <c:pt idx="13">
                  <c:v>8.6194334049932275E-3</c:v>
                </c:pt>
                <c:pt idx="14">
                  <c:v>9.2824667438388617E-3</c:v>
                </c:pt>
                <c:pt idx="15">
                  <c:v>9.9455000826844941E-3</c:v>
                </c:pt>
                <c:pt idx="16">
                  <c:v>1.0608533421530128E-2</c:v>
                </c:pt>
                <c:pt idx="17">
                  <c:v>1.1271566760375761E-2</c:v>
                </c:pt>
                <c:pt idx="18">
                  <c:v>1.1934600099221395E-2</c:v>
                </c:pt>
                <c:pt idx="19">
                  <c:v>1.2597633438067028E-2</c:v>
                </c:pt>
                <c:pt idx="20">
                  <c:v>1.3260666776912662E-2</c:v>
                </c:pt>
                <c:pt idx="21">
                  <c:v>1.3923700115758294E-2</c:v>
                </c:pt>
                <c:pt idx="22">
                  <c:v>1.4586733454603927E-2</c:v>
                </c:pt>
                <c:pt idx="23">
                  <c:v>1.5249766793449561E-2</c:v>
                </c:pt>
                <c:pt idx="24">
                  <c:v>1.5912800132295193E-2</c:v>
                </c:pt>
                <c:pt idx="25">
                  <c:v>1.6575833471140829E-2</c:v>
                </c:pt>
                <c:pt idx="26">
                  <c:v>1.7238866809986462E-2</c:v>
                </c:pt>
                <c:pt idx="27">
                  <c:v>1.7901900148832094E-2</c:v>
                </c:pt>
                <c:pt idx="28">
                  <c:v>1.856493348767773E-2</c:v>
                </c:pt>
                <c:pt idx="29">
                  <c:v>1.9227966826523363E-2</c:v>
                </c:pt>
                <c:pt idx="30">
                  <c:v>1.9891000165368995E-2</c:v>
                </c:pt>
                <c:pt idx="31">
                  <c:v>2.0554033504214628E-2</c:v>
                </c:pt>
                <c:pt idx="32">
                  <c:v>2.1217066843060264E-2</c:v>
                </c:pt>
                <c:pt idx="33">
                  <c:v>2.1880100181905896E-2</c:v>
                </c:pt>
                <c:pt idx="34">
                  <c:v>2.2543133520751529E-2</c:v>
                </c:pt>
                <c:pt idx="35">
                  <c:v>2.3206166859597165E-2</c:v>
                </c:pt>
                <c:pt idx="36">
                  <c:v>2.3869200198442797E-2</c:v>
                </c:pt>
                <c:pt idx="37">
                  <c:v>2.453223353728843E-2</c:v>
                </c:pt>
                <c:pt idx="38">
                  <c:v>2.5195266876134062E-2</c:v>
                </c:pt>
                <c:pt idx="39">
                  <c:v>2.5858300214979698E-2</c:v>
                </c:pt>
                <c:pt idx="40">
                  <c:v>2.6521333553825327E-2</c:v>
                </c:pt>
                <c:pt idx="41">
                  <c:v>2.7184366892670959E-2</c:v>
                </c:pt>
                <c:pt idx="42">
                  <c:v>2.7847400231516588E-2</c:v>
                </c:pt>
                <c:pt idx="43">
                  <c:v>2.8510433570362221E-2</c:v>
                </c:pt>
                <c:pt idx="44">
                  <c:v>2.9173466909207846E-2</c:v>
                </c:pt>
                <c:pt idx="45">
                  <c:v>2.9836500248053479E-2</c:v>
                </c:pt>
                <c:pt idx="46">
                  <c:v>3.0499533586899108E-2</c:v>
                </c:pt>
                <c:pt idx="47">
                  <c:v>3.116256692574474E-2</c:v>
                </c:pt>
                <c:pt idx="48">
                  <c:v>3.1825600264590373E-2</c:v>
                </c:pt>
                <c:pt idx="49">
                  <c:v>3.2488633603436005E-2</c:v>
                </c:pt>
                <c:pt idx="50">
                  <c:v>3.3151666942281631E-2</c:v>
                </c:pt>
                <c:pt idx="51">
                  <c:v>3.3814700281127263E-2</c:v>
                </c:pt>
                <c:pt idx="52">
                  <c:v>3.4477733619972896E-2</c:v>
                </c:pt>
                <c:pt idx="53">
                  <c:v>3.5140766958818528E-2</c:v>
                </c:pt>
                <c:pt idx="54">
                  <c:v>3.5803800297664161E-2</c:v>
                </c:pt>
                <c:pt idx="55">
                  <c:v>3.6466833636509779E-2</c:v>
                </c:pt>
                <c:pt idx="56">
                  <c:v>3.7129866975355412E-2</c:v>
                </c:pt>
                <c:pt idx="57">
                  <c:v>3.7792900314201044E-2</c:v>
                </c:pt>
                <c:pt idx="58">
                  <c:v>3.8455933653046677E-2</c:v>
                </c:pt>
                <c:pt idx="59">
                  <c:v>3.9118966991892309E-2</c:v>
                </c:pt>
                <c:pt idx="60">
                  <c:v>3.9782000330737942E-2</c:v>
                </c:pt>
                <c:pt idx="61">
                  <c:v>4.0445033669583567E-2</c:v>
                </c:pt>
                <c:pt idx="62">
                  <c:v>4.11080670084292E-2</c:v>
                </c:pt>
                <c:pt idx="63">
                  <c:v>4.1771100347274832E-2</c:v>
                </c:pt>
                <c:pt idx="64">
                  <c:v>4.2434133686120465E-2</c:v>
                </c:pt>
                <c:pt idx="65">
                  <c:v>4.309716702496609E-2</c:v>
                </c:pt>
                <c:pt idx="66">
                  <c:v>4.3760200363811716E-2</c:v>
                </c:pt>
                <c:pt idx="67">
                  <c:v>4.4423233702657348E-2</c:v>
                </c:pt>
                <c:pt idx="68">
                  <c:v>4.5086267041502981E-2</c:v>
                </c:pt>
                <c:pt idx="69">
                  <c:v>4.5749300380348613E-2</c:v>
                </c:pt>
                <c:pt idx="70">
                  <c:v>4.6412333719194246E-2</c:v>
                </c:pt>
                <c:pt idx="71">
                  <c:v>4.7075367058039878E-2</c:v>
                </c:pt>
                <c:pt idx="72">
                  <c:v>4.7738400396885504E-2</c:v>
                </c:pt>
                <c:pt idx="73">
                  <c:v>4.8401433735731136E-2</c:v>
                </c:pt>
                <c:pt idx="74">
                  <c:v>4.9064467074576769E-2</c:v>
                </c:pt>
                <c:pt idx="75">
                  <c:v>4.9727500413422394E-2</c:v>
                </c:pt>
                <c:pt idx="76">
                  <c:v>5.0390533752268027E-2</c:v>
                </c:pt>
                <c:pt idx="77">
                  <c:v>5.1053567091113652E-2</c:v>
                </c:pt>
                <c:pt idx="78">
                  <c:v>5.1716600429959285E-2</c:v>
                </c:pt>
                <c:pt idx="79">
                  <c:v>5.2379633768804917E-2</c:v>
                </c:pt>
                <c:pt idx="80">
                  <c:v>5.304266710765055E-2</c:v>
                </c:pt>
                <c:pt idx="81">
                  <c:v>5.3705700446496182E-2</c:v>
                </c:pt>
                <c:pt idx="82">
                  <c:v>5.4368733785341808E-2</c:v>
                </c:pt>
                <c:pt idx="83">
                  <c:v>5.503176712418744E-2</c:v>
                </c:pt>
                <c:pt idx="84">
                  <c:v>5.5694800463033073E-2</c:v>
                </c:pt>
                <c:pt idx="85">
                  <c:v>5.6357833801878698E-2</c:v>
                </c:pt>
                <c:pt idx="86">
                  <c:v>5.7020867140724331E-2</c:v>
                </c:pt>
                <c:pt idx="87">
                  <c:v>5.7683900479569963E-2</c:v>
                </c:pt>
                <c:pt idx="88">
                  <c:v>5.8346933818415589E-2</c:v>
                </c:pt>
                <c:pt idx="89">
                  <c:v>5.9009967157261221E-2</c:v>
                </c:pt>
                <c:pt idx="90">
                  <c:v>5.9673000496106854E-2</c:v>
                </c:pt>
                <c:pt idx="91">
                  <c:v>6.0336033834952486E-2</c:v>
                </c:pt>
                <c:pt idx="92">
                  <c:v>6.0999067173798119E-2</c:v>
                </c:pt>
                <c:pt idx="93">
                  <c:v>6.1662100512643744E-2</c:v>
                </c:pt>
                <c:pt idx="94">
                  <c:v>6.2325133851489377E-2</c:v>
                </c:pt>
                <c:pt idx="95">
                  <c:v>6.2988167190335009E-2</c:v>
                </c:pt>
                <c:pt idx="96">
                  <c:v>6.3651200529180635E-2</c:v>
                </c:pt>
                <c:pt idx="97">
                  <c:v>6.4314233868026274E-2</c:v>
                </c:pt>
                <c:pt idx="98">
                  <c:v>6.49772672068719E-2</c:v>
                </c:pt>
                <c:pt idx="99">
                  <c:v>6.5640300545717539E-2</c:v>
                </c:pt>
                <c:pt idx="100">
                  <c:v>6.6303333884563165E-2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4-1A4B-9492-6743DA2FDED6}"/>
            </c:ext>
          </c:extLst>
        </c:ser>
        <c:ser>
          <c:idx val="1"/>
          <c:order val="1"/>
          <c:tx>
            <c:strRef>
              <c:f>'Sheet1 (2)'!$C$53:$C$54</c:f>
              <c:strCache>
                <c:ptCount val="2"/>
                <c:pt idx="0">
                  <c:v>Dpipe</c:v>
                </c:pt>
                <c:pt idx="1">
                  <c:v>[m]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'Sheet1 (2)'!$B$55:$B$155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'Sheet1 (2)'!$C$55:$C$155</c:f>
              <c:numCache>
                <c:formatCode>General</c:formatCode>
                <c:ptCount val="101"/>
                <c:pt idx="0">
                  <c:v>0.15240000000000001</c:v>
                </c:pt>
                <c:pt idx="1">
                  <c:v>0.15240000000000001</c:v>
                </c:pt>
                <c:pt idx="2">
                  <c:v>0.15240000000000001</c:v>
                </c:pt>
                <c:pt idx="3">
                  <c:v>0.15240000000000001</c:v>
                </c:pt>
                <c:pt idx="4">
                  <c:v>0.15240000000000001</c:v>
                </c:pt>
                <c:pt idx="5">
                  <c:v>0.15240000000000001</c:v>
                </c:pt>
                <c:pt idx="6">
                  <c:v>0.15240000000000001</c:v>
                </c:pt>
                <c:pt idx="7">
                  <c:v>0.15240000000000001</c:v>
                </c:pt>
                <c:pt idx="8">
                  <c:v>0.15240000000000001</c:v>
                </c:pt>
                <c:pt idx="9">
                  <c:v>0.15240000000000001</c:v>
                </c:pt>
                <c:pt idx="10">
                  <c:v>0.15240000000000001</c:v>
                </c:pt>
                <c:pt idx="11">
                  <c:v>0.15240000000000001</c:v>
                </c:pt>
                <c:pt idx="12">
                  <c:v>0.15240000000000001</c:v>
                </c:pt>
                <c:pt idx="13">
                  <c:v>0.15240000000000001</c:v>
                </c:pt>
                <c:pt idx="14">
                  <c:v>0.15240000000000001</c:v>
                </c:pt>
                <c:pt idx="15">
                  <c:v>0.15240000000000001</c:v>
                </c:pt>
                <c:pt idx="16">
                  <c:v>0.15240000000000001</c:v>
                </c:pt>
                <c:pt idx="17">
                  <c:v>0.15240000000000001</c:v>
                </c:pt>
                <c:pt idx="18">
                  <c:v>0.15240000000000001</c:v>
                </c:pt>
                <c:pt idx="19">
                  <c:v>0.15240000000000001</c:v>
                </c:pt>
                <c:pt idx="20">
                  <c:v>0.15240000000000001</c:v>
                </c:pt>
                <c:pt idx="21">
                  <c:v>0.15240000000000001</c:v>
                </c:pt>
                <c:pt idx="22">
                  <c:v>0.15240000000000001</c:v>
                </c:pt>
                <c:pt idx="23">
                  <c:v>0.15240000000000001</c:v>
                </c:pt>
                <c:pt idx="24">
                  <c:v>0.15240000000000001</c:v>
                </c:pt>
                <c:pt idx="25">
                  <c:v>0.15240000000000001</c:v>
                </c:pt>
                <c:pt idx="26">
                  <c:v>0.15240000000000001</c:v>
                </c:pt>
                <c:pt idx="27">
                  <c:v>0.15240000000000001</c:v>
                </c:pt>
                <c:pt idx="28">
                  <c:v>0.15240000000000001</c:v>
                </c:pt>
                <c:pt idx="29">
                  <c:v>0.15240000000000001</c:v>
                </c:pt>
                <c:pt idx="30">
                  <c:v>0.15240000000000001</c:v>
                </c:pt>
                <c:pt idx="31">
                  <c:v>0.15240000000000001</c:v>
                </c:pt>
                <c:pt idx="32">
                  <c:v>0.15240000000000001</c:v>
                </c:pt>
                <c:pt idx="33">
                  <c:v>0.15240000000000001</c:v>
                </c:pt>
                <c:pt idx="34">
                  <c:v>0.15240000000000001</c:v>
                </c:pt>
                <c:pt idx="35">
                  <c:v>0.15240000000000001</c:v>
                </c:pt>
                <c:pt idx="36">
                  <c:v>0.15240000000000001</c:v>
                </c:pt>
                <c:pt idx="37">
                  <c:v>0.15240000000000001</c:v>
                </c:pt>
                <c:pt idx="38">
                  <c:v>0.15240000000000001</c:v>
                </c:pt>
                <c:pt idx="39">
                  <c:v>0.15240000000000001</c:v>
                </c:pt>
                <c:pt idx="40">
                  <c:v>0.15240000000000001</c:v>
                </c:pt>
                <c:pt idx="41">
                  <c:v>0.15240000000000001</c:v>
                </c:pt>
                <c:pt idx="42">
                  <c:v>0.15240000000000001</c:v>
                </c:pt>
                <c:pt idx="43">
                  <c:v>0.15240000000000001</c:v>
                </c:pt>
                <c:pt idx="44">
                  <c:v>0.15240000000000001</c:v>
                </c:pt>
                <c:pt idx="45">
                  <c:v>0.15240000000000001</c:v>
                </c:pt>
                <c:pt idx="46">
                  <c:v>0.15240000000000001</c:v>
                </c:pt>
                <c:pt idx="47">
                  <c:v>0.15240000000000001</c:v>
                </c:pt>
                <c:pt idx="48">
                  <c:v>0.15240000000000001</c:v>
                </c:pt>
                <c:pt idx="49">
                  <c:v>0.15240000000000001</c:v>
                </c:pt>
                <c:pt idx="50">
                  <c:v>0.15240000000000001</c:v>
                </c:pt>
                <c:pt idx="51">
                  <c:v>0.15240000000000001</c:v>
                </c:pt>
                <c:pt idx="52">
                  <c:v>0.15240000000000001</c:v>
                </c:pt>
                <c:pt idx="53">
                  <c:v>0.15240000000000001</c:v>
                </c:pt>
                <c:pt idx="54">
                  <c:v>0.15240000000000001</c:v>
                </c:pt>
                <c:pt idx="55">
                  <c:v>0.15240000000000001</c:v>
                </c:pt>
                <c:pt idx="56">
                  <c:v>0.15240000000000001</c:v>
                </c:pt>
                <c:pt idx="57">
                  <c:v>0.15240000000000001</c:v>
                </c:pt>
                <c:pt idx="58">
                  <c:v>0.15240000000000001</c:v>
                </c:pt>
                <c:pt idx="59">
                  <c:v>0.15240000000000001</c:v>
                </c:pt>
                <c:pt idx="60">
                  <c:v>0.15240000000000001</c:v>
                </c:pt>
                <c:pt idx="61">
                  <c:v>0.15240000000000001</c:v>
                </c:pt>
                <c:pt idx="62">
                  <c:v>0.15240000000000001</c:v>
                </c:pt>
                <c:pt idx="63">
                  <c:v>0.15240000000000001</c:v>
                </c:pt>
                <c:pt idx="64">
                  <c:v>0.15240000000000001</c:v>
                </c:pt>
                <c:pt idx="65">
                  <c:v>0.15240000000000001</c:v>
                </c:pt>
                <c:pt idx="66">
                  <c:v>0.15240000000000001</c:v>
                </c:pt>
                <c:pt idx="67">
                  <c:v>0.15240000000000001</c:v>
                </c:pt>
                <c:pt idx="68">
                  <c:v>0.15240000000000001</c:v>
                </c:pt>
                <c:pt idx="69">
                  <c:v>0.15240000000000001</c:v>
                </c:pt>
                <c:pt idx="70">
                  <c:v>0.15240000000000001</c:v>
                </c:pt>
                <c:pt idx="71">
                  <c:v>0.15240000000000001</c:v>
                </c:pt>
                <c:pt idx="72">
                  <c:v>0.15240000000000001</c:v>
                </c:pt>
                <c:pt idx="73">
                  <c:v>0.15240000000000001</c:v>
                </c:pt>
                <c:pt idx="74">
                  <c:v>0.15240000000000001</c:v>
                </c:pt>
                <c:pt idx="75">
                  <c:v>0.15240000000000001</c:v>
                </c:pt>
                <c:pt idx="76">
                  <c:v>0.15240000000000001</c:v>
                </c:pt>
                <c:pt idx="77">
                  <c:v>0.15240000000000001</c:v>
                </c:pt>
                <c:pt idx="78">
                  <c:v>0.15240000000000001</c:v>
                </c:pt>
                <c:pt idx="79">
                  <c:v>0.15240000000000001</c:v>
                </c:pt>
                <c:pt idx="80">
                  <c:v>0.15240000000000001</c:v>
                </c:pt>
                <c:pt idx="81">
                  <c:v>0.15240000000000001</c:v>
                </c:pt>
                <c:pt idx="82">
                  <c:v>0.15240000000000001</c:v>
                </c:pt>
                <c:pt idx="83">
                  <c:v>0.15240000000000001</c:v>
                </c:pt>
                <c:pt idx="84">
                  <c:v>0.15240000000000001</c:v>
                </c:pt>
                <c:pt idx="85">
                  <c:v>0.15240000000000001</c:v>
                </c:pt>
                <c:pt idx="86">
                  <c:v>0.15240000000000001</c:v>
                </c:pt>
                <c:pt idx="87">
                  <c:v>0.15240000000000001</c:v>
                </c:pt>
                <c:pt idx="88">
                  <c:v>0.15240000000000001</c:v>
                </c:pt>
                <c:pt idx="89">
                  <c:v>0.15240000000000001</c:v>
                </c:pt>
                <c:pt idx="90">
                  <c:v>0.15240000000000001</c:v>
                </c:pt>
                <c:pt idx="91">
                  <c:v>0.15240000000000001</c:v>
                </c:pt>
                <c:pt idx="92">
                  <c:v>0.15240000000000001</c:v>
                </c:pt>
                <c:pt idx="93">
                  <c:v>0.15240000000000001</c:v>
                </c:pt>
                <c:pt idx="94">
                  <c:v>0.15240000000000001</c:v>
                </c:pt>
                <c:pt idx="95">
                  <c:v>0.15240000000000001</c:v>
                </c:pt>
                <c:pt idx="96">
                  <c:v>0.15240000000000001</c:v>
                </c:pt>
                <c:pt idx="97">
                  <c:v>0.15240000000000001</c:v>
                </c:pt>
                <c:pt idx="98">
                  <c:v>0.15240000000000001</c:v>
                </c:pt>
                <c:pt idx="99">
                  <c:v>0.15240000000000001</c:v>
                </c:pt>
                <c:pt idx="100">
                  <c:v>0.15240000000000001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B4-1A4B-9492-6743DA2FDED6}"/>
            </c:ext>
          </c:extLst>
        </c:ser>
        <c:ser>
          <c:idx val="2"/>
          <c:order val="2"/>
          <c:tx>
            <c:v>ID - hD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'Sheet1 (2)'!$B$55:$B$155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'Sheet1 (2)'!$O$55:$O$155</c:f>
              <c:numCache>
                <c:formatCode>General</c:formatCode>
                <c:ptCount val="101"/>
                <c:pt idx="0">
                  <c:v>0.15239900000000001</c:v>
                </c:pt>
                <c:pt idx="1">
                  <c:v>0.15230000000000002</c:v>
                </c:pt>
                <c:pt idx="2">
                  <c:v>0.15193719021589225</c:v>
                </c:pt>
                <c:pt idx="3">
                  <c:v>0.15150062964261238</c:v>
                </c:pt>
                <c:pt idx="4">
                  <c:v>0.15101943228469042</c:v>
                </c:pt>
                <c:pt idx="5">
                  <c:v>0.15050227480068962</c:v>
                </c:pt>
                <c:pt idx="6">
                  <c:v>0.14995354142225067</c:v>
                </c:pt>
                <c:pt idx="7">
                  <c:v>0.14937598362867791</c:v>
                </c:pt>
                <c:pt idx="8">
                  <c:v>0.14877154120709823</c:v>
                </c:pt>
                <c:pt idx="9">
                  <c:v>0.14814168136036507</c:v>
                </c:pt>
                <c:pt idx="10">
                  <c:v>0.14748756592590884</c:v>
                </c:pt>
                <c:pt idx="11">
                  <c:v>0.14681014448372112</c:v>
                </c:pt>
                <c:pt idx="12">
                  <c:v>0.14611021100366231</c:v>
                </c:pt>
                <c:pt idx="13">
                  <c:v>0.14538844070470908</c:v>
                </c:pt>
                <c:pt idx="14">
                  <c:v>0.14464541532545741</c:v>
                </c:pt>
                <c:pt idx="15">
                  <c:v>0.14388164118348346</c:v>
                </c:pt>
                <c:pt idx="16">
                  <c:v>0.14309756252099792</c:v>
                </c:pt>
                <c:pt idx="17">
                  <c:v>0.14229357164160136</c:v>
                </c:pt>
                <c:pt idx="18">
                  <c:v>0.14147001678725271</c:v>
                </c:pt>
                <c:pt idx="19">
                  <c:v>0.14062720837769396</c:v>
                </c:pt>
                <c:pt idx="20">
                  <c:v>0.1397654240339925</c:v>
                </c:pt>
                <c:pt idx="21">
                  <c:v>0.13888491268020109</c:v>
                </c:pt>
                <c:pt idx="22">
                  <c:v>0.13798589793325991</c:v>
                </c:pt>
                <c:pt idx="23">
                  <c:v>0.13706858093460292</c:v>
                </c:pt>
                <c:pt idx="24">
                  <c:v>0.13613314273769814</c:v>
                </c:pt>
                <c:pt idx="25">
                  <c:v>0.13517974633799534</c:v>
                </c:pt>
                <c:pt idx="26">
                  <c:v>0.13420853841172684</c:v>
                </c:pt>
                <c:pt idx="27">
                  <c:v>0.13321965081530918</c:v>
                </c:pt>
                <c:pt idx="28">
                  <c:v>0.13221320188613309</c:v>
                </c:pt>
                <c:pt idx="29">
                  <c:v>0.1311892975772431</c:v>
                </c:pt>
                <c:pt idx="30">
                  <c:v>0.1301480324520613</c:v>
                </c:pt>
                <c:pt idx="31">
                  <c:v>0.12908949056039334</c:v>
                </c:pt>
                <c:pt idx="32">
                  <c:v>0.12801374621310405</c:v>
                </c:pt>
                <c:pt idx="33">
                  <c:v>0.12692086466980665</c:v>
                </c:pt>
                <c:pt idx="34">
                  <c:v>0.12581090275148013</c:v>
                </c:pt>
                <c:pt idx="35">
                  <c:v>0.12468390938797651</c:v>
                </c:pt>
                <c:pt idx="36">
                  <c:v>0.12353992610879598</c:v>
                </c:pt>
                <c:pt idx="37">
                  <c:v>0.12237898748421575</c:v>
                </c:pt>
                <c:pt idx="38">
                  <c:v>0.121201121522796</c:v>
                </c:pt>
                <c:pt idx="39">
                  <c:v>0.12000635003040887</c:v>
                </c:pt>
                <c:pt idx="40">
                  <c:v>0.11879468893520576</c:v>
                </c:pt>
                <c:pt idx="41">
                  <c:v>0.11756614858232804</c:v>
                </c:pt>
                <c:pt idx="42">
                  <c:v>0.11632073400165374</c:v>
                </c:pt>
                <c:pt idx="43">
                  <c:v>0.11505844515143913</c:v>
                </c:pt>
                <c:pt idx="44">
                  <c:v>0.11377927714034733</c:v>
                </c:pt>
                <c:pt idx="45">
                  <c:v>0.11248322043004333</c:v>
                </c:pt>
                <c:pt idx="46">
                  <c:v>0.11117026102026684</c:v>
                </c:pt>
                <c:pt idx="47">
                  <c:v>0.10984038061806548</c:v>
                </c:pt>
                <c:pt idx="48">
                  <c:v>0.10849355679267242</c:v>
                </c:pt>
                <c:pt idx="49">
                  <c:v>0.10712976311734185</c:v>
                </c:pt>
                <c:pt idx="50">
                  <c:v>0.10574896929930724</c:v>
                </c:pt>
                <c:pt idx="51">
                  <c:v>0.10435114129889848</c:v>
                </c:pt>
                <c:pt idx="52">
                  <c:v>0.10293624143874067</c:v>
                </c:pt>
                <c:pt idx="53">
                  <c:v>0.10150422850385983</c:v>
                </c:pt>
                <c:pt idx="54">
                  <c:v>0.10005505783343321</c:v>
                </c:pt>
                <c:pt idx="55">
                  <c:v>9.8588681404846279E-2</c:v>
                </c:pt>
                <c:pt idx="56">
                  <c:v>9.7105047910651054E-2</c:v>
                </c:pt>
                <c:pt idx="57">
                  <c:v>9.5604102828961368E-2</c:v>
                </c:pt>
                <c:pt idx="58">
                  <c:v>9.4085788487767275E-2</c:v>
                </c:pt>
                <c:pt idx="59">
                  <c:v>9.2550044123604902E-2</c:v>
                </c:pt>
                <c:pt idx="60">
                  <c:v>9.0996805934975333E-2</c:v>
                </c:pt>
                <c:pt idx="61">
                  <c:v>8.9426007130869872E-2</c:v>
                </c:pt>
                <c:pt idx="62">
                  <c:v>8.7837577974725009E-2</c:v>
                </c:pt>
                <c:pt idx="63">
                  <c:v>8.623144582410093E-2</c:v>
                </c:pt>
                <c:pt idx="64">
                  <c:v>8.4607535166350695E-2</c:v>
                </c:pt>
                <c:pt idx="65">
                  <c:v>8.2965767650522715E-2</c:v>
                </c:pt>
                <c:pt idx="66">
                  <c:v>8.1306062115717989E-2</c:v>
                </c:pt>
                <c:pt idx="67">
                  <c:v>7.9628334616103302E-2</c:v>
                </c:pt>
                <c:pt idx="68">
                  <c:v>7.7932498442764536E-2</c:v>
                </c:pt>
                <c:pt idx="69">
                  <c:v>7.621846414256743E-2</c:v>
                </c:pt>
                <c:pt idx="70">
                  <c:v>7.4486139534179124E-2</c:v>
                </c:pt>
                <c:pt idx="71">
                  <c:v>7.273542972139016E-2</c:v>
                </c:pt>
                <c:pt idx="72">
                  <c:v>7.0966237103864682E-2</c:v>
                </c:pt>
                <c:pt idx="73">
                  <c:v>6.9178461385435333E-2</c:v>
                </c:pt>
                <c:pt idx="74">
                  <c:v>6.7371999580049524E-2</c:v>
                </c:pt>
                <c:pt idx="75">
                  <c:v>6.5546746015464175E-2</c:v>
                </c:pt>
                <c:pt idx="76">
                  <c:v>6.3702592334777847E-2</c:v>
                </c:pt>
                <c:pt idx="77">
                  <c:v>6.1839427495880978E-2</c:v>
                </c:pt>
                <c:pt idx="78">
                  <c:v>5.9957137768898217E-2</c:v>
                </c:pt>
                <c:pt idx="79">
                  <c:v>5.8055606731689774E-2</c:v>
                </c:pt>
                <c:pt idx="80">
                  <c:v>5.6134715263472898E-2</c:v>
                </c:pt>
                <c:pt idx="81">
                  <c:v>5.4194341536618659E-2</c:v>
                </c:pt>
                <c:pt idx="82">
                  <c:v>5.2234361006674224E-2</c:v>
                </c:pt>
                <c:pt idx="83">
                  <c:v>5.0254646400655537E-2</c:v>
                </c:pt>
                <c:pt idx="84">
                  <c:v>4.8255067703651205E-2</c:v>
                </c:pt>
                <c:pt idx="85">
                  <c:v>4.6235492143773774E-2</c:v>
                </c:pt>
                <c:pt idx="86">
                  <c:v>4.4195784175490666E-2</c:v>
                </c:pt>
                <c:pt idx="87">
                  <c:v>4.2135805461363557E-2</c:v>
                </c:pt>
                <c:pt idx="88">
                  <c:v>4.0055414852221125E-2</c:v>
                </c:pt>
                <c:pt idx="89">
                  <c:v>3.7954468365787017E-2</c:v>
                </c:pt>
                <c:pt idx="90">
                  <c:v>3.5832819163781754E-2</c:v>
                </c:pt>
                <c:pt idx="91">
                  <c:v>3.3690317527514169E-2</c:v>
                </c:pt>
                <c:pt idx="92">
                  <c:v>3.1526810831975505E-2</c:v>
                </c:pt>
                <c:pt idx="93">
                  <c:v>2.9342143518446204E-2</c:v>
                </c:pt>
                <c:pt idx="94">
                  <c:v>2.7136157065623445E-2</c:v>
                </c:pt>
                <c:pt idx="95">
                  <c:v>2.4908689959274338E-2</c:v>
                </c:pt>
                <c:pt idx="96">
                  <c:v>2.2659577660418262E-2</c:v>
                </c:pt>
                <c:pt idx="97">
                  <c:v>2.038865257203859E-2</c:v>
                </c:pt>
                <c:pt idx="98">
                  <c:v>1.80957440043229E-2</c:v>
                </c:pt>
                <c:pt idx="99">
                  <c:v>1.5780678138427928E-2</c:v>
                </c:pt>
                <c:pt idx="100">
                  <c:v>1.3443277988763769E-2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B4-1A4B-9492-6743DA2FD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939343"/>
        <c:axId val="1755861775"/>
      </c:scatterChart>
      <c:valAx>
        <c:axId val="1659939343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Pipe Length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55861775"/>
        <c:crosses val="autoZero"/>
        <c:crossBetween val="midCat"/>
      </c:valAx>
      <c:valAx>
        <c:axId val="1755861775"/>
        <c:scaling>
          <c:orientation val="minMax"/>
          <c:max val="0.1527999999999999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Pipe Diameter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659939343"/>
        <c:crosses val="autoZero"/>
        <c:crossBetween val="midCat"/>
        <c:majorUnit val="0.03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85122720797512641"/>
          <c:y val="0.20105402034598935"/>
          <c:w val="0.12262289782622229"/>
          <c:h val="0.499146239585368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12913614820982"/>
          <c:y val="4.1492486849663529E-2"/>
          <c:w val="0.86072851033087183"/>
          <c:h val="0.688585295520786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'Preyera case study'!$D$53:$D$54</c:f>
              <c:strCache>
                <c:ptCount val="2"/>
                <c:pt idx="0">
                  <c:v>hc</c:v>
                </c:pt>
                <c:pt idx="1">
                  <c:v>[m]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'Preyera case study'!$B$55:$B$115</c:f>
              <c:numCache>
                <c:formatCode>General</c:formatCode>
                <c:ptCount val="6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</c:numCache>
            </c:numRef>
          </c:xVal>
          <c:yVal>
            <c:numRef>
              <c:f>'Preyera case study'!$D$55:$D$115</c:f>
              <c:numCache>
                <c:formatCode>General</c:formatCode>
                <c:ptCount val="61"/>
                <c:pt idx="0">
                  <c:v>0</c:v>
                </c:pt>
                <c:pt idx="1">
                  <c:v>2.6794729353343572E-4</c:v>
                </c:pt>
                <c:pt idx="2">
                  <c:v>5.3589458706687144E-4</c:v>
                </c:pt>
                <c:pt idx="3">
                  <c:v>8.0384188060030721E-4</c:v>
                </c:pt>
                <c:pt idx="4">
                  <c:v>1.0717891741337429E-3</c:v>
                </c:pt>
                <c:pt idx="5">
                  <c:v>1.3397364676671786E-3</c:v>
                </c:pt>
                <c:pt idx="6">
                  <c:v>1.607683761200614E-3</c:v>
                </c:pt>
                <c:pt idx="7">
                  <c:v>1.87563105473405E-3</c:v>
                </c:pt>
                <c:pt idx="8">
                  <c:v>2.1435783482674853E-3</c:v>
                </c:pt>
                <c:pt idx="9">
                  <c:v>2.4115256418009213E-3</c:v>
                </c:pt>
                <c:pt idx="10">
                  <c:v>2.6794729353343569E-3</c:v>
                </c:pt>
                <c:pt idx="11">
                  <c:v>2.9474202288677928E-3</c:v>
                </c:pt>
                <c:pt idx="12">
                  <c:v>3.215367522401228E-3</c:v>
                </c:pt>
                <c:pt idx="13">
                  <c:v>3.4833148159346644E-3</c:v>
                </c:pt>
                <c:pt idx="14">
                  <c:v>3.7512621094681004E-3</c:v>
                </c:pt>
                <c:pt idx="15">
                  <c:v>4.0192094030015359E-3</c:v>
                </c:pt>
                <c:pt idx="16">
                  <c:v>4.2871566965349724E-3</c:v>
                </c:pt>
                <c:pt idx="17">
                  <c:v>4.5551039900684088E-3</c:v>
                </c:pt>
                <c:pt idx="18">
                  <c:v>4.8230512836018443E-3</c:v>
                </c:pt>
                <c:pt idx="19">
                  <c:v>5.0909985771352799E-3</c:v>
                </c:pt>
                <c:pt idx="20">
                  <c:v>5.3589458706687155E-3</c:v>
                </c:pt>
                <c:pt idx="21">
                  <c:v>5.626893164202151E-3</c:v>
                </c:pt>
                <c:pt idx="22">
                  <c:v>5.8948404577355874E-3</c:v>
                </c:pt>
                <c:pt idx="23">
                  <c:v>6.1627877512690239E-3</c:v>
                </c:pt>
                <c:pt idx="24">
                  <c:v>6.4307350448024594E-3</c:v>
                </c:pt>
                <c:pt idx="25">
                  <c:v>6.698682338335895E-3</c:v>
                </c:pt>
                <c:pt idx="26">
                  <c:v>6.9666296318693314E-3</c:v>
                </c:pt>
                <c:pt idx="27">
                  <c:v>7.2345769254027669E-3</c:v>
                </c:pt>
                <c:pt idx="28">
                  <c:v>7.5025242189362025E-3</c:v>
                </c:pt>
                <c:pt idx="29">
                  <c:v>7.7704715124696389E-3</c:v>
                </c:pt>
                <c:pt idx="30">
                  <c:v>8.0384188060030753E-3</c:v>
                </c:pt>
                <c:pt idx="31">
                  <c:v>8.30636609953651E-3</c:v>
                </c:pt>
                <c:pt idx="32">
                  <c:v>8.5743133930699465E-3</c:v>
                </c:pt>
                <c:pt idx="33">
                  <c:v>8.8422606866033829E-3</c:v>
                </c:pt>
                <c:pt idx="34">
                  <c:v>9.1102079801368176E-3</c:v>
                </c:pt>
                <c:pt idx="35">
                  <c:v>9.3781552736702557E-3</c:v>
                </c:pt>
                <c:pt idx="36">
                  <c:v>9.6461025672036904E-3</c:v>
                </c:pt>
                <c:pt idx="37">
                  <c:v>9.9140498607371268E-3</c:v>
                </c:pt>
                <c:pt idx="38">
                  <c:v>1.0181997154270563E-2</c:v>
                </c:pt>
                <c:pt idx="39">
                  <c:v>1.0449944447803998E-2</c:v>
                </c:pt>
                <c:pt idx="40">
                  <c:v>1.0717891741337433E-2</c:v>
                </c:pt>
                <c:pt idx="41">
                  <c:v>1.0985839034870867E-2</c:v>
                </c:pt>
                <c:pt idx="42">
                  <c:v>1.1253786328404302E-2</c:v>
                </c:pt>
                <c:pt idx="43">
                  <c:v>1.1521733621937738E-2</c:v>
                </c:pt>
                <c:pt idx="44">
                  <c:v>1.1789680915471171E-2</c:v>
                </c:pt>
                <c:pt idx="45">
                  <c:v>1.2057628209004608E-2</c:v>
                </c:pt>
                <c:pt idx="46">
                  <c:v>1.2325575502538041E-2</c:v>
                </c:pt>
                <c:pt idx="47">
                  <c:v>1.2593522796071477E-2</c:v>
                </c:pt>
                <c:pt idx="48">
                  <c:v>1.2861470089604912E-2</c:v>
                </c:pt>
                <c:pt idx="49">
                  <c:v>1.3129417383138345E-2</c:v>
                </c:pt>
                <c:pt idx="50">
                  <c:v>1.3397364676671781E-2</c:v>
                </c:pt>
                <c:pt idx="51">
                  <c:v>1.3665311970205216E-2</c:v>
                </c:pt>
                <c:pt idx="52">
                  <c:v>1.3933259263738649E-2</c:v>
                </c:pt>
                <c:pt idx="53">
                  <c:v>1.4201206557272085E-2</c:v>
                </c:pt>
                <c:pt idx="54">
                  <c:v>1.446915385080552E-2</c:v>
                </c:pt>
                <c:pt idx="55">
                  <c:v>1.4737101144338956E-2</c:v>
                </c:pt>
                <c:pt idx="56">
                  <c:v>1.5005048437872388E-2</c:v>
                </c:pt>
                <c:pt idx="57">
                  <c:v>1.5272995731405824E-2</c:v>
                </c:pt>
                <c:pt idx="58">
                  <c:v>1.5540943024939259E-2</c:v>
                </c:pt>
                <c:pt idx="59">
                  <c:v>1.5808890318472695E-2</c:v>
                </c:pt>
                <c:pt idx="60">
                  <c:v>1.6076837612006126E-2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9B-814A-BB1C-293EEBADF8BB}"/>
            </c:ext>
          </c:extLst>
        </c:ser>
        <c:ser>
          <c:idx val="1"/>
          <c:order val="1"/>
          <c:tx>
            <c:strRef>
              <c:f>'Preyera case study'!$C$53:$C$54</c:f>
              <c:strCache>
                <c:ptCount val="2"/>
                <c:pt idx="0">
                  <c:v>Dpipe</c:v>
                </c:pt>
                <c:pt idx="1">
                  <c:v>[m]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'Preyera case study'!$B$55:$B$115</c:f>
              <c:numCache>
                <c:formatCode>General</c:formatCode>
                <c:ptCount val="6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</c:numCache>
            </c:numRef>
          </c:xVal>
          <c:yVal>
            <c:numRef>
              <c:f>'Preyera case study'!$C$55:$C$115</c:f>
              <c:numCache>
                <c:formatCode>General</c:formatCode>
                <c:ptCount val="6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9B-814A-BB1C-293EEBADF8BB}"/>
            </c:ext>
          </c:extLst>
        </c:ser>
        <c:ser>
          <c:idx val="2"/>
          <c:order val="2"/>
          <c:tx>
            <c:v>ID-hp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'Preyera case study'!$B$55:$B$115</c:f>
              <c:numCache>
                <c:formatCode>General</c:formatCode>
                <c:ptCount val="6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</c:numCache>
            </c:numRef>
          </c:xVal>
          <c:yVal>
            <c:numRef>
              <c:f>'Preyera case study'!$O$55:$O$115</c:f>
              <c:numCache>
                <c:formatCode>General</c:formatCode>
                <c:ptCount val="61"/>
                <c:pt idx="0">
                  <c:v>9.9999000000000005E-2</c:v>
                </c:pt>
                <c:pt idx="1">
                  <c:v>9.9900000000000003E-2</c:v>
                </c:pt>
                <c:pt idx="2">
                  <c:v>9.9584103172848201E-2</c:v>
                </c:pt>
                <c:pt idx="3">
                  <c:v>9.9211865948408307E-2</c:v>
                </c:pt>
                <c:pt idx="4">
                  <c:v>9.8806939998130353E-2</c:v>
                </c:pt>
                <c:pt idx="5">
                  <c:v>9.8376562982515625E-2</c:v>
                </c:pt>
                <c:pt idx="6">
                  <c:v>9.7924299738636367E-2</c:v>
                </c:pt>
                <c:pt idx="7">
                  <c:v>9.745230463668289E-2</c:v>
                </c:pt>
                <c:pt idx="8">
                  <c:v>9.6962040502431276E-2</c:v>
                </c:pt>
                <c:pt idx="9">
                  <c:v>9.6454578041040462E-2</c:v>
                </c:pt>
                <c:pt idx="10">
                  <c:v>9.5930742651095302E-2</c:v>
                </c:pt>
                <c:pt idx="11">
                  <c:v>9.5391194900573822E-2</c:v>
                </c:pt>
                <c:pt idx="12">
                  <c:v>9.4836478408694191E-2</c:v>
                </c:pt>
                <c:pt idx="13">
                  <c:v>9.4267050196183907E-2</c:v>
                </c:pt>
                <c:pt idx="14">
                  <c:v>9.3683300920226545E-2</c:v>
                </c:pt>
                <c:pt idx="15">
                  <c:v>9.3085568934886509E-2</c:v>
                </c:pt>
                <c:pt idx="16">
                  <c:v>9.2474150403510577E-2</c:v>
                </c:pt>
                <c:pt idx="17">
                  <c:v>9.1849306786382839E-2</c:v>
                </c:pt>
                <c:pt idx="18">
                  <c:v>9.1211270524367352E-2</c:v>
                </c:pt>
                <c:pt idx="19">
                  <c:v>9.056024944650963E-2</c:v>
                </c:pt>
                <c:pt idx="20">
                  <c:v>8.9896430252161597E-2</c:v>
                </c:pt>
                <c:pt idx="21">
                  <c:v>8.9219981306948179E-2</c:v>
                </c:pt>
                <c:pt idx="22">
                  <c:v>8.8531054920006833E-2</c:v>
                </c:pt>
                <c:pt idx="23">
                  <c:v>8.782978922222387E-2</c:v>
                </c:pt>
                <c:pt idx="24">
                  <c:v>8.7116309732769473E-2</c:v>
                </c:pt>
                <c:pt idx="25">
                  <c:v>8.6390730678722646E-2</c:v>
                </c:pt>
                <c:pt idx="26">
                  <c:v>8.5653156116643397E-2</c:v>
                </c:pt>
                <c:pt idx="27">
                  <c:v>8.4903680893470612E-2</c:v>
                </c:pt>
                <c:pt idx="28">
                  <c:v>8.4142391475721875E-2</c:v>
                </c:pt>
                <c:pt idx="29">
                  <c:v>8.3369366669729758E-2</c:v>
                </c:pt>
                <c:pt idx="30">
                  <c:v>8.2584678250949908E-2</c:v>
                </c:pt>
                <c:pt idx="31">
                  <c:v>8.1788391516794345E-2</c:v>
                </c:pt>
                <c:pt idx="32">
                  <c:v>8.098056577468099E-2</c:v>
                </c:pt>
                <c:pt idx="33">
                  <c:v>8.0161254774838514E-2</c:v>
                </c:pt>
                <c:pt idx="34">
                  <c:v>7.9330507095711142E-2</c:v>
                </c:pt>
                <c:pt idx="35">
                  <c:v>7.8488366488463496E-2</c:v>
                </c:pt>
                <c:pt idx="36">
                  <c:v>7.7634872186007231E-2</c:v>
                </c:pt>
                <c:pt idx="37">
                  <c:v>7.6770059181102343E-2</c:v>
                </c:pt>
                <c:pt idx="38">
                  <c:v>7.5893958477376927E-2</c:v>
                </c:pt>
                <c:pt idx="39">
                  <c:v>7.5006597316531393E-2</c:v>
                </c:pt>
                <c:pt idx="40">
                  <c:v>7.4107999384514178E-2</c:v>
                </c:pt>
                <c:pt idx="41">
                  <c:v>7.3198184999060084E-2</c:v>
                </c:pt>
                <c:pt idx="42">
                  <c:v>7.2277171280652155E-2</c:v>
                </c:pt>
                <c:pt idx="43">
                  <c:v>7.1344972308690413E-2</c:v>
                </c:pt>
                <c:pt idx="44">
                  <c:v>7.0401599264417275E-2</c:v>
                </c:pt>
                <c:pt idx="45">
                  <c:v>6.944706056195174E-2</c:v>
                </c:pt>
                <c:pt idx="46">
                  <c:v>6.8481361968615539E-2</c:v>
                </c:pt>
                <c:pt idx="47">
                  <c:v>6.7504506715590856E-2</c:v>
                </c:pt>
                <c:pt idx="48">
                  <c:v>6.6516495599826087E-2</c:v>
                </c:pt>
                <c:pt idx="49">
                  <c:v>6.551732707799883E-2</c:v>
                </c:pt>
                <c:pt idx="50">
                  <c:v>6.4506997353254353E-2</c:v>
                </c:pt>
                <c:pt idx="51">
                  <c:v>6.3485500455357252E-2</c:v>
                </c:pt>
                <c:pt idx="52">
                  <c:v>6.2452828314825237E-2</c:v>
                </c:pt>
                <c:pt idx="53">
                  <c:v>6.1408970831552674E-2</c:v>
                </c:pt>
                <c:pt idx="54">
                  <c:v>6.0353915938379118E-2</c:v>
                </c:pt>
                <c:pt idx="55">
                  <c:v>5.9287649660010891E-2</c:v>
                </c:pt>
                <c:pt idx="56">
                  <c:v>5.8210156167663042E-2</c:v>
                </c:pt>
                <c:pt idx="57">
                  <c:v>5.712141782975249E-2</c:v>
                </c:pt>
                <c:pt idx="58">
                  <c:v>5.6021415258941339E-2</c:v>
                </c:pt>
                <c:pt idx="59">
                  <c:v>5.4910127355800538E-2</c:v>
                </c:pt>
                <c:pt idx="60">
                  <c:v>5.3787531349338967E-2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D4-C44E-B9FD-49DCA365D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939343"/>
        <c:axId val="1755861775"/>
      </c:scatterChart>
      <c:valAx>
        <c:axId val="1659939343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Pipe Length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55861775"/>
        <c:crosses val="autoZero"/>
        <c:crossBetween val="midCat"/>
      </c:valAx>
      <c:valAx>
        <c:axId val="1755861775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Pipe Diameter [m]</a:t>
                </a:r>
              </a:p>
            </c:rich>
          </c:tx>
          <c:layout>
            <c:manualLayout>
              <c:xMode val="edge"/>
              <c:yMode val="edge"/>
              <c:x val="2.0343969264587536E-2"/>
              <c:y val="0.209179080897028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659939343"/>
        <c:crosses val="autoZero"/>
        <c:crossBetween val="midCat"/>
        <c:majorUnit val="0.02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6752461750434362"/>
          <c:y val="0.897892936833245"/>
          <c:w val="0.33106866510122224"/>
          <c:h val="7.11950321246146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chemeClr val="tx1"/>
          </a:solidFill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59745078369447E-2"/>
          <c:y val="4.2270916129640568E-2"/>
          <c:w val="0.88373043201622603"/>
          <c:h val="0.83292676995340853"/>
        </c:manualLayout>
      </c:layout>
      <c:scatterChart>
        <c:scatterStyle val="smoothMarker"/>
        <c:varyColors val="0"/>
        <c:ser>
          <c:idx val="0"/>
          <c:order val="0"/>
          <c:tx>
            <c:v>1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81-6D42-9EB4-0FA741042BD8}"/>
            </c:ext>
          </c:extLst>
        </c:ser>
        <c:ser>
          <c:idx val="1"/>
          <c:order val="1"/>
          <c:tx>
            <c:v>2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81-6D42-9EB4-0FA741042BD8}"/>
            </c:ext>
          </c:extLst>
        </c:ser>
        <c:ser>
          <c:idx val="2"/>
          <c:order val="2"/>
          <c:tx>
            <c:v>3</c:v>
          </c:tx>
          <c:spPr>
            <a:ln w="508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481-6D42-9EB4-0FA741042BD8}"/>
            </c:ext>
          </c:extLst>
        </c:ser>
        <c:ser>
          <c:idx val="3"/>
          <c:order val="3"/>
          <c:tx>
            <c:v>4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481-6D42-9EB4-0FA741042BD8}"/>
            </c:ext>
          </c:extLst>
        </c:ser>
        <c:ser>
          <c:idx val="4"/>
          <c:order val="4"/>
          <c:tx>
            <c:v>5</c:v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481-6D42-9EB4-0FA741042BD8}"/>
            </c:ext>
          </c:extLst>
        </c:ser>
        <c:ser>
          <c:idx val="5"/>
          <c:order val="5"/>
          <c:tx>
            <c:v>6</c:v>
          </c:tx>
          <c:spPr>
            <a:ln w="508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481-6D42-9EB4-0FA741042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720672"/>
        <c:axId val="629168720"/>
      </c:scatterChart>
      <c:scatterChart>
        <c:scatterStyle val="lineMarker"/>
        <c:varyColors val="0"/>
        <c:ser>
          <c:idx val="6"/>
          <c:order val="6"/>
          <c:tx>
            <c:v>ID ,Sheet1!$J$2, [m]</c:v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Sheet1!$J$6:$O$6</c:f>
              <c:numCache>
                <c:formatCode>General</c:formatCode>
                <c:ptCount val="6"/>
                <c:pt idx="0">
                  <c:v>4.0349819963130136</c:v>
                </c:pt>
                <c:pt idx="1">
                  <c:v>2.0174909981565068</c:v>
                </c:pt>
                <c:pt idx="2">
                  <c:v>1.0087454990782534</c:v>
                </c:pt>
                <c:pt idx="3">
                  <c:v>0.5043727495391267</c:v>
                </c:pt>
                <c:pt idx="4">
                  <c:v>0.25218637476956335</c:v>
                </c:pt>
                <c:pt idx="5">
                  <c:v>0.12609318738478167</c:v>
                </c:pt>
              </c:numCache>
            </c:numRef>
          </c:xVal>
          <c:yVal>
            <c:numRef>
              <c:f>Sheet1!$J$5:$O$5</c:f>
              <c:numCache>
                <c:formatCode>General</c:formatCode>
                <c:ptCount val="6"/>
                <c:pt idx="0">
                  <c:v>6.0524729944695208</c:v>
                </c:pt>
                <c:pt idx="1">
                  <c:v>3.0262364972347604</c:v>
                </c:pt>
                <c:pt idx="2">
                  <c:v>1.5131182486173802</c:v>
                </c:pt>
                <c:pt idx="3">
                  <c:v>0.7565591243086901</c:v>
                </c:pt>
                <c:pt idx="4">
                  <c:v>0.37827956215434505</c:v>
                </c:pt>
                <c:pt idx="5">
                  <c:v>0.18913978107717253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481-6D42-9EB4-0FA741042BD8}"/>
            </c:ext>
          </c:extLst>
        </c:ser>
        <c:ser>
          <c:idx val="7"/>
          <c:order val="7"/>
          <c:tx>
            <c:v>ID ,Sheet1!$J$7, [m]</c:v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Dot"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Sheet1!$J$11:$O$11</c:f>
              <c:numCache>
                <c:formatCode>General</c:formatCode>
                <c:ptCount val="6"/>
                <c:pt idx="0">
                  <c:v>5.8103740746907384</c:v>
                </c:pt>
                <c:pt idx="1">
                  <c:v>2.9051870373453692</c:v>
                </c:pt>
                <c:pt idx="2">
                  <c:v>1.4525935186726846</c:v>
                </c:pt>
                <c:pt idx="3">
                  <c:v>0.7262967593363423</c:v>
                </c:pt>
                <c:pt idx="4">
                  <c:v>0.36314837966817115</c:v>
                </c:pt>
                <c:pt idx="5">
                  <c:v>0.18157418983408558</c:v>
                </c:pt>
              </c:numCache>
            </c:numRef>
          </c:xVal>
          <c:yVal>
            <c:numRef>
              <c:f>Sheet1!$J$10:$O$10</c:f>
              <c:numCache>
                <c:formatCode>General</c:formatCode>
                <c:ptCount val="6"/>
                <c:pt idx="0">
                  <c:v>8.7155611120361076</c:v>
                </c:pt>
                <c:pt idx="1">
                  <c:v>4.3577805560180538</c:v>
                </c:pt>
                <c:pt idx="2">
                  <c:v>2.1788902780090269</c:v>
                </c:pt>
                <c:pt idx="3">
                  <c:v>1.0894451390045135</c:v>
                </c:pt>
                <c:pt idx="4">
                  <c:v>0.54472256950225673</c:v>
                </c:pt>
                <c:pt idx="5">
                  <c:v>0.27236128475112836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481-6D42-9EB4-0FA741042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720672"/>
        <c:axId val="629168720"/>
      </c:scatterChart>
      <c:valAx>
        <c:axId val="454720672"/>
        <c:scaling>
          <c:logBase val="10"/>
          <c:orientation val="minMax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Vso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629168720"/>
        <c:crossesAt val="1.0000000000000002E-2"/>
        <c:crossBetween val="midCat"/>
      </c:valAx>
      <c:valAx>
        <c:axId val="6291687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Vsw [m/s}</a:t>
                </a:r>
              </a:p>
            </c:rich>
          </c:tx>
          <c:layout>
            <c:manualLayout>
              <c:xMode val="edge"/>
              <c:yMode val="edge"/>
              <c:x val="6.1920334857369919E-3"/>
              <c:y val="0.392357261393499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454720672"/>
        <c:crossesAt val="1.0000000000000002E-2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Sheet1!$W$50:$W$58</c:f>
              <c:strCache>
                <c:ptCount val="9"/>
                <c:pt idx="0">
                  <c:v>0 </c:v>
                </c:pt>
                <c:pt idx="1">
                  <c:v>1 </c:v>
                </c:pt>
                <c:pt idx="2">
                  <c:v>2 </c:v>
                </c:pt>
                <c:pt idx="3">
                  <c:v>3 </c:v>
                </c:pt>
                <c:pt idx="4">
                  <c:v>4 </c:v>
                </c:pt>
                <c:pt idx="5">
                  <c:v>5 </c:v>
                </c:pt>
                <c:pt idx="6">
                  <c:v>6 </c:v>
                </c:pt>
                <c:pt idx="7">
                  <c:v>7 </c:v>
                </c:pt>
                <c:pt idx="8">
                  <c:v>8 </c:v>
                </c:pt>
              </c:strCache>
            </c:strRef>
          </c:xVal>
          <c:yVal>
            <c:numRef>
              <c:f>Sheet1!$AA$50:$AA$58</c:f>
              <c:numCache>
                <c:formatCode>0.00</c:formatCode>
                <c:ptCount val="9"/>
                <c:pt idx="0">
                  <c:v>11635.5</c:v>
                </c:pt>
                <c:pt idx="1">
                  <c:v>11335.199999999999</c:v>
                </c:pt>
                <c:pt idx="2">
                  <c:v>12959.100000000002</c:v>
                </c:pt>
                <c:pt idx="3">
                  <c:v>15483.300000000001</c:v>
                </c:pt>
                <c:pt idx="4">
                  <c:v>10335.599999999999</c:v>
                </c:pt>
                <c:pt idx="5">
                  <c:v>9455.4000000000015</c:v>
                </c:pt>
                <c:pt idx="6">
                  <c:v>11199.599999999999</c:v>
                </c:pt>
                <c:pt idx="7">
                  <c:v>10148.400000000001</c:v>
                </c:pt>
                <c:pt idx="8">
                  <c:v>7402.2000000000007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D9-1A4A-BB23-CDA746F0B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169120"/>
        <c:axId val="326732128"/>
      </c:scatterChart>
      <c:scatterChart>
        <c:scatterStyle val="lineMarker"/>
        <c:varyColors val="0"/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Sheet1!$W$50:$W$58</c:f>
              <c:strCache>
                <c:ptCount val="9"/>
                <c:pt idx="0">
                  <c:v>0 </c:v>
                </c:pt>
                <c:pt idx="1">
                  <c:v>1 </c:v>
                </c:pt>
                <c:pt idx="2">
                  <c:v>2 </c:v>
                </c:pt>
                <c:pt idx="3">
                  <c:v>3 </c:v>
                </c:pt>
                <c:pt idx="4">
                  <c:v>4 </c:v>
                </c:pt>
                <c:pt idx="5">
                  <c:v>5 </c:v>
                </c:pt>
                <c:pt idx="6">
                  <c:v>6 </c:v>
                </c:pt>
                <c:pt idx="7">
                  <c:v>7 </c:v>
                </c:pt>
                <c:pt idx="8">
                  <c:v>8 </c:v>
                </c:pt>
              </c:strCache>
            </c:strRef>
          </c:xVal>
          <c:yVal>
            <c:numRef>
              <c:f>Sheet1!$AB$50:$AB$58</c:f>
              <c:numCache>
                <c:formatCode>General</c:formatCode>
                <c:ptCount val="9"/>
                <c:pt idx="0">
                  <c:v>0.29650638133298957</c:v>
                </c:pt>
                <c:pt idx="1">
                  <c:v>0.38905356764768162</c:v>
                </c:pt>
                <c:pt idx="2">
                  <c:v>24.953121744565596</c:v>
                </c:pt>
                <c:pt idx="3">
                  <c:v>71.269690569839753</c:v>
                </c:pt>
                <c:pt idx="4">
                  <c:v>71.177290142807379</c:v>
                </c:pt>
                <c:pt idx="5">
                  <c:v>71.673329525985139</c:v>
                </c:pt>
                <c:pt idx="6">
                  <c:v>68.61137897782065</c:v>
                </c:pt>
                <c:pt idx="7">
                  <c:v>61.475700603050718</c:v>
                </c:pt>
                <c:pt idx="8">
                  <c:v>70.288562859690359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D9-1A4A-BB23-CDA746F0B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449552"/>
        <c:axId val="359416240"/>
      </c:scatterChart>
      <c:valAx>
        <c:axId val="62916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26732128"/>
        <c:crosses val="autoZero"/>
        <c:crossBetween val="midCat"/>
      </c:valAx>
      <c:valAx>
        <c:axId val="32673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29169120"/>
        <c:crosses val="autoZero"/>
        <c:crossBetween val="midCat"/>
      </c:valAx>
      <c:valAx>
        <c:axId val="3594162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93449552"/>
        <c:crosses val="max"/>
        <c:crossBetween val="midCat"/>
      </c:valAx>
      <c:valAx>
        <c:axId val="293449552"/>
        <c:scaling>
          <c:orientation val="minMax"/>
        </c:scaling>
        <c:delete val="1"/>
        <c:axPos val="b"/>
        <c:majorTickMark val="out"/>
        <c:minorTickMark val="none"/>
        <c:tickLblPos val="nextTo"/>
        <c:crossAx val="35941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59745078369447E-2"/>
          <c:y val="4.2270916129640568E-2"/>
          <c:w val="0.88373043201622603"/>
          <c:h val="0.83292676995340853"/>
        </c:manualLayout>
      </c:layout>
      <c:scatterChart>
        <c:scatterStyle val="smoothMarker"/>
        <c:varyColors val="0"/>
        <c:ser>
          <c:idx val="14"/>
          <c:order val="0"/>
          <c:tx>
            <c:v>1</c:v>
          </c:tx>
          <c:spPr>
            <a:ln w="50800"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A-335C-9B43-8101-2BCBD252E0E3}"/>
            </c:ext>
          </c:extLst>
        </c:ser>
        <c:ser>
          <c:idx val="15"/>
          <c:order val="1"/>
          <c:tx>
            <c:v>2</c:v>
          </c:tx>
          <c:spPr>
            <a:ln w="50800"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B-335C-9B43-8101-2BCBD252E0E3}"/>
            </c:ext>
          </c:extLst>
        </c:ser>
        <c:ser>
          <c:idx val="16"/>
          <c:order val="2"/>
          <c:tx>
            <c:v>3</c:v>
          </c:tx>
          <c:spPr>
            <a:ln w="5080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C-335C-9B43-8101-2BCBD252E0E3}"/>
            </c:ext>
          </c:extLst>
        </c:ser>
        <c:ser>
          <c:idx val="17"/>
          <c:order val="3"/>
          <c:tx>
            <c:v>4</c:v>
          </c:tx>
          <c:spPr>
            <a:ln w="50800"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D-335C-9B43-8101-2BCBD252E0E3}"/>
            </c:ext>
          </c:extLst>
        </c:ser>
        <c:ser>
          <c:idx val="18"/>
          <c:order val="4"/>
          <c:tx>
            <c:v>5</c:v>
          </c:tx>
          <c:spPr>
            <a:ln w="50800"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E-335C-9B43-8101-2BCBD252E0E3}"/>
            </c:ext>
          </c:extLst>
        </c:ser>
        <c:ser>
          <c:idx val="19"/>
          <c:order val="5"/>
          <c:tx>
            <c:v>6</c:v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F-335C-9B43-8101-2BCBD252E0E3}"/>
            </c:ext>
          </c:extLst>
        </c:ser>
        <c:ser>
          <c:idx val="20"/>
          <c:order val="6"/>
          <c:spPr>
            <a:ln>
              <a:solidFill>
                <a:srgbClr val="7030A0"/>
              </a:solidFill>
              <a:prstDash val="dash"/>
            </a:ln>
          </c:spPr>
          <c:marker>
            <c:symbol val="circle"/>
            <c:size val="9"/>
            <c:spPr>
              <a:solidFill>
                <a:schemeClr val="bg1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Sheet1!$H$48:$H$52</c:f>
              <c:numCache>
                <c:formatCode>General</c:formatCode>
                <c:ptCount val="5"/>
                <c:pt idx="0">
                  <c:v>5.596223196071139</c:v>
                </c:pt>
                <c:pt idx="1">
                  <c:v>4.0350545822465316</c:v>
                </c:pt>
                <c:pt idx="2">
                  <c:v>1.1325689801572543</c:v>
                </c:pt>
                <c:pt idx="3">
                  <c:v>0.36546763729444176</c:v>
                </c:pt>
                <c:pt idx="4">
                  <c:v>0.1360351761040422</c:v>
                </c:pt>
              </c:numCache>
            </c:numRef>
          </c:xVal>
          <c:yVal>
            <c:numRef>
              <c:f>Sheet1!$G$48:$G$52</c:f>
              <c:numCache>
                <c:formatCode>General</c:formatCode>
                <c:ptCount val="5"/>
                <c:pt idx="0">
                  <c:v>0.11420863665451304</c:v>
                </c:pt>
                <c:pt idx="1">
                  <c:v>1.0726094459136348</c:v>
                </c:pt>
                <c:pt idx="2">
                  <c:v>1.5640238297409703</c:v>
                </c:pt>
                <c:pt idx="3">
                  <c:v>1.1573141847657322</c:v>
                </c:pt>
                <c:pt idx="4">
                  <c:v>0.71418467454622148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0-335C-9B43-8101-2BCBD252E0E3}"/>
            </c:ext>
          </c:extLst>
        </c:ser>
        <c:ser>
          <c:idx val="21"/>
          <c:order val="7"/>
          <c:tx>
            <c:v>1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1-335C-9B43-8101-2BCBD252E0E3}"/>
            </c:ext>
          </c:extLst>
        </c:ser>
        <c:ser>
          <c:idx val="22"/>
          <c:order val="8"/>
          <c:tx>
            <c:v>2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2-335C-9B43-8101-2BCBD252E0E3}"/>
            </c:ext>
          </c:extLst>
        </c:ser>
        <c:ser>
          <c:idx val="23"/>
          <c:order val="9"/>
          <c:tx>
            <c:v>3</c:v>
          </c:tx>
          <c:spPr>
            <a:ln w="508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3-335C-9B43-8101-2BCBD252E0E3}"/>
            </c:ext>
          </c:extLst>
        </c:ser>
        <c:ser>
          <c:idx val="24"/>
          <c:order val="10"/>
          <c:tx>
            <c:v>4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4-335C-9B43-8101-2BCBD252E0E3}"/>
            </c:ext>
          </c:extLst>
        </c:ser>
        <c:ser>
          <c:idx val="25"/>
          <c:order val="11"/>
          <c:tx>
            <c:v>5</c:v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5-335C-9B43-8101-2BCBD252E0E3}"/>
            </c:ext>
          </c:extLst>
        </c:ser>
        <c:ser>
          <c:idx val="26"/>
          <c:order val="12"/>
          <c:tx>
            <c:v>6</c:v>
          </c:tx>
          <c:spPr>
            <a:ln w="508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6-335C-9B43-8101-2BCBD252E0E3}"/>
            </c:ext>
          </c:extLst>
        </c:ser>
        <c:ser>
          <c:idx val="27"/>
          <c:order val="13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Sheet1!$H$60:$H$64</c:f>
              <c:numCache>
                <c:formatCode>General</c:formatCode>
                <c:ptCount val="5"/>
                <c:pt idx="0">
                  <c:v>8.0585614023424377</c:v>
                </c:pt>
                <c:pt idx="1">
                  <c:v>5.8104785984350045</c:v>
                </c:pt>
                <c:pt idx="2">
                  <c:v>1.6308993314264457</c:v>
                </c:pt>
                <c:pt idx="3">
                  <c:v>0.52627339770399595</c:v>
                </c:pt>
                <c:pt idx="4">
                  <c:v>0.19589065358982072</c:v>
                </c:pt>
              </c:numCache>
            </c:numRef>
          </c:xVal>
          <c:yVal>
            <c:numRef>
              <c:f>Sheet1!$G$60:$G$64</c:f>
              <c:numCache>
                <c:formatCode>General</c:formatCode>
                <c:ptCount val="5"/>
                <c:pt idx="0">
                  <c:v>0.16446043678249875</c:v>
                </c:pt>
                <c:pt idx="1">
                  <c:v>1.5445576021156338</c:v>
                </c:pt>
                <c:pt idx="2">
                  <c:v>2.2521943148269967</c:v>
                </c:pt>
                <c:pt idx="3">
                  <c:v>1.6665324260626539</c:v>
                </c:pt>
                <c:pt idx="4">
                  <c:v>1.0284259313465587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7-335C-9B43-8101-2BCBD252E0E3}"/>
            </c:ext>
          </c:extLst>
        </c:ser>
        <c:ser>
          <c:idx val="7"/>
          <c:order val="14"/>
          <c:tx>
            <c:v>1</c:v>
          </c:tx>
          <c:spPr>
            <a:ln w="50800"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335C-9B43-8101-2BCBD252E0E3}"/>
            </c:ext>
          </c:extLst>
        </c:ser>
        <c:ser>
          <c:idx val="8"/>
          <c:order val="15"/>
          <c:tx>
            <c:v>2</c:v>
          </c:tx>
          <c:spPr>
            <a:ln w="50800"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335C-9B43-8101-2BCBD252E0E3}"/>
            </c:ext>
          </c:extLst>
        </c:ser>
        <c:ser>
          <c:idx val="9"/>
          <c:order val="16"/>
          <c:tx>
            <c:v>3</c:v>
          </c:tx>
          <c:spPr>
            <a:ln w="5080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335C-9B43-8101-2BCBD252E0E3}"/>
            </c:ext>
          </c:extLst>
        </c:ser>
        <c:ser>
          <c:idx val="10"/>
          <c:order val="17"/>
          <c:tx>
            <c:v>4</c:v>
          </c:tx>
          <c:spPr>
            <a:ln w="50800"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335C-9B43-8101-2BCBD252E0E3}"/>
            </c:ext>
          </c:extLst>
        </c:ser>
        <c:ser>
          <c:idx val="11"/>
          <c:order val="18"/>
          <c:tx>
            <c:v>5</c:v>
          </c:tx>
          <c:spPr>
            <a:ln w="50800"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335C-9B43-8101-2BCBD252E0E3}"/>
            </c:ext>
          </c:extLst>
        </c:ser>
        <c:ser>
          <c:idx val="12"/>
          <c:order val="19"/>
          <c:tx>
            <c:v>6</c:v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335C-9B43-8101-2BCBD252E0E3}"/>
            </c:ext>
          </c:extLst>
        </c:ser>
        <c:ser>
          <c:idx val="13"/>
          <c:order val="20"/>
          <c:spPr>
            <a:ln>
              <a:solidFill>
                <a:srgbClr val="FF0000"/>
              </a:solidFill>
              <a:prstDash val="dash"/>
            </a:ln>
          </c:spPr>
          <c:marker>
            <c:symbol val="square"/>
            <c:size val="9"/>
            <c:spPr>
              <a:solidFill>
                <a:schemeClr val="bg1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Sheet1!$H$73:$H$77</c:f>
              <c:numCache>
                <c:formatCode>General</c:formatCode>
                <c:ptCount val="5"/>
                <c:pt idx="0">
                  <c:v>3.1478755477900155</c:v>
                </c:pt>
                <c:pt idx="1">
                  <c:v>2.269718202513674</c:v>
                </c:pt>
                <c:pt idx="2">
                  <c:v>0.63707005133845551</c:v>
                </c:pt>
                <c:pt idx="3">
                  <c:v>0.20557554597812347</c:v>
                </c:pt>
                <c:pt idx="4">
                  <c:v>7.6519786558523734E-2</c:v>
                </c:pt>
              </c:numCache>
            </c:numRef>
          </c:xVal>
          <c:yVal>
            <c:numRef>
              <c:f>Sheet1!$G$73:$G$77</c:f>
              <c:numCache>
                <c:formatCode>General</c:formatCode>
                <c:ptCount val="5"/>
                <c:pt idx="0">
                  <c:v>6.4242358118163576E-2</c:v>
                </c:pt>
                <c:pt idx="1">
                  <c:v>0.60334281332641959</c:v>
                </c:pt>
                <c:pt idx="2">
                  <c:v>0.87976340422929566</c:v>
                </c:pt>
                <c:pt idx="3">
                  <c:v>0.65098922893072431</c:v>
                </c:pt>
                <c:pt idx="4">
                  <c:v>0.40172887943224955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B-335C-9B43-8101-2BCBD252E0E3}"/>
            </c:ext>
          </c:extLst>
        </c:ser>
        <c:ser>
          <c:idx val="0"/>
          <c:order val="21"/>
          <c:tx>
            <c:v>1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335C-9B43-8101-2BCBD252E0E3}"/>
            </c:ext>
          </c:extLst>
        </c:ser>
        <c:ser>
          <c:idx val="1"/>
          <c:order val="22"/>
          <c:tx>
            <c:v>2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F-335C-9B43-8101-2BCBD252E0E3}"/>
            </c:ext>
          </c:extLst>
        </c:ser>
        <c:ser>
          <c:idx val="2"/>
          <c:order val="23"/>
          <c:tx>
            <c:v>3</c:v>
          </c:tx>
          <c:spPr>
            <a:ln w="508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1-335C-9B43-8101-2BCBD252E0E3}"/>
            </c:ext>
          </c:extLst>
        </c:ser>
        <c:ser>
          <c:idx val="3"/>
          <c:order val="24"/>
          <c:tx>
            <c:v>4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3-335C-9B43-8101-2BCBD252E0E3}"/>
            </c:ext>
          </c:extLst>
        </c:ser>
        <c:ser>
          <c:idx val="4"/>
          <c:order val="25"/>
          <c:tx>
            <c:v>5</c:v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5-335C-9B43-8101-2BCBD252E0E3}"/>
            </c:ext>
          </c:extLst>
        </c:ser>
        <c:ser>
          <c:idx val="5"/>
          <c:order val="26"/>
          <c:tx>
            <c:v>6</c:v>
          </c:tx>
          <c:spPr>
            <a:ln w="508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7-335C-9B43-8101-2BCBD252E0E3}"/>
            </c:ext>
          </c:extLst>
        </c:ser>
        <c:ser>
          <c:idx val="6"/>
          <c:order val="27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x"/>
            <c:size val="9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Sheet1!$H$60:$H$64</c:f>
              <c:numCache>
                <c:formatCode>General</c:formatCode>
                <c:ptCount val="5"/>
                <c:pt idx="0">
                  <c:v>8.0585614023424377</c:v>
                </c:pt>
                <c:pt idx="1">
                  <c:v>5.8104785984350045</c:v>
                </c:pt>
                <c:pt idx="2">
                  <c:v>1.6308993314264457</c:v>
                </c:pt>
                <c:pt idx="3">
                  <c:v>0.52627339770399595</c:v>
                </c:pt>
                <c:pt idx="4">
                  <c:v>0.19589065358982072</c:v>
                </c:pt>
              </c:numCache>
            </c:numRef>
          </c:xVal>
          <c:yVal>
            <c:numRef>
              <c:f>Sheet1!$G$60:$G$64</c:f>
              <c:numCache>
                <c:formatCode>General</c:formatCode>
                <c:ptCount val="5"/>
                <c:pt idx="0">
                  <c:v>0.16446043678249875</c:v>
                </c:pt>
                <c:pt idx="1">
                  <c:v>1.5445576021156338</c:v>
                </c:pt>
                <c:pt idx="2">
                  <c:v>2.2521943148269967</c:v>
                </c:pt>
                <c:pt idx="3">
                  <c:v>1.6665324260626539</c:v>
                </c:pt>
                <c:pt idx="4">
                  <c:v>1.0284259313465587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9-335C-9B43-8101-2BCBD252E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720672"/>
        <c:axId val="629168720"/>
      </c:scatterChart>
      <c:valAx>
        <c:axId val="454720672"/>
        <c:scaling>
          <c:logBase val="10"/>
          <c:orientation val="minMax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Vso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629168720"/>
        <c:crossesAt val="1.0000000000000002E-2"/>
        <c:crossBetween val="midCat"/>
      </c:valAx>
      <c:valAx>
        <c:axId val="6291687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Vsw [m/s}</a:t>
                </a:r>
              </a:p>
            </c:rich>
          </c:tx>
          <c:layout>
            <c:manualLayout>
              <c:xMode val="edge"/>
              <c:yMode val="edge"/>
              <c:x val="6.1920334857369919E-3"/>
              <c:y val="0.3923572613934995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454720672"/>
        <c:crossesAt val="1.0000000000000002E-2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59745078369447E-2"/>
          <c:y val="4.2270916129640568E-2"/>
          <c:w val="0.88373043201622603"/>
          <c:h val="0.83292676995340853"/>
        </c:manualLayout>
      </c:layout>
      <c:scatterChart>
        <c:scatterStyle val="smoothMarker"/>
        <c:varyColors val="0"/>
        <c:ser>
          <c:idx val="28"/>
          <c:order val="0"/>
          <c:tx>
            <c:v>1</c:v>
          </c:tx>
          <c:spPr>
            <a:ln w="50800"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4-DA9E-E44E-921A-F41D4E3EDDE4}"/>
            </c:ext>
          </c:extLst>
        </c:ser>
        <c:ser>
          <c:idx val="29"/>
          <c:order val="1"/>
          <c:tx>
            <c:v>2</c:v>
          </c:tx>
          <c:spPr>
            <a:ln w="50800"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5-DA9E-E44E-921A-F41D4E3EDDE4}"/>
            </c:ext>
          </c:extLst>
        </c:ser>
        <c:ser>
          <c:idx val="30"/>
          <c:order val="2"/>
          <c:tx>
            <c:v>3</c:v>
          </c:tx>
          <c:spPr>
            <a:ln w="5080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6-DA9E-E44E-921A-F41D4E3EDDE4}"/>
            </c:ext>
          </c:extLst>
        </c:ser>
        <c:ser>
          <c:idx val="31"/>
          <c:order val="3"/>
          <c:tx>
            <c:v>4</c:v>
          </c:tx>
          <c:spPr>
            <a:ln w="50800"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7-DA9E-E44E-921A-F41D4E3EDDE4}"/>
            </c:ext>
          </c:extLst>
        </c:ser>
        <c:ser>
          <c:idx val="32"/>
          <c:order val="4"/>
          <c:tx>
            <c:v>5</c:v>
          </c:tx>
          <c:spPr>
            <a:ln w="50800"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8-DA9E-E44E-921A-F41D4E3EDDE4}"/>
            </c:ext>
          </c:extLst>
        </c:ser>
        <c:ser>
          <c:idx val="33"/>
          <c:order val="5"/>
          <c:tx>
            <c:v>6</c:v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9-DA9E-E44E-921A-F41D4E3EDDE4}"/>
            </c:ext>
          </c:extLst>
        </c:ser>
        <c:ser>
          <c:idx val="34"/>
          <c:order val="6"/>
          <c:spPr>
            <a:ln>
              <a:solidFill>
                <a:srgbClr val="7030A0"/>
              </a:solidFill>
              <a:prstDash val="dash"/>
            </a:ln>
          </c:spPr>
          <c:marker>
            <c:symbol val="none"/>
          </c:marker>
          <c:xVal>
            <c:numRef>
              <c:f>Sheet1!$H$48:$H$52</c:f>
              <c:numCache>
                <c:formatCode>General</c:formatCode>
                <c:ptCount val="5"/>
                <c:pt idx="0">
                  <c:v>5.596223196071139</c:v>
                </c:pt>
                <c:pt idx="1">
                  <c:v>4.0350545822465316</c:v>
                </c:pt>
                <c:pt idx="2">
                  <c:v>1.1325689801572543</c:v>
                </c:pt>
                <c:pt idx="3">
                  <c:v>0.36546763729444176</c:v>
                </c:pt>
                <c:pt idx="4">
                  <c:v>0.1360351761040422</c:v>
                </c:pt>
              </c:numCache>
            </c:numRef>
          </c:xVal>
          <c:yVal>
            <c:numRef>
              <c:f>Sheet1!$G$48:$G$52</c:f>
              <c:numCache>
                <c:formatCode>General</c:formatCode>
                <c:ptCount val="5"/>
                <c:pt idx="0">
                  <c:v>0.11420863665451304</c:v>
                </c:pt>
                <c:pt idx="1">
                  <c:v>1.0726094459136348</c:v>
                </c:pt>
                <c:pt idx="2">
                  <c:v>1.5640238297409703</c:v>
                </c:pt>
                <c:pt idx="3">
                  <c:v>1.1573141847657322</c:v>
                </c:pt>
                <c:pt idx="4">
                  <c:v>0.71418467454622148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A-DA9E-E44E-921A-F41D4E3EDDE4}"/>
            </c:ext>
          </c:extLst>
        </c:ser>
        <c:ser>
          <c:idx val="35"/>
          <c:order val="7"/>
          <c:tx>
            <c:v>1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B-DA9E-E44E-921A-F41D4E3EDDE4}"/>
            </c:ext>
          </c:extLst>
        </c:ser>
        <c:ser>
          <c:idx val="36"/>
          <c:order val="8"/>
          <c:tx>
            <c:v>2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C-DA9E-E44E-921A-F41D4E3EDDE4}"/>
            </c:ext>
          </c:extLst>
        </c:ser>
        <c:ser>
          <c:idx val="37"/>
          <c:order val="9"/>
          <c:tx>
            <c:v>3</c:v>
          </c:tx>
          <c:spPr>
            <a:ln w="508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D-DA9E-E44E-921A-F41D4E3EDDE4}"/>
            </c:ext>
          </c:extLst>
        </c:ser>
        <c:ser>
          <c:idx val="38"/>
          <c:order val="10"/>
          <c:tx>
            <c:v>4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E-DA9E-E44E-921A-F41D4E3EDDE4}"/>
            </c:ext>
          </c:extLst>
        </c:ser>
        <c:ser>
          <c:idx val="39"/>
          <c:order val="11"/>
          <c:tx>
            <c:v>5</c:v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F-DA9E-E44E-921A-F41D4E3EDDE4}"/>
            </c:ext>
          </c:extLst>
        </c:ser>
        <c:ser>
          <c:idx val="40"/>
          <c:order val="12"/>
          <c:tx>
            <c:v>6</c:v>
          </c:tx>
          <c:spPr>
            <a:ln w="508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0-DA9E-E44E-921A-F41D4E3EDDE4}"/>
            </c:ext>
          </c:extLst>
        </c:ser>
        <c:ser>
          <c:idx val="42"/>
          <c:order val="13"/>
          <c:tx>
            <c:v>1</c:v>
          </c:tx>
          <c:spPr>
            <a:ln w="50800"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2-DA9E-E44E-921A-F41D4E3EDDE4}"/>
            </c:ext>
          </c:extLst>
        </c:ser>
        <c:ser>
          <c:idx val="43"/>
          <c:order val="14"/>
          <c:tx>
            <c:v>2</c:v>
          </c:tx>
          <c:spPr>
            <a:ln w="50800"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3-DA9E-E44E-921A-F41D4E3EDDE4}"/>
            </c:ext>
          </c:extLst>
        </c:ser>
        <c:ser>
          <c:idx val="44"/>
          <c:order val="15"/>
          <c:tx>
            <c:v>3</c:v>
          </c:tx>
          <c:spPr>
            <a:ln w="5080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4-DA9E-E44E-921A-F41D4E3EDDE4}"/>
            </c:ext>
          </c:extLst>
        </c:ser>
        <c:ser>
          <c:idx val="45"/>
          <c:order val="16"/>
          <c:tx>
            <c:v>4</c:v>
          </c:tx>
          <c:spPr>
            <a:ln w="50800"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5-DA9E-E44E-921A-F41D4E3EDDE4}"/>
            </c:ext>
          </c:extLst>
        </c:ser>
        <c:ser>
          <c:idx val="46"/>
          <c:order val="17"/>
          <c:tx>
            <c:v>5</c:v>
          </c:tx>
          <c:spPr>
            <a:ln w="50800"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6-DA9E-E44E-921A-F41D4E3EDDE4}"/>
            </c:ext>
          </c:extLst>
        </c:ser>
        <c:ser>
          <c:idx val="47"/>
          <c:order val="18"/>
          <c:tx>
            <c:v>6</c:v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7-DA9E-E44E-921A-F41D4E3EDDE4}"/>
            </c:ext>
          </c:extLst>
        </c:ser>
        <c:ser>
          <c:idx val="49"/>
          <c:order val="19"/>
          <c:tx>
            <c:v>1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9-DA9E-E44E-921A-F41D4E3EDDE4}"/>
            </c:ext>
          </c:extLst>
        </c:ser>
        <c:ser>
          <c:idx val="50"/>
          <c:order val="20"/>
          <c:tx>
            <c:v>2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A-DA9E-E44E-921A-F41D4E3EDDE4}"/>
            </c:ext>
          </c:extLst>
        </c:ser>
        <c:ser>
          <c:idx val="51"/>
          <c:order val="21"/>
          <c:tx>
            <c:v>3</c:v>
          </c:tx>
          <c:spPr>
            <a:ln w="508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B-DA9E-E44E-921A-F41D4E3EDDE4}"/>
            </c:ext>
          </c:extLst>
        </c:ser>
        <c:ser>
          <c:idx val="52"/>
          <c:order val="22"/>
          <c:tx>
            <c:v>4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C-DA9E-E44E-921A-F41D4E3EDDE4}"/>
            </c:ext>
          </c:extLst>
        </c:ser>
        <c:ser>
          <c:idx val="53"/>
          <c:order val="23"/>
          <c:tx>
            <c:v>5</c:v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D-DA9E-E44E-921A-F41D4E3EDDE4}"/>
            </c:ext>
          </c:extLst>
        </c:ser>
        <c:ser>
          <c:idx val="54"/>
          <c:order val="24"/>
          <c:tx>
            <c:v>6</c:v>
          </c:tx>
          <c:spPr>
            <a:ln w="508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E-DA9E-E44E-921A-F41D4E3EDDE4}"/>
            </c:ext>
          </c:extLst>
        </c:ser>
        <c:ser>
          <c:idx val="55"/>
          <c:order val="25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Sheet1!$N$48:$N$52</c:f>
              <c:numCache>
                <c:formatCode>General</c:formatCode>
                <c:ptCount val="5"/>
                <c:pt idx="0">
                  <c:v>0.69952789950889238</c:v>
                </c:pt>
                <c:pt idx="1">
                  <c:v>0.50438182278081645</c:v>
                </c:pt>
                <c:pt idx="2">
                  <c:v>0.14157112251965678</c:v>
                </c:pt>
                <c:pt idx="3">
                  <c:v>4.568345466180522E-2</c:v>
                </c:pt>
                <c:pt idx="4">
                  <c:v>1.7004397013005275E-2</c:v>
                </c:pt>
              </c:numCache>
            </c:numRef>
          </c:xVal>
          <c:yVal>
            <c:numRef>
              <c:f>Sheet1!$M$48:$M$52</c:f>
              <c:numCache>
                <c:formatCode>General</c:formatCode>
                <c:ptCount val="5"/>
                <c:pt idx="0">
                  <c:v>1.427607958181413E-2</c:v>
                </c:pt>
                <c:pt idx="1">
                  <c:v>0.13407618073920435</c:v>
                </c:pt>
                <c:pt idx="2">
                  <c:v>0.19550297871762129</c:v>
                </c:pt>
                <c:pt idx="3">
                  <c:v>0.14466427309571653</c:v>
                </c:pt>
                <c:pt idx="4">
                  <c:v>8.9273084318277685E-2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F-DA9E-E44E-921A-F41D4E3EDDE4}"/>
            </c:ext>
          </c:extLst>
        </c:ser>
        <c:ser>
          <c:idx val="14"/>
          <c:order val="26"/>
          <c:tx>
            <c:v>1</c:v>
          </c:tx>
          <c:spPr>
            <a:ln w="50800"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DA9E-E44E-921A-F41D4E3EDDE4}"/>
            </c:ext>
          </c:extLst>
        </c:ser>
        <c:ser>
          <c:idx val="15"/>
          <c:order val="27"/>
          <c:tx>
            <c:v>2</c:v>
          </c:tx>
          <c:spPr>
            <a:ln w="50800"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DA9E-E44E-921A-F41D4E3EDDE4}"/>
            </c:ext>
          </c:extLst>
        </c:ser>
        <c:ser>
          <c:idx val="16"/>
          <c:order val="28"/>
          <c:tx>
            <c:v>3</c:v>
          </c:tx>
          <c:spPr>
            <a:ln w="5080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DA9E-E44E-921A-F41D4E3EDDE4}"/>
            </c:ext>
          </c:extLst>
        </c:ser>
        <c:ser>
          <c:idx val="17"/>
          <c:order val="29"/>
          <c:tx>
            <c:v>4</c:v>
          </c:tx>
          <c:spPr>
            <a:ln w="50800"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DA9E-E44E-921A-F41D4E3EDDE4}"/>
            </c:ext>
          </c:extLst>
        </c:ser>
        <c:ser>
          <c:idx val="18"/>
          <c:order val="30"/>
          <c:tx>
            <c:v>5</c:v>
          </c:tx>
          <c:spPr>
            <a:ln w="50800"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DA9E-E44E-921A-F41D4E3EDDE4}"/>
            </c:ext>
          </c:extLst>
        </c:ser>
        <c:ser>
          <c:idx val="19"/>
          <c:order val="31"/>
          <c:tx>
            <c:v>6</c:v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DA9E-E44E-921A-F41D4E3EDDE4}"/>
            </c:ext>
          </c:extLst>
        </c:ser>
        <c:ser>
          <c:idx val="20"/>
          <c:order val="32"/>
          <c:spPr>
            <a:ln>
              <a:solidFill>
                <a:srgbClr val="7030A0"/>
              </a:solidFill>
              <a:prstDash val="dash"/>
            </a:ln>
          </c:spPr>
          <c:marker>
            <c:symbol val="circle"/>
            <c:size val="9"/>
            <c:spPr>
              <a:solidFill>
                <a:schemeClr val="bg1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Sheet1!$H$48:$H$52</c:f>
              <c:numCache>
                <c:formatCode>General</c:formatCode>
                <c:ptCount val="5"/>
                <c:pt idx="0">
                  <c:v>5.596223196071139</c:v>
                </c:pt>
                <c:pt idx="1">
                  <c:v>4.0350545822465316</c:v>
                </c:pt>
                <c:pt idx="2">
                  <c:v>1.1325689801572543</c:v>
                </c:pt>
                <c:pt idx="3">
                  <c:v>0.36546763729444176</c:v>
                </c:pt>
                <c:pt idx="4">
                  <c:v>0.1360351761040422</c:v>
                </c:pt>
              </c:numCache>
            </c:numRef>
          </c:xVal>
          <c:yVal>
            <c:numRef>
              <c:f>Sheet1!$G$48:$G$52</c:f>
              <c:numCache>
                <c:formatCode>General</c:formatCode>
                <c:ptCount val="5"/>
                <c:pt idx="0">
                  <c:v>0.11420863665451304</c:v>
                </c:pt>
                <c:pt idx="1">
                  <c:v>1.0726094459136348</c:v>
                </c:pt>
                <c:pt idx="2">
                  <c:v>1.5640238297409703</c:v>
                </c:pt>
                <c:pt idx="3">
                  <c:v>1.1573141847657322</c:v>
                </c:pt>
                <c:pt idx="4">
                  <c:v>0.71418467454622148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DA9E-E44E-921A-F41D4E3EDDE4}"/>
            </c:ext>
          </c:extLst>
        </c:ser>
        <c:ser>
          <c:idx val="21"/>
          <c:order val="33"/>
          <c:tx>
            <c:v>1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B-DA9E-E44E-921A-F41D4E3EDDE4}"/>
            </c:ext>
          </c:extLst>
        </c:ser>
        <c:ser>
          <c:idx val="22"/>
          <c:order val="34"/>
          <c:tx>
            <c:v>2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DA9E-E44E-921A-F41D4E3EDDE4}"/>
            </c:ext>
          </c:extLst>
        </c:ser>
        <c:ser>
          <c:idx val="23"/>
          <c:order val="35"/>
          <c:tx>
            <c:v>3</c:v>
          </c:tx>
          <c:spPr>
            <a:ln w="508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F-DA9E-E44E-921A-F41D4E3EDDE4}"/>
            </c:ext>
          </c:extLst>
        </c:ser>
        <c:ser>
          <c:idx val="24"/>
          <c:order val="36"/>
          <c:tx>
            <c:v>4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1-DA9E-E44E-921A-F41D4E3EDDE4}"/>
            </c:ext>
          </c:extLst>
        </c:ser>
        <c:ser>
          <c:idx val="25"/>
          <c:order val="37"/>
          <c:tx>
            <c:v>5</c:v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3-DA9E-E44E-921A-F41D4E3EDDE4}"/>
            </c:ext>
          </c:extLst>
        </c:ser>
        <c:ser>
          <c:idx val="26"/>
          <c:order val="38"/>
          <c:tx>
            <c:v>6</c:v>
          </c:tx>
          <c:spPr>
            <a:ln w="508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5-DA9E-E44E-921A-F41D4E3EDDE4}"/>
            </c:ext>
          </c:extLst>
        </c:ser>
        <c:ser>
          <c:idx val="27"/>
          <c:order val="39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Sheet1!$L$48:$L$52</c:f>
              <c:numCache>
                <c:formatCode>General</c:formatCode>
                <c:ptCount val="5"/>
                <c:pt idx="0">
                  <c:v>1.3990557990177848</c:v>
                </c:pt>
                <c:pt idx="1">
                  <c:v>1.0087636455616329</c:v>
                </c:pt>
                <c:pt idx="2">
                  <c:v>0.28314224503931357</c:v>
                </c:pt>
                <c:pt idx="3">
                  <c:v>9.136690932361044E-2</c:v>
                </c:pt>
                <c:pt idx="4">
                  <c:v>3.400879402601055E-2</c:v>
                </c:pt>
              </c:numCache>
            </c:numRef>
          </c:xVal>
          <c:yVal>
            <c:numRef>
              <c:f>Sheet1!$K$48:$K$52</c:f>
              <c:numCache>
                <c:formatCode>General</c:formatCode>
                <c:ptCount val="5"/>
                <c:pt idx="0">
                  <c:v>2.8552159163628261E-2</c:v>
                </c:pt>
                <c:pt idx="1">
                  <c:v>0.26815236147840871</c:v>
                </c:pt>
                <c:pt idx="2">
                  <c:v>0.39100595743524258</c:v>
                </c:pt>
                <c:pt idx="3">
                  <c:v>0.28932854619143306</c:v>
                </c:pt>
                <c:pt idx="4">
                  <c:v>0.17854616863655537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7-DA9E-E44E-921A-F41D4E3EDDE4}"/>
            </c:ext>
          </c:extLst>
        </c:ser>
        <c:ser>
          <c:idx val="7"/>
          <c:order val="40"/>
          <c:tx>
            <c:v>1</c:v>
          </c:tx>
          <c:spPr>
            <a:ln w="50800"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9-DA9E-E44E-921A-F41D4E3EDDE4}"/>
            </c:ext>
          </c:extLst>
        </c:ser>
        <c:ser>
          <c:idx val="8"/>
          <c:order val="41"/>
          <c:tx>
            <c:v>2</c:v>
          </c:tx>
          <c:spPr>
            <a:ln w="50800"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B-DA9E-E44E-921A-F41D4E3EDDE4}"/>
            </c:ext>
          </c:extLst>
        </c:ser>
        <c:ser>
          <c:idx val="9"/>
          <c:order val="42"/>
          <c:tx>
            <c:v>3</c:v>
          </c:tx>
          <c:spPr>
            <a:ln w="5080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D-DA9E-E44E-921A-F41D4E3EDDE4}"/>
            </c:ext>
          </c:extLst>
        </c:ser>
        <c:ser>
          <c:idx val="10"/>
          <c:order val="43"/>
          <c:tx>
            <c:v>4</c:v>
          </c:tx>
          <c:spPr>
            <a:ln w="50800"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F-DA9E-E44E-921A-F41D4E3EDDE4}"/>
            </c:ext>
          </c:extLst>
        </c:ser>
        <c:ser>
          <c:idx val="11"/>
          <c:order val="44"/>
          <c:tx>
            <c:v>5</c:v>
          </c:tx>
          <c:spPr>
            <a:ln w="50800"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1-DA9E-E44E-921A-F41D4E3EDDE4}"/>
            </c:ext>
          </c:extLst>
        </c:ser>
        <c:ser>
          <c:idx val="12"/>
          <c:order val="45"/>
          <c:tx>
            <c:v>6</c:v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3-DA9E-E44E-921A-F41D4E3EDDE4}"/>
            </c:ext>
          </c:extLst>
        </c:ser>
        <c:ser>
          <c:idx val="0"/>
          <c:order val="46"/>
          <c:tx>
            <c:v>1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7-DA9E-E44E-921A-F41D4E3EDDE4}"/>
            </c:ext>
          </c:extLst>
        </c:ser>
        <c:ser>
          <c:idx val="1"/>
          <c:order val="47"/>
          <c:tx>
            <c:v>2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9-DA9E-E44E-921A-F41D4E3EDDE4}"/>
            </c:ext>
          </c:extLst>
        </c:ser>
        <c:ser>
          <c:idx val="2"/>
          <c:order val="48"/>
          <c:tx>
            <c:v>3</c:v>
          </c:tx>
          <c:spPr>
            <a:ln w="508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B-DA9E-E44E-921A-F41D4E3EDDE4}"/>
            </c:ext>
          </c:extLst>
        </c:ser>
        <c:ser>
          <c:idx val="3"/>
          <c:order val="49"/>
          <c:tx>
            <c:v>4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D-DA9E-E44E-921A-F41D4E3EDDE4}"/>
            </c:ext>
          </c:extLst>
        </c:ser>
        <c:ser>
          <c:idx val="4"/>
          <c:order val="50"/>
          <c:tx>
            <c:v>5</c:v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F-DA9E-E44E-921A-F41D4E3EDDE4}"/>
            </c:ext>
          </c:extLst>
        </c:ser>
        <c:ser>
          <c:idx val="5"/>
          <c:order val="51"/>
          <c:tx>
            <c:v>6</c:v>
          </c:tx>
          <c:spPr>
            <a:ln w="508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1-DA9E-E44E-921A-F41D4E3EDDE4}"/>
            </c:ext>
          </c:extLst>
        </c:ser>
        <c:ser>
          <c:idx val="6"/>
          <c:order val="52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x"/>
            <c:size val="9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Sheet1!$J$48:$J$52</c:f>
              <c:numCache>
                <c:formatCode>General</c:formatCode>
                <c:ptCount val="5"/>
                <c:pt idx="0">
                  <c:v>2.7981115980355695</c:v>
                </c:pt>
                <c:pt idx="1">
                  <c:v>2.0175272911232658</c:v>
                </c:pt>
                <c:pt idx="2">
                  <c:v>0.56628449007862713</c:v>
                </c:pt>
                <c:pt idx="3">
                  <c:v>0.18273381864722088</c:v>
                </c:pt>
                <c:pt idx="4">
                  <c:v>6.80175880520211E-2</c:v>
                </c:pt>
              </c:numCache>
            </c:numRef>
          </c:xVal>
          <c:yVal>
            <c:numRef>
              <c:f>Sheet1!$I$48:$I$52</c:f>
              <c:numCache>
                <c:formatCode>General</c:formatCode>
                <c:ptCount val="5"/>
                <c:pt idx="0">
                  <c:v>5.7104318327256522E-2</c:v>
                </c:pt>
                <c:pt idx="1">
                  <c:v>0.53630472295681741</c:v>
                </c:pt>
                <c:pt idx="2">
                  <c:v>0.78201191487048516</c:v>
                </c:pt>
                <c:pt idx="3">
                  <c:v>0.57865709238286611</c:v>
                </c:pt>
                <c:pt idx="4">
                  <c:v>0.35709233727311074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3-DA9E-E44E-921A-F41D4E3ED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720672"/>
        <c:axId val="629168720"/>
      </c:scatterChart>
      <c:valAx>
        <c:axId val="454720672"/>
        <c:scaling>
          <c:logBase val="10"/>
          <c:orientation val="minMax"/>
          <c:max val="20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Vso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629168720"/>
        <c:crossesAt val="1.0000000000000002E-2"/>
        <c:crossBetween val="midCat"/>
      </c:valAx>
      <c:valAx>
        <c:axId val="6291687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Vsw [m/s}</a:t>
                </a:r>
              </a:p>
            </c:rich>
          </c:tx>
          <c:layout>
            <c:manualLayout>
              <c:xMode val="edge"/>
              <c:yMode val="edge"/>
              <c:x val="6.1920334857369919E-3"/>
              <c:y val="0.3923572613934995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454720672"/>
        <c:crossesAt val="1.0000000000000002E-2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59745078369447E-2"/>
          <c:y val="4.2270916129640568E-2"/>
          <c:w val="0.70542831994710653"/>
          <c:h val="0.83292676995340853"/>
        </c:manualLayout>
      </c:layout>
      <c:scatterChart>
        <c:scatterStyle val="smoothMarker"/>
        <c:varyColors val="0"/>
        <c:ser>
          <c:idx val="28"/>
          <c:order val="0"/>
          <c:tx>
            <c:v>1</c:v>
          </c:tx>
          <c:spPr>
            <a:ln w="50800"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3F-C340-A16E-11F6040E0F9A}"/>
            </c:ext>
          </c:extLst>
        </c:ser>
        <c:ser>
          <c:idx val="29"/>
          <c:order val="1"/>
          <c:tx>
            <c:v>2</c:v>
          </c:tx>
          <c:spPr>
            <a:ln w="50800"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3F-C340-A16E-11F6040E0F9A}"/>
            </c:ext>
          </c:extLst>
        </c:ser>
        <c:ser>
          <c:idx val="30"/>
          <c:order val="2"/>
          <c:tx>
            <c:v>3</c:v>
          </c:tx>
          <c:spPr>
            <a:ln w="5080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3F-C340-A16E-11F6040E0F9A}"/>
            </c:ext>
          </c:extLst>
        </c:ser>
        <c:ser>
          <c:idx val="31"/>
          <c:order val="3"/>
          <c:tx>
            <c:v>4</c:v>
          </c:tx>
          <c:spPr>
            <a:ln w="50800"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63F-C340-A16E-11F6040E0F9A}"/>
            </c:ext>
          </c:extLst>
        </c:ser>
        <c:ser>
          <c:idx val="32"/>
          <c:order val="4"/>
          <c:tx>
            <c:v>5</c:v>
          </c:tx>
          <c:spPr>
            <a:ln w="50800"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63F-C340-A16E-11F6040E0F9A}"/>
            </c:ext>
          </c:extLst>
        </c:ser>
        <c:ser>
          <c:idx val="33"/>
          <c:order val="5"/>
          <c:tx>
            <c:v>6</c:v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63F-C340-A16E-11F6040E0F9A}"/>
            </c:ext>
          </c:extLst>
        </c:ser>
        <c:ser>
          <c:idx val="20"/>
          <c:order val="6"/>
          <c:tx>
            <c:v>1 Branch</c:v>
          </c:tx>
          <c:spPr>
            <a:ln>
              <a:solidFill>
                <a:schemeClr val="accent5">
                  <a:lumMod val="75000"/>
                </a:schemeClr>
              </a:solidFill>
              <a:prstDash val="dash"/>
            </a:ln>
          </c:spPr>
          <c:marker>
            <c:symbol val="diamond"/>
            <c:size val="5"/>
            <c:spPr>
              <a:solidFill>
                <a:schemeClr val="bg1"/>
              </a:solidFill>
              <a:ln>
                <a:solidFill>
                  <a:schemeClr val="accent5">
                    <a:lumMod val="75000"/>
                  </a:schemeClr>
                </a:solidFill>
              </a:ln>
            </c:spPr>
          </c:marker>
          <c:dPt>
            <c:idx val="2"/>
            <c:bubble3D val="0"/>
            <c:spPr>
              <a:ln w="25400">
                <a:solidFill>
                  <a:schemeClr val="accent5">
                    <a:lumMod val="75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0-192E-F244-B0DF-8184FAD013BB}"/>
              </c:ext>
            </c:extLst>
          </c:dPt>
          <c:xVal>
            <c:numRef>
              <c:f>Sheet1!$H$73:$H$77</c:f>
              <c:numCache>
                <c:formatCode>General</c:formatCode>
                <c:ptCount val="5"/>
                <c:pt idx="0">
                  <c:v>3.1478755477900155</c:v>
                </c:pt>
                <c:pt idx="1">
                  <c:v>2.269718202513674</c:v>
                </c:pt>
                <c:pt idx="2">
                  <c:v>0.63707005133845551</c:v>
                </c:pt>
                <c:pt idx="3">
                  <c:v>0.20557554597812347</c:v>
                </c:pt>
                <c:pt idx="4">
                  <c:v>7.6519786558523734E-2</c:v>
                </c:pt>
              </c:numCache>
            </c:numRef>
          </c:xVal>
          <c:yVal>
            <c:numRef>
              <c:f>Sheet1!$G$73:$G$77</c:f>
              <c:numCache>
                <c:formatCode>General</c:formatCode>
                <c:ptCount val="5"/>
                <c:pt idx="0">
                  <c:v>6.4242358118163576E-2</c:v>
                </c:pt>
                <c:pt idx="1">
                  <c:v>0.60334281332641959</c:v>
                </c:pt>
                <c:pt idx="2">
                  <c:v>0.87976340422929566</c:v>
                </c:pt>
                <c:pt idx="3">
                  <c:v>0.65098922893072431</c:v>
                </c:pt>
                <c:pt idx="4">
                  <c:v>0.40172887943224955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163F-C340-A16E-11F6040E0F9A}"/>
            </c:ext>
          </c:extLst>
        </c:ser>
        <c:ser>
          <c:idx val="34"/>
          <c:order val="7"/>
          <c:tx>
            <c:v>2 Branches</c:v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triangle"/>
            <c:size val="5"/>
            <c:spPr>
              <a:solidFill>
                <a:schemeClr val="bg1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Sheet1!$J$73:$J$77</c:f>
              <c:numCache>
                <c:formatCode>General</c:formatCode>
                <c:ptCount val="5"/>
                <c:pt idx="0">
                  <c:v>1.5739377738950078</c:v>
                </c:pt>
                <c:pt idx="1">
                  <c:v>1.134859101256837</c:v>
                </c:pt>
                <c:pt idx="2">
                  <c:v>0.31853502566922776</c:v>
                </c:pt>
                <c:pt idx="3">
                  <c:v>0.10278777298906173</c:v>
                </c:pt>
                <c:pt idx="4">
                  <c:v>3.8259893279261867E-2</c:v>
                </c:pt>
              </c:numCache>
            </c:numRef>
          </c:xVal>
          <c:yVal>
            <c:numRef>
              <c:f>Sheet1!$I$73:$I$77</c:f>
              <c:numCache>
                <c:formatCode>General</c:formatCode>
                <c:ptCount val="5"/>
                <c:pt idx="0">
                  <c:v>3.2121179059081788E-2</c:v>
                </c:pt>
                <c:pt idx="1">
                  <c:v>0.3016714066632098</c:v>
                </c:pt>
                <c:pt idx="2">
                  <c:v>0.43988170211464783</c:v>
                </c:pt>
                <c:pt idx="3">
                  <c:v>0.32549461446536215</c:v>
                </c:pt>
                <c:pt idx="4">
                  <c:v>0.20086443971612478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63F-C340-A16E-11F6040E0F9A}"/>
            </c:ext>
          </c:extLst>
        </c:ser>
        <c:ser>
          <c:idx val="6"/>
          <c:order val="8"/>
          <c:tx>
            <c:v>4 Branches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circle"/>
            <c:size val="5"/>
            <c:spPr>
              <a:solidFill>
                <a:schemeClr val="bg1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Sheet1!$L$73:$L$77</c:f>
              <c:numCache>
                <c:formatCode>General</c:formatCode>
                <c:ptCount val="5"/>
                <c:pt idx="0">
                  <c:v>0.78696888694750389</c:v>
                </c:pt>
                <c:pt idx="1">
                  <c:v>0.56742955062841849</c:v>
                </c:pt>
                <c:pt idx="2">
                  <c:v>0.15926751283461388</c:v>
                </c:pt>
                <c:pt idx="3">
                  <c:v>5.1393886494530867E-2</c:v>
                </c:pt>
                <c:pt idx="4">
                  <c:v>1.9129946639630933E-2</c:v>
                </c:pt>
              </c:numCache>
            </c:numRef>
          </c:xVal>
          <c:yVal>
            <c:numRef>
              <c:f>Sheet1!$K$73:$K$77</c:f>
              <c:numCache>
                <c:formatCode>General</c:formatCode>
                <c:ptCount val="5"/>
                <c:pt idx="0">
                  <c:v>1.6060589529540894E-2</c:v>
                </c:pt>
                <c:pt idx="1">
                  <c:v>0.1508357033316049</c:v>
                </c:pt>
                <c:pt idx="2">
                  <c:v>0.21994085105732392</c:v>
                </c:pt>
                <c:pt idx="3">
                  <c:v>0.16274730723268108</c:v>
                </c:pt>
                <c:pt idx="4">
                  <c:v>0.10043221985806239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4-163F-C340-A16E-11F6040E0F9A}"/>
            </c:ext>
          </c:extLst>
        </c:ser>
        <c:ser>
          <c:idx val="27"/>
          <c:order val="9"/>
          <c:tx>
            <c:v>8 Branches</c:v>
          </c:tx>
          <c:spPr>
            <a:ln>
              <a:solidFill>
                <a:srgbClr val="FFC000"/>
              </a:solidFill>
              <a:prstDash val="dash"/>
            </a:ln>
          </c:spPr>
          <c:marker>
            <c:symbol val="x"/>
            <c:size val="5"/>
            <c:spPr>
              <a:solidFill>
                <a:schemeClr val="bg1"/>
              </a:solidFill>
              <a:ln>
                <a:solidFill>
                  <a:srgbClr val="FFC000"/>
                </a:solidFill>
              </a:ln>
            </c:spPr>
          </c:marker>
          <c:xVal>
            <c:numRef>
              <c:f>Sheet1!$N$73:$N$77</c:f>
              <c:numCache>
                <c:formatCode>General</c:formatCode>
                <c:ptCount val="5"/>
                <c:pt idx="0">
                  <c:v>0.39348444347375194</c:v>
                </c:pt>
                <c:pt idx="1">
                  <c:v>0.28371477531420924</c:v>
                </c:pt>
                <c:pt idx="2">
                  <c:v>7.9633756417306939E-2</c:v>
                </c:pt>
                <c:pt idx="3">
                  <c:v>2.5696943247265434E-2</c:v>
                </c:pt>
                <c:pt idx="4">
                  <c:v>9.5649733198154667E-3</c:v>
                </c:pt>
              </c:numCache>
            </c:numRef>
          </c:xVal>
          <c:yVal>
            <c:numRef>
              <c:f>Sheet1!$M$73:$M$77</c:f>
              <c:numCache>
                <c:formatCode>General</c:formatCode>
                <c:ptCount val="5"/>
                <c:pt idx="0">
                  <c:v>8.0302947647704469E-3</c:v>
                </c:pt>
                <c:pt idx="1">
                  <c:v>7.5417851665802449E-2</c:v>
                </c:pt>
                <c:pt idx="2">
                  <c:v>0.10997042552866196</c:v>
                </c:pt>
                <c:pt idx="3">
                  <c:v>8.1373653616340538E-2</c:v>
                </c:pt>
                <c:pt idx="4">
                  <c:v>5.0216109929031194E-2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163F-C340-A16E-11F6040E0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720672"/>
        <c:axId val="629168720"/>
      </c:scatterChart>
      <c:valAx>
        <c:axId val="454720672"/>
        <c:scaling>
          <c:logBase val="10"/>
          <c:orientation val="minMax"/>
          <c:max val="20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Vso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629168720"/>
        <c:crossesAt val="1.0000000000000002E-2"/>
        <c:crossBetween val="midCat"/>
      </c:valAx>
      <c:valAx>
        <c:axId val="629168720"/>
        <c:scaling>
          <c:logBase val="10"/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Vsw [m/s}</a:t>
                </a:r>
              </a:p>
            </c:rich>
          </c:tx>
          <c:layout>
            <c:manualLayout>
              <c:xMode val="edge"/>
              <c:yMode val="edge"/>
              <c:x val="6.1920334857369919E-3"/>
              <c:y val="0.3923572613934995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454720672"/>
        <c:crossesAt val="1.0000000000000002E-2"/>
        <c:crossBetween val="midCat"/>
      </c:valAx>
      <c:spPr>
        <a:noFill/>
        <a:ln>
          <a:solidFill>
            <a:srgbClr val="00B050"/>
          </a:solidFill>
        </a:ln>
        <a:effectLst/>
      </c:spPr>
    </c:plotArea>
    <c:legend>
      <c:legendPos val="r"/>
      <c:layout>
        <c:manualLayout>
          <c:xMode val="edge"/>
          <c:yMode val="edge"/>
          <c:x val="0.83593233169688541"/>
          <c:y val="0.11893727775498883"/>
          <c:w val="9.8024372327505077E-2"/>
          <c:h val="0.48931810480394572"/>
        </c:manualLayout>
      </c:layout>
      <c:overlay val="0"/>
      <c:txPr>
        <a:bodyPr/>
        <a:lstStyle/>
        <a:p>
          <a:pPr>
            <a:defRPr sz="1000"/>
          </a:pPr>
          <a:endParaRPr lang="nb-NO"/>
        </a:p>
      </c:txPr>
    </c:legend>
    <c:plotVisOnly val="1"/>
    <c:dispBlanksAs val="gap"/>
    <c:showDLblsOverMax val="0"/>
    <c:extLst/>
  </c:chart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59745078369447E-2"/>
          <c:y val="4.2270916129640568E-2"/>
          <c:w val="0.88373043201622603"/>
          <c:h val="0.83292676995340853"/>
        </c:manualLayout>
      </c:layout>
      <c:scatterChart>
        <c:scatterStyle val="smoothMarker"/>
        <c:varyColors val="0"/>
        <c:ser>
          <c:idx val="13"/>
          <c:order val="0"/>
          <c:tx>
            <c:v>1</c:v>
          </c:tx>
          <c:spPr>
            <a:ln w="50800"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C-1D6A-0F46-90E5-5F7AC01C3B25}"/>
            </c:ext>
          </c:extLst>
        </c:ser>
        <c:ser>
          <c:idx val="41"/>
          <c:order val="1"/>
          <c:tx>
            <c:v>2</c:v>
          </c:tx>
          <c:spPr>
            <a:ln w="50800"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D-1D6A-0F46-90E5-5F7AC01C3B25}"/>
            </c:ext>
          </c:extLst>
        </c:ser>
        <c:ser>
          <c:idx val="48"/>
          <c:order val="2"/>
          <c:tx>
            <c:v>3</c:v>
          </c:tx>
          <c:spPr>
            <a:ln w="5080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E-1D6A-0F46-90E5-5F7AC01C3B25}"/>
            </c:ext>
          </c:extLst>
        </c:ser>
        <c:ser>
          <c:idx val="55"/>
          <c:order val="3"/>
          <c:tx>
            <c:v>4</c:v>
          </c:tx>
          <c:spPr>
            <a:ln w="50800"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F-1D6A-0F46-90E5-5F7AC01C3B25}"/>
            </c:ext>
          </c:extLst>
        </c:ser>
        <c:ser>
          <c:idx val="56"/>
          <c:order val="4"/>
          <c:tx>
            <c:v>5</c:v>
          </c:tx>
          <c:spPr>
            <a:ln w="50800"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A0-1D6A-0F46-90E5-5F7AC01C3B25}"/>
            </c:ext>
          </c:extLst>
        </c:ser>
        <c:ser>
          <c:idx val="57"/>
          <c:order val="5"/>
          <c:tx>
            <c:v>6</c:v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A1-1D6A-0F46-90E5-5F7AC01C3B25}"/>
            </c:ext>
          </c:extLst>
        </c:ser>
        <c:ser>
          <c:idx val="58"/>
          <c:order val="6"/>
          <c:marker>
            <c:symbol val="none"/>
          </c:marker>
          <c:xVal>
            <c:numRef>
              <c:f>Sheet1!$J$60:$J$64</c:f>
              <c:numCache>
                <c:formatCode>General</c:formatCode>
                <c:ptCount val="5"/>
                <c:pt idx="0">
                  <c:v>4.0292807011712188</c:v>
                </c:pt>
                <c:pt idx="1">
                  <c:v>2.9052392992175022</c:v>
                </c:pt>
                <c:pt idx="2">
                  <c:v>0.81544966571322286</c:v>
                </c:pt>
                <c:pt idx="3">
                  <c:v>0.26313669885199797</c:v>
                </c:pt>
                <c:pt idx="4">
                  <c:v>9.7945326794910359E-2</c:v>
                </c:pt>
              </c:numCache>
            </c:numRef>
          </c:xVal>
          <c:yVal>
            <c:numRef>
              <c:f>Sheet1!$I$60:$I$64</c:f>
              <c:numCache>
                <c:formatCode>General</c:formatCode>
                <c:ptCount val="5"/>
                <c:pt idx="0">
                  <c:v>8.2230218391249374E-2</c:v>
                </c:pt>
                <c:pt idx="1">
                  <c:v>0.77227880105781688</c:v>
                </c:pt>
                <c:pt idx="2">
                  <c:v>1.1260971574134984</c:v>
                </c:pt>
                <c:pt idx="3">
                  <c:v>0.83326621303132697</c:v>
                </c:pt>
                <c:pt idx="4">
                  <c:v>0.51421296567327934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A2-1D6A-0F46-90E5-5F7AC01C3B25}"/>
            </c:ext>
          </c:extLst>
        </c:ser>
        <c:ser>
          <c:idx val="59"/>
          <c:order val="7"/>
          <c:tx>
            <c:v>1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A3-1D6A-0F46-90E5-5F7AC01C3B25}"/>
            </c:ext>
          </c:extLst>
        </c:ser>
        <c:ser>
          <c:idx val="60"/>
          <c:order val="8"/>
          <c:tx>
            <c:v>2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A4-1D6A-0F46-90E5-5F7AC01C3B25}"/>
            </c:ext>
          </c:extLst>
        </c:ser>
        <c:ser>
          <c:idx val="61"/>
          <c:order val="9"/>
          <c:tx>
            <c:v>3</c:v>
          </c:tx>
          <c:spPr>
            <a:ln w="508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A5-1D6A-0F46-90E5-5F7AC01C3B25}"/>
            </c:ext>
          </c:extLst>
        </c:ser>
        <c:ser>
          <c:idx val="62"/>
          <c:order val="10"/>
          <c:tx>
            <c:v>4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A6-1D6A-0F46-90E5-5F7AC01C3B25}"/>
            </c:ext>
          </c:extLst>
        </c:ser>
        <c:ser>
          <c:idx val="63"/>
          <c:order val="11"/>
          <c:tx>
            <c:v>5</c:v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A7-1D6A-0F46-90E5-5F7AC01C3B25}"/>
            </c:ext>
          </c:extLst>
        </c:ser>
        <c:ser>
          <c:idx val="64"/>
          <c:order val="12"/>
          <c:tx>
            <c:v>6</c:v>
          </c:tx>
          <c:spPr>
            <a:ln w="508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A8-1D6A-0F46-90E5-5F7AC01C3B25}"/>
            </c:ext>
          </c:extLst>
        </c:ser>
        <c:ser>
          <c:idx val="65"/>
          <c:order val="13"/>
          <c:tx>
            <c:v>1</c:v>
          </c:tx>
          <c:spPr>
            <a:ln w="50800"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A9-1D6A-0F46-90E5-5F7AC01C3B25}"/>
            </c:ext>
          </c:extLst>
        </c:ser>
        <c:ser>
          <c:idx val="66"/>
          <c:order val="14"/>
          <c:tx>
            <c:v>2</c:v>
          </c:tx>
          <c:spPr>
            <a:ln w="50800"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AA-1D6A-0F46-90E5-5F7AC01C3B25}"/>
            </c:ext>
          </c:extLst>
        </c:ser>
        <c:ser>
          <c:idx val="67"/>
          <c:order val="15"/>
          <c:tx>
            <c:v>3</c:v>
          </c:tx>
          <c:spPr>
            <a:ln w="5080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AB-1D6A-0F46-90E5-5F7AC01C3B25}"/>
            </c:ext>
          </c:extLst>
        </c:ser>
        <c:ser>
          <c:idx val="68"/>
          <c:order val="16"/>
          <c:tx>
            <c:v>4</c:v>
          </c:tx>
          <c:spPr>
            <a:ln w="50800"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AC-1D6A-0F46-90E5-5F7AC01C3B25}"/>
            </c:ext>
          </c:extLst>
        </c:ser>
        <c:ser>
          <c:idx val="69"/>
          <c:order val="17"/>
          <c:tx>
            <c:v>5</c:v>
          </c:tx>
          <c:spPr>
            <a:ln w="50800"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AD-1D6A-0F46-90E5-5F7AC01C3B25}"/>
            </c:ext>
          </c:extLst>
        </c:ser>
        <c:ser>
          <c:idx val="70"/>
          <c:order val="18"/>
          <c:tx>
            <c:v>6</c:v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AE-1D6A-0F46-90E5-5F7AC01C3B25}"/>
            </c:ext>
          </c:extLst>
        </c:ser>
        <c:ser>
          <c:idx val="71"/>
          <c:order val="19"/>
          <c:tx>
            <c:v>1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AF-1D6A-0F46-90E5-5F7AC01C3B25}"/>
            </c:ext>
          </c:extLst>
        </c:ser>
        <c:ser>
          <c:idx val="72"/>
          <c:order val="20"/>
          <c:tx>
            <c:v>2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B0-1D6A-0F46-90E5-5F7AC01C3B25}"/>
            </c:ext>
          </c:extLst>
        </c:ser>
        <c:ser>
          <c:idx val="73"/>
          <c:order val="21"/>
          <c:tx>
            <c:v>3</c:v>
          </c:tx>
          <c:spPr>
            <a:ln w="508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B1-1D6A-0F46-90E5-5F7AC01C3B25}"/>
            </c:ext>
          </c:extLst>
        </c:ser>
        <c:ser>
          <c:idx val="74"/>
          <c:order val="22"/>
          <c:tx>
            <c:v>4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B2-1D6A-0F46-90E5-5F7AC01C3B25}"/>
            </c:ext>
          </c:extLst>
        </c:ser>
        <c:ser>
          <c:idx val="75"/>
          <c:order val="23"/>
          <c:tx>
            <c:v>5</c:v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B3-1D6A-0F46-90E5-5F7AC01C3B25}"/>
            </c:ext>
          </c:extLst>
        </c:ser>
        <c:ser>
          <c:idx val="76"/>
          <c:order val="24"/>
          <c:tx>
            <c:v>6</c:v>
          </c:tx>
          <c:spPr>
            <a:ln w="508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B4-1D6A-0F46-90E5-5F7AC01C3B25}"/>
            </c:ext>
          </c:extLst>
        </c:ser>
        <c:ser>
          <c:idx val="77"/>
          <c:order val="25"/>
          <c:tx>
            <c:v>1</c:v>
          </c:tx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B5-1D6A-0F46-90E5-5F7AC01C3B25}"/>
            </c:ext>
          </c:extLst>
        </c:ser>
        <c:ser>
          <c:idx val="78"/>
          <c:order val="26"/>
          <c:tx>
            <c:v>2</c:v>
          </c:tx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B6-1D6A-0F46-90E5-5F7AC01C3B25}"/>
            </c:ext>
          </c:extLst>
        </c:ser>
        <c:ser>
          <c:idx val="79"/>
          <c:order val="27"/>
          <c:tx>
            <c:v>3</c:v>
          </c:tx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B7-1D6A-0F46-90E5-5F7AC01C3B25}"/>
            </c:ext>
          </c:extLst>
        </c:ser>
        <c:ser>
          <c:idx val="80"/>
          <c:order val="28"/>
          <c:tx>
            <c:v>4</c:v>
          </c:tx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B8-1D6A-0F46-90E5-5F7AC01C3B25}"/>
            </c:ext>
          </c:extLst>
        </c:ser>
        <c:ser>
          <c:idx val="81"/>
          <c:order val="29"/>
          <c:tx>
            <c:v>5</c:v>
          </c:tx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B9-1D6A-0F46-90E5-5F7AC01C3B25}"/>
            </c:ext>
          </c:extLst>
        </c:ser>
        <c:ser>
          <c:idx val="82"/>
          <c:order val="30"/>
          <c:tx>
            <c:v>6</c:v>
          </c:tx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BA-1D6A-0F46-90E5-5F7AC01C3B25}"/>
            </c:ext>
          </c:extLst>
        </c:ser>
        <c:ser>
          <c:idx val="83"/>
          <c:order val="31"/>
          <c:marker>
            <c:symbol val="none"/>
          </c:marker>
          <c:xVal>
            <c:numRef>
              <c:f>Sheet1!$H$60:$H$64</c:f>
              <c:numCache>
                <c:formatCode>General</c:formatCode>
                <c:ptCount val="5"/>
                <c:pt idx="0">
                  <c:v>8.0585614023424377</c:v>
                </c:pt>
                <c:pt idx="1">
                  <c:v>5.8104785984350045</c:v>
                </c:pt>
                <c:pt idx="2">
                  <c:v>1.6308993314264457</c:v>
                </c:pt>
                <c:pt idx="3">
                  <c:v>0.52627339770399595</c:v>
                </c:pt>
                <c:pt idx="4">
                  <c:v>0.19589065358982072</c:v>
                </c:pt>
              </c:numCache>
            </c:numRef>
          </c:xVal>
          <c:yVal>
            <c:numRef>
              <c:f>Sheet1!$G$60:$G$64</c:f>
              <c:numCache>
                <c:formatCode>General</c:formatCode>
                <c:ptCount val="5"/>
                <c:pt idx="0">
                  <c:v>0.16446043678249875</c:v>
                </c:pt>
                <c:pt idx="1">
                  <c:v>1.5445576021156338</c:v>
                </c:pt>
                <c:pt idx="2">
                  <c:v>2.2521943148269967</c:v>
                </c:pt>
                <c:pt idx="3">
                  <c:v>1.6665324260626539</c:v>
                </c:pt>
                <c:pt idx="4">
                  <c:v>1.0284259313465587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BB-1D6A-0F46-90E5-5F7AC01C3B25}"/>
            </c:ext>
          </c:extLst>
        </c:ser>
        <c:ser>
          <c:idx val="84"/>
          <c:order val="32"/>
          <c:tx>
            <c:v>1</c:v>
          </c:tx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BC-1D6A-0F46-90E5-5F7AC01C3B25}"/>
            </c:ext>
          </c:extLst>
        </c:ser>
        <c:ser>
          <c:idx val="85"/>
          <c:order val="33"/>
          <c:tx>
            <c:v>2</c:v>
          </c:tx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BD-1D6A-0F46-90E5-5F7AC01C3B25}"/>
            </c:ext>
          </c:extLst>
        </c:ser>
        <c:ser>
          <c:idx val="86"/>
          <c:order val="34"/>
          <c:tx>
            <c:v>3</c:v>
          </c:tx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BE-1D6A-0F46-90E5-5F7AC01C3B25}"/>
            </c:ext>
          </c:extLst>
        </c:ser>
        <c:ser>
          <c:idx val="87"/>
          <c:order val="35"/>
          <c:tx>
            <c:v>4</c:v>
          </c:tx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BF-1D6A-0F46-90E5-5F7AC01C3B25}"/>
            </c:ext>
          </c:extLst>
        </c:ser>
        <c:ser>
          <c:idx val="88"/>
          <c:order val="36"/>
          <c:tx>
            <c:v>5</c:v>
          </c:tx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C0-1D6A-0F46-90E5-5F7AC01C3B25}"/>
            </c:ext>
          </c:extLst>
        </c:ser>
        <c:ser>
          <c:idx val="89"/>
          <c:order val="37"/>
          <c:tx>
            <c:v>6</c:v>
          </c:tx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C1-1D6A-0F46-90E5-5F7AC01C3B25}"/>
            </c:ext>
          </c:extLst>
        </c:ser>
        <c:ser>
          <c:idx val="90"/>
          <c:order val="38"/>
          <c:marker>
            <c:symbol val="none"/>
          </c:marker>
          <c:xVal>
            <c:numRef>
              <c:f>Sheet1!$N$60:$N$64</c:f>
              <c:numCache>
                <c:formatCode>General</c:formatCode>
                <c:ptCount val="5"/>
                <c:pt idx="0">
                  <c:v>1.0073201752928047</c:v>
                </c:pt>
                <c:pt idx="1">
                  <c:v>0.72630982480437556</c:v>
                </c:pt>
                <c:pt idx="2">
                  <c:v>0.20386241642830571</c:v>
                </c:pt>
                <c:pt idx="3">
                  <c:v>6.5784174712999494E-2</c:v>
                </c:pt>
                <c:pt idx="4">
                  <c:v>2.448633169872759E-2</c:v>
                </c:pt>
              </c:numCache>
            </c:numRef>
          </c:xVal>
          <c:yVal>
            <c:numRef>
              <c:f>Sheet1!$M$60:$M$64</c:f>
              <c:numCache>
                <c:formatCode>General</c:formatCode>
                <c:ptCount val="5"/>
                <c:pt idx="0">
                  <c:v>2.0557554597812343E-2</c:v>
                </c:pt>
                <c:pt idx="1">
                  <c:v>0.19306970026445422</c:v>
                </c:pt>
                <c:pt idx="2">
                  <c:v>0.28152428935337459</c:v>
                </c:pt>
                <c:pt idx="3">
                  <c:v>0.20831655325783174</c:v>
                </c:pt>
                <c:pt idx="4">
                  <c:v>0.12855324141831984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C2-1D6A-0F46-90E5-5F7AC01C3B25}"/>
            </c:ext>
          </c:extLst>
        </c:ser>
        <c:ser>
          <c:idx val="91"/>
          <c:order val="39"/>
          <c:tx>
            <c:v>1</c:v>
          </c:tx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C3-1D6A-0F46-90E5-5F7AC01C3B25}"/>
            </c:ext>
          </c:extLst>
        </c:ser>
        <c:ser>
          <c:idx val="92"/>
          <c:order val="40"/>
          <c:tx>
            <c:v>2</c:v>
          </c:tx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C4-1D6A-0F46-90E5-5F7AC01C3B25}"/>
            </c:ext>
          </c:extLst>
        </c:ser>
        <c:ser>
          <c:idx val="93"/>
          <c:order val="41"/>
          <c:tx>
            <c:v>3</c:v>
          </c:tx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C5-1D6A-0F46-90E5-5F7AC01C3B25}"/>
            </c:ext>
          </c:extLst>
        </c:ser>
        <c:ser>
          <c:idx val="94"/>
          <c:order val="42"/>
          <c:tx>
            <c:v>4</c:v>
          </c:tx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C6-1D6A-0F46-90E5-5F7AC01C3B25}"/>
            </c:ext>
          </c:extLst>
        </c:ser>
        <c:ser>
          <c:idx val="95"/>
          <c:order val="43"/>
          <c:tx>
            <c:v>5</c:v>
          </c:tx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C7-1D6A-0F46-90E5-5F7AC01C3B25}"/>
            </c:ext>
          </c:extLst>
        </c:ser>
        <c:ser>
          <c:idx val="96"/>
          <c:order val="44"/>
          <c:tx>
            <c:v>6</c:v>
          </c:tx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C8-1D6A-0F46-90E5-5F7AC01C3B25}"/>
            </c:ext>
          </c:extLst>
        </c:ser>
        <c:ser>
          <c:idx val="97"/>
          <c:order val="45"/>
          <c:tx>
            <c:v>1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C9-1D6A-0F46-90E5-5F7AC01C3B25}"/>
            </c:ext>
          </c:extLst>
        </c:ser>
        <c:ser>
          <c:idx val="98"/>
          <c:order val="46"/>
          <c:tx>
            <c:v>2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CA-1D6A-0F46-90E5-5F7AC01C3B25}"/>
            </c:ext>
          </c:extLst>
        </c:ser>
        <c:ser>
          <c:idx val="99"/>
          <c:order val="47"/>
          <c:tx>
            <c:v>3</c:v>
          </c:tx>
          <c:spPr>
            <a:ln w="508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CB-1D6A-0F46-90E5-5F7AC01C3B25}"/>
            </c:ext>
          </c:extLst>
        </c:ser>
        <c:ser>
          <c:idx val="100"/>
          <c:order val="48"/>
          <c:tx>
            <c:v>4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CC-1D6A-0F46-90E5-5F7AC01C3B25}"/>
            </c:ext>
          </c:extLst>
        </c:ser>
        <c:ser>
          <c:idx val="101"/>
          <c:order val="49"/>
          <c:tx>
            <c:v>5</c:v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CD-1D6A-0F46-90E5-5F7AC01C3B25}"/>
            </c:ext>
          </c:extLst>
        </c:ser>
        <c:ser>
          <c:idx val="102"/>
          <c:order val="50"/>
          <c:tx>
            <c:v>6</c:v>
          </c:tx>
          <c:spPr>
            <a:ln w="508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CE-1D6A-0F46-90E5-5F7AC01C3B25}"/>
            </c:ext>
          </c:extLst>
        </c:ser>
        <c:ser>
          <c:idx val="103"/>
          <c:order val="51"/>
          <c:marker>
            <c:symbol val="none"/>
          </c:marker>
          <c:xVal>
            <c:numRef>
              <c:f>Sheet1!$L$60:$L$64</c:f>
              <c:numCache>
                <c:formatCode>General</c:formatCode>
                <c:ptCount val="5"/>
                <c:pt idx="0">
                  <c:v>2.0146403505856094</c:v>
                </c:pt>
                <c:pt idx="1">
                  <c:v>1.4526196496087511</c:v>
                </c:pt>
                <c:pt idx="2">
                  <c:v>0.40772483285661143</c:v>
                </c:pt>
                <c:pt idx="3">
                  <c:v>0.13156834942599899</c:v>
                </c:pt>
                <c:pt idx="4">
                  <c:v>4.8972663397455179E-2</c:v>
                </c:pt>
              </c:numCache>
            </c:numRef>
          </c:xVal>
          <c:yVal>
            <c:numRef>
              <c:f>Sheet1!$K$60:$K$64</c:f>
              <c:numCache>
                <c:formatCode>General</c:formatCode>
                <c:ptCount val="5"/>
                <c:pt idx="0">
                  <c:v>4.1115109195624687E-2</c:v>
                </c:pt>
                <c:pt idx="1">
                  <c:v>0.38613940052890844</c:v>
                </c:pt>
                <c:pt idx="2">
                  <c:v>0.56304857870674918</c:v>
                </c:pt>
                <c:pt idx="3">
                  <c:v>0.41663310651566349</c:v>
                </c:pt>
                <c:pt idx="4">
                  <c:v>0.25710648283663967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CF-1D6A-0F46-90E5-5F7AC01C3B25}"/>
            </c:ext>
          </c:extLst>
        </c:ser>
        <c:ser>
          <c:idx val="28"/>
          <c:order val="52"/>
          <c:tx>
            <c:v>1</c:v>
          </c:tx>
          <c:spPr>
            <a:ln w="50800"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5-1D6A-0F46-90E5-5F7AC01C3B25}"/>
            </c:ext>
          </c:extLst>
        </c:ser>
        <c:ser>
          <c:idx val="29"/>
          <c:order val="53"/>
          <c:tx>
            <c:v>2</c:v>
          </c:tx>
          <c:spPr>
            <a:ln w="50800"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7-1D6A-0F46-90E5-5F7AC01C3B25}"/>
            </c:ext>
          </c:extLst>
        </c:ser>
        <c:ser>
          <c:idx val="30"/>
          <c:order val="54"/>
          <c:tx>
            <c:v>3</c:v>
          </c:tx>
          <c:spPr>
            <a:ln w="5080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9-1D6A-0F46-90E5-5F7AC01C3B25}"/>
            </c:ext>
          </c:extLst>
        </c:ser>
        <c:ser>
          <c:idx val="31"/>
          <c:order val="55"/>
          <c:tx>
            <c:v>4</c:v>
          </c:tx>
          <c:spPr>
            <a:ln w="50800"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B-1D6A-0F46-90E5-5F7AC01C3B25}"/>
            </c:ext>
          </c:extLst>
        </c:ser>
        <c:ser>
          <c:idx val="32"/>
          <c:order val="56"/>
          <c:tx>
            <c:v>5</c:v>
          </c:tx>
          <c:spPr>
            <a:ln w="50800"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D-1D6A-0F46-90E5-5F7AC01C3B25}"/>
            </c:ext>
          </c:extLst>
        </c:ser>
        <c:ser>
          <c:idx val="33"/>
          <c:order val="57"/>
          <c:tx>
            <c:v>6</c:v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F-1D6A-0F46-90E5-5F7AC01C3B25}"/>
            </c:ext>
          </c:extLst>
        </c:ser>
        <c:ser>
          <c:idx val="34"/>
          <c:order val="58"/>
          <c:marker>
            <c:symbol val="none"/>
          </c:marker>
          <c:xVal>
            <c:numRef>
              <c:f>Sheet1!$J$60:$J$64</c:f>
              <c:numCache>
                <c:formatCode>General</c:formatCode>
                <c:ptCount val="5"/>
                <c:pt idx="0">
                  <c:v>4.0292807011712188</c:v>
                </c:pt>
                <c:pt idx="1">
                  <c:v>2.9052392992175022</c:v>
                </c:pt>
                <c:pt idx="2">
                  <c:v>0.81544966571322286</c:v>
                </c:pt>
                <c:pt idx="3">
                  <c:v>0.26313669885199797</c:v>
                </c:pt>
                <c:pt idx="4">
                  <c:v>9.7945326794910359E-2</c:v>
                </c:pt>
              </c:numCache>
            </c:numRef>
          </c:xVal>
          <c:yVal>
            <c:numRef>
              <c:f>Sheet1!$I$60:$I$64</c:f>
              <c:numCache>
                <c:formatCode>General</c:formatCode>
                <c:ptCount val="5"/>
                <c:pt idx="0">
                  <c:v>8.2230218391249374E-2</c:v>
                </c:pt>
                <c:pt idx="1">
                  <c:v>0.77227880105781688</c:v>
                </c:pt>
                <c:pt idx="2">
                  <c:v>1.1260971574134984</c:v>
                </c:pt>
                <c:pt idx="3">
                  <c:v>0.83326621303132697</c:v>
                </c:pt>
                <c:pt idx="4">
                  <c:v>0.51421296567327934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1-1D6A-0F46-90E5-5F7AC01C3B25}"/>
            </c:ext>
          </c:extLst>
        </c:ser>
        <c:ser>
          <c:idx val="35"/>
          <c:order val="59"/>
          <c:tx>
            <c:v>1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3-1D6A-0F46-90E5-5F7AC01C3B25}"/>
            </c:ext>
          </c:extLst>
        </c:ser>
        <c:ser>
          <c:idx val="36"/>
          <c:order val="60"/>
          <c:tx>
            <c:v>2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5-1D6A-0F46-90E5-5F7AC01C3B25}"/>
            </c:ext>
          </c:extLst>
        </c:ser>
        <c:ser>
          <c:idx val="37"/>
          <c:order val="61"/>
          <c:tx>
            <c:v>3</c:v>
          </c:tx>
          <c:spPr>
            <a:ln w="508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7-1D6A-0F46-90E5-5F7AC01C3B25}"/>
            </c:ext>
          </c:extLst>
        </c:ser>
        <c:ser>
          <c:idx val="38"/>
          <c:order val="62"/>
          <c:tx>
            <c:v>4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9-1D6A-0F46-90E5-5F7AC01C3B25}"/>
            </c:ext>
          </c:extLst>
        </c:ser>
        <c:ser>
          <c:idx val="39"/>
          <c:order val="63"/>
          <c:tx>
            <c:v>5</c:v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B-1D6A-0F46-90E5-5F7AC01C3B25}"/>
            </c:ext>
          </c:extLst>
        </c:ser>
        <c:ser>
          <c:idx val="40"/>
          <c:order val="64"/>
          <c:tx>
            <c:v>6</c:v>
          </c:tx>
          <c:spPr>
            <a:ln w="508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D-1D6A-0F46-90E5-5F7AC01C3B25}"/>
            </c:ext>
          </c:extLst>
        </c:ser>
        <c:ser>
          <c:idx val="42"/>
          <c:order val="65"/>
          <c:tx>
            <c:v>1</c:v>
          </c:tx>
          <c:spPr>
            <a:ln w="50800"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F-1D6A-0F46-90E5-5F7AC01C3B25}"/>
            </c:ext>
          </c:extLst>
        </c:ser>
        <c:ser>
          <c:idx val="43"/>
          <c:order val="66"/>
          <c:tx>
            <c:v>2</c:v>
          </c:tx>
          <c:spPr>
            <a:ln w="50800"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1-1D6A-0F46-90E5-5F7AC01C3B25}"/>
            </c:ext>
          </c:extLst>
        </c:ser>
        <c:ser>
          <c:idx val="44"/>
          <c:order val="67"/>
          <c:tx>
            <c:v>3</c:v>
          </c:tx>
          <c:spPr>
            <a:ln w="5080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3-1D6A-0F46-90E5-5F7AC01C3B25}"/>
            </c:ext>
          </c:extLst>
        </c:ser>
        <c:ser>
          <c:idx val="45"/>
          <c:order val="68"/>
          <c:tx>
            <c:v>4</c:v>
          </c:tx>
          <c:spPr>
            <a:ln w="50800"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5-1D6A-0F46-90E5-5F7AC01C3B25}"/>
            </c:ext>
          </c:extLst>
        </c:ser>
        <c:ser>
          <c:idx val="46"/>
          <c:order val="69"/>
          <c:tx>
            <c:v>5</c:v>
          </c:tx>
          <c:spPr>
            <a:ln w="50800"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7-1D6A-0F46-90E5-5F7AC01C3B25}"/>
            </c:ext>
          </c:extLst>
        </c:ser>
        <c:ser>
          <c:idx val="47"/>
          <c:order val="70"/>
          <c:tx>
            <c:v>6</c:v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9-1D6A-0F46-90E5-5F7AC01C3B25}"/>
            </c:ext>
          </c:extLst>
        </c:ser>
        <c:ser>
          <c:idx val="49"/>
          <c:order val="71"/>
          <c:tx>
            <c:v>1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B-1D6A-0F46-90E5-5F7AC01C3B25}"/>
            </c:ext>
          </c:extLst>
        </c:ser>
        <c:ser>
          <c:idx val="50"/>
          <c:order val="72"/>
          <c:tx>
            <c:v>2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D-1D6A-0F46-90E5-5F7AC01C3B25}"/>
            </c:ext>
          </c:extLst>
        </c:ser>
        <c:ser>
          <c:idx val="51"/>
          <c:order val="73"/>
          <c:tx>
            <c:v>3</c:v>
          </c:tx>
          <c:spPr>
            <a:ln w="508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F-1D6A-0F46-90E5-5F7AC01C3B25}"/>
            </c:ext>
          </c:extLst>
        </c:ser>
        <c:ser>
          <c:idx val="52"/>
          <c:order val="74"/>
          <c:tx>
            <c:v>4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1-1D6A-0F46-90E5-5F7AC01C3B25}"/>
            </c:ext>
          </c:extLst>
        </c:ser>
        <c:ser>
          <c:idx val="53"/>
          <c:order val="75"/>
          <c:tx>
            <c:v>5</c:v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3-1D6A-0F46-90E5-5F7AC01C3B25}"/>
            </c:ext>
          </c:extLst>
        </c:ser>
        <c:ser>
          <c:idx val="54"/>
          <c:order val="76"/>
          <c:tx>
            <c:v>6</c:v>
          </c:tx>
          <c:spPr>
            <a:ln w="508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5-1D6A-0F46-90E5-5F7AC01C3B25}"/>
            </c:ext>
          </c:extLst>
        </c:ser>
        <c:ser>
          <c:idx val="14"/>
          <c:order val="77"/>
          <c:tx>
            <c:v>1</c:v>
          </c:tx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7-1D6A-0F46-90E5-5F7AC01C3B25}"/>
            </c:ext>
          </c:extLst>
        </c:ser>
        <c:ser>
          <c:idx val="15"/>
          <c:order val="78"/>
          <c:tx>
            <c:v>2</c:v>
          </c:tx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9-1D6A-0F46-90E5-5F7AC01C3B25}"/>
            </c:ext>
          </c:extLst>
        </c:ser>
        <c:ser>
          <c:idx val="16"/>
          <c:order val="79"/>
          <c:tx>
            <c:v>3</c:v>
          </c:tx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B-1D6A-0F46-90E5-5F7AC01C3B25}"/>
            </c:ext>
          </c:extLst>
        </c:ser>
        <c:ser>
          <c:idx val="17"/>
          <c:order val="80"/>
          <c:tx>
            <c:v>4</c:v>
          </c:tx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D-1D6A-0F46-90E5-5F7AC01C3B25}"/>
            </c:ext>
          </c:extLst>
        </c:ser>
        <c:ser>
          <c:idx val="18"/>
          <c:order val="81"/>
          <c:tx>
            <c:v>5</c:v>
          </c:tx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F-1D6A-0F46-90E5-5F7AC01C3B25}"/>
            </c:ext>
          </c:extLst>
        </c:ser>
        <c:ser>
          <c:idx val="19"/>
          <c:order val="82"/>
          <c:tx>
            <c:v>6</c:v>
          </c:tx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1-1D6A-0F46-90E5-5F7AC01C3B25}"/>
            </c:ext>
          </c:extLst>
        </c:ser>
        <c:ser>
          <c:idx val="20"/>
          <c:order val="83"/>
          <c:marker>
            <c:symbol val="none"/>
          </c:marker>
          <c:xVal>
            <c:numRef>
              <c:f>Sheet1!$H$60:$H$64</c:f>
              <c:numCache>
                <c:formatCode>General</c:formatCode>
                <c:ptCount val="5"/>
                <c:pt idx="0">
                  <c:v>8.0585614023424377</c:v>
                </c:pt>
                <c:pt idx="1">
                  <c:v>5.8104785984350045</c:v>
                </c:pt>
                <c:pt idx="2">
                  <c:v>1.6308993314264457</c:v>
                </c:pt>
                <c:pt idx="3">
                  <c:v>0.52627339770399595</c:v>
                </c:pt>
                <c:pt idx="4">
                  <c:v>0.19589065358982072</c:v>
                </c:pt>
              </c:numCache>
            </c:numRef>
          </c:xVal>
          <c:yVal>
            <c:numRef>
              <c:f>Sheet1!$G$60:$G$64</c:f>
              <c:numCache>
                <c:formatCode>General</c:formatCode>
                <c:ptCount val="5"/>
                <c:pt idx="0">
                  <c:v>0.16446043678249875</c:v>
                </c:pt>
                <c:pt idx="1">
                  <c:v>1.5445576021156338</c:v>
                </c:pt>
                <c:pt idx="2">
                  <c:v>2.2521943148269967</c:v>
                </c:pt>
                <c:pt idx="3">
                  <c:v>1.6665324260626539</c:v>
                </c:pt>
                <c:pt idx="4">
                  <c:v>1.0284259313465587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3-1D6A-0F46-90E5-5F7AC01C3B25}"/>
            </c:ext>
          </c:extLst>
        </c:ser>
        <c:ser>
          <c:idx val="21"/>
          <c:order val="84"/>
          <c:tx>
            <c:v>1</c:v>
          </c:tx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5-1D6A-0F46-90E5-5F7AC01C3B25}"/>
            </c:ext>
          </c:extLst>
        </c:ser>
        <c:ser>
          <c:idx val="22"/>
          <c:order val="85"/>
          <c:tx>
            <c:v>2</c:v>
          </c:tx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7-1D6A-0F46-90E5-5F7AC01C3B25}"/>
            </c:ext>
          </c:extLst>
        </c:ser>
        <c:ser>
          <c:idx val="23"/>
          <c:order val="86"/>
          <c:tx>
            <c:v>3</c:v>
          </c:tx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9-1D6A-0F46-90E5-5F7AC01C3B25}"/>
            </c:ext>
          </c:extLst>
        </c:ser>
        <c:ser>
          <c:idx val="24"/>
          <c:order val="87"/>
          <c:tx>
            <c:v>4</c:v>
          </c:tx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B-1D6A-0F46-90E5-5F7AC01C3B25}"/>
            </c:ext>
          </c:extLst>
        </c:ser>
        <c:ser>
          <c:idx val="25"/>
          <c:order val="88"/>
          <c:tx>
            <c:v>5</c:v>
          </c:tx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D-1D6A-0F46-90E5-5F7AC01C3B25}"/>
            </c:ext>
          </c:extLst>
        </c:ser>
        <c:ser>
          <c:idx val="26"/>
          <c:order val="89"/>
          <c:tx>
            <c:v>6</c:v>
          </c:tx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F-1D6A-0F46-90E5-5F7AC01C3B25}"/>
            </c:ext>
          </c:extLst>
        </c:ser>
        <c:ser>
          <c:idx val="27"/>
          <c:order val="90"/>
          <c:marker>
            <c:symbol val="none"/>
          </c:marker>
          <c:xVal>
            <c:numRef>
              <c:f>Sheet1!$P$60:$P$64</c:f>
              <c:numCache>
                <c:formatCode>General</c:formatCode>
                <c:ptCount val="5"/>
                <c:pt idx="0">
                  <c:v>0.50366008764640235</c:v>
                </c:pt>
                <c:pt idx="1">
                  <c:v>0.36315491240218778</c:v>
                </c:pt>
                <c:pt idx="2">
                  <c:v>0.10193120821415286</c:v>
                </c:pt>
                <c:pt idx="3">
                  <c:v>3.2892087356499747E-2</c:v>
                </c:pt>
                <c:pt idx="4">
                  <c:v>1.2243165849363795E-2</c:v>
                </c:pt>
              </c:numCache>
            </c:numRef>
          </c:xVal>
          <c:yVal>
            <c:numRef>
              <c:f>Sheet1!$O$60:$O$64</c:f>
              <c:numCache>
                <c:formatCode>General</c:formatCode>
                <c:ptCount val="5"/>
                <c:pt idx="0">
                  <c:v>1.0278777298906172E-2</c:v>
                </c:pt>
                <c:pt idx="1">
                  <c:v>9.653485013222711E-2</c:v>
                </c:pt>
                <c:pt idx="2">
                  <c:v>0.1407621446766873</c:v>
                </c:pt>
                <c:pt idx="3">
                  <c:v>0.10415827662891587</c:v>
                </c:pt>
                <c:pt idx="4">
                  <c:v>6.4276620709159918E-2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1-1D6A-0F46-90E5-5F7AC01C3B25}"/>
            </c:ext>
          </c:extLst>
        </c:ser>
        <c:ser>
          <c:idx val="7"/>
          <c:order val="91"/>
          <c:tx>
            <c:v>1</c:v>
          </c:tx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3-1D6A-0F46-90E5-5F7AC01C3B25}"/>
            </c:ext>
          </c:extLst>
        </c:ser>
        <c:ser>
          <c:idx val="8"/>
          <c:order val="92"/>
          <c:tx>
            <c:v>2</c:v>
          </c:tx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5-1D6A-0F46-90E5-5F7AC01C3B25}"/>
            </c:ext>
          </c:extLst>
        </c:ser>
        <c:ser>
          <c:idx val="9"/>
          <c:order val="93"/>
          <c:tx>
            <c:v>3</c:v>
          </c:tx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7-1D6A-0F46-90E5-5F7AC01C3B25}"/>
            </c:ext>
          </c:extLst>
        </c:ser>
        <c:ser>
          <c:idx val="10"/>
          <c:order val="94"/>
          <c:tx>
            <c:v>4</c:v>
          </c:tx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9-1D6A-0F46-90E5-5F7AC01C3B25}"/>
            </c:ext>
          </c:extLst>
        </c:ser>
        <c:ser>
          <c:idx val="11"/>
          <c:order val="95"/>
          <c:tx>
            <c:v>5</c:v>
          </c:tx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B-1D6A-0F46-90E5-5F7AC01C3B25}"/>
            </c:ext>
          </c:extLst>
        </c:ser>
        <c:ser>
          <c:idx val="12"/>
          <c:order val="96"/>
          <c:tx>
            <c:v>6</c:v>
          </c:tx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D-1D6A-0F46-90E5-5F7AC01C3B25}"/>
            </c:ext>
          </c:extLst>
        </c:ser>
        <c:ser>
          <c:idx val="0"/>
          <c:order val="97"/>
          <c:tx>
            <c:v>1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F-1D6A-0F46-90E5-5F7AC01C3B25}"/>
            </c:ext>
          </c:extLst>
        </c:ser>
        <c:ser>
          <c:idx val="1"/>
          <c:order val="98"/>
          <c:tx>
            <c:v>2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1-1D6A-0F46-90E5-5F7AC01C3B25}"/>
            </c:ext>
          </c:extLst>
        </c:ser>
        <c:ser>
          <c:idx val="2"/>
          <c:order val="99"/>
          <c:tx>
            <c:v>3</c:v>
          </c:tx>
          <c:spPr>
            <a:ln w="508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3-1D6A-0F46-90E5-5F7AC01C3B25}"/>
            </c:ext>
          </c:extLst>
        </c:ser>
        <c:ser>
          <c:idx val="3"/>
          <c:order val="100"/>
          <c:tx>
            <c:v>4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5-1D6A-0F46-90E5-5F7AC01C3B25}"/>
            </c:ext>
          </c:extLst>
        </c:ser>
        <c:ser>
          <c:idx val="4"/>
          <c:order val="101"/>
          <c:tx>
            <c:v>5</c:v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7-1D6A-0F46-90E5-5F7AC01C3B25}"/>
            </c:ext>
          </c:extLst>
        </c:ser>
        <c:ser>
          <c:idx val="5"/>
          <c:order val="102"/>
          <c:tx>
            <c:v>6</c:v>
          </c:tx>
          <c:spPr>
            <a:ln w="508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9-1D6A-0F46-90E5-5F7AC01C3B25}"/>
            </c:ext>
          </c:extLst>
        </c:ser>
        <c:ser>
          <c:idx val="6"/>
          <c:order val="103"/>
          <c:marker>
            <c:symbol val="none"/>
          </c:marker>
          <c:xVal>
            <c:numRef>
              <c:f>Sheet1!$L$60:$L$64</c:f>
              <c:numCache>
                <c:formatCode>General</c:formatCode>
                <c:ptCount val="5"/>
                <c:pt idx="0">
                  <c:v>2.0146403505856094</c:v>
                </c:pt>
                <c:pt idx="1">
                  <c:v>1.4526196496087511</c:v>
                </c:pt>
                <c:pt idx="2">
                  <c:v>0.40772483285661143</c:v>
                </c:pt>
                <c:pt idx="3">
                  <c:v>0.13156834942599899</c:v>
                </c:pt>
                <c:pt idx="4">
                  <c:v>4.8972663397455179E-2</c:v>
                </c:pt>
              </c:numCache>
            </c:numRef>
          </c:xVal>
          <c:yVal>
            <c:numRef>
              <c:f>Sheet1!$K$60:$K$64</c:f>
              <c:numCache>
                <c:formatCode>General</c:formatCode>
                <c:ptCount val="5"/>
                <c:pt idx="0">
                  <c:v>4.1115109195624687E-2</c:v>
                </c:pt>
                <c:pt idx="1">
                  <c:v>0.38613940052890844</c:v>
                </c:pt>
                <c:pt idx="2">
                  <c:v>0.56304857870674918</c:v>
                </c:pt>
                <c:pt idx="3">
                  <c:v>0.41663310651566349</c:v>
                </c:pt>
                <c:pt idx="4">
                  <c:v>0.25710648283663967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B-1D6A-0F46-90E5-5F7AC01C3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720672"/>
        <c:axId val="629168720"/>
      </c:scatterChart>
      <c:valAx>
        <c:axId val="454720672"/>
        <c:scaling>
          <c:logBase val="10"/>
          <c:orientation val="minMax"/>
          <c:max val="20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Vso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629168720"/>
        <c:crossesAt val="1.0000000000000002E-2"/>
        <c:crossBetween val="midCat"/>
      </c:valAx>
      <c:valAx>
        <c:axId val="6291687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Vsw [m/s}</a:t>
                </a:r>
              </a:p>
            </c:rich>
          </c:tx>
          <c:layout>
            <c:manualLayout>
              <c:xMode val="edge"/>
              <c:yMode val="edge"/>
              <c:x val="6.1920334857369919E-3"/>
              <c:y val="0.3923572613934995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454720672"/>
        <c:crossesAt val="1.0000000000000002E-2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59745078369447E-2"/>
          <c:y val="4.2270916129640568E-2"/>
          <c:w val="0.88373043201622603"/>
          <c:h val="0.83292676995340853"/>
        </c:manualLayout>
      </c:layout>
      <c:scatterChart>
        <c:scatterStyle val="smoothMarker"/>
        <c:varyColors val="0"/>
        <c:ser>
          <c:idx val="28"/>
          <c:order val="0"/>
          <c:tx>
            <c:v>1</c:v>
          </c:tx>
          <c:spPr>
            <a:ln w="50800"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64-D648-8209-CCADC89FBA0B}"/>
            </c:ext>
          </c:extLst>
        </c:ser>
        <c:ser>
          <c:idx val="29"/>
          <c:order val="1"/>
          <c:tx>
            <c:v>2</c:v>
          </c:tx>
          <c:spPr>
            <a:ln w="50800"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164-D648-8209-CCADC89FBA0B}"/>
            </c:ext>
          </c:extLst>
        </c:ser>
        <c:ser>
          <c:idx val="30"/>
          <c:order val="2"/>
          <c:tx>
            <c:v>3</c:v>
          </c:tx>
          <c:spPr>
            <a:ln w="5080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164-D648-8209-CCADC89FBA0B}"/>
            </c:ext>
          </c:extLst>
        </c:ser>
        <c:ser>
          <c:idx val="31"/>
          <c:order val="3"/>
          <c:tx>
            <c:v>4</c:v>
          </c:tx>
          <c:spPr>
            <a:ln w="50800"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164-D648-8209-CCADC89FBA0B}"/>
            </c:ext>
          </c:extLst>
        </c:ser>
        <c:ser>
          <c:idx val="32"/>
          <c:order val="4"/>
          <c:tx>
            <c:v>5</c:v>
          </c:tx>
          <c:spPr>
            <a:ln w="50800"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164-D648-8209-CCADC89FBA0B}"/>
            </c:ext>
          </c:extLst>
        </c:ser>
        <c:ser>
          <c:idx val="33"/>
          <c:order val="5"/>
          <c:tx>
            <c:v>6</c:v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164-D648-8209-CCADC89FBA0B}"/>
            </c:ext>
          </c:extLst>
        </c:ser>
        <c:ser>
          <c:idx val="34"/>
          <c:order val="6"/>
          <c:spPr>
            <a:ln>
              <a:solidFill>
                <a:srgbClr val="7030A0"/>
              </a:solidFill>
              <a:prstDash val="dash"/>
            </a:ln>
          </c:spPr>
          <c:marker>
            <c:symbol val="none"/>
          </c:marker>
          <c:xVal>
            <c:numRef>
              <c:f>Sheet1!$H$48:$H$52</c:f>
              <c:numCache>
                <c:formatCode>General</c:formatCode>
                <c:ptCount val="5"/>
                <c:pt idx="0">
                  <c:v>5.596223196071139</c:v>
                </c:pt>
                <c:pt idx="1">
                  <c:v>4.0350545822465316</c:v>
                </c:pt>
                <c:pt idx="2">
                  <c:v>1.1325689801572543</c:v>
                </c:pt>
                <c:pt idx="3">
                  <c:v>0.36546763729444176</c:v>
                </c:pt>
                <c:pt idx="4">
                  <c:v>0.1360351761040422</c:v>
                </c:pt>
              </c:numCache>
            </c:numRef>
          </c:xVal>
          <c:yVal>
            <c:numRef>
              <c:f>Sheet1!$G$48:$G$52</c:f>
              <c:numCache>
                <c:formatCode>General</c:formatCode>
                <c:ptCount val="5"/>
                <c:pt idx="0">
                  <c:v>0.11420863665451304</c:v>
                </c:pt>
                <c:pt idx="1">
                  <c:v>1.0726094459136348</c:v>
                </c:pt>
                <c:pt idx="2">
                  <c:v>1.5640238297409703</c:v>
                </c:pt>
                <c:pt idx="3">
                  <c:v>1.1573141847657322</c:v>
                </c:pt>
                <c:pt idx="4">
                  <c:v>0.71418467454622148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164-D648-8209-CCADC89FBA0B}"/>
            </c:ext>
          </c:extLst>
        </c:ser>
        <c:ser>
          <c:idx val="35"/>
          <c:order val="7"/>
          <c:tx>
            <c:v>1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164-D648-8209-CCADC89FBA0B}"/>
            </c:ext>
          </c:extLst>
        </c:ser>
        <c:ser>
          <c:idx val="36"/>
          <c:order val="8"/>
          <c:tx>
            <c:v>2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164-D648-8209-CCADC89FBA0B}"/>
            </c:ext>
          </c:extLst>
        </c:ser>
        <c:ser>
          <c:idx val="37"/>
          <c:order val="9"/>
          <c:tx>
            <c:v>3</c:v>
          </c:tx>
          <c:spPr>
            <a:ln w="508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164-D648-8209-CCADC89FBA0B}"/>
            </c:ext>
          </c:extLst>
        </c:ser>
        <c:ser>
          <c:idx val="38"/>
          <c:order val="10"/>
          <c:tx>
            <c:v>4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7164-D648-8209-CCADC89FBA0B}"/>
            </c:ext>
          </c:extLst>
        </c:ser>
        <c:ser>
          <c:idx val="39"/>
          <c:order val="11"/>
          <c:tx>
            <c:v>5</c:v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7164-D648-8209-CCADC89FBA0B}"/>
            </c:ext>
          </c:extLst>
        </c:ser>
        <c:ser>
          <c:idx val="40"/>
          <c:order val="12"/>
          <c:tx>
            <c:v>6</c:v>
          </c:tx>
          <c:spPr>
            <a:ln w="508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7164-D648-8209-CCADC89FBA0B}"/>
            </c:ext>
          </c:extLst>
        </c:ser>
        <c:ser>
          <c:idx val="42"/>
          <c:order val="13"/>
          <c:tx>
            <c:v>1</c:v>
          </c:tx>
          <c:spPr>
            <a:ln w="50800"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7164-D648-8209-CCADC89FBA0B}"/>
            </c:ext>
          </c:extLst>
        </c:ser>
        <c:ser>
          <c:idx val="43"/>
          <c:order val="14"/>
          <c:tx>
            <c:v>2</c:v>
          </c:tx>
          <c:spPr>
            <a:ln w="50800"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7164-D648-8209-CCADC89FBA0B}"/>
            </c:ext>
          </c:extLst>
        </c:ser>
        <c:ser>
          <c:idx val="44"/>
          <c:order val="15"/>
          <c:tx>
            <c:v>3</c:v>
          </c:tx>
          <c:spPr>
            <a:ln w="5080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7164-D648-8209-CCADC89FBA0B}"/>
            </c:ext>
          </c:extLst>
        </c:ser>
        <c:ser>
          <c:idx val="45"/>
          <c:order val="16"/>
          <c:tx>
            <c:v>4</c:v>
          </c:tx>
          <c:spPr>
            <a:ln w="50800"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7164-D648-8209-CCADC89FBA0B}"/>
            </c:ext>
          </c:extLst>
        </c:ser>
        <c:ser>
          <c:idx val="46"/>
          <c:order val="17"/>
          <c:tx>
            <c:v>5</c:v>
          </c:tx>
          <c:spPr>
            <a:ln w="50800"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164-D648-8209-CCADC89FBA0B}"/>
            </c:ext>
          </c:extLst>
        </c:ser>
        <c:ser>
          <c:idx val="47"/>
          <c:order val="18"/>
          <c:tx>
            <c:v>6</c:v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7164-D648-8209-CCADC89FBA0B}"/>
            </c:ext>
          </c:extLst>
        </c:ser>
        <c:ser>
          <c:idx val="49"/>
          <c:order val="19"/>
          <c:tx>
            <c:v>1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7164-D648-8209-CCADC89FBA0B}"/>
            </c:ext>
          </c:extLst>
        </c:ser>
        <c:ser>
          <c:idx val="50"/>
          <c:order val="20"/>
          <c:tx>
            <c:v>2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7164-D648-8209-CCADC89FBA0B}"/>
            </c:ext>
          </c:extLst>
        </c:ser>
        <c:ser>
          <c:idx val="51"/>
          <c:order val="21"/>
          <c:tx>
            <c:v>3</c:v>
          </c:tx>
          <c:spPr>
            <a:ln w="508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7164-D648-8209-CCADC89FBA0B}"/>
            </c:ext>
          </c:extLst>
        </c:ser>
        <c:ser>
          <c:idx val="52"/>
          <c:order val="22"/>
          <c:tx>
            <c:v>4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7164-D648-8209-CCADC89FBA0B}"/>
            </c:ext>
          </c:extLst>
        </c:ser>
        <c:ser>
          <c:idx val="53"/>
          <c:order val="23"/>
          <c:tx>
            <c:v>5</c:v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7164-D648-8209-CCADC89FBA0B}"/>
            </c:ext>
          </c:extLst>
        </c:ser>
        <c:ser>
          <c:idx val="54"/>
          <c:order val="24"/>
          <c:tx>
            <c:v>6</c:v>
          </c:tx>
          <c:spPr>
            <a:ln w="508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7164-D648-8209-CCADC89FBA0B}"/>
            </c:ext>
          </c:extLst>
        </c:ser>
        <c:ser>
          <c:idx val="55"/>
          <c:order val="25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Sheet1!$N$48:$N$52</c:f>
              <c:numCache>
                <c:formatCode>General</c:formatCode>
                <c:ptCount val="5"/>
                <c:pt idx="0">
                  <c:v>0.69952789950889238</c:v>
                </c:pt>
                <c:pt idx="1">
                  <c:v>0.50438182278081645</c:v>
                </c:pt>
                <c:pt idx="2">
                  <c:v>0.14157112251965678</c:v>
                </c:pt>
                <c:pt idx="3">
                  <c:v>4.568345466180522E-2</c:v>
                </c:pt>
                <c:pt idx="4">
                  <c:v>1.7004397013005275E-2</c:v>
                </c:pt>
              </c:numCache>
            </c:numRef>
          </c:xVal>
          <c:yVal>
            <c:numRef>
              <c:f>Sheet1!$M$48:$M$52</c:f>
              <c:numCache>
                <c:formatCode>General</c:formatCode>
                <c:ptCount val="5"/>
                <c:pt idx="0">
                  <c:v>1.427607958181413E-2</c:v>
                </c:pt>
                <c:pt idx="1">
                  <c:v>0.13407618073920435</c:v>
                </c:pt>
                <c:pt idx="2">
                  <c:v>0.19550297871762129</c:v>
                </c:pt>
                <c:pt idx="3">
                  <c:v>0.14466427309571653</c:v>
                </c:pt>
                <c:pt idx="4">
                  <c:v>8.9273084318277685E-2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7164-D648-8209-CCADC89FBA0B}"/>
            </c:ext>
          </c:extLst>
        </c:ser>
        <c:ser>
          <c:idx val="14"/>
          <c:order val="26"/>
          <c:tx>
            <c:v>1</c:v>
          </c:tx>
          <c:spPr>
            <a:ln w="50800"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7164-D648-8209-CCADC89FBA0B}"/>
            </c:ext>
          </c:extLst>
        </c:ser>
        <c:ser>
          <c:idx val="15"/>
          <c:order val="27"/>
          <c:tx>
            <c:v>2</c:v>
          </c:tx>
          <c:spPr>
            <a:ln w="50800"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7164-D648-8209-CCADC89FBA0B}"/>
            </c:ext>
          </c:extLst>
        </c:ser>
        <c:ser>
          <c:idx val="16"/>
          <c:order val="28"/>
          <c:tx>
            <c:v>3</c:v>
          </c:tx>
          <c:spPr>
            <a:ln w="5080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7164-D648-8209-CCADC89FBA0B}"/>
            </c:ext>
          </c:extLst>
        </c:ser>
        <c:ser>
          <c:idx val="17"/>
          <c:order val="29"/>
          <c:tx>
            <c:v>4</c:v>
          </c:tx>
          <c:spPr>
            <a:ln w="50800"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7164-D648-8209-CCADC89FBA0B}"/>
            </c:ext>
          </c:extLst>
        </c:ser>
        <c:ser>
          <c:idx val="18"/>
          <c:order val="30"/>
          <c:tx>
            <c:v>5</c:v>
          </c:tx>
          <c:spPr>
            <a:ln w="50800"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7164-D648-8209-CCADC89FBA0B}"/>
            </c:ext>
          </c:extLst>
        </c:ser>
        <c:ser>
          <c:idx val="19"/>
          <c:order val="31"/>
          <c:tx>
            <c:v>6</c:v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7164-D648-8209-CCADC89FBA0B}"/>
            </c:ext>
          </c:extLst>
        </c:ser>
        <c:ser>
          <c:idx val="20"/>
          <c:order val="32"/>
          <c:spPr>
            <a:ln>
              <a:solidFill>
                <a:srgbClr val="7030A0"/>
              </a:solidFill>
              <a:prstDash val="dash"/>
            </a:ln>
          </c:spPr>
          <c:marker>
            <c:symbol val="circle"/>
            <c:size val="9"/>
            <c:spPr>
              <a:solidFill>
                <a:schemeClr val="bg1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Sheet1!$H$48:$H$52</c:f>
              <c:numCache>
                <c:formatCode>General</c:formatCode>
                <c:ptCount val="5"/>
                <c:pt idx="0">
                  <c:v>5.596223196071139</c:v>
                </c:pt>
                <c:pt idx="1">
                  <c:v>4.0350545822465316</c:v>
                </c:pt>
                <c:pt idx="2">
                  <c:v>1.1325689801572543</c:v>
                </c:pt>
                <c:pt idx="3">
                  <c:v>0.36546763729444176</c:v>
                </c:pt>
                <c:pt idx="4">
                  <c:v>0.1360351761040422</c:v>
                </c:pt>
              </c:numCache>
            </c:numRef>
          </c:xVal>
          <c:yVal>
            <c:numRef>
              <c:f>Sheet1!$G$48:$G$52</c:f>
              <c:numCache>
                <c:formatCode>General</c:formatCode>
                <c:ptCount val="5"/>
                <c:pt idx="0">
                  <c:v>0.11420863665451304</c:v>
                </c:pt>
                <c:pt idx="1">
                  <c:v>1.0726094459136348</c:v>
                </c:pt>
                <c:pt idx="2">
                  <c:v>1.5640238297409703</c:v>
                </c:pt>
                <c:pt idx="3">
                  <c:v>1.1573141847657322</c:v>
                </c:pt>
                <c:pt idx="4">
                  <c:v>0.71418467454622148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7164-D648-8209-CCADC89FBA0B}"/>
            </c:ext>
          </c:extLst>
        </c:ser>
        <c:ser>
          <c:idx val="21"/>
          <c:order val="33"/>
          <c:tx>
            <c:v>1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7164-D648-8209-CCADC89FBA0B}"/>
            </c:ext>
          </c:extLst>
        </c:ser>
        <c:ser>
          <c:idx val="22"/>
          <c:order val="34"/>
          <c:tx>
            <c:v>2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7164-D648-8209-CCADC89FBA0B}"/>
            </c:ext>
          </c:extLst>
        </c:ser>
        <c:ser>
          <c:idx val="23"/>
          <c:order val="35"/>
          <c:tx>
            <c:v>3</c:v>
          </c:tx>
          <c:spPr>
            <a:ln w="508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7164-D648-8209-CCADC89FBA0B}"/>
            </c:ext>
          </c:extLst>
        </c:ser>
        <c:ser>
          <c:idx val="24"/>
          <c:order val="36"/>
          <c:tx>
            <c:v>4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7164-D648-8209-CCADC89FBA0B}"/>
            </c:ext>
          </c:extLst>
        </c:ser>
        <c:ser>
          <c:idx val="25"/>
          <c:order val="37"/>
          <c:tx>
            <c:v>5</c:v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7164-D648-8209-CCADC89FBA0B}"/>
            </c:ext>
          </c:extLst>
        </c:ser>
        <c:ser>
          <c:idx val="26"/>
          <c:order val="38"/>
          <c:tx>
            <c:v>6</c:v>
          </c:tx>
          <c:spPr>
            <a:ln w="508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7164-D648-8209-CCADC89FBA0B}"/>
            </c:ext>
          </c:extLst>
        </c:ser>
        <c:ser>
          <c:idx val="27"/>
          <c:order val="39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Sheet1!$L$48:$L$52</c:f>
              <c:numCache>
                <c:formatCode>General</c:formatCode>
                <c:ptCount val="5"/>
                <c:pt idx="0">
                  <c:v>1.3990557990177848</c:v>
                </c:pt>
                <c:pt idx="1">
                  <c:v>1.0087636455616329</c:v>
                </c:pt>
                <c:pt idx="2">
                  <c:v>0.28314224503931357</c:v>
                </c:pt>
                <c:pt idx="3">
                  <c:v>9.136690932361044E-2</c:v>
                </c:pt>
                <c:pt idx="4">
                  <c:v>3.400879402601055E-2</c:v>
                </c:pt>
              </c:numCache>
            </c:numRef>
          </c:xVal>
          <c:yVal>
            <c:numRef>
              <c:f>Sheet1!$K$48:$K$52</c:f>
              <c:numCache>
                <c:formatCode>General</c:formatCode>
                <c:ptCount val="5"/>
                <c:pt idx="0">
                  <c:v>2.8552159163628261E-2</c:v>
                </c:pt>
                <c:pt idx="1">
                  <c:v>0.26815236147840871</c:v>
                </c:pt>
                <c:pt idx="2">
                  <c:v>0.39100595743524258</c:v>
                </c:pt>
                <c:pt idx="3">
                  <c:v>0.28932854619143306</c:v>
                </c:pt>
                <c:pt idx="4">
                  <c:v>0.17854616863655537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7164-D648-8209-CCADC89FBA0B}"/>
            </c:ext>
          </c:extLst>
        </c:ser>
        <c:ser>
          <c:idx val="7"/>
          <c:order val="40"/>
          <c:tx>
            <c:v>1</c:v>
          </c:tx>
          <c:spPr>
            <a:ln w="50800"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8-7164-D648-8209-CCADC89FBA0B}"/>
            </c:ext>
          </c:extLst>
        </c:ser>
        <c:ser>
          <c:idx val="8"/>
          <c:order val="41"/>
          <c:tx>
            <c:v>2</c:v>
          </c:tx>
          <c:spPr>
            <a:ln w="50800"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7164-D648-8209-CCADC89FBA0B}"/>
            </c:ext>
          </c:extLst>
        </c:ser>
        <c:ser>
          <c:idx val="9"/>
          <c:order val="42"/>
          <c:tx>
            <c:v>3</c:v>
          </c:tx>
          <c:spPr>
            <a:ln w="5080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A-7164-D648-8209-CCADC89FBA0B}"/>
            </c:ext>
          </c:extLst>
        </c:ser>
        <c:ser>
          <c:idx val="10"/>
          <c:order val="43"/>
          <c:tx>
            <c:v>4</c:v>
          </c:tx>
          <c:spPr>
            <a:ln w="50800"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B-7164-D648-8209-CCADC89FBA0B}"/>
            </c:ext>
          </c:extLst>
        </c:ser>
        <c:ser>
          <c:idx val="11"/>
          <c:order val="44"/>
          <c:tx>
            <c:v>5</c:v>
          </c:tx>
          <c:spPr>
            <a:ln w="50800"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7164-D648-8209-CCADC89FBA0B}"/>
            </c:ext>
          </c:extLst>
        </c:ser>
        <c:ser>
          <c:idx val="12"/>
          <c:order val="45"/>
          <c:tx>
            <c:v>6</c:v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7164-D648-8209-CCADC89FBA0B}"/>
            </c:ext>
          </c:extLst>
        </c:ser>
        <c:ser>
          <c:idx val="0"/>
          <c:order val="46"/>
          <c:tx>
            <c:v>1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E-7164-D648-8209-CCADC89FBA0B}"/>
            </c:ext>
          </c:extLst>
        </c:ser>
        <c:ser>
          <c:idx val="1"/>
          <c:order val="47"/>
          <c:tx>
            <c:v>2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F-7164-D648-8209-CCADC89FBA0B}"/>
            </c:ext>
          </c:extLst>
        </c:ser>
        <c:ser>
          <c:idx val="2"/>
          <c:order val="48"/>
          <c:tx>
            <c:v>3</c:v>
          </c:tx>
          <c:spPr>
            <a:ln w="508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0-7164-D648-8209-CCADC89FBA0B}"/>
            </c:ext>
          </c:extLst>
        </c:ser>
        <c:ser>
          <c:idx val="3"/>
          <c:order val="49"/>
          <c:tx>
            <c:v>4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1-7164-D648-8209-CCADC89FBA0B}"/>
            </c:ext>
          </c:extLst>
        </c:ser>
        <c:ser>
          <c:idx val="4"/>
          <c:order val="50"/>
          <c:tx>
            <c:v>5</c:v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2-7164-D648-8209-CCADC89FBA0B}"/>
            </c:ext>
          </c:extLst>
        </c:ser>
        <c:ser>
          <c:idx val="5"/>
          <c:order val="51"/>
          <c:tx>
            <c:v>6</c:v>
          </c:tx>
          <c:spPr>
            <a:ln w="508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3-7164-D648-8209-CCADC89FBA0B}"/>
            </c:ext>
          </c:extLst>
        </c:ser>
        <c:ser>
          <c:idx val="6"/>
          <c:order val="52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x"/>
            <c:size val="9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Sheet1!$J$48:$J$52</c:f>
              <c:numCache>
                <c:formatCode>General</c:formatCode>
                <c:ptCount val="5"/>
                <c:pt idx="0">
                  <c:v>2.7981115980355695</c:v>
                </c:pt>
                <c:pt idx="1">
                  <c:v>2.0175272911232658</c:v>
                </c:pt>
                <c:pt idx="2">
                  <c:v>0.56628449007862713</c:v>
                </c:pt>
                <c:pt idx="3">
                  <c:v>0.18273381864722088</c:v>
                </c:pt>
                <c:pt idx="4">
                  <c:v>6.80175880520211E-2</c:v>
                </c:pt>
              </c:numCache>
            </c:numRef>
          </c:xVal>
          <c:yVal>
            <c:numRef>
              <c:f>Sheet1!$I$48:$I$52</c:f>
              <c:numCache>
                <c:formatCode>General</c:formatCode>
                <c:ptCount val="5"/>
                <c:pt idx="0">
                  <c:v>5.7104318327256522E-2</c:v>
                </c:pt>
                <c:pt idx="1">
                  <c:v>0.53630472295681741</c:v>
                </c:pt>
                <c:pt idx="2">
                  <c:v>0.78201191487048516</c:v>
                </c:pt>
                <c:pt idx="3">
                  <c:v>0.57865709238286611</c:v>
                </c:pt>
                <c:pt idx="4">
                  <c:v>0.35709233727311074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4-7164-D648-8209-CCADC89FB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720672"/>
        <c:axId val="629168720"/>
      </c:scatterChart>
      <c:valAx>
        <c:axId val="454720672"/>
        <c:scaling>
          <c:logBase val="10"/>
          <c:orientation val="minMax"/>
          <c:max val="20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Vso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629168720"/>
        <c:crossesAt val="1.0000000000000002E-2"/>
        <c:crossBetween val="midCat"/>
      </c:valAx>
      <c:valAx>
        <c:axId val="6291687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Vsw [m/s}</a:t>
                </a:r>
              </a:p>
            </c:rich>
          </c:tx>
          <c:layout>
            <c:manualLayout>
              <c:xMode val="edge"/>
              <c:yMode val="edge"/>
              <c:x val="6.1920334857369919E-3"/>
              <c:y val="0.3923572613934995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454720672"/>
        <c:crossesAt val="1.0000000000000002E-2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59745078369447E-2"/>
          <c:y val="4.2270916129640568E-2"/>
          <c:w val="0.88373043201622603"/>
          <c:h val="0.83292676995340853"/>
        </c:manualLayout>
      </c:layout>
      <c:scatterChart>
        <c:scatterStyle val="smoothMarker"/>
        <c:varyColors val="0"/>
        <c:ser>
          <c:idx val="14"/>
          <c:order val="0"/>
          <c:tx>
            <c:v>1</c:v>
          </c:tx>
          <c:spPr>
            <a:ln w="5080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E1-EA49-9D60-14FD016D02A1}"/>
            </c:ext>
          </c:extLst>
        </c:ser>
        <c:ser>
          <c:idx val="15"/>
          <c:order val="1"/>
          <c:tx>
            <c:v>2</c:v>
          </c:tx>
          <c:spPr>
            <a:ln w="508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E1-EA49-9D60-14FD016D02A1}"/>
            </c:ext>
          </c:extLst>
        </c:ser>
        <c:ser>
          <c:idx val="16"/>
          <c:order val="2"/>
          <c:tx>
            <c:v>3</c:v>
          </c:tx>
          <c:spPr>
            <a:ln w="5080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FE1-EA49-9D60-14FD016D02A1}"/>
            </c:ext>
          </c:extLst>
        </c:ser>
        <c:ser>
          <c:idx val="17"/>
          <c:order val="3"/>
          <c:tx>
            <c:v>4</c:v>
          </c:tx>
          <c:spPr>
            <a:ln w="5080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E1-EA49-9D60-14FD016D02A1}"/>
            </c:ext>
          </c:extLst>
        </c:ser>
        <c:ser>
          <c:idx val="18"/>
          <c:order val="4"/>
          <c:tx>
            <c:v>5</c:v>
          </c:tx>
          <c:spPr>
            <a:ln w="50800">
              <a:solidFill>
                <a:schemeClr val="accent5"/>
              </a:solidFill>
            </a:ln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FE1-EA49-9D60-14FD016D02A1}"/>
            </c:ext>
          </c:extLst>
        </c:ser>
        <c:ser>
          <c:idx val="19"/>
          <c:order val="5"/>
          <c:tx>
            <c:v>6</c:v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FE1-EA49-9D60-14FD016D02A1}"/>
            </c:ext>
          </c:extLst>
        </c:ser>
        <c:ser>
          <c:idx val="20"/>
          <c:order val="6"/>
          <c:tx>
            <c:v>6 in - 8 series</c:v>
          </c:tx>
          <c:marker>
            <c:symbol val="none"/>
          </c:marker>
          <c:xVal>
            <c:numRef>
              <c:f>Sheet1!$N$48:$N$52</c:f>
              <c:numCache>
                <c:formatCode>General</c:formatCode>
                <c:ptCount val="5"/>
                <c:pt idx="0">
                  <c:v>0.69952789950889238</c:v>
                </c:pt>
                <c:pt idx="1">
                  <c:v>0.50438182278081645</c:v>
                </c:pt>
                <c:pt idx="2">
                  <c:v>0.14157112251965678</c:v>
                </c:pt>
                <c:pt idx="3">
                  <c:v>4.568345466180522E-2</c:v>
                </c:pt>
                <c:pt idx="4">
                  <c:v>1.7004397013005275E-2</c:v>
                </c:pt>
              </c:numCache>
            </c:numRef>
          </c:xVal>
          <c:yVal>
            <c:numRef>
              <c:f>Sheet1!$M$48:$M$52</c:f>
              <c:numCache>
                <c:formatCode>General</c:formatCode>
                <c:ptCount val="5"/>
                <c:pt idx="0">
                  <c:v>1.427607958181413E-2</c:v>
                </c:pt>
                <c:pt idx="1">
                  <c:v>0.13407618073920435</c:v>
                </c:pt>
                <c:pt idx="2">
                  <c:v>0.19550297871762129</c:v>
                </c:pt>
                <c:pt idx="3">
                  <c:v>0.14466427309571653</c:v>
                </c:pt>
                <c:pt idx="4">
                  <c:v>8.9273084318277685E-2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FE1-EA49-9D60-14FD016D02A1}"/>
            </c:ext>
          </c:extLst>
        </c:ser>
        <c:ser>
          <c:idx val="13"/>
          <c:order val="7"/>
          <c:tx>
            <c:v>8 in - 4 series</c:v>
          </c:tx>
          <c:marker>
            <c:symbol val="none"/>
          </c:marker>
          <c:xVal>
            <c:numRef>
              <c:f>Sheet1!$L$73:$L$77</c:f>
              <c:numCache>
                <c:formatCode>General</c:formatCode>
                <c:ptCount val="5"/>
                <c:pt idx="0">
                  <c:v>0.78696888694750389</c:v>
                </c:pt>
                <c:pt idx="1">
                  <c:v>0.56742955062841849</c:v>
                </c:pt>
                <c:pt idx="2">
                  <c:v>0.15926751283461388</c:v>
                </c:pt>
                <c:pt idx="3">
                  <c:v>5.1393886494530867E-2</c:v>
                </c:pt>
                <c:pt idx="4">
                  <c:v>1.9129946639630933E-2</c:v>
                </c:pt>
              </c:numCache>
            </c:numRef>
          </c:xVal>
          <c:yVal>
            <c:numRef>
              <c:f>Sheet1!$K$73:$K$77</c:f>
              <c:numCache>
                <c:formatCode>General</c:formatCode>
                <c:ptCount val="5"/>
                <c:pt idx="0">
                  <c:v>1.6060589529540894E-2</c:v>
                </c:pt>
                <c:pt idx="1">
                  <c:v>0.1508357033316049</c:v>
                </c:pt>
                <c:pt idx="2">
                  <c:v>0.21994085105732392</c:v>
                </c:pt>
                <c:pt idx="3">
                  <c:v>0.16274730723268108</c:v>
                </c:pt>
                <c:pt idx="4">
                  <c:v>0.10043221985806239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DFE1-EA49-9D60-14FD016D02A1}"/>
            </c:ext>
          </c:extLst>
        </c:ser>
        <c:ser>
          <c:idx val="6"/>
          <c:order val="8"/>
          <c:tx>
            <c:v>5 in - 8 series</c:v>
          </c:tx>
          <c:marker>
            <c:symbol val="none"/>
          </c:marker>
          <c:xVal>
            <c:numRef>
              <c:f>Sheet1!$N$60:$N$64</c:f>
              <c:numCache>
                <c:formatCode>General</c:formatCode>
                <c:ptCount val="5"/>
                <c:pt idx="0">
                  <c:v>1.0073201752928047</c:v>
                </c:pt>
                <c:pt idx="1">
                  <c:v>0.72630982480437556</c:v>
                </c:pt>
                <c:pt idx="2">
                  <c:v>0.20386241642830571</c:v>
                </c:pt>
                <c:pt idx="3">
                  <c:v>6.5784174712999494E-2</c:v>
                </c:pt>
                <c:pt idx="4">
                  <c:v>2.448633169872759E-2</c:v>
                </c:pt>
              </c:numCache>
            </c:numRef>
          </c:xVal>
          <c:yVal>
            <c:numRef>
              <c:f>Sheet1!$M$60:$M$64</c:f>
              <c:numCache>
                <c:formatCode>General</c:formatCode>
                <c:ptCount val="5"/>
                <c:pt idx="0">
                  <c:v>2.0557554597812343E-2</c:v>
                </c:pt>
                <c:pt idx="1">
                  <c:v>0.19306970026445422</c:v>
                </c:pt>
                <c:pt idx="2">
                  <c:v>0.28152428935337459</c:v>
                </c:pt>
                <c:pt idx="3">
                  <c:v>0.20831655325783174</c:v>
                </c:pt>
                <c:pt idx="4">
                  <c:v>0.12855324141831984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DFE1-EA49-9D60-14FD016D0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720672"/>
        <c:axId val="629168720"/>
      </c:scatterChart>
      <c:valAx>
        <c:axId val="454720672"/>
        <c:scaling>
          <c:logBase val="10"/>
          <c:orientation val="minMax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Vso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629168720"/>
        <c:crossesAt val="1.0000000000000002E-2"/>
        <c:crossBetween val="midCat"/>
      </c:valAx>
      <c:valAx>
        <c:axId val="6291687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Vsw [m/s}</a:t>
                </a:r>
              </a:p>
            </c:rich>
          </c:tx>
          <c:layout>
            <c:manualLayout>
              <c:xMode val="edge"/>
              <c:yMode val="edge"/>
              <c:x val="6.1920334857369919E-3"/>
              <c:y val="0.3923572613934995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454720672"/>
        <c:crossesAt val="1.0000000000000002E-2"/>
        <c:crossBetween val="midCat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1269827892826452"/>
          <c:y val="0.41780070995049412"/>
          <c:w val="0.15316310643759729"/>
          <c:h val="0.43619930366872611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59745078369447E-2"/>
          <c:y val="4.2270916129640568E-2"/>
          <c:w val="0.88373043201622603"/>
          <c:h val="0.83292676995340853"/>
        </c:manualLayout>
      </c:layout>
      <c:scatterChart>
        <c:scatterStyle val="smoothMarker"/>
        <c:varyColors val="0"/>
        <c:ser>
          <c:idx val="1"/>
          <c:order val="0"/>
          <c:tx>
            <c:v>1</c:v>
          </c:tx>
          <c:spPr>
            <a:ln w="50800"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B-B1FE-084F-A90C-3D57BC9B5D8B}"/>
            </c:ext>
          </c:extLst>
        </c:ser>
        <c:ser>
          <c:idx val="2"/>
          <c:order val="1"/>
          <c:tx>
            <c:v>2</c:v>
          </c:tx>
          <c:spPr>
            <a:ln w="50800"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B1FE-084F-A90C-3D57BC9B5D8B}"/>
            </c:ext>
          </c:extLst>
        </c:ser>
        <c:ser>
          <c:idx val="3"/>
          <c:order val="2"/>
          <c:tx>
            <c:v>3</c:v>
          </c:tx>
          <c:spPr>
            <a:ln w="5080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B1FE-084F-A90C-3D57BC9B5D8B}"/>
            </c:ext>
          </c:extLst>
        </c:ser>
        <c:ser>
          <c:idx val="4"/>
          <c:order val="3"/>
          <c:tx>
            <c:v>4</c:v>
          </c:tx>
          <c:spPr>
            <a:ln w="50800"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E-B1FE-084F-A90C-3D57BC9B5D8B}"/>
            </c:ext>
          </c:extLst>
        </c:ser>
        <c:ser>
          <c:idx val="5"/>
          <c:order val="4"/>
          <c:tx>
            <c:v>5</c:v>
          </c:tx>
          <c:spPr>
            <a:ln w="50800"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F-B1FE-084F-A90C-3D57BC9B5D8B}"/>
            </c:ext>
          </c:extLst>
        </c:ser>
        <c:ser>
          <c:idx val="6"/>
          <c:order val="5"/>
          <c:tx>
            <c:v>6</c:v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0-B1FE-084F-A90C-3D57BC9B5D8B}"/>
            </c:ext>
          </c:extLst>
        </c:ser>
        <c:ser>
          <c:idx val="7"/>
          <c:order val="6"/>
          <c:tx>
            <c:v>points</c:v>
          </c:tx>
          <c:spPr>
            <a:ln w="19050">
              <a:noFill/>
            </a:ln>
          </c:spPr>
          <c:marker>
            <c:symbol val="none"/>
          </c:marker>
          <c:xVal>
            <c:numRef>
              <c:f>Sheet1!$I$151:$I$162</c:f>
              <c:numCache>
                <c:formatCode>General</c:formatCode>
                <c:ptCount val="12"/>
                <c:pt idx="0">
                  <c:v>5.7561152873874573</c:v>
                </c:pt>
                <c:pt idx="1">
                  <c:v>4.1115109195624697</c:v>
                </c:pt>
                <c:pt idx="2">
                  <c:v>2.4669065517374817</c:v>
                </c:pt>
                <c:pt idx="3">
                  <c:v>0.82230218391249388</c:v>
                </c:pt>
                <c:pt idx="4">
                  <c:v>9.593525478979096</c:v>
                </c:pt>
                <c:pt idx="5">
                  <c:v>6.8525181992707829</c:v>
                </c:pt>
                <c:pt idx="6">
                  <c:v>4.1115109195624697</c:v>
                </c:pt>
                <c:pt idx="7">
                  <c:v>1.3705036398541566</c:v>
                </c:pt>
                <c:pt idx="8">
                  <c:v>13.430935670570733</c:v>
                </c:pt>
                <c:pt idx="9">
                  <c:v>9.593525478979096</c:v>
                </c:pt>
                <c:pt idx="10">
                  <c:v>5.7561152873874573</c:v>
                </c:pt>
                <c:pt idx="11">
                  <c:v>1.9187050957958192</c:v>
                </c:pt>
              </c:numCache>
            </c:numRef>
          </c:xVal>
          <c:yVal>
            <c:numRef>
              <c:f>Sheet1!$H$151:$H$162</c:f>
              <c:numCache>
                <c:formatCode>General</c:formatCode>
                <c:ptCount val="12"/>
                <c:pt idx="0">
                  <c:v>2.4669065517374817</c:v>
                </c:pt>
                <c:pt idx="1">
                  <c:v>4.1115109195624697</c:v>
                </c:pt>
                <c:pt idx="2">
                  <c:v>5.7561152873874573</c:v>
                </c:pt>
                <c:pt idx="3">
                  <c:v>7.4007196552124448</c:v>
                </c:pt>
                <c:pt idx="4">
                  <c:v>4.1115109195624697</c:v>
                </c:pt>
                <c:pt idx="5">
                  <c:v>6.8525181992707829</c:v>
                </c:pt>
                <c:pt idx="6">
                  <c:v>9.593525478979096</c:v>
                </c:pt>
                <c:pt idx="7">
                  <c:v>12.334532758687409</c:v>
                </c:pt>
                <c:pt idx="8">
                  <c:v>5.7561152873874573</c:v>
                </c:pt>
                <c:pt idx="9">
                  <c:v>9.593525478979096</c:v>
                </c:pt>
                <c:pt idx="10">
                  <c:v>13.430935670570733</c:v>
                </c:pt>
                <c:pt idx="11">
                  <c:v>17.268345862162374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1-B1FE-084F-A90C-3D57BC9B5D8B}"/>
            </c:ext>
          </c:extLst>
        </c:ser>
        <c:ser>
          <c:idx val="14"/>
          <c:order val="7"/>
          <c:tx>
            <c:v>1</c:v>
          </c:tx>
          <c:spPr>
            <a:ln w="50800"/>
          </c:spPr>
          <c:marker>
            <c:symbol val="none"/>
          </c:marker>
          <c:xVal>
            <c:numRef>
              <c:f>Sheet1!$R$3:$R$32</c:f>
              <c:numCache>
                <c:formatCode>General</c:formatCode>
                <c:ptCount val="30"/>
                <c:pt idx="0">
                  <c:v>9.9591220724063994E-3</c:v>
                </c:pt>
                <c:pt idx="1">
                  <c:v>1.4004249595391699E-2</c:v>
                </c:pt>
                <c:pt idx="2">
                  <c:v>1.7033316357971E-2</c:v>
                </c:pt>
                <c:pt idx="3">
                  <c:v>2.0271681016233702E-2</c:v>
                </c:pt>
                <c:pt idx="4">
                  <c:v>2.4478202743611101E-2</c:v>
                </c:pt>
                <c:pt idx="5">
                  <c:v>3.2479861841437599E-2</c:v>
                </c:pt>
                <c:pt idx="6">
                  <c:v>3.80982925027726E-2</c:v>
                </c:pt>
                <c:pt idx="7">
                  <c:v>3.9793344376801203E-2</c:v>
                </c:pt>
                <c:pt idx="8">
                  <c:v>5.1290787849945597E-2</c:v>
                </c:pt>
                <c:pt idx="9">
                  <c:v>5.8442970717122601E-2</c:v>
                </c:pt>
                <c:pt idx="10">
                  <c:v>6.1934000582640203E-2</c:v>
                </c:pt>
                <c:pt idx="11">
                  <c:v>6.3297308496803303E-2</c:v>
                </c:pt>
                <c:pt idx="12">
                  <c:v>8.6460613806247505E-2</c:v>
                </c:pt>
                <c:pt idx="13">
                  <c:v>8.90069727493117E-2</c:v>
                </c:pt>
                <c:pt idx="14">
                  <c:v>0.11144531744232899</c:v>
                </c:pt>
                <c:pt idx="15">
                  <c:v>0.113898481808206</c:v>
                </c:pt>
                <c:pt idx="16">
                  <c:v>0.12607019467040101</c:v>
                </c:pt>
                <c:pt idx="17">
                  <c:v>0.127909954747781</c:v>
                </c:pt>
                <c:pt idx="18">
                  <c:v>0.13457103399539699</c:v>
                </c:pt>
                <c:pt idx="19">
                  <c:v>0.136534848016337</c:v>
                </c:pt>
                <c:pt idx="20">
                  <c:v>0.14055358794523001</c:v>
                </c:pt>
                <c:pt idx="21">
                  <c:v>0.14260470621715901</c:v>
                </c:pt>
                <c:pt idx="22">
                  <c:v>0.148946909361554</c:v>
                </c:pt>
                <c:pt idx="23">
                  <c:v>0.25104952562032901</c:v>
                </c:pt>
                <c:pt idx="24">
                  <c:v>0.28604722368469199</c:v>
                </c:pt>
                <c:pt idx="25">
                  <c:v>0.340418933377301</c:v>
                </c:pt>
                <c:pt idx="26">
                  <c:v>0.58640508183907103</c:v>
                </c:pt>
                <c:pt idx="27">
                  <c:v>0.77806842139717303</c:v>
                </c:pt>
                <c:pt idx="28">
                  <c:v>1.1344431457962301</c:v>
                </c:pt>
                <c:pt idx="29">
                  <c:v>1.2375726993340801</c:v>
                </c:pt>
              </c:numCache>
            </c:numRef>
          </c:xVal>
          <c:yVal>
            <c:numRef>
              <c:f>Sheet1!$S$3:$S$32</c:f>
              <c:numCache>
                <c:formatCode>General</c:formatCode>
                <c:ptCount val="30"/>
                <c:pt idx="0">
                  <c:v>1.34781296490845</c:v>
                </c:pt>
                <c:pt idx="1">
                  <c:v>1.33352143216332</c:v>
                </c:pt>
                <c:pt idx="2">
                  <c:v>1.33352143216332</c:v>
                </c:pt>
                <c:pt idx="3">
                  <c:v>1.33352143216332</c:v>
                </c:pt>
                <c:pt idx="4">
                  <c:v>1.33352143216332</c:v>
                </c:pt>
                <c:pt idx="5">
                  <c:v>1.33352143216332</c:v>
                </c:pt>
                <c:pt idx="6">
                  <c:v>1.33352143216332</c:v>
                </c:pt>
                <c:pt idx="7">
                  <c:v>1.3193814396641399</c:v>
                </c:pt>
                <c:pt idx="8">
                  <c:v>1.33352143216332</c:v>
                </c:pt>
                <c:pt idx="9">
                  <c:v>1.33352143216332</c:v>
                </c:pt>
                <c:pt idx="10">
                  <c:v>1.33352143216332</c:v>
                </c:pt>
                <c:pt idx="11">
                  <c:v>1.3193814396641399</c:v>
                </c:pt>
                <c:pt idx="12">
                  <c:v>1.3193814396641399</c:v>
                </c:pt>
                <c:pt idx="13">
                  <c:v>1.3053913805541499</c:v>
                </c:pt>
                <c:pt idx="14">
                  <c:v>1.3053913805541499</c:v>
                </c:pt>
                <c:pt idx="15">
                  <c:v>1.2915496650148801</c:v>
                </c:pt>
                <c:pt idx="16">
                  <c:v>1.2915496650148801</c:v>
                </c:pt>
                <c:pt idx="17">
                  <c:v>1.3053913805541499</c:v>
                </c:pt>
                <c:pt idx="18">
                  <c:v>1.3053913805541499</c:v>
                </c:pt>
                <c:pt idx="19">
                  <c:v>1.3193814396641399</c:v>
                </c:pt>
                <c:pt idx="20">
                  <c:v>1.3193814396641399</c:v>
                </c:pt>
                <c:pt idx="21">
                  <c:v>1.33352143216332</c:v>
                </c:pt>
                <c:pt idx="22">
                  <c:v>1.33352143216332</c:v>
                </c:pt>
                <c:pt idx="23">
                  <c:v>1.42160118816462</c:v>
                </c:pt>
                <c:pt idx="24">
                  <c:v>1.4522354602966701</c:v>
                </c:pt>
                <c:pt idx="25">
                  <c:v>1.48352987441289</c:v>
                </c:pt>
                <c:pt idx="26">
                  <c:v>1.56474814165801</c:v>
                </c:pt>
                <c:pt idx="27">
                  <c:v>1.5984671064343099</c:v>
                </c:pt>
                <c:pt idx="28">
                  <c:v>1.63291268564479</c:v>
                </c:pt>
                <c:pt idx="29">
                  <c:v>1.6504128356641099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B1FE-084F-A90C-3D57BC9B5D8B}"/>
            </c:ext>
          </c:extLst>
        </c:ser>
        <c:ser>
          <c:idx val="15"/>
          <c:order val="8"/>
          <c:tx>
            <c:v>2</c:v>
          </c:tx>
          <c:spPr>
            <a:ln w="50800"/>
          </c:spPr>
          <c:marker>
            <c:symbol val="none"/>
          </c:marker>
          <c:xVal>
            <c:numRef>
              <c:f>Sheet1!$U$3:$U$16</c:f>
              <c:numCache>
                <c:formatCode>General</c:formatCode>
                <c:ptCount val="14"/>
                <c:pt idx="0">
                  <c:v>9.9014421487883808E-3</c:v>
                </c:pt>
                <c:pt idx="1">
                  <c:v>1.8744695514011402E-2</c:v>
                </c:pt>
                <c:pt idx="2">
                  <c:v>2.61682609229376E-2</c:v>
                </c:pt>
                <c:pt idx="3">
                  <c:v>4.10272421128672E-2</c:v>
                </c:pt>
                <c:pt idx="4">
                  <c:v>4.7432033168480998E-2</c:v>
                </c:pt>
                <c:pt idx="5">
                  <c:v>6.5726182397772198E-2</c:v>
                </c:pt>
                <c:pt idx="6">
                  <c:v>0.100805674771551</c:v>
                </c:pt>
                <c:pt idx="7">
                  <c:v>0.125293755126104</c:v>
                </c:pt>
                <c:pt idx="8">
                  <c:v>0.173621451598618</c:v>
                </c:pt>
                <c:pt idx="9">
                  <c:v>0.23885537833418799</c:v>
                </c:pt>
                <c:pt idx="10">
                  <c:v>0.27612471365263502</c:v>
                </c:pt>
                <c:pt idx="11">
                  <c:v>0.42046650850444001</c:v>
                </c:pt>
                <c:pt idx="12">
                  <c:v>0.65912919037289897</c:v>
                </c:pt>
                <c:pt idx="13">
                  <c:v>0.713853221709427</c:v>
                </c:pt>
              </c:numCache>
            </c:numRef>
          </c:xVal>
          <c:yVal>
            <c:numRef>
              <c:f>Sheet1!$V$3:$V$16</c:f>
              <c:numCache>
                <c:formatCode>General</c:formatCode>
                <c:ptCount val="14"/>
                <c:pt idx="0">
                  <c:v>0.53886686734976597</c:v>
                </c:pt>
                <c:pt idx="1">
                  <c:v>0.527499706370261</c:v>
                </c:pt>
                <c:pt idx="2">
                  <c:v>0.51637233068200905</c:v>
                </c:pt>
                <c:pt idx="3">
                  <c:v>0.50011982907045105</c:v>
                </c:pt>
                <c:pt idx="4">
                  <c:v>0.49481680921551402</c:v>
                </c:pt>
                <c:pt idx="5">
                  <c:v>0.54464197774113299</c:v>
                </c:pt>
                <c:pt idx="6">
                  <c:v>0.61240261576210497</c:v>
                </c:pt>
                <c:pt idx="7">
                  <c:v>0.65285211411278399</c:v>
                </c:pt>
                <c:pt idx="8">
                  <c:v>0.71097094323124299</c:v>
                </c:pt>
                <c:pt idx="9">
                  <c:v>0.76605377888697701</c:v>
                </c:pt>
                <c:pt idx="10">
                  <c:v>0.79094839324178601</c:v>
                </c:pt>
                <c:pt idx="11">
                  <c:v>0.85222752253938605</c:v>
                </c:pt>
                <c:pt idx="12">
                  <c:v>0.89888411090545794</c:v>
                </c:pt>
                <c:pt idx="13">
                  <c:v>0.908517575651686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B1FE-084F-A90C-3D57BC9B5D8B}"/>
            </c:ext>
          </c:extLst>
        </c:ser>
        <c:ser>
          <c:idx val="16"/>
          <c:order val="9"/>
          <c:tx>
            <c:v>3</c:v>
          </c:tx>
          <c:spPr>
            <a:ln w="5080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Sheet1!$X$3:$X$32</c:f>
              <c:numCache>
                <c:formatCode>General</c:formatCode>
                <c:ptCount val="30"/>
                <c:pt idx="0">
                  <c:v>9.9854054618668201E-3</c:v>
                </c:pt>
                <c:pt idx="1">
                  <c:v>1.1884224217901401E-2</c:v>
                </c:pt>
                <c:pt idx="2">
                  <c:v>1.4989005538119399E-2</c:v>
                </c:pt>
                <c:pt idx="3">
                  <c:v>1.8632691375830901E-2</c:v>
                </c:pt>
                <c:pt idx="4">
                  <c:v>2.2015260372539699E-2</c:v>
                </c:pt>
                <c:pt idx="5">
                  <c:v>2.9213281535365301E-2</c:v>
                </c:pt>
                <c:pt idx="6">
                  <c:v>3.7114124841935103E-2</c:v>
                </c:pt>
                <c:pt idx="7">
                  <c:v>4.9970021500767701E-2</c:v>
                </c:pt>
                <c:pt idx="8">
                  <c:v>6.4416450735251402E-2</c:v>
                </c:pt>
                <c:pt idx="9">
                  <c:v>8.3649397485202795E-2</c:v>
                </c:pt>
                <c:pt idx="10">
                  <c:v>9.1927225532020707E-2</c:v>
                </c:pt>
                <c:pt idx="11">
                  <c:v>0.101025911897462</c:v>
                </c:pt>
                <c:pt idx="12">
                  <c:v>0.115972627630755</c:v>
                </c:pt>
                <c:pt idx="13">
                  <c:v>0.12562020348672201</c:v>
                </c:pt>
                <c:pt idx="14">
                  <c:v>0.137065348834155</c:v>
                </c:pt>
                <c:pt idx="15">
                  <c:v>0.16319809211546599</c:v>
                </c:pt>
                <c:pt idx="16">
                  <c:v>0.17172279090036799</c:v>
                </c:pt>
                <c:pt idx="17">
                  <c:v>0.17809383142871199</c:v>
                </c:pt>
                <c:pt idx="18">
                  <c:v>0.18470434291146801</c:v>
                </c:pt>
                <c:pt idx="19">
                  <c:v>0.19437853024214599</c:v>
                </c:pt>
                <c:pt idx="20">
                  <c:v>0.197264791201823</c:v>
                </c:pt>
                <c:pt idx="21">
                  <c:v>0.20020399184332499</c:v>
                </c:pt>
                <c:pt idx="22">
                  <c:v>0.201711983611296</c:v>
                </c:pt>
                <c:pt idx="23">
                  <c:v>0.20030484548056701</c:v>
                </c:pt>
                <c:pt idx="24">
                  <c:v>0.19890752351288099</c:v>
                </c:pt>
                <c:pt idx="25">
                  <c:v>0.196082794065291</c:v>
                </c:pt>
                <c:pt idx="26">
                  <c:v>0.19189818456037999</c:v>
                </c:pt>
                <c:pt idx="27">
                  <c:v>0.185098556949441</c:v>
                </c:pt>
                <c:pt idx="28">
                  <c:v>0.17853686683207101</c:v>
                </c:pt>
                <c:pt idx="29">
                  <c:v>0.174714972987115</c:v>
                </c:pt>
              </c:numCache>
            </c:numRef>
          </c:xVal>
          <c:yVal>
            <c:numRef>
              <c:f>Sheet1!$Y$3:$Y$32</c:f>
              <c:numCache>
                <c:formatCode>General</c:formatCode>
                <c:ptCount val="30"/>
                <c:pt idx="0">
                  <c:v>0.25280041222000199</c:v>
                </c:pt>
                <c:pt idx="1">
                  <c:v>0.24746769804604901</c:v>
                </c:pt>
                <c:pt idx="2">
                  <c:v>0.242247475146185</c:v>
                </c:pt>
                <c:pt idx="3">
                  <c:v>0.23713737056616499</c:v>
                </c:pt>
                <c:pt idx="4">
                  <c:v>0.234622884814226</c:v>
                </c:pt>
                <c:pt idx="5">
                  <c:v>0.22723827377490999</c:v>
                </c:pt>
                <c:pt idx="6">
                  <c:v>0.22008608882755501</c:v>
                </c:pt>
                <c:pt idx="7">
                  <c:v>0.20866251828387</c:v>
                </c:pt>
                <c:pt idx="8">
                  <c:v>0.19365871108531801</c:v>
                </c:pt>
                <c:pt idx="9">
                  <c:v>0.17223091590007</c:v>
                </c:pt>
                <c:pt idx="10">
                  <c:v>0.16329126856447901</c:v>
                </c:pt>
                <c:pt idx="11">
                  <c:v>0.15317404637020701</c:v>
                </c:pt>
                <c:pt idx="12">
                  <c:v>0.136225766197722</c:v>
                </c:pt>
                <c:pt idx="13">
                  <c:v>0.125089893343068</c:v>
                </c:pt>
                <c:pt idx="14">
                  <c:v>0.112441317560942</c:v>
                </c:pt>
                <c:pt idx="15">
                  <c:v>8.4319092928662506E-2</c:v>
                </c:pt>
                <c:pt idx="16">
                  <c:v>7.6605377888697895E-2</c:v>
                </c:pt>
                <c:pt idx="17">
                  <c:v>6.8859356994058707E-2</c:v>
                </c:pt>
                <c:pt idx="18">
                  <c:v>6.1240261576210597E-2</c:v>
                </c:pt>
                <c:pt idx="19">
                  <c:v>5.1089697745069301E-2</c:v>
                </c:pt>
                <c:pt idx="20">
                  <c:v>4.4006671208501803E-2</c:v>
                </c:pt>
                <c:pt idx="21">
                  <c:v>3.6712572300350403E-2</c:v>
                </c:pt>
                <c:pt idx="22">
                  <c:v>3.12874645375757E-2</c:v>
                </c:pt>
                <c:pt idx="23">
                  <c:v>2.6664038389397099E-2</c:v>
                </c:pt>
                <c:pt idx="24">
                  <c:v>2.2723827377490999E-2</c:v>
                </c:pt>
                <c:pt idx="25">
                  <c:v>1.9995207985627199E-2</c:v>
                </c:pt>
                <c:pt idx="26">
                  <c:v>1.7782794100389201E-2</c:v>
                </c:pt>
                <c:pt idx="27">
                  <c:v>1.5815177628767101E-2</c:v>
                </c:pt>
                <c:pt idx="28">
                  <c:v>1.4216011881646199E-2</c:v>
                </c:pt>
                <c:pt idx="29">
                  <c:v>1.31938143966414E-2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B1FE-084F-A90C-3D57BC9B5D8B}"/>
            </c:ext>
          </c:extLst>
        </c:ser>
        <c:ser>
          <c:idx val="17"/>
          <c:order val="10"/>
          <c:tx>
            <c:v>4</c:v>
          </c:tx>
          <c:spPr>
            <a:ln w="50800"/>
          </c:spPr>
          <c:marker>
            <c:symbol val="none"/>
          </c:marker>
          <c:xVal>
            <c:numRef>
              <c:f>Sheet1!$AA$3:$AA$26</c:f>
              <c:numCache>
                <c:formatCode>General</c:formatCode>
                <c:ptCount val="24"/>
                <c:pt idx="0">
                  <c:v>1.24660142034828</c:v>
                </c:pt>
                <c:pt idx="1">
                  <c:v>1.2467897814178699</c:v>
                </c:pt>
                <c:pt idx="2">
                  <c:v>1.2470200391545101</c:v>
                </c:pt>
                <c:pt idx="3">
                  <c:v>1.23817534585084</c:v>
                </c:pt>
                <c:pt idx="4">
                  <c:v>1.2295172224878901</c:v>
                </c:pt>
                <c:pt idx="5">
                  <c:v>1.2210016302465001</c:v>
                </c:pt>
                <c:pt idx="6">
                  <c:v>1.22124762704064</c:v>
                </c:pt>
                <c:pt idx="7">
                  <c:v>1.19542573581774</c:v>
                </c:pt>
                <c:pt idx="8">
                  <c:v>1.17020875254892</c:v>
                </c:pt>
                <c:pt idx="9">
                  <c:v>1.1537065627488901</c:v>
                </c:pt>
                <c:pt idx="10">
                  <c:v>1.1292748342348</c:v>
                </c:pt>
                <c:pt idx="11">
                  <c:v>1.1052862669185299</c:v>
                </c:pt>
                <c:pt idx="12">
                  <c:v>1.0817891148315499</c:v>
                </c:pt>
                <c:pt idx="13">
                  <c:v>1.05880926066634</c:v>
                </c:pt>
                <c:pt idx="14">
                  <c:v>1.0214976856037901</c:v>
                </c:pt>
                <c:pt idx="15">
                  <c:v>0.99265734040987497</c:v>
                </c:pt>
                <c:pt idx="16">
                  <c:v>0.98583187918516002</c:v>
                </c:pt>
                <c:pt idx="17">
                  <c:v>0.97852754062180902</c:v>
                </c:pt>
                <c:pt idx="18">
                  <c:v>0.98626226624129099</c:v>
                </c:pt>
                <c:pt idx="19">
                  <c:v>0.994174952349279</c:v>
                </c:pt>
                <c:pt idx="20">
                  <c:v>1.00980130785787</c:v>
                </c:pt>
                <c:pt idx="21">
                  <c:v>1.0106323037116201</c:v>
                </c:pt>
                <c:pt idx="22">
                  <c:v>1.01092076815066</c:v>
                </c:pt>
              </c:numCache>
            </c:numRef>
          </c:xVal>
          <c:yVal>
            <c:numRef>
              <c:f>Sheet1!$AB$3:$AB$26</c:f>
              <c:numCache>
                <c:formatCode>General</c:formatCode>
                <c:ptCount val="24"/>
                <c:pt idx="0">
                  <c:v>1.63291268564479</c:v>
                </c:pt>
                <c:pt idx="1">
                  <c:v>1.48352987441289</c:v>
                </c:pt>
                <c:pt idx="2">
                  <c:v>1.3193814396641399</c:v>
                </c:pt>
                <c:pt idx="3">
                  <c:v>1.2115276586285799</c:v>
                </c:pt>
                <c:pt idx="4">
                  <c:v>1.0435626297753899</c:v>
                </c:pt>
                <c:pt idx="5">
                  <c:v>0.86136096220590697</c:v>
                </c:pt>
                <c:pt idx="6">
                  <c:v>0.75793092879535495</c:v>
                </c:pt>
                <c:pt idx="7">
                  <c:v>0.59312761997282504</c:v>
                </c:pt>
                <c:pt idx="8">
                  <c:v>0.44954976790018197</c:v>
                </c:pt>
                <c:pt idx="9">
                  <c:v>0.371060259911076</c:v>
                </c:pt>
                <c:pt idx="10">
                  <c:v>0.29663488391777298</c:v>
                </c:pt>
                <c:pt idx="11">
                  <c:v>0.24746769804604901</c:v>
                </c:pt>
                <c:pt idx="12">
                  <c:v>0.20866251828387</c:v>
                </c:pt>
                <c:pt idx="13">
                  <c:v>0.17407673833302301</c:v>
                </c:pt>
                <c:pt idx="14">
                  <c:v>0.136225766197722</c:v>
                </c:pt>
                <c:pt idx="15">
                  <c:v>0.107747550892219</c:v>
                </c:pt>
                <c:pt idx="16">
                  <c:v>8.6136096220590694E-2</c:v>
                </c:pt>
                <c:pt idx="17">
                  <c:v>9.6852561485993402E-2</c:v>
                </c:pt>
                <c:pt idx="18">
                  <c:v>6.5285211411278396E-2</c:v>
                </c:pt>
                <c:pt idx="19">
                  <c:v>4.0842386526745197E-2</c:v>
                </c:pt>
                <c:pt idx="20">
                  <c:v>2.0426087368585099E-2</c:v>
                </c:pt>
                <c:pt idx="21">
                  <c:v>1.2115276586285801E-2</c:v>
                </c:pt>
                <c:pt idx="22">
                  <c:v>1.01071713764806E-2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B1FE-084F-A90C-3D57BC9B5D8B}"/>
            </c:ext>
          </c:extLst>
        </c:ser>
        <c:ser>
          <c:idx val="18"/>
          <c:order val="11"/>
          <c:tx>
            <c:v>5</c:v>
          </c:tx>
          <c:spPr>
            <a:ln w="50800"/>
          </c:spPr>
          <c:marker>
            <c:symbol val="none"/>
          </c:marker>
          <c:xVal>
            <c:numRef>
              <c:f>Sheet1!$AD$3:$AD$33</c:f>
              <c:numCache>
                <c:formatCode>General</c:formatCode>
                <c:ptCount val="31"/>
                <c:pt idx="0">
                  <c:v>0.71386520568131395</c:v>
                </c:pt>
                <c:pt idx="1">
                  <c:v>0.70898050869111595</c:v>
                </c:pt>
                <c:pt idx="2">
                  <c:v>0.694001573208196</c:v>
                </c:pt>
                <c:pt idx="3">
                  <c:v>0.67438491136180401</c:v>
                </c:pt>
                <c:pt idx="4">
                  <c:v>0.66002608017406195</c:v>
                </c:pt>
                <c:pt idx="5">
                  <c:v>0.63217662978191203</c:v>
                </c:pt>
                <c:pt idx="6">
                  <c:v>0.59673307604200598</c:v>
                </c:pt>
                <c:pt idx="7">
                  <c:v>0.56731941519612406</c:v>
                </c:pt>
                <c:pt idx="8">
                  <c:v>0.53550314989210601</c:v>
                </c:pt>
                <c:pt idx="9">
                  <c:v>0.52402217409687302</c:v>
                </c:pt>
                <c:pt idx="10">
                  <c:v>0.54349114917936203</c:v>
                </c:pt>
                <c:pt idx="11">
                  <c:v>0.56781487539867803</c:v>
                </c:pt>
                <c:pt idx="12">
                  <c:v>0.58894053889874598</c:v>
                </c:pt>
                <c:pt idx="13">
                  <c:v>0.602076258167625</c:v>
                </c:pt>
                <c:pt idx="14">
                  <c:v>0.62001619416049802</c:v>
                </c:pt>
                <c:pt idx="15">
                  <c:v>0.62930711532454497</c:v>
                </c:pt>
                <c:pt idx="16">
                  <c:v>0.65309327446454801</c:v>
                </c:pt>
                <c:pt idx="17">
                  <c:v>0.66310245492851505</c:v>
                </c:pt>
                <c:pt idx="18">
                  <c:v>0.67334415624948196</c:v>
                </c:pt>
                <c:pt idx="19">
                  <c:v>0.67351373492873701</c:v>
                </c:pt>
              </c:numCache>
            </c:numRef>
          </c:xVal>
          <c:yVal>
            <c:numRef>
              <c:f>Sheet1!$AE$3:$AE$33</c:f>
              <c:numCache>
                <c:formatCode>General</c:formatCode>
                <c:ptCount val="31"/>
                <c:pt idx="0">
                  <c:v>0.89888411090545794</c:v>
                </c:pt>
                <c:pt idx="1">
                  <c:v>0.70343216390460395</c:v>
                </c:pt>
                <c:pt idx="2">
                  <c:v>0.54464197774113299</c:v>
                </c:pt>
                <c:pt idx="3">
                  <c:v>0.44006671208501802</c:v>
                </c:pt>
                <c:pt idx="4">
                  <c:v>0.37905628655634099</c:v>
                </c:pt>
                <c:pt idx="5">
                  <c:v>0.293489516372545</c:v>
                </c:pt>
                <c:pt idx="6">
                  <c:v>0.239678804408022</c:v>
                </c:pt>
                <c:pt idx="7">
                  <c:v>0.20866251828387</c:v>
                </c:pt>
                <c:pt idx="8">
                  <c:v>0.17223091590007</c:v>
                </c:pt>
                <c:pt idx="9">
                  <c:v>0.16329126856447901</c:v>
                </c:pt>
                <c:pt idx="10">
                  <c:v>0.14216011881646201</c:v>
                </c:pt>
                <c:pt idx="11">
                  <c:v>0.11986812269235</c:v>
                </c:pt>
                <c:pt idx="12">
                  <c:v>0.101071713764806</c:v>
                </c:pt>
                <c:pt idx="13">
                  <c:v>8.3425015553682105E-2</c:v>
                </c:pt>
                <c:pt idx="14">
                  <c:v>6.6692051071530506E-2</c:v>
                </c:pt>
                <c:pt idx="15">
                  <c:v>5.2749970637026099E-2</c:v>
                </c:pt>
                <c:pt idx="16">
                  <c:v>3.0955707954434902E-2</c:v>
                </c:pt>
                <c:pt idx="17">
                  <c:v>1.9783188827841601E-2</c:v>
                </c:pt>
                <c:pt idx="18">
                  <c:v>1.17339557049307E-2</c:v>
                </c:pt>
                <c:pt idx="1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B1FE-084F-A90C-3D57BC9B5D8B}"/>
            </c:ext>
          </c:extLst>
        </c:ser>
        <c:ser>
          <c:idx val="19"/>
          <c:order val="12"/>
          <c:tx>
            <c:v>6</c:v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Sheet1!$AG$3:$AG$13</c:f>
              <c:numCache>
                <c:formatCode>General</c:formatCode>
                <c:ptCount val="11"/>
                <c:pt idx="0">
                  <c:v>0.174714972987115</c:v>
                </c:pt>
                <c:pt idx="1">
                  <c:v>0.182485248460102</c:v>
                </c:pt>
                <c:pt idx="2">
                  <c:v>0.23183129534883501</c:v>
                </c:pt>
                <c:pt idx="3">
                  <c:v>0.29451117536515498</c:v>
                </c:pt>
                <c:pt idx="4">
                  <c:v>0.31437516883467398</c:v>
                </c:pt>
                <c:pt idx="5">
                  <c:v>0.34046465494038503</c:v>
                </c:pt>
                <c:pt idx="6">
                  <c:v>0.41715500906081698</c:v>
                </c:pt>
                <c:pt idx="7">
                  <c:v>0.448569746567273</c:v>
                </c:pt>
                <c:pt idx="8">
                  <c:v>0.46856663624117401</c:v>
                </c:pt>
                <c:pt idx="9">
                  <c:v>0.49304234783089601</c:v>
                </c:pt>
                <c:pt idx="10">
                  <c:v>0.50392070707850201</c:v>
                </c:pt>
              </c:numCache>
            </c:numRef>
          </c:xVal>
          <c:yVal>
            <c:numRef>
              <c:f>Sheet1!$AH$3:$AH$13</c:f>
              <c:numCache>
                <c:formatCode>General</c:formatCode>
                <c:ptCount val="11"/>
                <c:pt idx="0">
                  <c:v>1.31938143966414E-2</c:v>
                </c:pt>
                <c:pt idx="1">
                  <c:v>1.31938143966414E-2</c:v>
                </c:pt>
                <c:pt idx="2">
                  <c:v>1.30539138055415E-2</c:v>
                </c:pt>
                <c:pt idx="3">
                  <c:v>1.31938143966414E-2</c:v>
                </c:pt>
                <c:pt idx="4">
                  <c:v>1.31938143966414E-2</c:v>
                </c:pt>
                <c:pt idx="5">
                  <c:v>1.36225766197722E-2</c:v>
                </c:pt>
                <c:pt idx="6">
                  <c:v>1.29154966501488E-2</c:v>
                </c:pt>
                <c:pt idx="7">
                  <c:v>1.2245117673105399E-2</c:v>
                </c:pt>
                <c:pt idx="8">
                  <c:v>1.1486433039304E-2</c:v>
                </c:pt>
                <c:pt idx="9">
                  <c:v>1.04356262977539E-2</c:v>
                </c:pt>
                <c:pt idx="1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8-B1FE-084F-A90C-3D57BC9B5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720672"/>
        <c:axId val="629168720"/>
      </c:scatterChart>
      <c:scatterChart>
        <c:scatterStyle val="lineMarker"/>
        <c:varyColors val="0"/>
        <c:ser>
          <c:idx val="0"/>
          <c:order val="13"/>
          <c:tx>
            <c:v>points</c:v>
          </c:tx>
          <c:spPr>
            <a:ln w="19050">
              <a:noFill/>
            </a:ln>
          </c:spPr>
          <c:xVal>
            <c:numRef>
              <c:f>Sheet1!$I$151:$I$162</c:f>
              <c:numCache>
                <c:formatCode>General</c:formatCode>
                <c:ptCount val="12"/>
                <c:pt idx="0">
                  <c:v>5.7561152873874573</c:v>
                </c:pt>
                <c:pt idx="1">
                  <c:v>4.1115109195624697</c:v>
                </c:pt>
                <c:pt idx="2">
                  <c:v>2.4669065517374817</c:v>
                </c:pt>
                <c:pt idx="3">
                  <c:v>0.82230218391249388</c:v>
                </c:pt>
                <c:pt idx="4">
                  <c:v>9.593525478979096</c:v>
                </c:pt>
                <c:pt idx="5">
                  <c:v>6.8525181992707829</c:v>
                </c:pt>
                <c:pt idx="6">
                  <c:v>4.1115109195624697</c:v>
                </c:pt>
                <c:pt idx="7">
                  <c:v>1.3705036398541566</c:v>
                </c:pt>
                <c:pt idx="8">
                  <c:v>13.430935670570733</c:v>
                </c:pt>
                <c:pt idx="9">
                  <c:v>9.593525478979096</c:v>
                </c:pt>
                <c:pt idx="10">
                  <c:v>5.7561152873874573</c:v>
                </c:pt>
                <c:pt idx="11">
                  <c:v>1.9187050957958192</c:v>
                </c:pt>
              </c:numCache>
            </c:numRef>
          </c:xVal>
          <c:yVal>
            <c:numRef>
              <c:f>Sheet1!$H$151:$H$162</c:f>
              <c:numCache>
                <c:formatCode>General</c:formatCode>
                <c:ptCount val="12"/>
                <c:pt idx="0">
                  <c:v>2.4669065517374817</c:v>
                </c:pt>
                <c:pt idx="1">
                  <c:v>4.1115109195624697</c:v>
                </c:pt>
                <c:pt idx="2">
                  <c:v>5.7561152873874573</c:v>
                </c:pt>
                <c:pt idx="3">
                  <c:v>7.4007196552124448</c:v>
                </c:pt>
                <c:pt idx="4">
                  <c:v>4.1115109195624697</c:v>
                </c:pt>
                <c:pt idx="5">
                  <c:v>6.8525181992707829</c:v>
                </c:pt>
                <c:pt idx="6">
                  <c:v>9.593525478979096</c:v>
                </c:pt>
                <c:pt idx="7">
                  <c:v>12.334532758687409</c:v>
                </c:pt>
                <c:pt idx="8">
                  <c:v>5.7561152873874573</c:v>
                </c:pt>
                <c:pt idx="9">
                  <c:v>9.593525478979096</c:v>
                </c:pt>
                <c:pt idx="10">
                  <c:v>13.430935670570733</c:v>
                </c:pt>
                <c:pt idx="11">
                  <c:v>17.268345862162374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B1FE-084F-A90C-3D57BC9B5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720672"/>
        <c:axId val="629168720"/>
      </c:scatterChart>
      <c:valAx>
        <c:axId val="454720672"/>
        <c:scaling>
          <c:logBase val="10"/>
          <c:orientation val="minMax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Vso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629168720"/>
        <c:crossesAt val="1.0000000000000002E-2"/>
        <c:crossBetween val="midCat"/>
      </c:valAx>
      <c:valAx>
        <c:axId val="6291687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Vsw [m/s}</a:t>
                </a:r>
              </a:p>
            </c:rich>
          </c:tx>
          <c:layout>
            <c:manualLayout>
              <c:xMode val="edge"/>
              <c:yMode val="edge"/>
              <c:x val="6.1920334857369919E-3"/>
              <c:y val="0.3923572613934995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454720672"/>
        <c:crossesAt val="1.0000000000000002E-2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Qo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Sheet1!$A$73:$A$77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xVal>
          <c:yVal>
            <c:numRef>
              <c:f>Sheet1!$F$73:$F$77</c:f>
              <c:numCache>
                <c:formatCode>General</c:formatCode>
                <c:ptCount val="5"/>
                <c:pt idx="0">
                  <c:v>0.10208333333333333</c:v>
                </c:pt>
                <c:pt idx="1">
                  <c:v>7.360532407407408E-2</c:v>
                </c:pt>
                <c:pt idx="2">
                  <c:v>2.0659722222222222E-2</c:v>
                </c:pt>
                <c:pt idx="3">
                  <c:v>6.6666666666666671E-3</c:v>
                </c:pt>
                <c:pt idx="4">
                  <c:v>2.4814814814814816E-3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16-4614-BAD5-9CA924778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543536"/>
        <c:axId val="1300547472"/>
      </c:scatterChart>
      <c:scatterChart>
        <c:scatterStyle val="lineMarker"/>
        <c:varyColors val="0"/>
        <c:ser>
          <c:idx val="0"/>
          <c:order val="0"/>
          <c:tx>
            <c:v>WC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Sheet1!$A$73:$A$77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xVal>
          <c:yVal>
            <c:numRef>
              <c:f>Sheet1!$D$73:$D$77</c:f>
              <c:numCache>
                <c:formatCode>General</c:formatCode>
                <c:ptCount val="5"/>
                <c:pt idx="0">
                  <c:v>2</c:v>
                </c:pt>
                <c:pt idx="1">
                  <c:v>21</c:v>
                </c:pt>
                <c:pt idx="2">
                  <c:v>58</c:v>
                </c:pt>
                <c:pt idx="3">
                  <c:v>76</c:v>
                </c:pt>
                <c:pt idx="4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16-4614-BAD5-9CA924778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695640"/>
        <c:axId val="989691704"/>
      </c:scatterChart>
      <c:valAx>
        <c:axId val="1300543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nb-NO"/>
                  <a:t>Production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1300547472"/>
        <c:crosses val="autoZero"/>
        <c:crossBetween val="midCat"/>
      </c:valAx>
      <c:valAx>
        <c:axId val="1300547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accent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nb-NO">
                    <a:solidFill>
                      <a:schemeClr val="accent2"/>
                    </a:solidFill>
                  </a:rPr>
                  <a:t>Oil Flowrate [Sm/d]</a:t>
                </a:r>
              </a:p>
            </c:rich>
          </c:tx>
          <c:layout>
            <c:manualLayout>
              <c:xMode val="edge"/>
              <c:yMode val="edge"/>
              <c:x val="2.3645322642806475E-2"/>
              <c:y val="0.26961545504486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accent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1300543536"/>
        <c:crosses val="autoZero"/>
        <c:crossBetween val="midCat"/>
      </c:valAx>
      <c:valAx>
        <c:axId val="989691704"/>
        <c:scaling>
          <c:orientation val="minMax"/>
          <c:max val="1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accen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nb-NO">
                    <a:solidFill>
                      <a:schemeClr val="accent1"/>
                    </a:solidFill>
                  </a:rPr>
                  <a:t>Watewr cut [€]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989695640"/>
        <c:crosses val="max"/>
        <c:crossBetween val="midCat"/>
      </c:valAx>
      <c:valAx>
        <c:axId val="989695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89691704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588048499564819E-2"/>
          <c:y val="4.1919964375532061E-2"/>
          <c:w val="0.74596688580704096"/>
          <c:h val="0.778334747524291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'TF300, WC50'!$D$53:$D$54</c:f>
              <c:strCache>
                <c:ptCount val="2"/>
                <c:pt idx="0">
                  <c:v>hc</c:v>
                </c:pt>
                <c:pt idx="1">
                  <c:v>[m]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'TF300, WC50'!$B$55:$B$305</c:f>
              <c:numCache>
                <c:formatCode>General</c:formatCode>
                <c:ptCount val="2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</c:numCache>
            </c:numRef>
          </c:xVal>
          <c:yVal>
            <c:numRef>
              <c:f>'TF300, WC50'!$D$55:$D$305</c:f>
              <c:numCache>
                <c:formatCode>General</c:formatCode>
                <c:ptCount val="251"/>
                <c:pt idx="0">
                  <c:v>0</c:v>
                </c:pt>
                <c:pt idx="1">
                  <c:v>5.1696607418529722E-4</c:v>
                </c:pt>
                <c:pt idx="2">
                  <c:v>1.0339321483705944E-3</c:v>
                </c:pt>
                <c:pt idx="3">
                  <c:v>1.5508982225558921E-3</c:v>
                </c:pt>
                <c:pt idx="4">
                  <c:v>2.0678642967411889E-3</c:v>
                </c:pt>
                <c:pt idx="5">
                  <c:v>2.5848303709264863E-3</c:v>
                </c:pt>
                <c:pt idx="6">
                  <c:v>3.1017964451117838E-3</c:v>
                </c:pt>
                <c:pt idx="7">
                  <c:v>3.6187625192970808E-3</c:v>
                </c:pt>
                <c:pt idx="8">
                  <c:v>4.1357285934823778E-3</c:v>
                </c:pt>
                <c:pt idx="9">
                  <c:v>4.6526946676676752E-3</c:v>
                </c:pt>
                <c:pt idx="10">
                  <c:v>5.1696607418529718E-3</c:v>
                </c:pt>
                <c:pt idx="11">
                  <c:v>5.6866268160382693E-3</c:v>
                </c:pt>
                <c:pt idx="12">
                  <c:v>6.2035928902235676E-3</c:v>
                </c:pt>
                <c:pt idx="13">
                  <c:v>6.720558964408865E-3</c:v>
                </c:pt>
                <c:pt idx="14">
                  <c:v>7.2375250385941624E-3</c:v>
                </c:pt>
                <c:pt idx="15">
                  <c:v>7.7544911127794599E-3</c:v>
                </c:pt>
                <c:pt idx="16">
                  <c:v>8.2714571869647573E-3</c:v>
                </c:pt>
                <c:pt idx="17">
                  <c:v>8.7884232611500548E-3</c:v>
                </c:pt>
                <c:pt idx="18">
                  <c:v>9.305389335335354E-3</c:v>
                </c:pt>
                <c:pt idx="19">
                  <c:v>9.8223554095206514E-3</c:v>
                </c:pt>
                <c:pt idx="20">
                  <c:v>1.0339321483705947E-2</c:v>
                </c:pt>
                <c:pt idx="21">
                  <c:v>1.0856287557891246E-2</c:v>
                </c:pt>
                <c:pt idx="22">
                  <c:v>1.1373253632076544E-2</c:v>
                </c:pt>
                <c:pt idx="23">
                  <c:v>1.1890219706261841E-2</c:v>
                </c:pt>
                <c:pt idx="24">
                  <c:v>1.2407185780447137E-2</c:v>
                </c:pt>
                <c:pt idx="25">
                  <c:v>1.2924151854632436E-2</c:v>
                </c:pt>
                <c:pt idx="26">
                  <c:v>1.3441117928817733E-2</c:v>
                </c:pt>
                <c:pt idx="27">
                  <c:v>1.3958084003003031E-2</c:v>
                </c:pt>
                <c:pt idx="28">
                  <c:v>1.4475050077188328E-2</c:v>
                </c:pt>
                <c:pt idx="29">
                  <c:v>1.4992016151373626E-2</c:v>
                </c:pt>
                <c:pt idx="30">
                  <c:v>1.5508982225558923E-2</c:v>
                </c:pt>
                <c:pt idx="31">
                  <c:v>1.6025948299744224E-2</c:v>
                </c:pt>
                <c:pt idx="32">
                  <c:v>1.6542914373929522E-2</c:v>
                </c:pt>
                <c:pt idx="33">
                  <c:v>1.7059880448114819E-2</c:v>
                </c:pt>
                <c:pt idx="34">
                  <c:v>1.7576846522300116E-2</c:v>
                </c:pt>
                <c:pt idx="35">
                  <c:v>1.8093812596485414E-2</c:v>
                </c:pt>
                <c:pt idx="36">
                  <c:v>1.8610778670670711E-2</c:v>
                </c:pt>
                <c:pt idx="37">
                  <c:v>1.9127744744856009E-2</c:v>
                </c:pt>
                <c:pt idx="38">
                  <c:v>1.9644710819041306E-2</c:v>
                </c:pt>
                <c:pt idx="39">
                  <c:v>2.0161676893226607E-2</c:v>
                </c:pt>
                <c:pt idx="40">
                  <c:v>2.0678642967411901E-2</c:v>
                </c:pt>
                <c:pt idx="41">
                  <c:v>2.1195609041597195E-2</c:v>
                </c:pt>
                <c:pt idx="42">
                  <c:v>2.1712575115782493E-2</c:v>
                </c:pt>
                <c:pt idx="43">
                  <c:v>2.2229541189967787E-2</c:v>
                </c:pt>
                <c:pt idx="44">
                  <c:v>2.274650726415308E-2</c:v>
                </c:pt>
                <c:pt idx="45">
                  <c:v>2.3263473338338378E-2</c:v>
                </c:pt>
                <c:pt idx="46">
                  <c:v>2.3780439412523672E-2</c:v>
                </c:pt>
                <c:pt idx="47">
                  <c:v>2.4297405486708969E-2</c:v>
                </c:pt>
                <c:pt idx="48">
                  <c:v>2.4814371560894263E-2</c:v>
                </c:pt>
                <c:pt idx="49">
                  <c:v>2.5331337635079557E-2</c:v>
                </c:pt>
                <c:pt idx="50">
                  <c:v>2.5848303709264855E-2</c:v>
                </c:pt>
                <c:pt idx="51">
                  <c:v>2.6365269783450149E-2</c:v>
                </c:pt>
                <c:pt idx="52">
                  <c:v>2.6882235857635446E-2</c:v>
                </c:pt>
                <c:pt idx="53">
                  <c:v>2.739920193182074E-2</c:v>
                </c:pt>
                <c:pt idx="54">
                  <c:v>2.7916168006006034E-2</c:v>
                </c:pt>
                <c:pt idx="55">
                  <c:v>2.8433134080191332E-2</c:v>
                </c:pt>
                <c:pt idx="56">
                  <c:v>2.8950100154376626E-2</c:v>
                </c:pt>
                <c:pt idx="57">
                  <c:v>2.9467066228561923E-2</c:v>
                </c:pt>
                <c:pt idx="58">
                  <c:v>2.998403230274722E-2</c:v>
                </c:pt>
                <c:pt idx="59">
                  <c:v>3.0500998376932511E-2</c:v>
                </c:pt>
                <c:pt idx="60">
                  <c:v>3.1017964451117808E-2</c:v>
                </c:pt>
                <c:pt idx="61">
                  <c:v>3.1534930525303109E-2</c:v>
                </c:pt>
                <c:pt idx="62">
                  <c:v>3.20518965994884E-2</c:v>
                </c:pt>
                <c:pt idx="63">
                  <c:v>3.2568862673673697E-2</c:v>
                </c:pt>
                <c:pt idx="64">
                  <c:v>3.3085828747858995E-2</c:v>
                </c:pt>
                <c:pt idx="65">
                  <c:v>3.3602794822044285E-2</c:v>
                </c:pt>
                <c:pt idx="66">
                  <c:v>3.4119760896229583E-2</c:v>
                </c:pt>
                <c:pt idx="67">
                  <c:v>3.463672697041488E-2</c:v>
                </c:pt>
                <c:pt idx="68">
                  <c:v>3.5153693044600171E-2</c:v>
                </c:pt>
                <c:pt idx="69">
                  <c:v>3.5670659118785468E-2</c:v>
                </c:pt>
                <c:pt idx="70">
                  <c:v>3.6187625192970765E-2</c:v>
                </c:pt>
                <c:pt idx="71">
                  <c:v>3.6704591267156063E-2</c:v>
                </c:pt>
                <c:pt idx="72">
                  <c:v>3.7221557341341353E-2</c:v>
                </c:pt>
                <c:pt idx="73">
                  <c:v>3.7738523415526651E-2</c:v>
                </c:pt>
                <c:pt idx="74">
                  <c:v>3.8255489489711948E-2</c:v>
                </c:pt>
                <c:pt idx="75">
                  <c:v>3.8772455563897239E-2</c:v>
                </c:pt>
                <c:pt idx="76">
                  <c:v>3.9289421638082536E-2</c:v>
                </c:pt>
                <c:pt idx="77">
                  <c:v>3.9806387712267834E-2</c:v>
                </c:pt>
                <c:pt idx="78">
                  <c:v>4.0323353786453124E-2</c:v>
                </c:pt>
                <c:pt idx="79">
                  <c:v>4.0840319860638422E-2</c:v>
                </c:pt>
                <c:pt idx="80">
                  <c:v>4.1357285934823719E-2</c:v>
                </c:pt>
                <c:pt idx="81">
                  <c:v>4.1874252009009016E-2</c:v>
                </c:pt>
                <c:pt idx="82">
                  <c:v>4.2391218083194307E-2</c:v>
                </c:pt>
                <c:pt idx="83">
                  <c:v>4.2908184157379604E-2</c:v>
                </c:pt>
                <c:pt idx="84">
                  <c:v>4.3425150231564902E-2</c:v>
                </c:pt>
                <c:pt idx="85">
                  <c:v>4.3942116305750192E-2</c:v>
                </c:pt>
                <c:pt idx="86">
                  <c:v>4.445908237993549E-2</c:v>
                </c:pt>
                <c:pt idx="87">
                  <c:v>4.4976048454120787E-2</c:v>
                </c:pt>
                <c:pt idx="88">
                  <c:v>4.5493014528306078E-2</c:v>
                </c:pt>
                <c:pt idx="89">
                  <c:v>4.6009980602491375E-2</c:v>
                </c:pt>
                <c:pt idx="90">
                  <c:v>4.6526946676676673E-2</c:v>
                </c:pt>
                <c:pt idx="91">
                  <c:v>4.704391275086197E-2</c:v>
                </c:pt>
                <c:pt idx="92">
                  <c:v>4.7560878825047261E-2</c:v>
                </c:pt>
                <c:pt idx="93">
                  <c:v>4.8077844899232558E-2</c:v>
                </c:pt>
                <c:pt idx="94">
                  <c:v>4.8594810973417855E-2</c:v>
                </c:pt>
                <c:pt idx="95">
                  <c:v>4.9111777047603146E-2</c:v>
                </c:pt>
                <c:pt idx="96">
                  <c:v>4.9628743121788443E-2</c:v>
                </c:pt>
                <c:pt idx="97">
                  <c:v>5.0145709195973741E-2</c:v>
                </c:pt>
                <c:pt idx="98">
                  <c:v>5.0662675270159031E-2</c:v>
                </c:pt>
                <c:pt idx="99">
                  <c:v>5.1179641344344329E-2</c:v>
                </c:pt>
                <c:pt idx="100">
                  <c:v>5.1696607418529626E-2</c:v>
                </c:pt>
                <c:pt idx="101">
                  <c:v>5.2213573492714917E-2</c:v>
                </c:pt>
                <c:pt idx="102">
                  <c:v>5.2730539566900214E-2</c:v>
                </c:pt>
                <c:pt idx="103">
                  <c:v>5.3247505641085512E-2</c:v>
                </c:pt>
                <c:pt idx="104">
                  <c:v>5.3764471715270809E-2</c:v>
                </c:pt>
                <c:pt idx="105">
                  <c:v>5.42814377894561E-2</c:v>
                </c:pt>
                <c:pt idx="106">
                  <c:v>5.4798403863641397E-2</c:v>
                </c:pt>
                <c:pt idx="107">
                  <c:v>5.5315369937826694E-2</c:v>
                </c:pt>
                <c:pt idx="108">
                  <c:v>5.5832336012011985E-2</c:v>
                </c:pt>
                <c:pt idx="109">
                  <c:v>5.6349302086197282E-2</c:v>
                </c:pt>
                <c:pt idx="110">
                  <c:v>5.686626816038258E-2</c:v>
                </c:pt>
                <c:pt idx="111">
                  <c:v>5.7383234234567877E-2</c:v>
                </c:pt>
                <c:pt idx="112">
                  <c:v>5.7900200308753175E-2</c:v>
                </c:pt>
                <c:pt idx="113">
                  <c:v>5.8417166382938458E-2</c:v>
                </c:pt>
                <c:pt idx="114">
                  <c:v>5.8934132457123756E-2</c:v>
                </c:pt>
                <c:pt idx="115">
                  <c:v>5.9451098531309053E-2</c:v>
                </c:pt>
                <c:pt idx="116">
                  <c:v>5.9968064605494351E-2</c:v>
                </c:pt>
                <c:pt idx="117">
                  <c:v>6.0485030679679648E-2</c:v>
                </c:pt>
                <c:pt idx="118">
                  <c:v>6.1001996753864945E-2</c:v>
                </c:pt>
                <c:pt idx="119">
                  <c:v>6.1518962828050243E-2</c:v>
                </c:pt>
                <c:pt idx="120">
                  <c:v>6.2035928902235526E-2</c:v>
                </c:pt>
                <c:pt idx="121">
                  <c:v>6.2552894976420831E-2</c:v>
                </c:pt>
                <c:pt idx="122">
                  <c:v>6.3069861050606121E-2</c:v>
                </c:pt>
                <c:pt idx="123">
                  <c:v>6.3586827124791426E-2</c:v>
                </c:pt>
                <c:pt idx="124">
                  <c:v>6.4103793198976716E-2</c:v>
                </c:pt>
                <c:pt idx="125">
                  <c:v>6.4620759273162021E-2</c:v>
                </c:pt>
                <c:pt idx="126">
                  <c:v>6.5137725347347297E-2</c:v>
                </c:pt>
                <c:pt idx="127">
                  <c:v>6.5654691421532602E-2</c:v>
                </c:pt>
                <c:pt idx="128">
                  <c:v>6.6171657495717892E-2</c:v>
                </c:pt>
                <c:pt idx="129">
                  <c:v>6.6688623569903197E-2</c:v>
                </c:pt>
                <c:pt idx="130">
                  <c:v>6.7205589644088487E-2</c:v>
                </c:pt>
                <c:pt idx="131">
                  <c:v>6.7722555718273791E-2</c:v>
                </c:pt>
                <c:pt idx="132">
                  <c:v>6.8239521792459082E-2</c:v>
                </c:pt>
                <c:pt idx="133">
                  <c:v>6.8756487866644372E-2</c:v>
                </c:pt>
                <c:pt idx="134">
                  <c:v>6.9273453940829663E-2</c:v>
                </c:pt>
                <c:pt idx="135">
                  <c:v>6.9790420015014967E-2</c:v>
                </c:pt>
                <c:pt idx="136">
                  <c:v>7.0307386089200258E-2</c:v>
                </c:pt>
                <c:pt idx="137">
                  <c:v>7.0824352163385562E-2</c:v>
                </c:pt>
                <c:pt idx="138">
                  <c:v>7.1341318237570853E-2</c:v>
                </c:pt>
                <c:pt idx="139">
                  <c:v>7.1858284311756143E-2</c:v>
                </c:pt>
                <c:pt idx="140">
                  <c:v>7.2375250385941434E-2</c:v>
                </c:pt>
                <c:pt idx="141">
                  <c:v>7.2892216460126738E-2</c:v>
                </c:pt>
                <c:pt idx="142">
                  <c:v>7.3409182534312029E-2</c:v>
                </c:pt>
                <c:pt idx="143">
                  <c:v>7.3926148608497333E-2</c:v>
                </c:pt>
                <c:pt idx="144">
                  <c:v>7.4443114682682623E-2</c:v>
                </c:pt>
                <c:pt idx="145">
                  <c:v>7.4960080756867928E-2</c:v>
                </c:pt>
                <c:pt idx="146">
                  <c:v>7.5477046831053204E-2</c:v>
                </c:pt>
                <c:pt idx="147">
                  <c:v>7.5994012905238509E-2</c:v>
                </c:pt>
                <c:pt idx="148">
                  <c:v>7.6510978979423799E-2</c:v>
                </c:pt>
                <c:pt idx="149">
                  <c:v>7.7027945053609104E-2</c:v>
                </c:pt>
                <c:pt idx="150">
                  <c:v>7.7544911127794394E-2</c:v>
                </c:pt>
                <c:pt idx="151">
                  <c:v>7.8061877201979699E-2</c:v>
                </c:pt>
                <c:pt idx="152">
                  <c:v>7.8578843276164989E-2</c:v>
                </c:pt>
                <c:pt idx="153">
                  <c:v>7.909580935035028E-2</c:v>
                </c:pt>
                <c:pt idx="154">
                  <c:v>7.961277542453557E-2</c:v>
                </c:pt>
                <c:pt idx="155">
                  <c:v>8.0129741498720874E-2</c:v>
                </c:pt>
                <c:pt idx="156">
                  <c:v>8.0646707572906165E-2</c:v>
                </c:pt>
                <c:pt idx="157">
                  <c:v>8.1163673647091469E-2</c:v>
                </c:pt>
                <c:pt idx="158">
                  <c:v>8.168063972127676E-2</c:v>
                </c:pt>
                <c:pt idx="159">
                  <c:v>8.219760579546205E-2</c:v>
                </c:pt>
                <c:pt idx="160">
                  <c:v>8.2714571869647341E-2</c:v>
                </c:pt>
                <c:pt idx="161">
                  <c:v>8.3231537943832645E-2</c:v>
                </c:pt>
                <c:pt idx="162">
                  <c:v>8.374850401801795E-2</c:v>
                </c:pt>
                <c:pt idx="163">
                  <c:v>8.4265470092203254E-2</c:v>
                </c:pt>
                <c:pt idx="164">
                  <c:v>8.4782436166388558E-2</c:v>
                </c:pt>
                <c:pt idx="165">
                  <c:v>8.5299402240573863E-2</c:v>
                </c:pt>
                <c:pt idx="166">
                  <c:v>8.5816368314759167E-2</c:v>
                </c:pt>
                <c:pt idx="167">
                  <c:v>8.6333334388944472E-2</c:v>
                </c:pt>
                <c:pt idx="168">
                  <c:v>8.6850300463129776E-2</c:v>
                </c:pt>
                <c:pt idx="169">
                  <c:v>8.736726653731508E-2</c:v>
                </c:pt>
                <c:pt idx="170">
                  <c:v>8.7884232611500385E-2</c:v>
                </c:pt>
                <c:pt idx="171">
                  <c:v>8.8401198685685689E-2</c:v>
                </c:pt>
                <c:pt idx="172">
                  <c:v>8.8918164759870993E-2</c:v>
                </c:pt>
                <c:pt idx="173">
                  <c:v>8.9435130834056298E-2</c:v>
                </c:pt>
                <c:pt idx="174">
                  <c:v>8.9952096908241616E-2</c:v>
                </c:pt>
                <c:pt idx="175">
                  <c:v>9.0469062982426907E-2</c:v>
                </c:pt>
                <c:pt idx="176">
                  <c:v>9.0986029056612211E-2</c:v>
                </c:pt>
                <c:pt idx="177">
                  <c:v>9.1502995130797515E-2</c:v>
                </c:pt>
                <c:pt idx="178">
                  <c:v>9.201996120498282E-2</c:v>
                </c:pt>
                <c:pt idx="179">
                  <c:v>9.2536927279168124E-2</c:v>
                </c:pt>
                <c:pt idx="180">
                  <c:v>9.3053893353353428E-2</c:v>
                </c:pt>
                <c:pt idx="181">
                  <c:v>9.3570859427538747E-2</c:v>
                </c:pt>
                <c:pt idx="182">
                  <c:v>9.4087825501724037E-2</c:v>
                </c:pt>
                <c:pt idx="183">
                  <c:v>9.4604791575909356E-2</c:v>
                </c:pt>
                <c:pt idx="184">
                  <c:v>9.5121757650094646E-2</c:v>
                </c:pt>
                <c:pt idx="185">
                  <c:v>9.563872372427995E-2</c:v>
                </c:pt>
                <c:pt idx="186">
                  <c:v>9.6155689798465269E-2</c:v>
                </c:pt>
                <c:pt idx="187">
                  <c:v>9.6672655872650559E-2</c:v>
                </c:pt>
                <c:pt idx="188">
                  <c:v>9.7189621946835877E-2</c:v>
                </c:pt>
                <c:pt idx="189">
                  <c:v>9.7706588021021168E-2</c:v>
                </c:pt>
                <c:pt idx="190">
                  <c:v>9.8223554095206486E-2</c:v>
                </c:pt>
                <c:pt idx="191">
                  <c:v>9.8740520169391777E-2</c:v>
                </c:pt>
                <c:pt idx="192">
                  <c:v>9.9257486243577095E-2</c:v>
                </c:pt>
                <c:pt idx="193">
                  <c:v>9.9774452317762399E-2</c:v>
                </c:pt>
                <c:pt idx="194">
                  <c:v>0.10029141839194769</c:v>
                </c:pt>
                <c:pt idx="195">
                  <c:v>0.10080838446613301</c:v>
                </c:pt>
                <c:pt idx="196">
                  <c:v>0.1013253505403183</c:v>
                </c:pt>
                <c:pt idx="197">
                  <c:v>0.10184231661450362</c:v>
                </c:pt>
                <c:pt idx="198">
                  <c:v>0.10235928268868891</c:v>
                </c:pt>
                <c:pt idx="199">
                  <c:v>0.10287624876287423</c:v>
                </c:pt>
                <c:pt idx="200">
                  <c:v>0.10339321483705953</c:v>
                </c:pt>
                <c:pt idx="201">
                  <c:v>0.10391018091124483</c:v>
                </c:pt>
                <c:pt idx="202">
                  <c:v>0.10442714698543014</c:v>
                </c:pt>
                <c:pt idx="203">
                  <c:v>0.10494411305961543</c:v>
                </c:pt>
                <c:pt idx="204">
                  <c:v>0.10546107913380075</c:v>
                </c:pt>
                <c:pt idx="205">
                  <c:v>0.10597804520798604</c:v>
                </c:pt>
                <c:pt idx="206">
                  <c:v>0.10649501128217136</c:v>
                </c:pt>
                <c:pt idx="207">
                  <c:v>0.10701197735635666</c:v>
                </c:pt>
                <c:pt idx="208">
                  <c:v>0.10752894343054197</c:v>
                </c:pt>
                <c:pt idx="209">
                  <c:v>0.10804590950472727</c:v>
                </c:pt>
                <c:pt idx="210">
                  <c:v>0.10856287557891257</c:v>
                </c:pt>
                <c:pt idx="211">
                  <c:v>0.10907984165309788</c:v>
                </c:pt>
                <c:pt idx="212">
                  <c:v>0.10959680772728317</c:v>
                </c:pt>
                <c:pt idx="213">
                  <c:v>0.11011377380146849</c:v>
                </c:pt>
                <c:pt idx="214">
                  <c:v>0.11063073987565379</c:v>
                </c:pt>
                <c:pt idx="215">
                  <c:v>0.1111477059498391</c:v>
                </c:pt>
                <c:pt idx="216">
                  <c:v>0.1116646720240244</c:v>
                </c:pt>
                <c:pt idx="217">
                  <c:v>0.1121816380982097</c:v>
                </c:pt>
                <c:pt idx="218">
                  <c:v>0.11269860417239501</c:v>
                </c:pt>
                <c:pt idx="219">
                  <c:v>0.11321557024658031</c:v>
                </c:pt>
                <c:pt idx="220">
                  <c:v>0.11373253632076562</c:v>
                </c:pt>
                <c:pt idx="221">
                  <c:v>0.11424950239495092</c:v>
                </c:pt>
                <c:pt idx="222">
                  <c:v>0.11476646846913624</c:v>
                </c:pt>
                <c:pt idx="223">
                  <c:v>0.11528343454332152</c:v>
                </c:pt>
                <c:pt idx="224">
                  <c:v>0.11580040061750684</c:v>
                </c:pt>
                <c:pt idx="225">
                  <c:v>0.11631736669169214</c:v>
                </c:pt>
                <c:pt idx="226">
                  <c:v>0.11683433276587746</c:v>
                </c:pt>
                <c:pt idx="227">
                  <c:v>0.11735129884006276</c:v>
                </c:pt>
                <c:pt idx="228">
                  <c:v>0.11786826491424805</c:v>
                </c:pt>
                <c:pt idx="229">
                  <c:v>0.11838523098843336</c:v>
                </c:pt>
                <c:pt idx="230">
                  <c:v>0.11890219706261866</c:v>
                </c:pt>
                <c:pt idx="231">
                  <c:v>0.11941916313680398</c:v>
                </c:pt>
                <c:pt idx="232">
                  <c:v>0.11993612921098926</c:v>
                </c:pt>
                <c:pt idx="233">
                  <c:v>0.12045309528517457</c:v>
                </c:pt>
                <c:pt idx="234">
                  <c:v>0.12097006135935988</c:v>
                </c:pt>
                <c:pt idx="235">
                  <c:v>0.1214870274335452</c:v>
                </c:pt>
                <c:pt idx="236">
                  <c:v>0.1220039935077305</c:v>
                </c:pt>
                <c:pt idx="237">
                  <c:v>0.12252095958191579</c:v>
                </c:pt>
                <c:pt idx="238">
                  <c:v>0.1230379256561011</c:v>
                </c:pt>
                <c:pt idx="239">
                  <c:v>0.1235548917302864</c:v>
                </c:pt>
                <c:pt idx="240">
                  <c:v>0.12407185780447172</c:v>
                </c:pt>
                <c:pt idx="241">
                  <c:v>0.12458882387865702</c:v>
                </c:pt>
                <c:pt idx="242">
                  <c:v>0.1251057899528423</c:v>
                </c:pt>
                <c:pt idx="243">
                  <c:v>0.12562275602702763</c:v>
                </c:pt>
                <c:pt idx="244">
                  <c:v>0.12613972210121294</c:v>
                </c:pt>
                <c:pt idx="245">
                  <c:v>0.12665668817539824</c:v>
                </c:pt>
                <c:pt idx="246">
                  <c:v>0.12717365424958352</c:v>
                </c:pt>
                <c:pt idx="247">
                  <c:v>0.12769062032376882</c:v>
                </c:pt>
                <c:pt idx="248">
                  <c:v>0.12820758639795415</c:v>
                </c:pt>
                <c:pt idx="249">
                  <c:v>0.12872455247213946</c:v>
                </c:pt>
                <c:pt idx="250">
                  <c:v>0.12924151854632476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D8-B845-B25D-DFE94F473974}"/>
            </c:ext>
          </c:extLst>
        </c:ser>
        <c:ser>
          <c:idx val="1"/>
          <c:order val="1"/>
          <c:tx>
            <c:strRef>
              <c:f>'TF300, WC50'!$C$53:$C$54</c:f>
              <c:strCache>
                <c:ptCount val="2"/>
                <c:pt idx="0">
                  <c:v>Dpipe</c:v>
                </c:pt>
                <c:pt idx="1">
                  <c:v>[m]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'TF300, WC50'!$B$55:$B$155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'TF300, WC50'!$C$55:$C$155</c:f>
              <c:numCache>
                <c:formatCode>General</c:formatCode>
                <c:ptCount val="101"/>
                <c:pt idx="0">
                  <c:v>0.15240000000000001</c:v>
                </c:pt>
                <c:pt idx="1">
                  <c:v>0.15240000000000001</c:v>
                </c:pt>
                <c:pt idx="2">
                  <c:v>0.15240000000000001</c:v>
                </c:pt>
                <c:pt idx="3">
                  <c:v>0.15240000000000001</c:v>
                </c:pt>
                <c:pt idx="4">
                  <c:v>0.15240000000000001</c:v>
                </c:pt>
                <c:pt idx="5">
                  <c:v>0.15240000000000001</c:v>
                </c:pt>
                <c:pt idx="6">
                  <c:v>0.15240000000000001</c:v>
                </c:pt>
                <c:pt idx="7">
                  <c:v>0.15240000000000001</c:v>
                </c:pt>
                <c:pt idx="8">
                  <c:v>0.15240000000000001</c:v>
                </c:pt>
                <c:pt idx="9">
                  <c:v>0.15240000000000001</c:v>
                </c:pt>
                <c:pt idx="10">
                  <c:v>0.15240000000000001</c:v>
                </c:pt>
                <c:pt idx="11">
                  <c:v>0.15240000000000001</c:v>
                </c:pt>
                <c:pt idx="12">
                  <c:v>0.15240000000000001</c:v>
                </c:pt>
                <c:pt idx="13">
                  <c:v>0.15240000000000001</c:v>
                </c:pt>
                <c:pt idx="14">
                  <c:v>0.15240000000000001</c:v>
                </c:pt>
                <c:pt idx="15">
                  <c:v>0.15240000000000001</c:v>
                </c:pt>
                <c:pt idx="16">
                  <c:v>0.15240000000000001</c:v>
                </c:pt>
                <c:pt idx="17">
                  <c:v>0.15240000000000001</c:v>
                </c:pt>
                <c:pt idx="18">
                  <c:v>0.15240000000000001</c:v>
                </c:pt>
                <c:pt idx="19">
                  <c:v>0.15240000000000001</c:v>
                </c:pt>
                <c:pt idx="20">
                  <c:v>0.15240000000000001</c:v>
                </c:pt>
                <c:pt idx="21">
                  <c:v>0.15240000000000001</c:v>
                </c:pt>
                <c:pt idx="22">
                  <c:v>0.15240000000000001</c:v>
                </c:pt>
                <c:pt idx="23">
                  <c:v>0.15240000000000001</c:v>
                </c:pt>
                <c:pt idx="24">
                  <c:v>0.15240000000000001</c:v>
                </c:pt>
                <c:pt idx="25">
                  <c:v>0.15240000000000001</c:v>
                </c:pt>
                <c:pt idx="26">
                  <c:v>0.15240000000000001</c:v>
                </c:pt>
                <c:pt idx="27">
                  <c:v>0.15240000000000001</c:v>
                </c:pt>
                <c:pt idx="28">
                  <c:v>0.15240000000000001</c:v>
                </c:pt>
                <c:pt idx="29">
                  <c:v>0.15240000000000001</c:v>
                </c:pt>
                <c:pt idx="30">
                  <c:v>0.15240000000000001</c:v>
                </c:pt>
                <c:pt idx="31">
                  <c:v>0.15240000000000001</c:v>
                </c:pt>
                <c:pt idx="32">
                  <c:v>0.15240000000000001</c:v>
                </c:pt>
                <c:pt idx="33">
                  <c:v>0.15240000000000001</c:v>
                </c:pt>
                <c:pt idx="34">
                  <c:v>0.15240000000000001</c:v>
                </c:pt>
                <c:pt idx="35">
                  <c:v>0.15240000000000001</c:v>
                </c:pt>
                <c:pt idx="36">
                  <c:v>0.15240000000000001</c:v>
                </c:pt>
                <c:pt idx="37">
                  <c:v>0.15240000000000001</c:v>
                </c:pt>
                <c:pt idx="38">
                  <c:v>0.15240000000000001</c:v>
                </c:pt>
                <c:pt idx="39">
                  <c:v>0.15240000000000001</c:v>
                </c:pt>
                <c:pt idx="40">
                  <c:v>0.15240000000000001</c:v>
                </c:pt>
                <c:pt idx="41">
                  <c:v>0.15240000000000001</c:v>
                </c:pt>
                <c:pt idx="42">
                  <c:v>0.15240000000000001</c:v>
                </c:pt>
                <c:pt idx="43">
                  <c:v>0.15240000000000001</c:v>
                </c:pt>
                <c:pt idx="44">
                  <c:v>0.15240000000000001</c:v>
                </c:pt>
                <c:pt idx="45">
                  <c:v>0.15240000000000001</c:v>
                </c:pt>
                <c:pt idx="46">
                  <c:v>0.15240000000000001</c:v>
                </c:pt>
                <c:pt idx="47">
                  <c:v>0.15240000000000001</c:v>
                </c:pt>
                <c:pt idx="48">
                  <c:v>0.15240000000000001</c:v>
                </c:pt>
                <c:pt idx="49">
                  <c:v>0.15240000000000001</c:v>
                </c:pt>
                <c:pt idx="50">
                  <c:v>0.15240000000000001</c:v>
                </c:pt>
                <c:pt idx="51">
                  <c:v>0.15240000000000001</c:v>
                </c:pt>
                <c:pt idx="52">
                  <c:v>0.15240000000000001</c:v>
                </c:pt>
                <c:pt idx="53">
                  <c:v>0.15240000000000001</c:v>
                </c:pt>
                <c:pt idx="54">
                  <c:v>0.15240000000000001</c:v>
                </c:pt>
                <c:pt idx="55">
                  <c:v>0.15240000000000001</c:v>
                </c:pt>
                <c:pt idx="56">
                  <c:v>0.15240000000000001</c:v>
                </c:pt>
                <c:pt idx="57">
                  <c:v>0.15240000000000001</c:v>
                </c:pt>
                <c:pt idx="58">
                  <c:v>0.15240000000000001</c:v>
                </c:pt>
                <c:pt idx="59">
                  <c:v>0.15240000000000001</c:v>
                </c:pt>
                <c:pt idx="60">
                  <c:v>0.15240000000000001</c:v>
                </c:pt>
                <c:pt idx="61">
                  <c:v>0.15240000000000001</c:v>
                </c:pt>
                <c:pt idx="62">
                  <c:v>0.15240000000000001</c:v>
                </c:pt>
                <c:pt idx="63">
                  <c:v>0.15240000000000001</c:v>
                </c:pt>
                <c:pt idx="64">
                  <c:v>0.15240000000000001</c:v>
                </c:pt>
                <c:pt idx="65">
                  <c:v>0.15240000000000001</c:v>
                </c:pt>
                <c:pt idx="66">
                  <c:v>0.15240000000000001</c:v>
                </c:pt>
                <c:pt idx="67">
                  <c:v>0.15240000000000001</c:v>
                </c:pt>
                <c:pt idx="68">
                  <c:v>0.15240000000000001</c:v>
                </c:pt>
                <c:pt idx="69">
                  <c:v>0.15240000000000001</c:v>
                </c:pt>
                <c:pt idx="70">
                  <c:v>0.15240000000000001</c:v>
                </c:pt>
                <c:pt idx="71">
                  <c:v>0.15240000000000001</c:v>
                </c:pt>
                <c:pt idx="72">
                  <c:v>0.15240000000000001</c:v>
                </c:pt>
                <c:pt idx="73">
                  <c:v>0.15240000000000001</c:v>
                </c:pt>
                <c:pt idx="74">
                  <c:v>0.15240000000000001</c:v>
                </c:pt>
                <c:pt idx="75">
                  <c:v>0.15240000000000001</c:v>
                </c:pt>
                <c:pt idx="76">
                  <c:v>0.15240000000000001</c:v>
                </c:pt>
                <c:pt idx="77">
                  <c:v>0.15240000000000001</c:v>
                </c:pt>
                <c:pt idx="78">
                  <c:v>0.15240000000000001</c:v>
                </c:pt>
                <c:pt idx="79">
                  <c:v>0.15240000000000001</c:v>
                </c:pt>
                <c:pt idx="80">
                  <c:v>0.15240000000000001</c:v>
                </c:pt>
                <c:pt idx="81">
                  <c:v>0.15240000000000001</c:v>
                </c:pt>
                <c:pt idx="82">
                  <c:v>0.15240000000000001</c:v>
                </c:pt>
                <c:pt idx="83">
                  <c:v>0.15240000000000001</c:v>
                </c:pt>
                <c:pt idx="84">
                  <c:v>0.15240000000000001</c:v>
                </c:pt>
                <c:pt idx="85">
                  <c:v>0.15240000000000001</c:v>
                </c:pt>
                <c:pt idx="86">
                  <c:v>0.15240000000000001</c:v>
                </c:pt>
                <c:pt idx="87">
                  <c:v>0.15240000000000001</c:v>
                </c:pt>
                <c:pt idx="88">
                  <c:v>0.15240000000000001</c:v>
                </c:pt>
                <c:pt idx="89">
                  <c:v>0.15240000000000001</c:v>
                </c:pt>
                <c:pt idx="90">
                  <c:v>0.15240000000000001</c:v>
                </c:pt>
                <c:pt idx="91">
                  <c:v>0.15240000000000001</c:v>
                </c:pt>
                <c:pt idx="92">
                  <c:v>0.15240000000000001</c:v>
                </c:pt>
                <c:pt idx="93">
                  <c:v>0.15240000000000001</c:v>
                </c:pt>
                <c:pt idx="94">
                  <c:v>0.15240000000000001</c:v>
                </c:pt>
                <c:pt idx="95">
                  <c:v>0.15240000000000001</c:v>
                </c:pt>
                <c:pt idx="96">
                  <c:v>0.15240000000000001</c:v>
                </c:pt>
                <c:pt idx="97">
                  <c:v>0.15240000000000001</c:v>
                </c:pt>
                <c:pt idx="98">
                  <c:v>0.15240000000000001</c:v>
                </c:pt>
                <c:pt idx="99">
                  <c:v>0.15240000000000001</c:v>
                </c:pt>
                <c:pt idx="100">
                  <c:v>0.15240000000000001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D8-B845-B25D-DFE94F473974}"/>
            </c:ext>
          </c:extLst>
        </c:ser>
        <c:ser>
          <c:idx val="2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'TF300, WC50'!$B$55:$B$305</c:f>
              <c:numCache>
                <c:formatCode>General</c:formatCode>
                <c:ptCount val="2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</c:numCache>
            </c:numRef>
          </c:xVal>
          <c:yVal>
            <c:numRef>
              <c:f>'TF300, WC50'!$O$55:$O$305</c:f>
              <c:numCache>
                <c:formatCode>General</c:formatCode>
                <c:ptCount val="251"/>
                <c:pt idx="0">
                  <c:v>0.15239900000000001</c:v>
                </c:pt>
                <c:pt idx="1">
                  <c:v>0.15230000000000002</c:v>
                </c:pt>
                <c:pt idx="2">
                  <c:v>0.15213290633479623</c:v>
                </c:pt>
                <c:pt idx="3">
                  <c:v>0.15194525433726216</c:v>
                </c:pt>
                <c:pt idx="4">
                  <c:v>0.15174388680987477</c:v>
                </c:pt>
                <c:pt idx="5">
                  <c:v>0.15153145987166181</c:v>
                </c:pt>
                <c:pt idx="6">
                  <c:v>0.15130941338070744</c:v>
                </c:pt>
                <c:pt idx="7">
                  <c:v>0.15107866726130351</c:v>
                </c:pt>
                <c:pt idx="8">
                  <c:v>0.15083987042891644</c:v>
                </c:pt>
                <c:pt idx="9">
                  <c:v>0.15059351180492916</c:v>
                </c:pt>
                <c:pt idx="10">
                  <c:v>0.15033997730143553</c:v>
                </c:pt>
                <c:pt idx="11">
                  <c:v>0.15007958211375605</c:v>
                </c:pt>
                <c:pt idx="12">
                  <c:v>0.14981259042854894</c:v>
                </c:pt>
                <c:pt idx="13">
                  <c:v>0.14953922816984061</c:v>
                </c:pt>
                <c:pt idx="14">
                  <c:v>0.14925969163699881</c:v>
                </c:pt>
                <c:pt idx="15">
                  <c:v>0.14897415358872343</c:v>
                </c:pt>
                <c:pt idx="16">
                  <c:v>0.14868276766889155</c:v>
                </c:pt>
                <c:pt idx="17">
                  <c:v>0.14838567171571129</c:v>
                </c:pt>
                <c:pt idx="18">
                  <c:v>0.14808299029484603</c:v>
                </c:pt>
                <c:pt idx="19">
                  <c:v>0.1477748366783673</c:v>
                </c:pt>
                <c:pt idx="20">
                  <c:v>0.14746131441843002</c:v>
                </c:pt>
                <c:pt idx="21">
                  <c:v>0.14714251861827191</c:v>
                </c:pt>
                <c:pt idx="22">
                  <c:v>0.14681853697291369</c:v>
                </c:pt>
                <c:pt idx="23">
                  <c:v>0.14648945063169572</c:v>
                </c:pt>
                <c:pt idx="24">
                  <c:v>0.14615533492091753</c:v>
                </c:pt>
                <c:pt idx="25">
                  <c:v>0.14581625995514746</c:v>
                </c:pt>
                <c:pt idx="26">
                  <c:v>0.14547229115885815</c:v>
                </c:pt>
                <c:pt idx="27">
                  <c:v>0.14512348971503641</c:v>
                </c:pt>
                <c:pt idx="28">
                  <c:v>0.14476991295372929</c:v>
                </c:pt>
                <c:pt idx="29">
                  <c:v>0.14441161469073788</c:v>
                </c:pt>
                <c:pt idx="30">
                  <c:v>0.14404864552458879</c:v>
                </c:pt>
                <c:pt idx="31">
                  <c:v>0.14368105309832141</c:v>
                </c:pt>
                <c:pt idx="32">
                  <c:v>0.14330888233139577</c:v>
                </c:pt>
                <c:pt idx="33">
                  <c:v>0.14293217562606264</c:v>
                </c:pt>
                <c:pt idx="34">
                  <c:v>0.14255097305177561</c:v>
                </c:pt>
                <c:pt idx="35">
                  <c:v>0.14216531251061945</c:v>
                </c:pt>
                <c:pt idx="36">
                  <c:v>0.14177522988624161</c:v>
                </c:pt>
                <c:pt idx="37">
                  <c:v>0.14138075917837961</c:v>
                </c:pt>
                <c:pt idx="38">
                  <c:v>0.14098193262475608</c:v>
                </c:pt>
                <c:pt idx="39">
                  <c:v>0.14057878081184894</c:v>
                </c:pt>
                <c:pt idx="40">
                  <c:v>0.14017133277582614</c:v>
                </c:pt>
                <c:pt idx="41">
                  <c:v>0.13975961609475393</c:v>
                </c:pt>
                <c:pt idx="42">
                  <c:v>0.13934365697303533</c:v>
                </c:pt>
                <c:pt idx="43">
                  <c:v>0.13892348031890878</c:v>
                </c:pt>
                <c:pt idx="44">
                  <c:v>0.1384991098157296</c:v>
                </c:pt>
                <c:pt idx="45">
                  <c:v>0.13807056798766509</c:v>
                </c:pt>
                <c:pt idx="46">
                  <c:v>0.13763787626035726</c:v>
                </c:pt>
                <c:pt idx="47">
                  <c:v>0.13720105501703986</c:v>
                </c:pt>
                <c:pt idx="48">
                  <c:v>0.13676012365054008</c:v>
                </c:pt>
                <c:pt idx="49">
                  <c:v>0.1363151006115452</c:v>
                </c:pt>
                <c:pt idx="50">
                  <c:v>0.13586600345347222</c:v>
                </c:pt>
                <c:pt idx="51">
                  <c:v>0.13541284887424165</c:v>
                </c:pt>
                <c:pt idx="52">
                  <c:v>0.13495565275522384</c:v>
                </c:pt>
                <c:pt idx="53">
                  <c:v>0.13449443019759816</c:v>
                </c:pt>
                <c:pt idx="54">
                  <c:v>0.13402919555634105</c:v>
                </c:pt>
                <c:pt idx="55">
                  <c:v>0.1335599624720363</c:v>
                </c:pt>
                <c:pt idx="56">
                  <c:v>0.13308674390068256</c:v>
                </c:pt>
                <c:pt idx="57">
                  <c:v>0.13260955214165573</c:v>
                </c:pt>
                <c:pt idx="58">
                  <c:v>0.13212839886396863</c:v>
                </c:pt>
                <c:pt idx="59">
                  <c:v>0.13164329513095763</c:v>
                </c:pt>
                <c:pt idx="60">
                  <c:v>0.13115425142351331</c:v>
                </c:pt>
                <c:pt idx="61">
                  <c:v>0.13066127766196228</c:v>
                </c:pt>
                <c:pt idx="62">
                  <c:v>0.13016438322669699</c:v>
                </c:pt>
                <c:pt idx="63">
                  <c:v>0.12966357697764277</c:v>
                </c:pt>
                <c:pt idx="64">
                  <c:v>0.12915886727264328</c:v>
                </c:pt>
                <c:pt idx="65">
                  <c:v>0.12865026198483809</c:v>
                </c:pt>
                <c:pt idx="66">
                  <c:v>0.12813776851910147</c:v>
                </c:pt>
                <c:pt idx="67">
                  <c:v>0.12762139382760393</c:v>
                </c:pt>
                <c:pt idx="68">
                  <c:v>0.12710114442455478</c:v>
                </c:pt>
                <c:pt idx="69">
                  <c:v>0.12657702640017832</c:v>
                </c:pt>
                <c:pt idx="70">
                  <c:v>0.12604904543397222</c:v>
                </c:pt>
                <c:pt idx="71">
                  <c:v>0.1255172068072937</c:v>
                </c:pt>
                <c:pt idx="72">
                  <c:v>0.1249815154153144</c:v>
                </c:pt>
                <c:pt idx="73">
                  <c:v>0.12444197577838305</c:v>
                </c:pt>
                <c:pt idx="74">
                  <c:v>0.12389859205283106</c:v>
                </c:pt>
                <c:pt idx="75">
                  <c:v>0.12335136804125434</c:v>
                </c:pt>
                <c:pt idx="76">
                  <c:v>0.12280030720230188</c:v>
                </c:pt>
                <c:pt idx="77">
                  <c:v>0.12224541265999969</c:v>
                </c:pt>
                <c:pt idx="78">
                  <c:v>0.12168668721263623</c:v>
                </c:pt>
                <c:pt idx="79">
                  <c:v>0.12112413334123448</c:v>
                </c:pt>
                <c:pt idx="80">
                  <c:v>0.12055775321763307</c:v>
                </c:pt>
                <c:pt idx="81">
                  <c:v>0.11998754871219823</c:v>
                </c:pt>
                <c:pt idx="82">
                  <c:v>0.11941352140118638</c:v>
                </c:pt>
                <c:pt idx="83">
                  <c:v>0.11883567257377607</c:v>
                </c:pt>
                <c:pt idx="84">
                  <c:v>0.11825400323878653</c:v>
                </c:pt>
                <c:pt idx="85">
                  <c:v>0.11766851413109948</c:v>
                </c:pt>
                <c:pt idx="86">
                  <c:v>0.11707920571779915</c:v>
                </c:pt>
                <c:pt idx="87">
                  <c:v>0.11648607820404495</c:v>
                </c:pt>
                <c:pt idx="88">
                  <c:v>0.11588913153869029</c:v>
                </c:pt>
                <c:pt idx="89">
                  <c:v>0.11528836541965992</c:v>
                </c:pt>
                <c:pt idx="90">
                  <c:v>0.11468377929909791</c:v>
                </c:pt>
                <c:pt idx="91">
                  <c:v>0.11407537238829711</c:v>
                </c:pt>
                <c:pt idx="92">
                  <c:v>0.11346314366242072</c:v>
                </c:pt>
                <c:pt idx="93">
                  <c:v>0.11284709186502573</c:v>
                </c:pt>
                <c:pt idx="94">
                  <c:v>0.11222721551239753</c:v>
                </c:pt>
                <c:pt idx="95">
                  <c:v>0.11160351289770437</c:v>
                </c:pt>
                <c:pt idx="96">
                  <c:v>0.11097598209497983</c:v>
                </c:pt>
                <c:pt idx="97">
                  <c:v>0.1103446209629413</c:v>
                </c:pt>
                <c:pt idx="98">
                  <c:v>0.10970942714865156</c:v>
                </c:pt>
                <c:pt idx="99">
                  <c:v>0.10907039809103042</c:v>
                </c:pt>
                <c:pt idx="100">
                  <c:v>0.10842753102422301</c:v>
                </c:pt>
                <c:pt idx="101">
                  <c:v>0.10778082298083089</c:v>
                </c:pt>
                <c:pt idx="102">
                  <c:v>0.10713027079501181</c:v>
                </c:pt>
                <c:pt idx="103">
                  <c:v>0.10647587110545365</c:v>
                </c:pt>
                <c:pt idx="104">
                  <c:v>0.10581762035822778</c:v>
                </c:pt>
                <c:pt idx="105">
                  <c:v>0.10515551480952677</c:v>
                </c:pt>
                <c:pt idx="106">
                  <c:v>0.1044895505282912</c:v>
                </c:pt>
                <c:pt idx="107">
                  <c:v>0.10381972339873009</c:v>
                </c:pt>
                <c:pt idx="108">
                  <c:v>0.10314602912273896</c:v>
                </c:pt>
                <c:pt idx="109">
                  <c:v>0.10246846322221981</c:v>
                </c:pt>
                <c:pt idx="110">
                  <c:v>0.10178702104130666</c:v>
                </c:pt>
                <c:pt idx="111">
                  <c:v>0.10110169774850031</c:v>
                </c:pt>
                <c:pt idx="112">
                  <c:v>0.10041248833871572</c:v>
                </c:pt>
                <c:pt idx="113">
                  <c:v>9.9719387635245474E-2</c:v>
                </c:pt>
                <c:pt idx="114">
                  <c:v>9.9022390291642143E-2</c:v>
                </c:pt>
                <c:pt idx="115">
                  <c:v>9.8321490793522759E-2</c:v>
                </c:pt>
                <c:pt idx="116">
                  <c:v>9.7616683460298059E-2</c:v>
                </c:pt>
                <c:pt idx="117">
                  <c:v>9.6907962446829338E-2</c:v>
                </c:pt>
                <c:pt idx="118">
                  <c:v>9.6195321745015244E-2</c:v>
                </c:pt>
                <c:pt idx="119">
                  <c:v>9.5478755185311237E-2</c:v>
                </c:pt>
                <c:pt idx="120">
                  <c:v>9.4758256438183724E-2</c:v>
                </c:pt>
                <c:pt idx="121">
                  <c:v>9.4033819015501355E-2</c:v>
                </c:pt>
                <c:pt idx="122">
                  <c:v>9.3305436271865397E-2</c:v>
                </c:pt>
                <c:pt idx="123">
                  <c:v>9.2573101405881347E-2</c:v>
                </c:pt>
                <c:pt idx="124">
                  <c:v>9.1836807461373585E-2</c:v>
                </c:pt>
                <c:pt idx="125">
                  <c:v>9.1096547328544913E-2</c:v>
                </c:pt>
                <c:pt idx="126">
                  <c:v>9.0352313745082874E-2</c:v>
                </c:pt>
                <c:pt idx="127">
                  <c:v>8.9604099297214315E-2</c:v>
                </c:pt>
                <c:pt idx="128">
                  <c:v>8.8851896420710008E-2</c:v>
                </c:pt>
                <c:pt idx="129">
                  <c:v>8.8095697401840575E-2</c:v>
                </c:pt>
                <c:pt idx="130">
                  <c:v>8.7335494378285528E-2</c:v>
                </c:pt>
                <c:pt idx="131">
                  <c:v>8.657127933999649E-2</c:v>
                </c:pt>
                <c:pt idx="132">
                  <c:v>8.5803044130016173E-2</c:v>
                </c:pt>
                <c:pt idx="133">
                  <c:v>8.503078044525425E-2</c:v>
                </c:pt>
                <c:pt idx="134">
                  <c:v>8.4254479837221383E-2</c:v>
                </c:pt>
                <c:pt idx="135">
                  <c:v>8.347413371272254E-2</c:v>
                </c:pt>
                <c:pt idx="136">
                  <c:v>8.2689733334510837E-2</c:v>
                </c:pt>
                <c:pt idx="137">
                  <c:v>8.1901269821902808E-2</c:v>
                </c:pt>
                <c:pt idx="138">
                  <c:v>8.1108734151356249E-2</c:v>
                </c:pt>
                <c:pt idx="139">
                  <c:v>8.0312117157011559E-2</c:v>
                </c:pt>
                <c:pt idx="140">
                  <c:v>7.9511409531197494E-2</c:v>
                </c:pt>
                <c:pt idx="141">
                  <c:v>7.8706601824902356E-2</c:v>
                </c:pt>
                <c:pt idx="142">
                  <c:v>7.7897684448211296E-2</c:v>
                </c:pt>
                <c:pt idx="143">
                  <c:v>7.7084647670710688E-2</c:v>
                </c:pt>
                <c:pt idx="144">
                  <c:v>7.6267481621860325E-2</c:v>
                </c:pt>
                <c:pt idx="145">
                  <c:v>7.5446176291334155E-2</c:v>
                </c:pt>
                <c:pt idx="146">
                  <c:v>7.4620721529330358E-2</c:v>
                </c:pt>
                <c:pt idx="147">
                  <c:v>7.3791107046851351E-2</c:v>
                </c:pt>
                <c:pt idx="148">
                  <c:v>7.295732241595454E-2</c:v>
                </c:pt>
                <c:pt idx="149">
                  <c:v>7.2119357069974216E-2</c:v>
                </c:pt>
                <c:pt idx="150">
                  <c:v>7.1277200303715482E-2</c:v>
                </c:pt>
                <c:pt idx="151">
                  <c:v>7.0430841273620579E-2</c:v>
                </c:pt>
                <c:pt idx="152">
                  <c:v>6.9580268997908298E-2</c:v>
                </c:pt>
                <c:pt idx="153">
                  <c:v>6.8725472356686912E-2</c:v>
                </c:pt>
                <c:pt idx="154">
                  <c:v>6.7866440092041222E-2</c:v>
                </c:pt>
                <c:pt idx="155">
                  <c:v>6.7003160808094181E-2</c:v>
                </c:pt>
                <c:pt idx="156">
                  <c:v>6.6135622971043528E-2</c:v>
                </c:pt>
                <c:pt idx="157">
                  <c:v>6.5263814909173948E-2</c:v>
                </c:pt>
                <c:pt idx="158">
                  <c:v>6.4387724812845104E-2</c:v>
                </c:pt>
                <c:pt idx="159">
                  <c:v>6.3507340734456075E-2</c:v>
                </c:pt>
                <c:pt idx="160">
                  <c:v>6.2622650588386425E-2</c:v>
                </c:pt>
                <c:pt idx="161">
                  <c:v>6.1733642150914453E-2</c:v>
                </c:pt>
                <c:pt idx="162">
                  <c:v>6.0840303060112816E-2</c:v>
                </c:pt>
                <c:pt idx="163">
                  <c:v>5.994262081572202E-2</c:v>
                </c:pt>
                <c:pt idx="164">
                  <c:v>5.9040582779002038E-2</c:v>
                </c:pt>
                <c:pt idx="165">
                  <c:v>5.8134176172562294E-2</c:v>
                </c:pt>
                <c:pt idx="166">
                  <c:v>5.7223388080170454E-2</c:v>
                </c:pt>
                <c:pt idx="167">
                  <c:v>5.6308205446540222E-2</c:v>
                </c:pt>
                <c:pt idx="168">
                  <c:v>5.5388615077098399E-2</c:v>
                </c:pt>
                <c:pt idx="169">
                  <c:v>5.4464603637731535E-2</c:v>
                </c:pt>
                <c:pt idx="170">
                  <c:v>5.353615765451232E-2</c:v>
                </c:pt>
                <c:pt idx="171">
                  <c:v>5.2603263513406065E-2</c:v>
                </c:pt>
                <c:pt idx="172">
                  <c:v>5.1665907459957347E-2</c:v>
                </c:pt>
                <c:pt idx="173">
                  <c:v>5.0724075598957225E-2</c:v>
                </c:pt>
                <c:pt idx="174">
                  <c:v>4.9777753894091004E-2</c:v>
                </c:pt>
                <c:pt idx="175">
                  <c:v>4.882692816756691E-2</c:v>
                </c:pt>
                <c:pt idx="176">
                  <c:v>4.7871584099725736E-2</c:v>
                </c:pt>
                <c:pt idx="177">
                  <c:v>4.6911707228631763E-2</c:v>
                </c:pt>
                <c:pt idx="178">
                  <c:v>4.5947282949644924E-2</c:v>
                </c:pt>
                <c:pt idx="179">
                  <c:v>4.4978296514974564E-2</c:v>
                </c:pt>
                <c:pt idx="180">
                  <c:v>4.4004733033214741E-2</c:v>
                </c:pt>
                <c:pt idx="181">
                  <c:v>4.3026577468861377E-2</c:v>
                </c:pt>
                <c:pt idx="182">
                  <c:v>4.204381464181127E-2</c:v>
                </c:pt>
                <c:pt idx="183">
                  <c:v>4.1056429226843105E-2</c:v>
                </c:pt>
                <c:pt idx="184">
                  <c:v>4.0064405753080568E-2</c:v>
                </c:pt>
                <c:pt idx="185">
                  <c:v>3.9067728603437685E-2</c:v>
                </c:pt>
                <c:pt idx="186">
                  <c:v>3.806638201404644E-2</c:v>
                </c:pt>
                <c:pt idx="187">
                  <c:v>3.7060350073666787E-2</c:v>
                </c:pt>
                <c:pt idx="188">
                  <c:v>3.6049616723079131E-2</c:v>
                </c:pt>
                <c:pt idx="189">
                  <c:v>3.5034165754459293E-2</c:v>
                </c:pt>
                <c:pt idx="190">
                  <c:v>3.4013980810736061E-2</c:v>
                </c:pt>
                <c:pt idx="191">
                  <c:v>3.2989045384931429E-2</c:v>
                </c:pt>
                <c:pt idx="192">
                  <c:v>3.1959342819483455E-2</c:v>
                </c:pt>
                <c:pt idx="193">
                  <c:v>3.0924856305551862E-2</c:v>
                </c:pt>
                <c:pt idx="194">
                  <c:v>2.9885568882306451E-2</c:v>
                </c:pt>
                <c:pt idx="195">
                  <c:v>2.8841463436198186E-2</c:v>
                </c:pt>
                <c:pt idx="196">
                  <c:v>2.7792522700213207E-2</c:v>
                </c:pt>
                <c:pt idx="197">
                  <c:v>2.6738729253109605E-2</c:v>
                </c:pt>
                <c:pt idx="198">
                  <c:v>2.5680065518636969E-2</c:v>
                </c:pt>
                <c:pt idx="199">
                  <c:v>2.4616513764738945E-2</c:v>
                </c:pt>
                <c:pt idx="200">
                  <c:v>2.3548056102738468E-2</c:v>
                </c:pt>
                <c:pt idx="201">
                  <c:v>2.247467448650578E-2</c:v>
                </c:pt>
                <c:pt idx="202">
                  <c:v>2.1396350711609502E-2</c:v>
                </c:pt>
                <c:pt idx="203">
                  <c:v>2.0313066414450243E-2</c:v>
                </c:pt>
                <c:pt idx="204">
                  <c:v>1.9224803071377111E-2</c:v>
                </c:pt>
                <c:pt idx="205">
                  <c:v>1.8131541997786965E-2</c:v>
                </c:pt>
                <c:pt idx="206">
                  <c:v>1.7033264347206256E-2</c:v>
                </c:pt>
                <c:pt idx="207">
                  <c:v>1.5929951110355695E-2</c:v>
                </c:pt>
                <c:pt idx="208">
                  <c:v>1.4821583114197456E-2</c:v>
                </c:pt>
                <c:pt idx="209">
                  <c:v>1.3708141020964931E-2</c:v>
                </c:pt>
                <c:pt idx="210">
                  <c:v>1.2589605327175041E-2</c:v>
                </c:pt>
                <c:pt idx="211">
                  <c:v>1.1465956362622987E-2</c:v>
                </c:pt>
                <c:pt idx="212">
                  <c:v>1.0337174289359347E-2</c:v>
                </c:pt>
                <c:pt idx="213">
                  <c:v>9.2032391006496295E-3</c:v>
                </c:pt>
                <c:pt idx="214">
                  <c:v>8.0641306199158713E-3</c:v>
                </c:pt>
                <c:pt idx="215">
                  <c:v>6.9198284996606074E-3</c:v>
                </c:pt>
                <c:pt idx="216">
                  <c:v>5.7703122203727197E-3</c:v>
                </c:pt>
                <c:pt idx="217">
                  <c:v>4.615561089415493E-3</c:v>
                </c:pt>
                <c:pt idx="218">
                  <c:v>3.4555542398963524E-3</c:v>
                </c:pt>
                <c:pt idx="219">
                  <c:v>2.2902706295186148E-3</c:v>
                </c:pt>
                <c:pt idx="220">
                  <c:v>1.1196890394147563E-3</c:v>
                </c:pt>
                <c:pt idx="221">
                  <c:v>-5.6211927038640752E-5</c:v>
                </c:pt>
                <c:pt idx="222">
                  <c:v>-1.2374538454244244E-3</c:v>
                </c:pt>
                <c:pt idx="223">
                  <c:v>-2.4240584715071734E-3</c:v>
                </c:pt>
                <c:pt idx="224">
                  <c:v>-3.6160477424741211E-3</c:v>
                </c:pt>
                <c:pt idx="225">
                  <c:v>-4.8134437781950368E-3</c:v>
                </c:pt>
                <c:pt idx="226">
                  <c:v>-6.0162688825011468E-3</c:v>
                </c:pt>
                <c:pt idx="227">
                  <c:v>-7.2245455444831241E-3</c:v>
                </c:pt>
                <c:pt idx="228">
                  <c:v>-8.4382964398084237E-3</c:v>
                </c:pt>
                <c:pt idx="229">
                  <c:v>-9.6575444320580461E-3</c:v>
                </c:pt>
                <c:pt idx="230">
                  <c:v>-1.0882312574082925E-2</c:v>
                </c:pt>
                <c:pt idx="231">
                  <c:v>-1.2112624109379938E-2</c:v>
                </c:pt>
                <c:pt idx="232">
                  <c:v>-1.3348502473487928E-2</c:v>
                </c:pt>
                <c:pt idx="233">
                  <c:v>-1.4589971295403709E-2</c:v>
                </c:pt>
                <c:pt idx="234">
                  <c:v>-1.5837054399018308E-2</c:v>
                </c:pt>
                <c:pt idx="235">
                  <c:v>-1.7089775804573687E-2</c:v>
                </c:pt>
                <c:pt idx="236">
                  <c:v>-1.8348159730139868E-2</c:v>
                </c:pt>
                <c:pt idx="237">
                  <c:v>-1.9612230593113011E-2</c:v>
                </c:pt>
                <c:pt idx="238">
                  <c:v>-2.088201301173423E-2</c:v>
                </c:pt>
                <c:pt idx="239">
                  <c:v>-2.2157531806629716E-2</c:v>
                </c:pt>
                <c:pt idx="240">
                  <c:v>-2.3438812002372106E-2</c:v>
                </c:pt>
                <c:pt idx="241">
                  <c:v>-2.4725878829063352E-2</c:v>
                </c:pt>
                <c:pt idx="242">
                  <c:v>-2.6018757723939329E-2</c:v>
                </c:pt>
                <c:pt idx="243">
                  <c:v>-2.7317474332996444E-2</c:v>
                </c:pt>
                <c:pt idx="244">
                  <c:v>-2.862205451264041E-2</c:v>
                </c:pt>
                <c:pt idx="245">
                  <c:v>-2.9932524331357208E-2</c:v>
                </c:pt>
                <c:pt idx="246">
                  <c:v>-3.1248910071406899E-2</c:v>
                </c:pt>
                <c:pt idx="247">
                  <c:v>-3.2571238230540117E-2</c:v>
                </c:pt>
                <c:pt idx="248">
                  <c:v>-3.3899535523737673E-2</c:v>
                </c:pt>
                <c:pt idx="249">
                  <c:v>-3.523382888497345E-2</c:v>
                </c:pt>
                <c:pt idx="250">
                  <c:v>-3.6574145469000785E-2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D8-B845-B25D-DFE94F473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939343"/>
        <c:axId val="1755861775"/>
      </c:scatterChart>
      <c:valAx>
        <c:axId val="1659939343"/>
        <c:scaling>
          <c:orientation val="minMax"/>
          <c:max val="1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Pipe Length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55861775"/>
        <c:crosses val="autoZero"/>
        <c:crossBetween val="midCat"/>
      </c:valAx>
      <c:valAx>
        <c:axId val="1755861775"/>
        <c:scaling>
          <c:orientation val="minMax"/>
          <c:max val="0.1527999999999999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Pipe Diameter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659939343"/>
        <c:crosses val="autoZero"/>
        <c:crossBetween val="midCat"/>
        <c:majorUnit val="0.03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87643040685418649"/>
          <c:y val="0.20105402034598935"/>
          <c:w val="0.12356959314581348"/>
          <c:h val="0.619900669365196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588048499564819E-2"/>
          <c:y val="4.1919964375532061E-2"/>
          <c:w val="0.74596688580704096"/>
          <c:h val="0.778334747524291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'TF300, WC50'!$D$53:$D$54</c:f>
              <c:strCache>
                <c:ptCount val="2"/>
                <c:pt idx="0">
                  <c:v>hc</c:v>
                </c:pt>
                <c:pt idx="1">
                  <c:v>[m]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'TF300, WC50'!$B$55:$B$305</c:f>
              <c:numCache>
                <c:formatCode>General</c:formatCode>
                <c:ptCount val="2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</c:numCache>
            </c:numRef>
          </c:xVal>
          <c:yVal>
            <c:numRef>
              <c:f>'TF300, WC50'!$D$55:$D$305</c:f>
              <c:numCache>
                <c:formatCode>General</c:formatCode>
                <c:ptCount val="251"/>
                <c:pt idx="0">
                  <c:v>0</c:v>
                </c:pt>
                <c:pt idx="1">
                  <c:v>5.1696607418529722E-4</c:v>
                </c:pt>
                <c:pt idx="2">
                  <c:v>1.0339321483705944E-3</c:v>
                </c:pt>
                <c:pt idx="3">
                  <c:v>1.5508982225558921E-3</c:v>
                </c:pt>
                <c:pt idx="4">
                  <c:v>2.0678642967411889E-3</c:v>
                </c:pt>
                <c:pt idx="5">
                  <c:v>2.5848303709264863E-3</c:v>
                </c:pt>
                <c:pt idx="6">
                  <c:v>3.1017964451117838E-3</c:v>
                </c:pt>
                <c:pt idx="7">
                  <c:v>3.6187625192970808E-3</c:v>
                </c:pt>
                <c:pt idx="8">
                  <c:v>4.1357285934823778E-3</c:v>
                </c:pt>
                <c:pt idx="9">
                  <c:v>4.6526946676676752E-3</c:v>
                </c:pt>
                <c:pt idx="10">
                  <c:v>5.1696607418529718E-3</c:v>
                </c:pt>
                <c:pt idx="11">
                  <c:v>5.6866268160382693E-3</c:v>
                </c:pt>
                <c:pt idx="12">
                  <c:v>6.2035928902235676E-3</c:v>
                </c:pt>
                <c:pt idx="13">
                  <c:v>6.720558964408865E-3</c:v>
                </c:pt>
                <c:pt idx="14">
                  <c:v>7.2375250385941624E-3</c:v>
                </c:pt>
                <c:pt idx="15">
                  <c:v>7.7544911127794599E-3</c:v>
                </c:pt>
                <c:pt idx="16">
                  <c:v>8.2714571869647573E-3</c:v>
                </c:pt>
                <c:pt idx="17">
                  <c:v>8.7884232611500548E-3</c:v>
                </c:pt>
                <c:pt idx="18">
                  <c:v>9.305389335335354E-3</c:v>
                </c:pt>
                <c:pt idx="19">
                  <c:v>9.8223554095206514E-3</c:v>
                </c:pt>
                <c:pt idx="20">
                  <c:v>1.0339321483705947E-2</c:v>
                </c:pt>
                <c:pt idx="21">
                  <c:v>1.0856287557891246E-2</c:v>
                </c:pt>
                <c:pt idx="22">
                  <c:v>1.1373253632076544E-2</c:v>
                </c:pt>
                <c:pt idx="23">
                  <c:v>1.1890219706261841E-2</c:v>
                </c:pt>
                <c:pt idx="24">
                  <c:v>1.2407185780447137E-2</c:v>
                </c:pt>
                <c:pt idx="25">
                  <c:v>1.2924151854632436E-2</c:v>
                </c:pt>
                <c:pt idx="26">
                  <c:v>1.3441117928817733E-2</c:v>
                </c:pt>
                <c:pt idx="27">
                  <c:v>1.3958084003003031E-2</c:v>
                </c:pt>
                <c:pt idx="28">
                  <c:v>1.4475050077188328E-2</c:v>
                </c:pt>
                <c:pt idx="29">
                  <c:v>1.4992016151373626E-2</c:v>
                </c:pt>
                <c:pt idx="30">
                  <c:v>1.5508982225558923E-2</c:v>
                </c:pt>
                <c:pt idx="31">
                  <c:v>1.6025948299744224E-2</c:v>
                </c:pt>
                <c:pt idx="32">
                  <c:v>1.6542914373929522E-2</c:v>
                </c:pt>
                <c:pt idx="33">
                  <c:v>1.7059880448114819E-2</c:v>
                </c:pt>
                <c:pt idx="34">
                  <c:v>1.7576846522300116E-2</c:v>
                </c:pt>
                <c:pt idx="35">
                  <c:v>1.8093812596485414E-2</c:v>
                </c:pt>
                <c:pt idx="36">
                  <c:v>1.8610778670670711E-2</c:v>
                </c:pt>
                <c:pt idx="37">
                  <c:v>1.9127744744856009E-2</c:v>
                </c:pt>
                <c:pt idx="38">
                  <c:v>1.9644710819041306E-2</c:v>
                </c:pt>
                <c:pt idx="39">
                  <c:v>2.0161676893226607E-2</c:v>
                </c:pt>
                <c:pt idx="40">
                  <c:v>2.0678642967411901E-2</c:v>
                </c:pt>
                <c:pt idx="41">
                  <c:v>2.1195609041597195E-2</c:v>
                </c:pt>
                <c:pt idx="42">
                  <c:v>2.1712575115782493E-2</c:v>
                </c:pt>
                <c:pt idx="43">
                  <c:v>2.2229541189967787E-2</c:v>
                </c:pt>
                <c:pt idx="44">
                  <c:v>2.274650726415308E-2</c:v>
                </c:pt>
                <c:pt idx="45">
                  <c:v>2.3263473338338378E-2</c:v>
                </c:pt>
                <c:pt idx="46">
                  <c:v>2.3780439412523672E-2</c:v>
                </c:pt>
                <c:pt idx="47">
                  <c:v>2.4297405486708969E-2</c:v>
                </c:pt>
                <c:pt idx="48">
                  <c:v>2.4814371560894263E-2</c:v>
                </c:pt>
                <c:pt idx="49">
                  <c:v>2.5331337635079557E-2</c:v>
                </c:pt>
                <c:pt idx="50">
                  <c:v>2.5848303709264855E-2</c:v>
                </c:pt>
                <c:pt idx="51">
                  <c:v>2.6365269783450149E-2</c:v>
                </c:pt>
                <c:pt idx="52">
                  <c:v>2.6882235857635446E-2</c:v>
                </c:pt>
                <c:pt idx="53">
                  <c:v>2.739920193182074E-2</c:v>
                </c:pt>
                <c:pt idx="54">
                  <c:v>2.7916168006006034E-2</c:v>
                </c:pt>
                <c:pt idx="55">
                  <c:v>2.8433134080191332E-2</c:v>
                </c:pt>
                <c:pt idx="56">
                  <c:v>2.8950100154376626E-2</c:v>
                </c:pt>
                <c:pt idx="57">
                  <c:v>2.9467066228561923E-2</c:v>
                </c:pt>
                <c:pt idx="58">
                  <c:v>2.998403230274722E-2</c:v>
                </c:pt>
                <c:pt idx="59">
                  <c:v>3.0500998376932511E-2</c:v>
                </c:pt>
                <c:pt idx="60">
                  <c:v>3.1017964451117808E-2</c:v>
                </c:pt>
                <c:pt idx="61">
                  <c:v>3.1534930525303109E-2</c:v>
                </c:pt>
                <c:pt idx="62">
                  <c:v>3.20518965994884E-2</c:v>
                </c:pt>
                <c:pt idx="63">
                  <c:v>3.2568862673673697E-2</c:v>
                </c:pt>
                <c:pt idx="64">
                  <c:v>3.3085828747858995E-2</c:v>
                </c:pt>
                <c:pt idx="65">
                  <c:v>3.3602794822044285E-2</c:v>
                </c:pt>
                <c:pt idx="66">
                  <c:v>3.4119760896229583E-2</c:v>
                </c:pt>
                <c:pt idx="67">
                  <c:v>3.463672697041488E-2</c:v>
                </c:pt>
                <c:pt idx="68">
                  <c:v>3.5153693044600171E-2</c:v>
                </c:pt>
                <c:pt idx="69">
                  <c:v>3.5670659118785468E-2</c:v>
                </c:pt>
                <c:pt idx="70">
                  <c:v>3.6187625192970765E-2</c:v>
                </c:pt>
                <c:pt idx="71">
                  <c:v>3.6704591267156063E-2</c:v>
                </c:pt>
                <c:pt idx="72">
                  <c:v>3.7221557341341353E-2</c:v>
                </c:pt>
                <c:pt idx="73">
                  <c:v>3.7738523415526651E-2</c:v>
                </c:pt>
                <c:pt idx="74">
                  <c:v>3.8255489489711948E-2</c:v>
                </c:pt>
                <c:pt idx="75">
                  <c:v>3.8772455563897239E-2</c:v>
                </c:pt>
                <c:pt idx="76">
                  <c:v>3.9289421638082536E-2</c:v>
                </c:pt>
                <c:pt idx="77">
                  <c:v>3.9806387712267834E-2</c:v>
                </c:pt>
                <c:pt idx="78">
                  <c:v>4.0323353786453124E-2</c:v>
                </c:pt>
                <c:pt idx="79">
                  <c:v>4.0840319860638422E-2</c:v>
                </c:pt>
                <c:pt idx="80">
                  <c:v>4.1357285934823719E-2</c:v>
                </c:pt>
                <c:pt idx="81">
                  <c:v>4.1874252009009016E-2</c:v>
                </c:pt>
                <c:pt idx="82">
                  <c:v>4.2391218083194307E-2</c:v>
                </c:pt>
                <c:pt idx="83">
                  <c:v>4.2908184157379604E-2</c:v>
                </c:pt>
                <c:pt idx="84">
                  <c:v>4.3425150231564902E-2</c:v>
                </c:pt>
                <c:pt idx="85">
                  <c:v>4.3942116305750192E-2</c:v>
                </c:pt>
                <c:pt idx="86">
                  <c:v>4.445908237993549E-2</c:v>
                </c:pt>
                <c:pt idx="87">
                  <c:v>4.4976048454120787E-2</c:v>
                </c:pt>
                <c:pt idx="88">
                  <c:v>4.5493014528306078E-2</c:v>
                </c:pt>
                <c:pt idx="89">
                  <c:v>4.6009980602491375E-2</c:v>
                </c:pt>
                <c:pt idx="90">
                  <c:v>4.6526946676676673E-2</c:v>
                </c:pt>
                <c:pt idx="91">
                  <c:v>4.704391275086197E-2</c:v>
                </c:pt>
                <c:pt idx="92">
                  <c:v>4.7560878825047261E-2</c:v>
                </c:pt>
                <c:pt idx="93">
                  <c:v>4.8077844899232558E-2</c:v>
                </c:pt>
                <c:pt idx="94">
                  <c:v>4.8594810973417855E-2</c:v>
                </c:pt>
                <c:pt idx="95">
                  <c:v>4.9111777047603146E-2</c:v>
                </c:pt>
                <c:pt idx="96">
                  <c:v>4.9628743121788443E-2</c:v>
                </c:pt>
                <c:pt idx="97">
                  <c:v>5.0145709195973741E-2</c:v>
                </c:pt>
                <c:pt idx="98">
                  <c:v>5.0662675270159031E-2</c:v>
                </c:pt>
                <c:pt idx="99">
                  <c:v>5.1179641344344329E-2</c:v>
                </c:pt>
                <c:pt idx="100">
                  <c:v>5.1696607418529626E-2</c:v>
                </c:pt>
                <c:pt idx="101">
                  <c:v>5.2213573492714917E-2</c:v>
                </c:pt>
                <c:pt idx="102">
                  <c:v>5.2730539566900214E-2</c:v>
                </c:pt>
                <c:pt idx="103">
                  <c:v>5.3247505641085512E-2</c:v>
                </c:pt>
                <c:pt idx="104">
                  <c:v>5.3764471715270809E-2</c:v>
                </c:pt>
                <c:pt idx="105">
                  <c:v>5.42814377894561E-2</c:v>
                </c:pt>
                <c:pt idx="106">
                  <c:v>5.4798403863641397E-2</c:v>
                </c:pt>
                <c:pt idx="107">
                  <c:v>5.5315369937826694E-2</c:v>
                </c:pt>
                <c:pt idx="108">
                  <c:v>5.5832336012011985E-2</c:v>
                </c:pt>
                <c:pt idx="109">
                  <c:v>5.6349302086197282E-2</c:v>
                </c:pt>
                <c:pt idx="110">
                  <c:v>5.686626816038258E-2</c:v>
                </c:pt>
                <c:pt idx="111">
                  <c:v>5.7383234234567877E-2</c:v>
                </c:pt>
                <c:pt idx="112">
                  <c:v>5.7900200308753175E-2</c:v>
                </c:pt>
                <c:pt idx="113">
                  <c:v>5.8417166382938458E-2</c:v>
                </c:pt>
                <c:pt idx="114">
                  <c:v>5.8934132457123756E-2</c:v>
                </c:pt>
                <c:pt idx="115">
                  <c:v>5.9451098531309053E-2</c:v>
                </c:pt>
                <c:pt idx="116">
                  <c:v>5.9968064605494351E-2</c:v>
                </c:pt>
                <c:pt idx="117">
                  <c:v>6.0485030679679648E-2</c:v>
                </c:pt>
                <c:pt idx="118">
                  <c:v>6.1001996753864945E-2</c:v>
                </c:pt>
                <c:pt idx="119">
                  <c:v>6.1518962828050243E-2</c:v>
                </c:pt>
                <c:pt idx="120">
                  <c:v>6.2035928902235526E-2</c:v>
                </c:pt>
                <c:pt idx="121">
                  <c:v>6.2552894976420831E-2</c:v>
                </c:pt>
                <c:pt idx="122">
                  <c:v>6.3069861050606121E-2</c:v>
                </c:pt>
                <c:pt idx="123">
                  <c:v>6.3586827124791426E-2</c:v>
                </c:pt>
                <c:pt idx="124">
                  <c:v>6.4103793198976716E-2</c:v>
                </c:pt>
                <c:pt idx="125">
                  <c:v>6.4620759273162021E-2</c:v>
                </c:pt>
                <c:pt idx="126">
                  <c:v>6.5137725347347297E-2</c:v>
                </c:pt>
                <c:pt idx="127">
                  <c:v>6.5654691421532602E-2</c:v>
                </c:pt>
                <c:pt idx="128">
                  <c:v>6.6171657495717892E-2</c:v>
                </c:pt>
                <c:pt idx="129">
                  <c:v>6.6688623569903197E-2</c:v>
                </c:pt>
                <c:pt idx="130">
                  <c:v>6.7205589644088487E-2</c:v>
                </c:pt>
                <c:pt idx="131">
                  <c:v>6.7722555718273791E-2</c:v>
                </c:pt>
                <c:pt idx="132">
                  <c:v>6.8239521792459082E-2</c:v>
                </c:pt>
                <c:pt idx="133">
                  <c:v>6.8756487866644372E-2</c:v>
                </c:pt>
                <c:pt idx="134">
                  <c:v>6.9273453940829663E-2</c:v>
                </c:pt>
                <c:pt idx="135">
                  <c:v>6.9790420015014967E-2</c:v>
                </c:pt>
                <c:pt idx="136">
                  <c:v>7.0307386089200258E-2</c:v>
                </c:pt>
                <c:pt idx="137">
                  <c:v>7.0824352163385562E-2</c:v>
                </c:pt>
                <c:pt idx="138">
                  <c:v>7.1341318237570853E-2</c:v>
                </c:pt>
                <c:pt idx="139">
                  <c:v>7.1858284311756143E-2</c:v>
                </c:pt>
                <c:pt idx="140">
                  <c:v>7.2375250385941434E-2</c:v>
                </c:pt>
                <c:pt idx="141">
                  <c:v>7.2892216460126738E-2</c:v>
                </c:pt>
                <c:pt idx="142">
                  <c:v>7.3409182534312029E-2</c:v>
                </c:pt>
                <c:pt idx="143">
                  <c:v>7.3926148608497333E-2</c:v>
                </c:pt>
                <c:pt idx="144">
                  <c:v>7.4443114682682623E-2</c:v>
                </c:pt>
                <c:pt idx="145">
                  <c:v>7.4960080756867928E-2</c:v>
                </c:pt>
                <c:pt idx="146">
                  <c:v>7.5477046831053204E-2</c:v>
                </c:pt>
                <c:pt idx="147">
                  <c:v>7.5994012905238509E-2</c:v>
                </c:pt>
                <c:pt idx="148">
                  <c:v>7.6510978979423799E-2</c:v>
                </c:pt>
                <c:pt idx="149">
                  <c:v>7.7027945053609104E-2</c:v>
                </c:pt>
                <c:pt idx="150">
                  <c:v>7.7544911127794394E-2</c:v>
                </c:pt>
                <c:pt idx="151">
                  <c:v>7.8061877201979699E-2</c:v>
                </c:pt>
                <c:pt idx="152">
                  <c:v>7.8578843276164989E-2</c:v>
                </c:pt>
                <c:pt idx="153">
                  <c:v>7.909580935035028E-2</c:v>
                </c:pt>
                <c:pt idx="154">
                  <c:v>7.961277542453557E-2</c:v>
                </c:pt>
                <c:pt idx="155">
                  <c:v>8.0129741498720874E-2</c:v>
                </c:pt>
                <c:pt idx="156">
                  <c:v>8.0646707572906165E-2</c:v>
                </c:pt>
                <c:pt idx="157">
                  <c:v>8.1163673647091469E-2</c:v>
                </c:pt>
                <c:pt idx="158">
                  <c:v>8.168063972127676E-2</c:v>
                </c:pt>
                <c:pt idx="159">
                  <c:v>8.219760579546205E-2</c:v>
                </c:pt>
                <c:pt idx="160">
                  <c:v>8.2714571869647341E-2</c:v>
                </c:pt>
                <c:pt idx="161">
                  <c:v>8.3231537943832645E-2</c:v>
                </c:pt>
                <c:pt idx="162">
                  <c:v>8.374850401801795E-2</c:v>
                </c:pt>
                <c:pt idx="163">
                  <c:v>8.4265470092203254E-2</c:v>
                </c:pt>
                <c:pt idx="164">
                  <c:v>8.4782436166388558E-2</c:v>
                </c:pt>
                <c:pt idx="165">
                  <c:v>8.5299402240573863E-2</c:v>
                </c:pt>
                <c:pt idx="166">
                  <c:v>8.5816368314759167E-2</c:v>
                </c:pt>
                <c:pt idx="167">
                  <c:v>8.6333334388944472E-2</c:v>
                </c:pt>
                <c:pt idx="168">
                  <c:v>8.6850300463129776E-2</c:v>
                </c:pt>
                <c:pt idx="169">
                  <c:v>8.736726653731508E-2</c:v>
                </c:pt>
                <c:pt idx="170">
                  <c:v>8.7884232611500385E-2</c:v>
                </c:pt>
                <c:pt idx="171">
                  <c:v>8.8401198685685689E-2</c:v>
                </c:pt>
                <c:pt idx="172">
                  <c:v>8.8918164759870993E-2</c:v>
                </c:pt>
                <c:pt idx="173">
                  <c:v>8.9435130834056298E-2</c:v>
                </c:pt>
                <c:pt idx="174">
                  <c:v>8.9952096908241616E-2</c:v>
                </c:pt>
                <c:pt idx="175">
                  <c:v>9.0469062982426907E-2</c:v>
                </c:pt>
                <c:pt idx="176">
                  <c:v>9.0986029056612211E-2</c:v>
                </c:pt>
                <c:pt idx="177">
                  <c:v>9.1502995130797515E-2</c:v>
                </c:pt>
                <c:pt idx="178">
                  <c:v>9.201996120498282E-2</c:v>
                </c:pt>
                <c:pt idx="179">
                  <c:v>9.2536927279168124E-2</c:v>
                </c:pt>
                <c:pt idx="180">
                  <c:v>9.3053893353353428E-2</c:v>
                </c:pt>
                <c:pt idx="181">
                  <c:v>9.3570859427538747E-2</c:v>
                </c:pt>
                <c:pt idx="182">
                  <c:v>9.4087825501724037E-2</c:v>
                </c:pt>
                <c:pt idx="183">
                  <c:v>9.4604791575909356E-2</c:v>
                </c:pt>
                <c:pt idx="184">
                  <c:v>9.5121757650094646E-2</c:v>
                </c:pt>
                <c:pt idx="185">
                  <c:v>9.563872372427995E-2</c:v>
                </c:pt>
                <c:pt idx="186">
                  <c:v>9.6155689798465269E-2</c:v>
                </c:pt>
                <c:pt idx="187">
                  <c:v>9.6672655872650559E-2</c:v>
                </c:pt>
                <c:pt idx="188">
                  <c:v>9.7189621946835877E-2</c:v>
                </c:pt>
                <c:pt idx="189">
                  <c:v>9.7706588021021168E-2</c:v>
                </c:pt>
                <c:pt idx="190">
                  <c:v>9.8223554095206486E-2</c:v>
                </c:pt>
                <c:pt idx="191">
                  <c:v>9.8740520169391777E-2</c:v>
                </c:pt>
                <c:pt idx="192">
                  <c:v>9.9257486243577095E-2</c:v>
                </c:pt>
                <c:pt idx="193">
                  <c:v>9.9774452317762399E-2</c:v>
                </c:pt>
                <c:pt idx="194">
                  <c:v>0.10029141839194769</c:v>
                </c:pt>
                <c:pt idx="195">
                  <c:v>0.10080838446613301</c:v>
                </c:pt>
                <c:pt idx="196">
                  <c:v>0.1013253505403183</c:v>
                </c:pt>
                <c:pt idx="197">
                  <c:v>0.10184231661450362</c:v>
                </c:pt>
                <c:pt idx="198">
                  <c:v>0.10235928268868891</c:v>
                </c:pt>
                <c:pt idx="199">
                  <c:v>0.10287624876287423</c:v>
                </c:pt>
                <c:pt idx="200">
                  <c:v>0.10339321483705953</c:v>
                </c:pt>
                <c:pt idx="201">
                  <c:v>0.10391018091124483</c:v>
                </c:pt>
                <c:pt idx="202">
                  <c:v>0.10442714698543014</c:v>
                </c:pt>
                <c:pt idx="203">
                  <c:v>0.10494411305961543</c:v>
                </c:pt>
                <c:pt idx="204">
                  <c:v>0.10546107913380075</c:v>
                </c:pt>
                <c:pt idx="205">
                  <c:v>0.10597804520798604</c:v>
                </c:pt>
                <c:pt idx="206">
                  <c:v>0.10649501128217136</c:v>
                </c:pt>
                <c:pt idx="207">
                  <c:v>0.10701197735635666</c:v>
                </c:pt>
                <c:pt idx="208">
                  <c:v>0.10752894343054197</c:v>
                </c:pt>
                <c:pt idx="209">
                  <c:v>0.10804590950472727</c:v>
                </c:pt>
                <c:pt idx="210">
                  <c:v>0.10856287557891257</c:v>
                </c:pt>
                <c:pt idx="211">
                  <c:v>0.10907984165309788</c:v>
                </c:pt>
                <c:pt idx="212">
                  <c:v>0.10959680772728317</c:v>
                </c:pt>
                <c:pt idx="213">
                  <c:v>0.11011377380146849</c:v>
                </c:pt>
                <c:pt idx="214">
                  <c:v>0.11063073987565379</c:v>
                </c:pt>
                <c:pt idx="215">
                  <c:v>0.1111477059498391</c:v>
                </c:pt>
                <c:pt idx="216">
                  <c:v>0.1116646720240244</c:v>
                </c:pt>
                <c:pt idx="217">
                  <c:v>0.1121816380982097</c:v>
                </c:pt>
                <c:pt idx="218">
                  <c:v>0.11269860417239501</c:v>
                </c:pt>
                <c:pt idx="219">
                  <c:v>0.11321557024658031</c:v>
                </c:pt>
                <c:pt idx="220">
                  <c:v>0.11373253632076562</c:v>
                </c:pt>
                <c:pt idx="221">
                  <c:v>0.11424950239495092</c:v>
                </c:pt>
                <c:pt idx="222">
                  <c:v>0.11476646846913624</c:v>
                </c:pt>
                <c:pt idx="223">
                  <c:v>0.11528343454332152</c:v>
                </c:pt>
                <c:pt idx="224">
                  <c:v>0.11580040061750684</c:v>
                </c:pt>
                <c:pt idx="225">
                  <c:v>0.11631736669169214</c:v>
                </c:pt>
                <c:pt idx="226">
                  <c:v>0.11683433276587746</c:v>
                </c:pt>
                <c:pt idx="227">
                  <c:v>0.11735129884006276</c:v>
                </c:pt>
                <c:pt idx="228">
                  <c:v>0.11786826491424805</c:v>
                </c:pt>
                <c:pt idx="229">
                  <c:v>0.11838523098843336</c:v>
                </c:pt>
                <c:pt idx="230">
                  <c:v>0.11890219706261866</c:v>
                </c:pt>
                <c:pt idx="231">
                  <c:v>0.11941916313680398</c:v>
                </c:pt>
                <c:pt idx="232">
                  <c:v>0.11993612921098926</c:v>
                </c:pt>
                <c:pt idx="233">
                  <c:v>0.12045309528517457</c:v>
                </c:pt>
                <c:pt idx="234">
                  <c:v>0.12097006135935988</c:v>
                </c:pt>
                <c:pt idx="235">
                  <c:v>0.1214870274335452</c:v>
                </c:pt>
                <c:pt idx="236">
                  <c:v>0.1220039935077305</c:v>
                </c:pt>
                <c:pt idx="237">
                  <c:v>0.12252095958191579</c:v>
                </c:pt>
                <c:pt idx="238">
                  <c:v>0.1230379256561011</c:v>
                </c:pt>
                <c:pt idx="239">
                  <c:v>0.1235548917302864</c:v>
                </c:pt>
                <c:pt idx="240">
                  <c:v>0.12407185780447172</c:v>
                </c:pt>
                <c:pt idx="241">
                  <c:v>0.12458882387865702</c:v>
                </c:pt>
                <c:pt idx="242">
                  <c:v>0.1251057899528423</c:v>
                </c:pt>
                <c:pt idx="243">
                  <c:v>0.12562275602702763</c:v>
                </c:pt>
                <c:pt idx="244">
                  <c:v>0.12613972210121294</c:v>
                </c:pt>
                <c:pt idx="245">
                  <c:v>0.12665668817539824</c:v>
                </c:pt>
                <c:pt idx="246">
                  <c:v>0.12717365424958352</c:v>
                </c:pt>
                <c:pt idx="247">
                  <c:v>0.12769062032376882</c:v>
                </c:pt>
                <c:pt idx="248">
                  <c:v>0.12820758639795415</c:v>
                </c:pt>
                <c:pt idx="249">
                  <c:v>0.12872455247213946</c:v>
                </c:pt>
                <c:pt idx="250">
                  <c:v>0.12924151854632476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55-0B49-8550-306347DE5926}"/>
            </c:ext>
          </c:extLst>
        </c:ser>
        <c:ser>
          <c:idx val="1"/>
          <c:order val="1"/>
          <c:tx>
            <c:strRef>
              <c:f>'TF300, WC50'!$C$53:$C$54</c:f>
              <c:strCache>
                <c:ptCount val="2"/>
                <c:pt idx="0">
                  <c:v>Dpipe</c:v>
                </c:pt>
                <c:pt idx="1">
                  <c:v>[m]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'TF300, WC50'!$B$55:$B$155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'TF300, WC50'!$C$55:$C$155</c:f>
              <c:numCache>
                <c:formatCode>General</c:formatCode>
                <c:ptCount val="101"/>
                <c:pt idx="0">
                  <c:v>0.15240000000000001</c:v>
                </c:pt>
                <c:pt idx="1">
                  <c:v>0.15240000000000001</c:v>
                </c:pt>
                <c:pt idx="2">
                  <c:v>0.15240000000000001</c:v>
                </c:pt>
                <c:pt idx="3">
                  <c:v>0.15240000000000001</c:v>
                </c:pt>
                <c:pt idx="4">
                  <c:v>0.15240000000000001</c:v>
                </c:pt>
                <c:pt idx="5">
                  <c:v>0.15240000000000001</c:v>
                </c:pt>
                <c:pt idx="6">
                  <c:v>0.15240000000000001</c:v>
                </c:pt>
                <c:pt idx="7">
                  <c:v>0.15240000000000001</c:v>
                </c:pt>
                <c:pt idx="8">
                  <c:v>0.15240000000000001</c:v>
                </c:pt>
                <c:pt idx="9">
                  <c:v>0.15240000000000001</c:v>
                </c:pt>
                <c:pt idx="10">
                  <c:v>0.15240000000000001</c:v>
                </c:pt>
                <c:pt idx="11">
                  <c:v>0.15240000000000001</c:v>
                </c:pt>
                <c:pt idx="12">
                  <c:v>0.15240000000000001</c:v>
                </c:pt>
                <c:pt idx="13">
                  <c:v>0.15240000000000001</c:v>
                </c:pt>
                <c:pt idx="14">
                  <c:v>0.15240000000000001</c:v>
                </c:pt>
                <c:pt idx="15">
                  <c:v>0.15240000000000001</c:v>
                </c:pt>
                <c:pt idx="16">
                  <c:v>0.15240000000000001</c:v>
                </c:pt>
                <c:pt idx="17">
                  <c:v>0.15240000000000001</c:v>
                </c:pt>
                <c:pt idx="18">
                  <c:v>0.15240000000000001</c:v>
                </c:pt>
                <c:pt idx="19">
                  <c:v>0.15240000000000001</c:v>
                </c:pt>
                <c:pt idx="20">
                  <c:v>0.15240000000000001</c:v>
                </c:pt>
                <c:pt idx="21">
                  <c:v>0.15240000000000001</c:v>
                </c:pt>
                <c:pt idx="22">
                  <c:v>0.15240000000000001</c:v>
                </c:pt>
                <c:pt idx="23">
                  <c:v>0.15240000000000001</c:v>
                </c:pt>
                <c:pt idx="24">
                  <c:v>0.15240000000000001</c:v>
                </c:pt>
                <c:pt idx="25">
                  <c:v>0.15240000000000001</c:v>
                </c:pt>
                <c:pt idx="26">
                  <c:v>0.15240000000000001</c:v>
                </c:pt>
                <c:pt idx="27">
                  <c:v>0.15240000000000001</c:v>
                </c:pt>
                <c:pt idx="28">
                  <c:v>0.15240000000000001</c:v>
                </c:pt>
                <c:pt idx="29">
                  <c:v>0.15240000000000001</c:v>
                </c:pt>
                <c:pt idx="30">
                  <c:v>0.15240000000000001</c:v>
                </c:pt>
                <c:pt idx="31">
                  <c:v>0.15240000000000001</c:v>
                </c:pt>
                <c:pt idx="32">
                  <c:v>0.15240000000000001</c:v>
                </c:pt>
                <c:pt idx="33">
                  <c:v>0.15240000000000001</c:v>
                </c:pt>
                <c:pt idx="34">
                  <c:v>0.15240000000000001</c:v>
                </c:pt>
                <c:pt idx="35">
                  <c:v>0.15240000000000001</c:v>
                </c:pt>
                <c:pt idx="36">
                  <c:v>0.15240000000000001</c:v>
                </c:pt>
                <c:pt idx="37">
                  <c:v>0.15240000000000001</c:v>
                </c:pt>
                <c:pt idx="38">
                  <c:v>0.15240000000000001</c:v>
                </c:pt>
                <c:pt idx="39">
                  <c:v>0.15240000000000001</c:v>
                </c:pt>
                <c:pt idx="40">
                  <c:v>0.15240000000000001</c:v>
                </c:pt>
                <c:pt idx="41">
                  <c:v>0.15240000000000001</c:v>
                </c:pt>
                <c:pt idx="42">
                  <c:v>0.15240000000000001</c:v>
                </c:pt>
                <c:pt idx="43">
                  <c:v>0.15240000000000001</c:v>
                </c:pt>
                <c:pt idx="44">
                  <c:v>0.15240000000000001</c:v>
                </c:pt>
                <c:pt idx="45">
                  <c:v>0.15240000000000001</c:v>
                </c:pt>
                <c:pt idx="46">
                  <c:v>0.15240000000000001</c:v>
                </c:pt>
                <c:pt idx="47">
                  <c:v>0.15240000000000001</c:v>
                </c:pt>
                <c:pt idx="48">
                  <c:v>0.15240000000000001</c:v>
                </c:pt>
                <c:pt idx="49">
                  <c:v>0.15240000000000001</c:v>
                </c:pt>
                <c:pt idx="50">
                  <c:v>0.15240000000000001</c:v>
                </c:pt>
                <c:pt idx="51">
                  <c:v>0.15240000000000001</c:v>
                </c:pt>
                <c:pt idx="52">
                  <c:v>0.15240000000000001</c:v>
                </c:pt>
                <c:pt idx="53">
                  <c:v>0.15240000000000001</c:v>
                </c:pt>
                <c:pt idx="54">
                  <c:v>0.15240000000000001</c:v>
                </c:pt>
                <c:pt idx="55">
                  <c:v>0.15240000000000001</c:v>
                </c:pt>
                <c:pt idx="56">
                  <c:v>0.15240000000000001</c:v>
                </c:pt>
                <c:pt idx="57">
                  <c:v>0.15240000000000001</c:v>
                </c:pt>
                <c:pt idx="58">
                  <c:v>0.15240000000000001</c:v>
                </c:pt>
                <c:pt idx="59">
                  <c:v>0.15240000000000001</c:v>
                </c:pt>
                <c:pt idx="60">
                  <c:v>0.15240000000000001</c:v>
                </c:pt>
                <c:pt idx="61">
                  <c:v>0.15240000000000001</c:v>
                </c:pt>
                <c:pt idx="62">
                  <c:v>0.15240000000000001</c:v>
                </c:pt>
                <c:pt idx="63">
                  <c:v>0.15240000000000001</c:v>
                </c:pt>
                <c:pt idx="64">
                  <c:v>0.15240000000000001</c:v>
                </c:pt>
                <c:pt idx="65">
                  <c:v>0.15240000000000001</c:v>
                </c:pt>
                <c:pt idx="66">
                  <c:v>0.15240000000000001</c:v>
                </c:pt>
                <c:pt idx="67">
                  <c:v>0.15240000000000001</c:v>
                </c:pt>
                <c:pt idx="68">
                  <c:v>0.15240000000000001</c:v>
                </c:pt>
                <c:pt idx="69">
                  <c:v>0.15240000000000001</c:v>
                </c:pt>
                <c:pt idx="70">
                  <c:v>0.15240000000000001</c:v>
                </c:pt>
                <c:pt idx="71">
                  <c:v>0.15240000000000001</c:v>
                </c:pt>
                <c:pt idx="72">
                  <c:v>0.15240000000000001</c:v>
                </c:pt>
                <c:pt idx="73">
                  <c:v>0.15240000000000001</c:v>
                </c:pt>
                <c:pt idx="74">
                  <c:v>0.15240000000000001</c:v>
                </c:pt>
                <c:pt idx="75">
                  <c:v>0.15240000000000001</c:v>
                </c:pt>
                <c:pt idx="76">
                  <c:v>0.15240000000000001</c:v>
                </c:pt>
                <c:pt idx="77">
                  <c:v>0.15240000000000001</c:v>
                </c:pt>
                <c:pt idx="78">
                  <c:v>0.15240000000000001</c:v>
                </c:pt>
                <c:pt idx="79">
                  <c:v>0.15240000000000001</c:v>
                </c:pt>
                <c:pt idx="80">
                  <c:v>0.15240000000000001</c:v>
                </c:pt>
                <c:pt idx="81">
                  <c:v>0.15240000000000001</c:v>
                </c:pt>
                <c:pt idx="82">
                  <c:v>0.15240000000000001</c:v>
                </c:pt>
                <c:pt idx="83">
                  <c:v>0.15240000000000001</c:v>
                </c:pt>
                <c:pt idx="84">
                  <c:v>0.15240000000000001</c:v>
                </c:pt>
                <c:pt idx="85">
                  <c:v>0.15240000000000001</c:v>
                </c:pt>
                <c:pt idx="86">
                  <c:v>0.15240000000000001</c:v>
                </c:pt>
                <c:pt idx="87">
                  <c:v>0.15240000000000001</c:v>
                </c:pt>
                <c:pt idx="88">
                  <c:v>0.15240000000000001</c:v>
                </c:pt>
                <c:pt idx="89">
                  <c:v>0.15240000000000001</c:v>
                </c:pt>
                <c:pt idx="90">
                  <c:v>0.15240000000000001</c:v>
                </c:pt>
                <c:pt idx="91">
                  <c:v>0.15240000000000001</c:v>
                </c:pt>
                <c:pt idx="92">
                  <c:v>0.15240000000000001</c:v>
                </c:pt>
                <c:pt idx="93">
                  <c:v>0.15240000000000001</c:v>
                </c:pt>
                <c:pt idx="94">
                  <c:v>0.15240000000000001</c:v>
                </c:pt>
                <c:pt idx="95">
                  <c:v>0.15240000000000001</c:v>
                </c:pt>
                <c:pt idx="96">
                  <c:v>0.15240000000000001</c:v>
                </c:pt>
                <c:pt idx="97">
                  <c:v>0.15240000000000001</c:v>
                </c:pt>
                <c:pt idx="98">
                  <c:v>0.15240000000000001</c:v>
                </c:pt>
                <c:pt idx="99">
                  <c:v>0.15240000000000001</c:v>
                </c:pt>
                <c:pt idx="100">
                  <c:v>0.15240000000000001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55-0B49-8550-306347DE5926}"/>
            </c:ext>
          </c:extLst>
        </c:ser>
        <c:ser>
          <c:idx val="2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'TF300, WC50'!$B$55:$B$305</c:f>
              <c:numCache>
                <c:formatCode>General</c:formatCode>
                <c:ptCount val="2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</c:numCache>
            </c:numRef>
          </c:xVal>
          <c:yVal>
            <c:numRef>
              <c:f>'TF300, WC50'!$O$55:$O$305</c:f>
              <c:numCache>
                <c:formatCode>General</c:formatCode>
                <c:ptCount val="251"/>
                <c:pt idx="0">
                  <c:v>0.15239900000000001</c:v>
                </c:pt>
                <c:pt idx="1">
                  <c:v>0.15230000000000002</c:v>
                </c:pt>
                <c:pt idx="2">
                  <c:v>0.15213290633479623</c:v>
                </c:pt>
                <c:pt idx="3">
                  <c:v>0.15194525433726216</c:v>
                </c:pt>
                <c:pt idx="4">
                  <c:v>0.15174388680987477</c:v>
                </c:pt>
                <c:pt idx="5">
                  <c:v>0.15153145987166181</c:v>
                </c:pt>
                <c:pt idx="6">
                  <c:v>0.15130941338070744</c:v>
                </c:pt>
                <c:pt idx="7">
                  <c:v>0.15107866726130351</c:v>
                </c:pt>
                <c:pt idx="8">
                  <c:v>0.15083987042891644</c:v>
                </c:pt>
                <c:pt idx="9">
                  <c:v>0.15059351180492916</c:v>
                </c:pt>
                <c:pt idx="10">
                  <c:v>0.15033997730143553</c:v>
                </c:pt>
                <c:pt idx="11">
                  <c:v>0.15007958211375605</c:v>
                </c:pt>
                <c:pt idx="12">
                  <c:v>0.14981259042854894</c:v>
                </c:pt>
                <c:pt idx="13">
                  <c:v>0.14953922816984061</c:v>
                </c:pt>
                <c:pt idx="14">
                  <c:v>0.14925969163699881</c:v>
                </c:pt>
                <c:pt idx="15">
                  <c:v>0.14897415358872343</c:v>
                </c:pt>
                <c:pt idx="16">
                  <c:v>0.14868276766889155</c:v>
                </c:pt>
                <c:pt idx="17">
                  <c:v>0.14838567171571129</c:v>
                </c:pt>
                <c:pt idx="18">
                  <c:v>0.14808299029484603</c:v>
                </c:pt>
                <c:pt idx="19">
                  <c:v>0.1477748366783673</c:v>
                </c:pt>
                <c:pt idx="20">
                  <c:v>0.14746131441843002</c:v>
                </c:pt>
                <c:pt idx="21">
                  <c:v>0.14714251861827191</c:v>
                </c:pt>
                <c:pt idx="22">
                  <c:v>0.14681853697291369</c:v>
                </c:pt>
                <c:pt idx="23">
                  <c:v>0.14648945063169572</c:v>
                </c:pt>
                <c:pt idx="24">
                  <c:v>0.14615533492091753</c:v>
                </c:pt>
                <c:pt idx="25">
                  <c:v>0.14581625995514746</c:v>
                </c:pt>
                <c:pt idx="26">
                  <c:v>0.14547229115885815</c:v>
                </c:pt>
                <c:pt idx="27">
                  <c:v>0.14512348971503641</c:v>
                </c:pt>
                <c:pt idx="28">
                  <c:v>0.14476991295372929</c:v>
                </c:pt>
                <c:pt idx="29">
                  <c:v>0.14441161469073788</c:v>
                </c:pt>
                <c:pt idx="30">
                  <c:v>0.14404864552458879</c:v>
                </c:pt>
                <c:pt idx="31">
                  <c:v>0.14368105309832141</c:v>
                </c:pt>
                <c:pt idx="32">
                  <c:v>0.14330888233139577</c:v>
                </c:pt>
                <c:pt idx="33">
                  <c:v>0.14293217562606264</c:v>
                </c:pt>
                <c:pt idx="34">
                  <c:v>0.14255097305177561</c:v>
                </c:pt>
                <c:pt idx="35">
                  <c:v>0.14216531251061945</c:v>
                </c:pt>
                <c:pt idx="36">
                  <c:v>0.14177522988624161</c:v>
                </c:pt>
                <c:pt idx="37">
                  <c:v>0.14138075917837961</c:v>
                </c:pt>
                <c:pt idx="38">
                  <c:v>0.14098193262475608</c:v>
                </c:pt>
                <c:pt idx="39">
                  <c:v>0.14057878081184894</c:v>
                </c:pt>
                <c:pt idx="40">
                  <c:v>0.14017133277582614</c:v>
                </c:pt>
                <c:pt idx="41">
                  <c:v>0.13975961609475393</c:v>
                </c:pt>
                <c:pt idx="42">
                  <c:v>0.13934365697303533</c:v>
                </c:pt>
                <c:pt idx="43">
                  <c:v>0.13892348031890878</c:v>
                </c:pt>
                <c:pt idx="44">
                  <c:v>0.1384991098157296</c:v>
                </c:pt>
                <c:pt idx="45">
                  <c:v>0.13807056798766509</c:v>
                </c:pt>
                <c:pt idx="46">
                  <c:v>0.13763787626035726</c:v>
                </c:pt>
                <c:pt idx="47">
                  <c:v>0.13720105501703986</c:v>
                </c:pt>
                <c:pt idx="48">
                  <c:v>0.13676012365054008</c:v>
                </c:pt>
                <c:pt idx="49">
                  <c:v>0.1363151006115452</c:v>
                </c:pt>
                <c:pt idx="50">
                  <c:v>0.13586600345347222</c:v>
                </c:pt>
                <c:pt idx="51">
                  <c:v>0.13541284887424165</c:v>
                </c:pt>
                <c:pt idx="52">
                  <c:v>0.13495565275522384</c:v>
                </c:pt>
                <c:pt idx="53">
                  <c:v>0.13449443019759816</c:v>
                </c:pt>
                <c:pt idx="54">
                  <c:v>0.13402919555634105</c:v>
                </c:pt>
                <c:pt idx="55">
                  <c:v>0.1335599624720363</c:v>
                </c:pt>
                <c:pt idx="56">
                  <c:v>0.13308674390068256</c:v>
                </c:pt>
                <c:pt idx="57">
                  <c:v>0.13260955214165573</c:v>
                </c:pt>
                <c:pt idx="58">
                  <c:v>0.13212839886396863</c:v>
                </c:pt>
                <c:pt idx="59">
                  <c:v>0.13164329513095763</c:v>
                </c:pt>
                <c:pt idx="60">
                  <c:v>0.13115425142351331</c:v>
                </c:pt>
                <c:pt idx="61">
                  <c:v>0.13066127766196228</c:v>
                </c:pt>
                <c:pt idx="62">
                  <c:v>0.13016438322669699</c:v>
                </c:pt>
                <c:pt idx="63">
                  <c:v>0.12966357697764277</c:v>
                </c:pt>
                <c:pt idx="64">
                  <c:v>0.12915886727264328</c:v>
                </c:pt>
                <c:pt idx="65">
                  <c:v>0.12865026198483809</c:v>
                </c:pt>
                <c:pt idx="66">
                  <c:v>0.12813776851910147</c:v>
                </c:pt>
                <c:pt idx="67">
                  <c:v>0.12762139382760393</c:v>
                </c:pt>
                <c:pt idx="68">
                  <c:v>0.12710114442455478</c:v>
                </c:pt>
                <c:pt idx="69">
                  <c:v>0.12657702640017832</c:v>
                </c:pt>
                <c:pt idx="70">
                  <c:v>0.12604904543397222</c:v>
                </c:pt>
                <c:pt idx="71">
                  <c:v>0.1255172068072937</c:v>
                </c:pt>
                <c:pt idx="72">
                  <c:v>0.1249815154153144</c:v>
                </c:pt>
                <c:pt idx="73">
                  <c:v>0.12444197577838305</c:v>
                </c:pt>
                <c:pt idx="74">
                  <c:v>0.12389859205283106</c:v>
                </c:pt>
                <c:pt idx="75">
                  <c:v>0.12335136804125434</c:v>
                </c:pt>
                <c:pt idx="76">
                  <c:v>0.12280030720230188</c:v>
                </c:pt>
                <c:pt idx="77">
                  <c:v>0.12224541265999969</c:v>
                </c:pt>
                <c:pt idx="78">
                  <c:v>0.12168668721263623</c:v>
                </c:pt>
                <c:pt idx="79">
                  <c:v>0.12112413334123448</c:v>
                </c:pt>
                <c:pt idx="80">
                  <c:v>0.12055775321763307</c:v>
                </c:pt>
                <c:pt idx="81">
                  <c:v>0.11998754871219823</c:v>
                </c:pt>
                <c:pt idx="82">
                  <c:v>0.11941352140118638</c:v>
                </c:pt>
                <c:pt idx="83">
                  <c:v>0.11883567257377607</c:v>
                </c:pt>
                <c:pt idx="84">
                  <c:v>0.11825400323878653</c:v>
                </c:pt>
                <c:pt idx="85">
                  <c:v>0.11766851413109948</c:v>
                </c:pt>
                <c:pt idx="86">
                  <c:v>0.11707920571779915</c:v>
                </c:pt>
                <c:pt idx="87">
                  <c:v>0.11648607820404495</c:v>
                </c:pt>
                <c:pt idx="88">
                  <c:v>0.11588913153869029</c:v>
                </c:pt>
                <c:pt idx="89">
                  <c:v>0.11528836541965992</c:v>
                </c:pt>
                <c:pt idx="90">
                  <c:v>0.11468377929909791</c:v>
                </c:pt>
                <c:pt idx="91">
                  <c:v>0.11407537238829711</c:v>
                </c:pt>
                <c:pt idx="92">
                  <c:v>0.11346314366242072</c:v>
                </c:pt>
                <c:pt idx="93">
                  <c:v>0.11284709186502573</c:v>
                </c:pt>
                <c:pt idx="94">
                  <c:v>0.11222721551239753</c:v>
                </c:pt>
                <c:pt idx="95">
                  <c:v>0.11160351289770437</c:v>
                </c:pt>
                <c:pt idx="96">
                  <c:v>0.11097598209497983</c:v>
                </c:pt>
                <c:pt idx="97">
                  <c:v>0.1103446209629413</c:v>
                </c:pt>
                <c:pt idx="98">
                  <c:v>0.10970942714865156</c:v>
                </c:pt>
                <c:pt idx="99">
                  <c:v>0.10907039809103042</c:v>
                </c:pt>
                <c:pt idx="100">
                  <c:v>0.10842753102422301</c:v>
                </c:pt>
                <c:pt idx="101">
                  <c:v>0.10778082298083089</c:v>
                </c:pt>
                <c:pt idx="102">
                  <c:v>0.10713027079501181</c:v>
                </c:pt>
                <c:pt idx="103">
                  <c:v>0.10647587110545365</c:v>
                </c:pt>
                <c:pt idx="104">
                  <c:v>0.10581762035822778</c:v>
                </c:pt>
                <c:pt idx="105">
                  <c:v>0.10515551480952677</c:v>
                </c:pt>
                <c:pt idx="106">
                  <c:v>0.1044895505282912</c:v>
                </c:pt>
                <c:pt idx="107">
                  <c:v>0.10381972339873009</c:v>
                </c:pt>
                <c:pt idx="108">
                  <c:v>0.10314602912273896</c:v>
                </c:pt>
                <c:pt idx="109">
                  <c:v>0.10246846322221981</c:v>
                </c:pt>
                <c:pt idx="110">
                  <c:v>0.10178702104130666</c:v>
                </c:pt>
                <c:pt idx="111">
                  <c:v>0.10110169774850031</c:v>
                </c:pt>
                <c:pt idx="112">
                  <c:v>0.10041248833871572</c:v>
                </c:pt>
                <c:pt idx="113">
                  <c:v>9.9719387635245474E-2</c:v>
                </c:pt>
                <c:pt idx="114">
                  <c:v>9.9022390291642143E-2</c:v>
                </c:pt>
                <c:pt idx="115">
                  <c:v>9.8321490793522759E-2</c:v>
                </c:pt>
                <c:pt idx="116">
                  <c:v>9.7616683460298059E-2</c:v>
                </c:pt>
                <c:pt idx="117">
                  <c:v>9.6907962446829338E-2</c:v>
                </c:pt>
                <c:pt idx="118">
                  <c:v>9.6195321745015244E-2</c:v>
                </c:pt>
                <c:pt idx="119">
                  <c:v>9.5478755185311237E-2</c:v>
                </c:pt>
                <c:pt idx="120">
                  <c:v>9.4758256438183724E-2</c:v>
                </c:pt>
                <c:pt idx="121">
                  <c:v>9.4033819015501355E-2</c:v>
                </c:pt>
                <c:pt idx="122">
                  <c:v>9.3305436271865397E-2</c:v>
                </c:pt>
                <c:pt idx="123">
                  <c:v>9.2573101405881347E-2</c:v>
                </c:pt>
                <c:pt idx="124">
                  <c:v>9.1836807461373585E-2</c:v>
                </c:pt>
                <c:pt idx="125">
                  <c:v>9.1096547328544913E-2</c:v>
                </c:pt>
                <c:pt idx="126">
                  <c:v>9.0352313745082874E-2</c:v>
                </c:pt>
                <c:pt idx="127">
                  <c:v>8.9604099297214315E-2</c:v>
                </c:pt>
                <c:pt idx="128">
                  <c:v>8.8851896420710008E-2</c:v>
                </c:pt>
                <c:pt idx="129">
                  <c:v>8.8095697401840575E-2</c:v>
                </c:pt>
                <c:pt idx="130">
                  <c:v>8.7335494378285528E-2</c:v>
                </c:pt>
                <c:pt idx="131">
                  <c:v>8.657127933999649E-2</c:v>
                </c:pt>
                <c:pt idx="132">
                  <c:v>8.5803044130016173E-2</c:v>
                </c:pt>
                <c:pt idx="133">
                  <c:v>8.503078044525425E-2</c:v>
                </c:pt>
                <c:pt idx="134">
                  <c:v>8.4254479837221383E-2</c:v>
                </c:pt>
                <c:pt idx="135">
                  <c:v>8.347413371272254E-2</c:v>
                </c:pt>
                <c:pt idx="136">
                  <c:v>8.2689733334510837E-2</c:v>
                </c:pt>
                <c:pt idx="137">
                  <c:v>8.1901269821902808E-2</c:v>
                </c:pt>
                <c:pt idx="138">
                  <c:v>8.1108734151356249E-2</c:v>
                </c:pt>
                <c:pt idx="139">
                  <c:v>8.0312117157011559E-2</c:v>
                </c:pt>
                <c:pt idx="140">
                  <c:v>7.9511409531197494E-2</c:v>
                </c:pt>
                <c:pt idx="141">
                  <c:v>7.8706601824902356E-2</c:v>
                </c:pt>
                <c:pt idx="142">
                  <c:v>7.7897684448211296E-2</c:v>
                </c:pt>
                <c:pt idx="143">
                  <c:v>7.7084647670710688E-2</c:v>
                </c:pt>
                <c:pt idx="144">
                  <c:v>7.6267481621860325E-2</c:v>
                </c:pt>
                <c:pt idx="145">
                  <c:v>7.5446176291334155E-2</c:v>
                </c:pt>
                <c:pt idx="146">
                  <c:v>7.4620721529330358E-2</c:v>
                </c:pt>
                <c:pt idx="147">
                  <c:v>7.3791107046851351E-2</c:v>
                </c:pt>
                <c:pt idx="148">
                  <c:v>7.295732241595454E-2</c:v>
                </c:pt>
                <c:pt idx="149">
                  <c:v>7.2119357069974216E-2</c:v>
                </c:pt>
                <c:pt idx="150">
                  <c:v>7.1277200303715482E-2</c:v>
                </c:pt>
                <c:pt idx="151">
                  <c:v>7.0430841273620579E-2</c:v>
                </c:pt>
                <c:pt idx="152">
                  <c:v>6.9580268997908298E-2</c:v>
                </c:pt>
                <c:pt idx="153">
                  <c:v>6.8725472356686912E-2</c:v>
                </c:pt>
                <c:pt idx="154">
                  <c:v>6.7866440092041222E-2</c:v>
                </c:pt>
                <c:pt idx="155">
                  <c:v>6.7003160808094181E-2</c:v>
                </c:pt>
                <c:pt idx="156">
                  <c:v>6.6135622971043528E-2</c:v>
                </c:pt>
                <c:pt idx="157">
                  <c:v>6.5263814909173948E-2</c:v>
                </c:pt>
                <c:pt idx="158">
                  <c:v>6.4387724812845104E-2</c:v>
                </c:pt>
                <c:pt idx="159">
                  <c:v>6.3507340734456075E-2</c:v>
                </c:pt>
                <c:pt idx="160">
                  <c:v>6.2622650588386425E-2</c:v>
                </c:pt>
                <c:pt idx="161">
                  <c:v>6.1733642150914453E-2</c:v>
                </c:pt>
                <c:pt idx="162">
                  <c:v>6.0840303060112816E-2</c:v>
                </c:pt>
                <c:pt idx="163">
                  <c:v>5.994262081572202E-2</c:v>
                </c:pt>
                <c:pt idx="164">
                  <c:v>5.9040582779002038E-2</c:v>
                </c:pt>
                <c:pt idx="165">
                  <c:v>5.8134176172562294E-2</c:v>
                </c:pt>
                <c:pt idx="166">
                  <c:v>5.7223388080170454E-2</c:v>
                </c:pt>
                <c:pt idx="167">
                  <c:v>5.6308205446540222E-2</c:v>
                </c:pt>
                <c:pt idx="168">
                  <c:v>5.5388615077098399E-2</c:v>
                </c:pt>
                <c:pt idx="169">
                  <c:v>5.4464603637731535E-2</c:v>
                </c:pt>
                <c:pt idx="170">
                  <c:v>5.353615765451232E-2</c:v>
                </c:pt>
                <c:pt idx="171">
                  <c:v>5.2603263513406065E-2</c:v>
                </c:pt>
                <c:pt idx="172">
                  <c:v>5.1665907459957347E-2</c:v>
                </c:pt>
                <c:pt idx="173">
                  <c:v>5.0724075598957225E-2</c:v>
                </c:pt>
                <c:pt idx="174">
                  <c:v>4.9777753894091004E-2</c:v>
                </c:pt>
                <c:pt idx="175">
                  <c:v>4.882692816756691E-2</c:v>
                </c:pt>
                <c:pt idx="176">
                  <c:v>4.7871584099725736E-2</c:v>
                </c:pt>
                <c:pt idx="177">
                  <c:v>4.6911707228631763E-2</c:v>
                </c:pt>
                <c:pt idx="178">
                  <c:v>4.5947282949644924E-2</c:v>
                </c:pt>
                <c:pt idx="179">
                  <c:v>4.4978296514974564E-2</c:v>
                </c:pt>
                <c:pt idx="180">
                  <c:v>4.4004733033214741E-2</c:v>
                </c:pt>
                <c:pt idx="181">
                  <c:v>4.3026577468861377E-2</c:v>
                </c:pt>
                <c:pt idx="182">
                  <c:v>4.204381464181127E-2</c:v>
                </c:pt>
                <c:pt idx="183">
                  <c:v>4.1056429226843105E-2</c:v>
                </c:pt>
                <c:pt idx="184">
                  <c:v>4.0064405753080568E-2</c:v>
                </c:pt>
                <c:pt idx="185">
                  <c:v>3.9067728603437685E-2</c:v>
                </c:pt>
                <c:pt idx="186">
                  <c:v>3.806638201404644E-2</c:v>
                </c:pt>
                <c:pt idx="187">
                  <c:v>3.7060350073666787E-2</c:v>
                </c:pt>
                <c:pt idx="188">
                  <c:v>3.6049616723079131E-2</c:v>
                </c:pt>
                <c:pt idx="189">
                  <c:v>3.5034165754459293E-2</c:v>
                </c:pt>
                <c:pt idx="190">
                  <c:v>3.4013980810736061E-2</c:v>
                </c:pt>
                <c:pt idx="191">
                  <c:v>3.2989045384931429E-2</c:v>
                </c:pt>
                <c:pt idx="192">
                  <c:v>3.1959342819483455E-2</c:v>
                </c:pt>
                <c:pt idx="193">
                  <c:v>3.0924856305551862E-2</c:v>
                </c:pt>
                <c:pt idx="194">
                  <c:v>2.9885568882306451E-2</c:v>
                </c:pt>
                <c:pt idx="195">
                  <c:v>2.8841463436198186E-2</c:v>
                </c:pt>
                <c:pt idx="196">
                  <c:v>2.7792522700213207E-2</c:v>
                </c:pt>
                <c:pt idx="197">
                  <c:v>2.6738729253109605E-2</c:v>
                </c:pt>
                <c:pt idx="198">
                  <c:v>2.5680065518636969E-2</c:v>
                </c:pt>
                <c:pt idx="199">
                  <c:v>2.4616513764738945E-2</c:v>
                </c:pt>
                <c:pt idx="200">
                  <c:v>2.3548056102738468E-2</c:v>
                </c:pt>
                <c:pt idx="201">
                  <c:v>2.247467448650578E-2</c:v>
                </c:pt>
                <c:pt idx="202">
                  <c:v>2.1396350711609502E-2</c:v>
                </c:pt>
                <c:pt idx="203">
                  <c:v>2.0313066414450243E-2</c:v>
                </c:pt>
                <c:pt idx="204">
                  <c:v>1.9224803071377111E-2</c:v>
                </c:pt>
                <c:pt idx="205">
                  <c:v>1.8131541997786965E-2</c:v>
                </c:pt>
                <c:pt idx="206">
                  <c:v>1.7033264347206256E-2</c:v>
                </c:pt>
                <c:pt idx="207">
                  <c:v>1.5929951110355695E-2</c:v>
                </c:pt>
                <c:pt idx="208">
                  <c:v>1.4821583114197456E-2</c:v>
                </c:pt>
                <c:pt idx="209">
                  <c:v>1.3708141020964931E-2</c:v>
                </c:pt>
                <c:pt idx="210">
                  <c:v>1.2589605327175041E-2</c:v>
                </c:pt>
                <c:pt idx="211">
                  <c:v>1.1465956362622987E-2</c:v>
                </c:pt>
                <c:pt idx="212">
                  <c:v>1.0337174289359347E-2</c:v>
                </c:pt>
                <c:pt idx="213">
                  <c:v>9.2032391006496295E-3</c:v>
                </c:pt>
                <c:pt idx="214">
                  <c:v>8.0641306199158713E-3</c:v>
                </c:pt>
                <c:pt idx="215">
                  <c:v>6.9198284996606074E-3</c:v>
                </c:pt>
                <c:pt idx="216">
                  <c:v>5.7703122203727197E-3</c:v>
                </c:pt>
                <c:pt idx="217">
                  <c:v>4.615561089415493E-3</c:v>
                </c:pt>
                <c:pt idx="218">
                  <c:v>3.4555542398963524E-3</c:v>
                </c:pt>
                <c:pt idx="219">
                  <c:v>2.2902706295186148E-3</c:v>
                </c:pt>
                <c:pt idx="220">
                  <c:v>1.1196890394147563E-3</c:v>
                </c:pt>
                <c:pt idx="221">
                  <c:v>-5.6211927038640752E-5</c:v>
                </c:pt>
                <c:pt idx="222">
                  <c:v>-1.2374538454244244E-3</c:v>
                </c:pt>
                <c:pt idx="223">
                  <c:v>-2.4240584715071734E-3</c:v>
                </c:pt>
                <c:pt idx="224">
                  <c:v>-3.6160477424741211E-3</c:v>
                </c:pt>
                <c:pt idx="225">
                  <c:v>-4.8134437781950368E-3</c:v>
                </c:pt>
                <c:pt idx="226">
                  <c:v>-6.0162688825011468E-3</c:v>
                </c:pt>
                <c:pt idx="227">
                  <c:v>-7.2245455444831241E-3</c:v>
                </c:pt>
                <c:pt idx="228">
                  <c:v>-8.4382964398084237E-3</c:v>
                </c:pt>
                <c:pt idx="229">
                  <c:v>-9.6575444320580461E-3</c:v>
                </c:pt>
                <c:pt idx="230">
                  <c:v>-1.0882312574082925E-2</c:v>
                </c:pt>
                <c:pt idx="231">
                  <c:v>-1.2112624109379938E-2</c:v>
                </c:pt>
                <c:pt idx="232">
                  <c:v>-1.3348502473487928E-2</c:v>
                </c:pt>
                <c:pt idx="233">
                  <c:v>-1.4589971295403709E-2</c:v>
                </c:pt>
                <c:pt idx="234">
                  <c:v>-1.5837054399018308E-2</c:v>
                </c:pt>
                <c:pt idx="235">
                  <c:v>-1.7089775804573687E-2</c:v>
                </c:pt>
                <c:pt idx="236">
                  <c:v>-1.8348159730139868E-2</c:v>
                </c:pt>
                <c:pt idx="237">
                  <c:v>-1.9612230593113011E-2</c:v>
                </c:pt>
                <c:pt idx="238">
                  <c:v>-2.088201301173423E-2</c:v>
                </c:pt>
                <c:pt idx="239">
                  <c:v>-2.2157531806629716E-2</c:v>
                </c:pt>
                <c:pt idx="240">
                  <c:v>-2.3438812002372106E-2</c:v>
                </c:pt>
                <c:pt idx="241">
                  <c:v>-2.4725878829063352E-2</c:v>
                </c:pt>
                <c:pt idx="242">
                  <c:v>-2.6018757723939329E-2</c:v>
                </c:pt>
                <c:pt idx="243">
                  <c:v>-2.7317474332996444E-2</c:v>
                </c:pt>
                <c:pt idx="244">
                  <c:v>-2.862205451264041E-2</c:v>
                </c:pt>
                <c:pt idx="245">
                  <c:v>-2.9932524331357208E-2</c:v>
                </c:pt>
                <c:pt idx="246">
                  <c:v>-3.1248910071406899E-2</c:v>
                </c:pt>
                <c:pt idx="247">
                  <c:v>-3.2571238230540117E-2</c:v>
                </c:pt>
                <c:pt idx="248">
                  <c:v>-3.3899535523737673E-2</c:v>
                </c:pt>
                <c:pt idx="249">
                  <c:v>-3.523382888497345E-2</c:v>
                </c:pt>
                <c:pt idx="250">
                  <c:v>-3.6574145469000785E-2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55-0B49-8550-306347DE5926}"/>
            </c:ext>
          </c:extLst>
        </c:ser>
        <c:ser>
          <c:idx val="3"/>
          <c:order val="3"/>
          <c:tx>
            <c:v>hc (Exp.)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1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'TF300, WC50'!$K$5:$K$8</c:f>
              <c:numCache>
                <c:formatCode>General</c:formatCode>
                <c:ptCount val="4"/>
                <c:pt idx="0">
                  <c:v>6.3</c:v>
                </c:pt>
                <c:pt idx="1">
                  <c:v>7.2</c:v>
                </c:pt>
                <c:pt idx="2">
                  <c:v>8.1999999999999993</c:v>
                </c:pt>
                <c:pt idx="3">
                  <c:v>9.1</c:v>
                </c:pt>
              </c:numCache>
            </c:numRef>
          </c:xVal>
          <c:yVal>
            <c:numRef>
              <c:f>'TF300, WC50'!$N$5:$N$8</c:f>
              <c:numCache>
                <c:formatCode>General</c:formatCode>
                <c:ptCount val="4"/>
                <c:pt idx="0">
                  <c:v>1.850179856115107E-2</c:v>
                </c:pt>
                <c:pt idx="1">
                  <c:v>4.7425174825174894E-2</c:v>
                </c:pt>
                <c:pt idx="2">
                  <c:v>4.7307076101468573E-2</c:v>
                </c:pt>
                <c:pt idx="3">
                  <c:v>5.5946842105263191E-2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55-0B49-8550-306347DE5926}"/>
            </c:ext>
          </c:extLst>
        </c:ser>
        <c:ser>
          <c:idx val="4"/>
          <c:order val="4"/>
          <c:tx>
            <c:v>ID - hD (Exp.)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chemeClr val="bg1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'TF300, WC50'!$K$5:$K$8</c:f>
              <c:numCache>
                <c:formatCode>General</c:formatCode>
                <c:ptCount val="4"/>
                <c:pt idx="0">
                  <c:v>6.3</c:v>
                </c:pt>
                <c:pt idx="1">
                  <c:v>7.2</c:v>
                </c:pt>
                <c:pt idx="2">
                  <c:v>8.1999999999999993</c:v>
                </c:pt>
                <c:pt idx="3">
                  <c:v>9.1</c:v>
                </c:pt>
              </c:numCache>
            </c:numRef>
          </c:xVal>
          <c:yVal>
            <c:numRef>
              <c:f>'TF300, WC50'!$M$5:$M$8</c:f>
              <c:numCache>
                <c:formatCode>General</c:formatCode>
                <c:ptCount val="4"/>
                <c:pt idx="0">
                  <c:v>0.13179676258992806</c:v>
                </c:pt>
                <c:pt idx="1">
                  <c:v>0.12586321678321688</c:v>
                </c:pt>
                <c:pt idx="2">
                  <c:v>0.11343524699599461</c:v>
                </c:pt>
                <c:pt idx="3">
                  <c:v>0.12011526315789467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555-0B49-8550-306347DE5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939343"/>
        <c:axId val="1755861775"/>
      </c:scatterChart>
      <c:valAx>
        <c:axId val="1659939343"/>
        <c:scaling>
          <c:orientation val="minMax"/>
          <c:max val="9.6999999999999993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Pipe Length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55861775"/>
        <c:crosses val="autoZero"/>
        <c:crossBetween val="midCat"/>
      </c:valAx>
      <c:valAx>
        <c:axId val="1755861775"/>
        <c:scaling>
          <c:orientation val="minMax"/>
          <c:max val="0.1527999999999999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Pipe Diameter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659939343"/>
        <c:crosses val="autoZero"/>
        <c:crossBetween val="midCat"/>
        <c:majorUnit val="0.03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84714027815819626"/>
          <c:y val="0.10852628974939706"/>
          <c:w val="0.14588588876176134"/>
          <c:h val="0.619900669365196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96866560903864"/>
          <c:y val="2.5640942648732051E-2"/>
          <c:w val="0.84674587332336493"/>
          <c:h val="0.87085476203586443"/>
        </c:manualLayout>
      </c:layout>
      <c:scatterChart>
        <c:scatterStyle val="lineMarker"/>
        <c:varyColors val="0"/>
        <c:ser>
          <c:idx val="0"/>
          <c:order val="0"/>
          <c:tx>
            <c:strRef>
              <c:f>'Number of Cont.'!$AA$4</c:f>
              <c:strCache>
                <c:ptCount val="1"/>
                <c:pt idx="0">
                  <c:v>50 Counts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'Number of Cont.'!$AB$12:$AB$21</c:f>
              <c:numCache>
                <c:formatCode>0.0</c:formatCode>
                <c:ptCount val="10"/>
                <c:pt idx="0">
                  <c:v>26.019223662515376</c:v>
                </c:pt>
                <c:pt idx="1">
                  <c:v>56.906159336946203</c:v>
                </c:pt>
                <c:pt idx="2" formatCode="General">
                  <c:v>87.793095011377034</c:v>
                </c:pt>
                <c:pt idx="3" formatCode="General">
                  <c:v>118.68003068580786</c:v>
                </c:pt>
                <c:pt idx="4" formatCode="General">
                  <c:v>149.56696636023869</c:v>
                </c:pt>
                <c:pt idx="5" formatCode="General">
                  <c:v>180.45390203466951</c:v>
                </c:pt>
                <c:pt idx="6" formatCode="General">
                  <c:v>211.34083770910033</c:v>
                </c:pt>
                <c:pt idx="7" formatCode="General">
                  <c:v>242.22777338353114</c:v>
                </c:pt>
                <c:pt idx="8" formatCode="General">
                  <c:v>273.11470905796199</c:v>
                </c:pt>
                <c:pt idx="9" formatCode="General">
                  <c:v>304.00164473239283</c:v>
                </c:pt>
              </c:numCache>
            </c:numRef>
          </c:xVal>
          <c:yVal>
            <c:numRef>
              <c:f>'Number of Cont.'!$AE$12:$AE$21</c:f>
              <c:numCache>
                <c:formatCode>0.00</c:formatCode>
                <c:ptCount val="10"/>
                <c:pt idx="0">
                  <c:v>0.04</c:v>
                </c:pt>
                <c:pt idx="1">
                  <c:v>0.12</c:v>
                </c:pt>
                <c:pt idx="2">
                  <c:v>0.28000000000000003</c:v>
                </c:pt>
                <c:pt idx="3">
                  <c:v>0.36000000000000004</c:v>
                </c:pt>
                <c:pt idx="4">
                  <c:v>0.56000000000000005</c:v>
                </c:pt>
                <c:pt idx="5">
                  <c:v>0.8</c:v>
                </c:pt>
                <c:pt idx="6">
                  <c:v>0.88</c:v>
                </c:pt>
                <c:pt idx="7">
                  <c:v>0.92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40-4647-8A56-80B1B4F5B4BC}"/>
            </c:ext>
          </c:extLst>
        </c:ser>
        <c:ser>
          <c:idx val="1"/>
          <c:order val="1"/>
          <c:tx>
            <c:strRef>
              <c:f>'Number of Cont.'!$AA$27</c:f>
              <c:strCache>
                <c:ptCount val="1"/>
                <c:pt idx="0">
                  <c:v>100 Counts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'Number of Cont.'!$AB$35:$AB$44</c:f>
              <c:numCache>
                <c:formatCode>General</c:formatCode>
                <c:ptCount val="10"/>
                <c:pt idx="0" formatCode="0.0">
                  <c:v>26.019223662515376</c:v>
                </c:pt>
                <c:pt idx="1">
                  <c:v>75.606648238684926</c:v>
                </c:pt>
                <c:pt idx="2">
                  <c:v>125.19407281485448</c:v>
                </c:pt>
                <c:pt idx="3">
                  <c:v>174.78149739102403</c:v>
                </c:pt>
                <c:pt idx="4">
                  <c:v>224.36892196719359</c:v>
                </c:pt>
                <c:pt idx="5">
                  <c:v>273.95634654336311</c:v>
                </c:pt>
                <c:pt idx="6">
                  <c:v>323.54377111953266</c:v>
                </c:pt>
                <c:pt idx="7">
                  <c:v>373.13119569570222</c:v>
                </c:pt>
                <c:pt idx="8">
                  <c:v>422.71862027187177</c:v>
                </c:pt>
                <c:pt idx="9">
                  <c:v>472.30604484804132</c:v>
                </c:pt>
              </c:numCache>
            </c:numRef>
          </c:xVal>
          <c:yVal>
            <c:numRef>
              <c:f>'Number of Cont.'!$AE$35:$AE$44</c:f>
              <c:numCache>
                <c:formatCode>0.00</c:formatCode>
                <c:ptCount val="10"/>
                <c:pt idx="0">
                  <c:v>0.12121212121212122</c:v>
                </c:pt>
                <c:pt idx="1">
                  <c:v>0.27272727272727271</c:v>
                </c:pt>
                <c:pt idx="2">
                  <c:v>0.53535353535353536</c:v>
                </c:pt>
                <c:pt idx="3">
                  <c:v>0.84848484848484851</c:v>
                </c:pt>
                <c:pt idx="4">
                  <c:v>0.90909090909090917</c:v>
                </c:pt>
                <c:pt idx="5">
                  <c:v>0.97979797979797989</c:v>
                </c:pt>
                <c:pt idx="6">
                  <c:v>0.98989898989898994</c:v>
                </c:pt>
                <c:pt idx="7">
                  <c:v>0.98989898989898994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40-4647-8A56-80B1B4F5B4BC}"/>
            </c:ext>
          </c:extLst>
        </c:ser>
        <c:ser>
          <c:idx val="2"/>
          <c:order val="2"/>
          <c:tx>
            <c:strRef>
              <c:f>'Number of Cont.'!$AA$48</c:f>
              <c:strCache>
                <c:ptCount val="1"/>
                <c:pt idx="0">
                  <c:v>150 Counts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'Number of Cont.'!$AB$56:$AB$65</c:f>
              <c:numCache>
                <c:formatCode>General</c:formatCode>
                <c:ptCount val="10"/>
                <c:pt idx="0" formatCode="0.0">
                  <c:v>21.095023109728988</c:v>
                </c:pt>
                <c:pt idx="1">
                  <c:v>71.229581080652579</c:v>
                </c:pt>
                <c:pt idx="2">
                  <c:v>121.36413905157617</c:v>
                </c:pt>
                <c:pt idx="3">
                  <c:v>171.49869702249975</c:v>
                </c:pt>
                <c:pt idx="4">
                  <c:v>221.63325499342335</c:v>
                </c:pt>
                <c:pt idx="5">
                  <c:v>271.76781296434694</c:v>
                </c:pt>
                <c:pt idx="6">
                  <c:v>321.90237093527054</c:v>
                </c:pt>
                <c:pt idx="7">
                  <c:v>372.03692890619413</c:v>
                </c:pt>
                <c:pt idx="8">
                  <c:v>422.17148687711773</c:v>
                </c:pt>
                <c:pt idx="9">
                  <c:v>472.30604484804132</c:v>
                </c:pt>
              </c:numCache>
            </c:numRef>
          </c:xVal>
          <c:yVal>
            <c:numRef>
              <c:f>'Number of Cont.'!$AE$56:$AE$65</c:f>
              <c:numCache>
                <c:formatCode>0.00</c:formatCode>
                <c:ptCount val="10"/>
                <c:pt idx="0">
                  <c:v>0.17449664429530201</c:v>
                </c:pt>
                <c:pt idx="1">
                  <c:v>0.34228187919463088</c:v>
                </c:pt>
                <c:pt idx="2">
                  <c:v>0.57718120805369133</c:v>
                </c:pt>
                <c:pt idx="3">
                  <c:v>0.8523489932885906</c:v>
                </c:pt>
                <c:pt idx="4">
                  <c:v>0.91946308724832215</c:v>
                </c:pt>
                <c:pt idx="5">
                  <c:v>0.98657718120805371</c:v>
                </c:pt>
                <c:pt idx="6">
                  <c:v>0.99328859060402686</c:v>
                </c:pt>
                <c:pt idx="7">
                  <c:v>0.99328859060402686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40-4647-8A56-80B1B4F5B4BC}"/>
            </c:ext>
          </c:extLst>
        </c:ser>
        <c:ser>
          <c:idx val="4"/>
          <c:order val="3"/>
          <c:tx>
            <c:strRef>
              <c:f>'Number of Cont.'!$AA$69</c:f>
              <c:strCache>
                <c:ptCount val="1"/>
                <c:pt idx="0">
                  <c:v>200 Counts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'Number of Cont.'!$AB$77:$AB$86</c:f>
              <c:numCache>
                <c:formatCode>General</c:formatCode>
                <c:ptCount val="10"/>
                <c:pt idx="0" formatCode="0.0">
                  <c:v>17.11724276862369</c:v>
                </c:pt>
                <c:pt idx="1">
                  <c:v>67.693776333003427</c:v>
                </c:pt>
                <c:pt idx="2">
                  <c:v>118.27030989738316</c:v>
                </c:pt>
                <c:pt idx="3">
                  <c:v>168.84684346176289</c:v>
                </c:pt>
                <c:pt idx="4">
                  <c:v>219.42337702614262</c:v>
                </c:pt>
                <c:pt idx="5">
                  <c:v>269.99991059052235</c:v>
                </c:pt>
                <c:pt idx="6">
                  <c:v>320.57644415490211</c:v>
                </c:pt>
                <c:pt idx="7">
                  <c:v>371.15297771928186</c:v>
                </c:pt>
                <c:pt idx="8">
                  <c:v>421.72951128366162</c:v>
                </c:pt>
                <c:pt idx="9">
                  <c:v>472.30604484804138</c:v>
                </c:pt>
              </c:numCache>
            </c:numRef>
          </c:xVal>
          <c:yVal>
            <c:numRef>
              <c:f>'Number of Cont.'!$AE$77:$AE$86</c:f>
              <c:numCache>
                <c:formatCode>0.00</c:formatCode>
                <c:ptCount val="10"/>
                <c:pt idx="0">
                  <c:v>0.17587939698492464</c:v>
                </c:pt>
                <c:pt idx="1">
                  <c:v>0.37688442211055279</c:v>
                </c:pt>
                <c:pt idx="2">
                  <c:v>0.6080402010050252</c:v>
                </c:pt>
                <c:pt idx="3">
                  <c:v>0.83417085427135684</c:v>
                </c:pt>
                <c:pt idx="4">
                  <c:v>0.90954773869346739</c:v>
                </c:pt>
                <c:pt idx="5">
                  <c:v>0.96482412060301515</c:v>
                </c:pt>
                <c:pt idx="6">
                  <c:v>0.98994974874371866</c:v>
                </c:pt>
                <c:pt idx="7">
                  <c:v>0.99497487437185939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F40-4647-8A56-80B1B4F5B4BC}"/>
            </c:ext>
          </c:extLst>
        </c:ser>
        <c:ser>
          <c:idx val="5"/>
          <c:order val="4"/>
          <c:tx>
            <c:strRef>
              <c:f>'Number of Cont.'!$AA$91</c:f>
              <c:strCache>
                <c:ptCount val="1"/>
                <c:pt idx="0">
                  <c:v>250 Counts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'Number of Cont.'!$AB$99:$AB$108</c:f>
              <c:numCache>
                <c:formatCode>General</c:formatCode>
                <c:ptCount val="10"/>
                <c:pt idx="0" formatCode="0.0">
                  <c:v>16.401219466856727</c:v>
                </c:pt>
                <c:pt idx="1">
                  <c:v>67.057311175877231</c:v>
                </c:pt>
                <c:pt idx="2">
                  <c:v>117.71340288489773</c:v>
                </c:pt>
                <c:pt idx="3">
                  <c:v>168.36949459391823</c:v>
                </c:pt>
                <c:pt idx="4">
                  <c:v>219.02558630293873</c:v>
                </c:pt>
                <c:pt idx="5">
                  <c:v>269.68167801195926</c:v>
                </c:pt>
                <c:pt idx="6">
                  <c:v>320.33776972097979</c:v>
                </c:pt>
                <c:pt idx="7">
                  <c:v>370.99386143000032</c:v>
                </c:pt>
                <c:pt idx="8">
                  <c:v>421.64995313902085</c:v>
                </c:pt>
                <c:pt idx="9">
                  <c:v>472.30604484804138</c:v>
                </c:pt>
              </c:numCache>
            </c:numRef>
          </c:xVal>
          <c:yVal>
            <c:numRef>
              <c:f>'Number of Cont.'!$AE$99:$AE$108</c:f>
              <c:numCache>
                <c:formatCode>0.00</c:formatCode>
                <c:ptCount val="10"/>
                <c:pt idx="0">
                  <c:v>0.21285140562248997</c:v>
                </c:pt>
                <c:pt idx="1">
                  <c:v>0.42971887550200805</c:v>
                </c:pt>
                <c:pt idx="2">
                  <c:v>0.6506024096385542</c:v>
                </c:pt>
                <c:pt idx="3">
                  <c:v>0.84337349397590367</c:v>
                </c:pt>
                <c:pt idx="4">
                  <c:v>0.9156626506024097</c:v>
                </c:pt>
                <c:pt idx="5">
                  <c:v>0.95983935742971893</c:v>
                </c:pt>
                <c:pt idx="6">
                  <c:v>0.99196787148594379</c:v>
                </c:pt>
                <c:pt idx="7">
                  <c:v>0.99598393574297195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F40-4647-8A56-80B1B4F5B4BC}"/>
            </c:ext>
          </c:extLst>
        </c:ser>
        <c:ser>
          <c:idx val="6"/>
          <c:order val="5"/>
          <c:tx>
            <c:strRef>
              <c:f>'Number of Cont.'!$AA$112</c:f>
              <c:strCache>
                <c:ptCount val="1"/>
                <c:pt idx="0">
                  <c:v>300 Counts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'Number of Cont.'!$AB$120:$AB$129</c:f>
              <c:numCache>
                <c:formatCode>General</c:formatCode>
                <c:ptCount val="10"/>
                <c:pt idx="0" formatCode="0.0">
                  <c:v>16.401219466856727</c:v>
                </c:pt>
                <c:pt idx="1">
                  <c:v>67.057311175877231</c:v>
                </c:pt>
                <c:pt idx="2">
                  <c:v>117.71340288489773</c:v>
                </c:pt>
                <c:pt idx="3">
                  <c:v>168.36949459391823</c:v>
                </c:pt>
                <c:pt idx="4">
                  <c:v>219.02558630293873</c:v>
                </c:pt>
                <c:pt idx="5">
                  <c:v>269.68167801195926</c:v>
                </c:pt>
                <c:pt idx="6">
                  <c:v>320.33776972097979</c:v>
                </c:pt>
                <c:pt idx="7">
                  <c:v>370.99386143000032</c:v>
                </c:pt>
                <c:pt idx="8">
                  <c:v>421.64995313902085</c:v>
                </c:pt>
                <c:pt idx="9">
                  <c:v>472.30604484804138</c:v>
                </c:pt>
              </c:numCache>
            </c:numRef>
          </c:xVal>
          <c:yVal>
            <c:numRef>
              <c:f>'Number of Cont.'!$AE$120:$AE$129</c:f>
              <c:numCache>
                <c:formatCode>0.00</c:formatCode>
                <c:ptCount val="10"/>
                <c:pt idx="0">
                  <c:v>0.23825503355704697</c:v>
                </c:pt>
                <c:pt idx="1">
                  <c:v>0.44966442953020136</c:v>
                </c:pt>
                <c:pt idx="2">
                  <c:v>0.66778523489932884</c:v>
                </c:pt>
                <c:pt idx="3">
                  <c:v>0.85570469798657722</c:v>
                </c:pt>
                <c:pt idx="4">
                  <c:v>0.91946308724832215</c:v>
                </c:pt>
                <c:pt idx="5">
                  <c:v>0.96308724832214765</c:v>
                </c:pt>
                <c:pt idx="6">
                  <c:v>0.99328859060402686</c:v>
                </c:pt>
                <c:pt idx="7">
                  <c:v>0.99664429530201348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F40-4647-8A56-80B1B4F5B4BC}"/>
            </c:ext>
          </c:extLst>
        </c:ser>
        <c:ser>
          <c:idx val="3"/>
          <c:order val="6"/>
          <c:tx>
            <c:strRef>
              <c:f>'Number of Cont.'!$AA$133</c:f>
              <c:strCache>
                <c:ptCount val="1"/>
                <c:pt idx="0">
                  <c:v>350 Counts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'Number of Cont.'!$AB$141:$AB$150</c:f>
              <c:numCache>
                <c:formatCode>General</c:formatCode>
                <c:ptCount val="10"/>
                <c:pt idx="0">
                  <c:v>4</c:v>
                </c:pt>
                <c:pt idx="1">
                  <c:v>54.656091709020508</c:v>
                </c:pt>
                <c:pt idx="2">
                  <c:v>105.31218341804102</c:v>
                </c:pt>
                <c:pt idx="3">
                  <c:v>155.96827512706153</c:v>
                </c:pt>
                <c:pt idx="4">
                  <c:v>206.62436683608203</c:v>
                </c:pt>
                <c:pt idx="5">
                  <c:v>257.28045854510253</c:v>
                </c:pt>
                <c:pt idx="6">
                  <c:v>307.93655025412306</c:v>
                </c:pt>
                <c:pt idx="7">
                  <c:v>358.59264196314359</c:v>
                </c:pt>
                <c:pt idx="8">
                  <c:v>409.24873367216412</c:v>
                </c:pt>
                <c:pt idx="9">
                  <c:v>459.90482538118465</c:v>
                </c:pt>
              </c:numCache>
            </c:numRef>
          </c:xVal>
          <c:yVal>
            <c:numRef>
              <c:f>'Number of Cont.'!$AE$141:$AE$150</c:f>
              <c:numCache>
                <c:formatCode>0.00</c:formatCode>
                <c:ptCount val="10"/>
                <c:pt idx="0">
                  <c:v>0.17725752508361203</c:v>
                </c:pt>
                <c:pt idx="1">
                  <c:v>0.40468227424749159</c:v>
                </c:pt>
                <c:pt idx="2">
                  <c:v>0.59866220735785947</c:v>
                </c:pt>
                <c:pt idx="3">
                  <c:v>0.80936454849498318</c:v>
                </c:pt>
                <c:pt idx="4">
                  <c:v>0.90969899665551834</c:v>
                </c:pt>
                <c:pt idx="5">
                  <c:v>0.9565217391304347</c:v>
                </c:pt>
                <c:pt idx="6">
                  <c:v>0.99331103678929755</c:v>
                </c:pt>
                <c:pt idx="7">
                  <c:v>0.99665551839464872</c:v>
                </c:pt>
                <c:pt idx="8">
                  <c:v>0.99665551839464872</c:v>
                </c:pt>
                <c:pt idx="9">
                  <c:v>0.99999999999999989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40-4647-8A56-80B1B4F5B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585023"/>
        <c:axId val="2001586671"/>
      </c:scatterChart>
      <c:valAx>
        <c:axId val="2001585023"/>
        <c:scaling>
          <c:orientation val="minMax"/>
          <c:max val="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C\ 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001586671"/>
        <c:crosses val="autoZero"/>
        <c:crossBetween val="midCat"/>
      </c:valAx>
      <c:valAx>
        <c:axId val="2001586671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00158502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8706245442425415"/>
          <c:y val="0.61174146063909851"/>
          <c:w val="0.14184306475254671"/>
          <c:h val="0.275351577556301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588048499564819E-2"/>
          <c:y val="4.1919964375532061E-2"/>
          <c:w val="0.74596688580704096"/>
          <c:h val="0.778334747524291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'TF500, WC30'!$D$53:$D$54</c:f>
              <c:strCache>
                <c:ptCount val="2"/>
                <c:pt idx="0">
                  <c:v>hc</c:v>
                </c:pt>
                <c:pt idx="1">
                  <c:v>[m]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'TF500, WC30'!$B$55:$B$305</c:f>
              <c:numCache>
                <c:formatCode>General</c:formatCode>
                <c:ptCount val="2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</c:numCache>
            </c:numRef>
          </c:xVal>
          <c:yVal>
            <c:numRef>
              <c:f>'TF500, WC30'!$D$55:$D$305</c:f>
              <c:numCache>
                <c:formatCode>General</c:formatCode>
                <c:ptCount val="251"/>
                <c:pt idx="0">
                  <c:v>0</c:v>
                </c:pt>
                <c:pt idx="1">
                  <c:v>2.1750362389302992E-4</c:v>
                </c:pt>
                <c:pt idx="2">
                  <c:v>4.3500724778605985E-4</c:v>
                </c:pt>
                <c:pt idx="3">
                  <c:v>6.5251087167908983E-4</c:v>
                </c:pt>
                <c:pt idx="4">
                  <c:v>8.700144955721197E-4</c:v>
                </c:pt>
                <c:pt idx="5">
                  <c:v>1.0875181194651496E-3</c:v>
                </c:pt>
                <c:pt idx="6">
                  <c:v>1.3050217433581794E-3</c:v>
                </c:pt>
                <c:pt idx="7">
                  <c:v>1.5225253672512091E-3</c:v>
                </c:pt>
                <c:pt idx="8">
                  <c:v>1.7400289911442392E-3</c:v>
                </c:pt>
                <c:pt idx="9">
                  <c:v>1.9575326150372691E-3</c:v>
                </c:pt>
                <c:pt idx="10">
                  <c:v>2.1750362389302987E-3</c:v>
                </c:pt>
                <c:pt idx="11">
                  <c:v>2.3925398628233288E-3</c:v>
                </c:pt>
                <c:pt idx="12">
                  <c:v>2.6100434867163589E-3</c:v>
                </c:pt>
                <c:pt idx="13">
                  <c:v>2.827547110609389E-3</c:v>
                </c:pt>
                <c:pt idx="14">
                  <c:v>3.0450507345024191E-3</c:v>
                </c:pt>
                <c:pt idx="15">
                  <c:v>3.2625543583954496E-3</c:v>
                </c:pt>
                <c:pt idx="16">
                  <c:v>3.4800579822884792E-3</c:v>
                </c:pt>
                <c:pt idx="17">
                  <c:v>3.6975616061815093E-3</c:v>
                </c:pt>
                <c:pt idx="18">
                  <c:v>3.9150652300745398E-3</c:v>
                </c:pt>
                <c:pt idx="19">
                  <c:v>4.1325688539675699E-3</c:v>
                </c:pt>
                <c:pt idx="20">
                  <c:v>4.3500724778605991E-3</c:v>
                </c:pt>
                <c:pt idx="21">
                  <c:v>4.5675761017536301E-3</c:v>
                </c:pt>
                <c:pt idx="22">
                  <c:v>4.7850797256466593E-3</c:v>
                </c:pt>
                <c:pt idx="23">
                  <c:v>5.0025833495396894E-3</c:v>
                </c:pt>
                <c:pt idx="24">
                  <c:v>5.2200869734327195E-3</c:v>
                </c:pt>
                <c:pt idx="25">
                  <c:v>5.4375905973257496E-3</c:v>
                </c:pt>
                <c:pt idx="26">
                  <c:v>5.6550942212187797E-3</c:v>
                </c:pt>
                <c:pt idx="27">
                  <c:v>5.8725978451118098E-3</c:v>
                </c:pt>
                <c:pt idx="28">
                  <c:v>6.0901014690048398E-3</c:v>
                </c:pt>
                <c:pt idx="29">
                  <c:v>6.3076050928978699E-3</c:v>
                </c:pt>
                <c:pt idx="30">
                  <c:v>6.5251087167909009E-3</c:v>
                </c:pt>
                <c:pt idx="31">
                  <c:v>6.7426123406839301E-3</c:v>
                </c:pt>
                <c:pt idx="32">
                  <c:v>6.9601159645769611E-3</c:v>
                </c:pt>
                <c:pt idx="33">
                  <c:v>7.1776195884699903E-3</c:v>
                </c:pt>
                <c:pt idx="34">
                  <c:v>7.3951232123630212E-3</c:v>
                </c:pt>
                <c:pt idx="35">
                  <c:v>7.6126268362560505E-3</c:v>
                </c:pt>
                <c:pt idx="36">
                  <c:v>7.8301304601490814E-3</c:v>
                </c:pt>
                <c:pt idx="37">
                  <c:v>8.0476340840421098E-3</c:v>
                </c:pt>
                <c:pt idx="38">
                  <c:v>8.2651377079351416E-3</c:v>
                </c:pt>
                <c:pt idx="39">
                  <c:v>8.4826413318281717E-3</c:v>
                </c:pt>
                <c:pt idx="40">
                  <c:v>8.7001449557212E-3</c:v>
                </c:pt>
                <c:pt idx="41">
                  <c:v>8.9176485796142301E-3</c:v>
                </c:pt>
                <c:pt idx="42">
                  <c:v>9.1351522035072602E-3</c:v>
                </c:pt>
                <c:pt idx="43">
                  <c:v>9.3526558274002868E-3</c:v>
                </c:pt>
                <c:pt idx="44">
                  <c:v>9.5701594512933169E-3</c:v>
                </c:pt>
                <c:pt idx="45">
                  <c:v>9.787663075186347E-3</c:v>
                </c:pt>
                <c:pt idx="46">
                  <c:v>1.0005166699079375E-2</c:v>
                </c:pt>
                <c:pt idx="47">
                  <c:v>1.0222670322972404E-2</c:v>
                </c:pt>
                <c:pt idx="48">
                  <c:v>1.0440173946865434E-2</c:v>
                </c:pt>
                <c:pt idx="49">
                  <c:v>1.0657677570758462E-2</c:v>
                </c:pt>
                <c:pt idx="50">
                  <c:v>1.0875181194651492E-2</c:v>
                </c:pt>
                <c:pt idx="51">
                  <c:v>1.1092684818544521E-2</c:v>
                </c:pt>
                <c:pt idx="52">
                  <c:v>1.1310188442437549E-2</c:v>
                </c:pt>
                <c:pt idx="53">
                  <c:v>1.1527692066330579E-2</c:v>
                </c:pt>
                <c:pt idx="54">
                  <c:v>1.1745195690223609E-2</c:v>
                </c:pt>
                <c:pt idx="55">
                  <c:v>1.1962699314116637E-2</c:v>
                </c:pt>
                <c:pt idx="56">
                  <c:v>1.2180202938009666E-2</c:v>
                </c:pt>
                <c:pt idx="57">
                  <c:v>1.2397706561902696E-2</c:v>
                </c:pt>
                <c:pt idx="58">
                  <c:v>1.2615210185795724E-2</c:v>
                </c:pt>
                <c:pt idx="59">
                  <c:v>1.2832713809688754E-2</c:v>
                </c:pt>
                <c:pt idx="60">
                  <c:v>1.3050217433581783E-2</c:v>
                </c:pt>
                <c:pt idx="61">
                  <c:v>1.3267721057474813E-2</c:v>
                </c:pt>
                <c:pt idx="62">
                  <c:v>1.3485224681367841E-2</c:v>
                </c:pt>
                <c:pt idx="63">
                  <c:v>1.3702728305260871E-2</c:v>
                </c:pt>
                <c:pt idx="64">
                  <c:v>1.39202319291539E-2</c:v>
                </c:pt>
                <c:pt idx="65">
                  <c:v>1.4137735553046928E-2</c:v>
                </c:pt>
                <c:pt idx="66">
                  <c:v>1.4355239176939958E-2</c:v>
                </c:pt>
                <c:pt idx="67">
                  <c:v>1.4572742800832988E-2</c:v>
                </c:pt>
                <c:pt idx="68">
                  <c:v>1.4790246424726016E-2</c:v>
                </c:pt>
                <c:pt idx="69">
                  <c:v>1.5007750048619045E-2</c:v>
                </c:pt>
                <c:pt idx="70">
                  <c:v>1.5225253672512075E-2</c:v>
                </c:pt>
                <c:pt idx="71">
                  <c:v>1.5442757296405103E-2</c:v>
                </c:pt>
                <c:pt idx="72">
                  <c:v>1.5660260920298135E-2</c:v>
                </c:pt>
                <c:pt idx="73">
                  <c:v>1.587776454419116E-2</c:v>
                </c:pt>
                <c:pt idx="74">
                  <c:v>1.6095268168084192E-2</c:v>
                </c:pt>
                <c:pt idx="75">
                  <c:v>1.631277179197722E-2</c:v>
                </c:pt>
                <c:pt idx="76">
                  <c:v>1.6530275415870248E-2</c:v>
                </c:pt>
                <c:pt idx="77">
                  <c:v>1.6747779039763277E-2</c:v>
                </c:pt>
                <c:pt idx="78">
                  <c:v>1.6965282663656309E-2</c:v>
                </c:pt>
                <c:pt idx="79">
                  <c:v>1.7182786287549337E-2</c:v>
                </c:pt>
                <c:pt idx="80">
                  <c:v>1.7400289911442365E-2</c:v>
                </c:pt>
                <c:pt idx="81">
                  <c:v>1.7617793535335397E-2</c:v>
                </c:pt>
                <c:pt idx="82">
                  <c:v>1.7835297159228426E-2</c:v>
                </c:pt>
                <c:pt idx="83">
                  <c:v>1.8052800783121454E-2</c:v>
                </c:pt>
                <c:pt idx="84">
                  <c:v>1.8270304407014482E-2</c:v>
                </c:pt>
                <c:pt idx="85">
                  <c:v>1.8487808030907511E-2</c:v>
                </c:pt>
                <c:pt idx="86">
                  <c:v>1.8705311654800539E-2</c:v>
                </c:pt>
                <c:pt idx="87">
                  <c:v>1.8922815278693571E-2</c:v>
                </c:pt>
                <c:pt idx="88">
                  <c:v>1.9140318902586599E-2</c:v>
                </c:pt>
                <c:pt idx="89">
                  <c:v>1.9357822526479627E-2</c:v>
                </c:pt>
                <c:pt idx="90">
                  <c:v>1.9575326150372659E-2</c:v>
                </c:pt>
                <c:pt idx="91">
                  <c:v>1.9792829774265688E-2</c:v>
                </c:pt>
                <c:pt idx="92">
                  <c:v>2.0010333398158713E-2</c:v>
                </c:pt>
                <c:pt idx="93">
                  <c:v>2.0227837022051744E-2</c:v>
                </c:pt>
                <c:pt idx="94">
                  <c:v>2.0445340645944773E-2</c:v>
                </c:pt>
                <c:pt idx="95">
                  <c:v>2.0662844269837801E-2</c:v>
                </c:pt>
                <c:pt idx="96">
                  <c:v>2.0880347893730833E-2</c:v>
                </c:pt>
                <c:pt idx="97">
                  <c:v>2.1097851517623861E-2</c:v>
                </c:pt>
                <c:pt idx="98">
                  <c:v>2.131535514151689E-2</c:v>
                </c:pt>
                <c:pt idx="99">
                  <c:v>2.1532858765409921E-2</c:v>
                </c:pt>
                <c:pt idx="100">
                  <c:v>2.175036238930295E-2</c:v>
                </c:pt>
                <c:pt idx="101">
                  <c:v>2.1967866013195975E-2</c:v>
                </c:pt>
                <c:pt idx="102">
                  <c:v>2.2185369637089006E-2</c:v>
                </c:pt>
                <c:pt idx="103">
                  <c:v>2.2402873260982035E-2</c:v>
                </c:pt>
                <c:pt idx="104">
                  <c:v>2.2620376884875063E-2</c:v>
                </c:pt>
                <c:pt idx="105">
                  <c:v>2.2837880508768095E-2</c:v>
                </c:pt>
                <c:pt idx="106">
                  <c:v>2.3055384132661123E-2</c:v>
                </c:pt>
                <c:pt idx="107">
                  <c:v>2.3272887756554155E-2</c:v>
                </c:pt>
                <c:pt idx="108">
                  <c:v>2.3490391380447184E-2</c:v>
                </c:pt>
                <c:pt idx="109">
                  <c:v>2.3707895004340212E-2</c:v>
                </c:pt>
                <c:pt idx="110">
                  <c:v>2.392539862823324E-2</c:v>
                </c:pt>
                <c:pt idx="111">
                  <c:v>2.4142902252126269E-2</c:v>
                </c:pt>
                <c:pt idx="112">
                  <c:v>2.4360405876019297E-2</c:v>
                </c:pt>
                <c:pt idx="113">
                  <c:v>2.4577909499912329E-2</c:v>
                </c:pt>
                <c:pt idx="114">
                  <c:v>2.4795413123805357E-2</c:v>
                </c:pt>
                <c:pt idx="115">
                  <c:v>2.5012916747698385E-2</c:v>
                </c:pt>
                <c:pt idx="116">
                  <c:v>2.5230420371591417E-2</c:v>
                </c:pt>
                <c:pt idx="117">
                  <c:v>2.5447923995484446E-2</c:v>
                </c:pt>
                <c:pt idx="118">
                  <c:v>2.5665427619377471E-2</c:v>
                </c:pt>
                <c:pt idx="119">
                  <c:v>2.5882931243270502E-2</c:v>
                </c:pt>
                <c:pt idx="120">
                  <c:v>2.6100434867163531E-2</c:v>
                </c:pt>
                <c:pt idx="121">
                  <c:v>2.6317938491056559E-2</c:v>
                </c:pt>
                <c:pt idx="122">
                  <c:v>2.6535442114949591E-2</c:v>
                </c:pt>
                <c:pt idx="123">
                  <c:v>2.6752945738842619E-2</c:v>
                </c:pt>
                <c:pt idx="124">
                  <c:v>2.6970449362735648E-2</c:v>
                </c:pt>
                <c:pt idx="125">
                  <c:v>2.7187952986628679E-2</c:v>
                </c:pt>
                <c:pt idx="126">
                  <c:v>2.7405456610521708E-2</c:v>
                </c:pt>
                <c:pt idx="127">
                  <c:v>2.7622960234414733E-2</c:v>
                </c:pt>
                <c:pt idx="128">
                  <c:v>2.7840463858307764E-2</c:v>
                </c:pt>
                <c:pt idx="129">
                  <c:v>2.8057967482200793E-2</c:v>
                </c:pt>
                <c:pt idx="130">
                  <c:v>2.8275471106093821E-2</c:v>
                </c:pt>
                <c:pt idx="131">
                  <c:v>2.8492974729986853E-2</c:v>
                </c:pt>
                <c:pt idx="132">
                  <c:v>2.8710478353879881E-2</c:v>
                </c:pt>
                <c:pt idx="133">
                  <c:v>2.892798197777291E-2</c:v>
                </c:pt>
                <c:pt idx="134">
                  <c:v>2.9145485601665942E-2</c:v>
                </c:pt>
                <c:pt idx="135">
                  <c:v>2.9362989225558966E-2</c:v>
                </c:pt>
                <c:pt idx="136">
                  <c:v>2.9580492849451995E-2</c:v>
                </c:pt>
                <c:pt idx="137">
                  <c:v>2.9797996473345027E-2</c:v>
                </c:pt>
                <c:pt idx="138">
                  <c:v>3.0015500097238055E-2</c:v>
                </c:pt>
                <c:pt idx="139">
                  <c:v>3.0233003721131083E-2</c:v>
                </c:pt>
                <c:pt idx="140">
                  <c:v>3.0450507345024115E-2</c:v>
                </c:pt>
                <c:pt idx="141">
                  <c:v>3.0668010968917143E-2</c:v>
                </c:pt>
                <c:pt idx="142">
                  <c:v>3.0885514592810175E-2</c:v>
                </c:pt>
                <c:pt idx="143">
                  <c:v>3.1103018216703204E-2</c:v>
                </c:pt>
                <c:pt idx="144">
                  <c:v>3.1320521840596229E-2</c:v>
                </c:pt>
                <c:pt idx="145">
                  <c:v>3.1538025464489257E-2</c:v>
                </c:pt>
                <c:pt idx="146">
                  <c:v>3.1755529088382285E-2</c:v>
                </c:pt>
                <c:pt idx="147">
                  <c:v>3.1973032712275321E-2</c:v>
                </c:pt>
                <c:pt idx="148">
                  <c:v>3.2190536336168349E-2</c:v>
                </c:pt>
                <c:pt idx="149">
                  <c:v>3.2408039960061377E-2</c:v>
                </c:pt>
                <c:pt idx="150">
                  <c:v>3.2625543583954406E-2</c:v>
                </c:pt>
                <c:pt idx="151">
                  <c:v>3.2843047207847434E-2</c:v>
                </c:pt>
                <c:pt idx="152">
                  <c:v>3.3060550831740462E-2</c:v>
                </c:pt>
                <c:pt idx="153">
                  <c:v>3.3278054455633491E-2</c:v>
                </c:pt>
                <c:pt idx="154">
                  <c:v>3.3495558079526519E-2</c:v>
                </c:pt>
                <c:pt idx="155">
                  <c:v>3.3713061703419547E-2</c:v>
                </c:pt>
                <c:pt idx="156">
                  <c:v>3.3930565327312583E-2</c:v>
                </c:pt>
                <c:pt idx="157">
                  <c:v>3.4148068951205611E-2</c:v>
                </c:pt>
                <c:pt idx="158">
                  <c:v>3.4365572575098632E-2</c:v>
                </c:pt>
                <c:pt idx="159">
                  <c:v>3.4583076198991668E-2</c:v>
                </c:pt>
                <c:pt idx="160">
                  <c:v>3.4800579822884696E-2</c:v>
                </c:pt>
                <c:pt idx="161">
                  <c:v>3.5018083446777731E-2</c:v>
                </c:pt>
                <c:pt idx="162">
                  <c:v>3.523558707067076E-2</c:v>
                </c:pt>
                <c:pt idx="163">
                  <c:v>3.5453090694563795E-2</c:v>
                </c:pt>
                <c:pt idx="164">
                  <c:v>3.567059431845683E-2</c:v>
                </c:pt>
                <c:pt idx="165">
                  <c:v>3.5888097942349859E-2</c:v>
                </c:pt>
                <c:pt idx="166">
                  <c:v>3.6105601566242887E-2</c:v>
                </c:pt>
                <c:pt idx="167">
                  <c:v>3.6323105190135922E-2</c:v>
                </c:pt>
                <c:pt idx="168">
                  <c:v>3.6540608814028958E-2</c:v>
                </c:pt>
                <c:pt idx="169">
                  <c:v>3.6758112437921986E-2</c:v>
                </c:pt>
                <c:pt idx="170">
                  <c:v>3.6975616061815021E-2</c:v>
                </c:pt>
                <c:pt idx="171">
                  <c:v>3.7193119685708056E-2</c:v>
                </c:pt>
                <c:pt idx="172">
                  <c:v>3.7410623309601085E-2</c:v>
                </c:pt>
                <c:pt idx="173">
                  <c:v>3.762812693349412E-2</c:v>
                </c:pt>
                <c:pt idx="174">
                  <c:v>3.7845630557387155E-2</c:v>
                </c:pt>
                <c:pt idx="175">
                  <c:v>3.8063134181280191E-2</c:v>
                </c:pt>
                <c:pt idx="176">
                  <c:v>3.8280637805173219E-2</c:v>
                </c:pt>
                <c:pt idx="177">
                  <c:v>3.8498141429066254E-2</c:v>
                </c:pt>
                <c:pt idx="178">
                  <c:v>3.871564505295929E-2</c:v>
                </c:pt>
                <c:pt idx="179">
                  <c:v>3.8933148676852318E-2</c:v>
                </c:pt>
                <c:pt idx="180">
                  <c:v>3.9150652300745353E-2</c:v>
                </c:pt>
                <c:pt idx="181">
                  <c:v>3.9368155924638389E-2</c:v>
                </c:pt>
                <c:pt idx="182">
                  <c:v>3.9585659548531424E-2</c:v>
                </c:pt>
                <c:pt idx="183">
                  <c:v>3.9803163172424452E-2</c:v>
                </c:pt>
                <c:pt idx="184">
                  <c:v>4.0020666796317488E-2</c:v>
                </c:pt>
                <c:pt idx="185">
                  <c:v>4.0238170420210523E-2</c:v>
                </c:pt>
                <c:pt idx="186">
                  <c:v>4.0455674044103558E-2</c:v>
                </c:pt>
                <c:pt idx="187">
                  <c:v>4.067317766799658E-2</c:v>
                </c:pt>
                <c:pt idx="188">
                  <c:v>4.0890681291889615E-2</c:v>
                </c:pt>
                <c:pt idx="189">
                  <c:v>4.110818491578265E-2</c:v>
                </c:pt>
                <c:pt idx="190">
                  <c:v>4.1325688539675678E-2</c:v>
                </c:pt>
                <c:pt idx="191">
                  <c:v>4.1543192163568714E-2</c:v>
                </c:pt>
                <c:pt idx="192">
                  <c:v>4.1760695787461749E-2</c:v>
                </c:pt>
                <c:pt idx="193">
                  <c:v>4.1978199411354784E-2</c:v>
                </c:pt>
                <c:pt idx="194">
                  <c:v>4.2195703035247813E-2</c:v>
                </c:pt>
                <c:pt idx="195">
                  <c:v>4.2413206659140848E-2</c:v>
                </c:pt>
                <c:pt idx="196">
                  <c:v>4.2630710283033883E-2</c:v>
                </c:pt>
                <c:pt idx="197">
                  <c:v>4.2848213906926912E-2</c:v>
                </c:pt>
                <c:pt idx="198">
                  <c:v>4.3065717530819947E-2</c:v>
                </c:pt>
                <c:pt idx="199">
                  <c:v>4.3283221154712982E-2</c:v>
                </c:pt>
                <c:pt idx="200">
                  <c:v>4.3500724778606017E-2</c:v>
                </c:pt>
                <c:pt idx="201">
                  <c:v>4.3718228402499046E-2</c:v>
                </c:pt>
                <c:pt idx="202">
                  <c:v>4.3935732026392081E-2</c:v>
                </c:pt>
                <c:pt idx="203">
                  <c:v>4.4153235650285116E-2</c:v>
                </c:pt>
                <c:pt idx="204">
                  <c:v>4.4370739274178145E-2</c:v>
                </c:pt>
                <c:pt idx="205">
                  <c:v>4.458824289807118E-2</c:v>
                </c:pt>
                <c:pt idx="206">
                  <c:v>4.4805746521964215E-2</c:v>
                </c:pt>
                <c:pt idx="207">
                  <c:v>4.5023250145857244E-2</c:v>
                </c:pt>
                <c:pt idx="208">
                  <c:v>4.5240753769750272E-2</c:v>
                </c:pt>
                <c:pt idx="209">
                  <c:v>4.5458257393643307E-2</c:v>
                </c:pt>
                <c:pt idx="210">
                  <c:v>4.5675761017536343E-2</c:v>
                </c:pt>
                <c:pt idx="211">
                  <c:v>4.5893264641429371E-2</c:v>
                </c:pt>
                <c:pt idx="212">
                  <c:v>4.6110768265322406E-2</c:v>
                </c:pt>
                <c:pt idx="213">
                  <c:v>4.6328271889215442E-2</c:v>
                </c:pt>
                <c:pt idx="214">
                  <c:v>4.6545775513108477E-2</c:v>
                </c:pt>
                <c:pt idx="215">
                  <c:v>4.6763279137001505E-2</c:v>
                </c:pt>
                <c:pt idx="216">
                  <c:v>4.6980782760894541E-2</c:v>
                </c:pt>
                <c:pt idx="217">
                  <c:v>4.7198286384787576E-2</c:v>
                </c:pt>
                <c:pt idx="218">
                  <c:v>4.7415790008680611E-2</c:v>
                </c:pt>
                <c:pt idx="219">
                  <c:v>4.7633293632573639E-2</c:v>
                </c:pt>
                <c:pt idx="220">
                  <c:v>4.7850797256466675E-2</c:v>
                </c:pt>
                <c:pt idx="221">
                  <c:v>4.806830088035971E-2</c:v>
                </c:pt>
                <c:pt idx="222">
                  <c:v>4.8285804504252738E-2</c:v>
                </c:pt>
                <c:pt idx="223">
                  <c:v>4.8503308128145774E-2</c:v>
                </c:pt>
                <c:pt idx="224">
                  <c:v>4.8720811752038809E-2</c:v>
                </c:pt>
                <c:pt idx="225">
                  <c:v>4.8938315375931844E-2</c:v>
                </c:pt>
                <c:pt idx="226">
                  <c:v>4.9155818999824873E-2</c:v>
                </c:pt>
                <c:pt idx="227">
                  <c:v>4.9373322623717901E-2</c:v>
                </c:pt>
                <c:pt idx="228">
                  <c:v>4.9590826247610936E-2</c:v>
                </c:pt>
                <c:pt idx="229">
                  <c:v>4.9808329871503965E-2</c:v>
                </c:pt>
                <c:pt idx="230">
                  <c:v>5.0025833495397E-2</c:v>
                </c:pt>
                <c:pt idx="231">
                  <c:v>5.0243337119290035E-2</c:v>
                </c:pt>
                <c:pt idx="232">
                  <c:v>5.0460840743183071E-2</c:v>
                </c:pt>
                <c:pt idx="233">
                  <c:v>5.0678344367076099E-2</c:v>
                </c:pt>
                <c:pt idx="234">
                  <c:v>5.0895847990969134E-2</c:v>
                </c:pt>
                <c:pt idx="235">
                  <c:v>5.1113351614862169E-2</c:v>
                </c:pt>
                <c:pt idx="236">
                  <c:v>5.1330855238755198E-2</c:v>
                </c:pt>
                <c:pt idx="237">
                  <c:v>5.1548358862648233E-2</c:v>
                </c:pt>
                <c:pt idx="238">
                  <c:v>5.1765862486541268E-2</c:v>
                </c:pt>
                <c:pt idx="239">
                  <c:v>5.1983366110434304E-2</c:v>
                </c:pt>
                <c:pt idx="240">
                  <c:v>5.2200869734327332E-2</c:v>
                </c:pt>
                <c:pt idx="241">
                  <c:v>5.2418373358220367E-2</c:v>
                </c:pt>
                <c:pt idx="242">
                  <c:v>5.2635876982113403E-2</c:v>
                </c:pt>
                <c:pt idx="243">
                  <c:v>5.2853380606006438E-2</c:v>
                </c:pt>
                <c:pt idx="244">
                  <c:v>5.3070884229899466E-2</c:v>
                </c:pt>
                <c:pt idx="245">
                  <c:v>5.3288387853792502E-2</c:v>
                </c:pt>
                <c:pt idx="246">
                  <c:v>5.3505891477685537E-2</c:v>
                </c:pt>
                <c:pt idx="247">
                  <c:v>5.3723395101578565E-2</c:v>
                </c:pt>
                <c:pt idx="248">
                  <c:v>5.3940898725471594E-2</c:v>
                </c:pt>
                <c:pt idx="249">
                  <c:v>5.4158402349364629E-2</c:v>
                </c:pt>
                <c:pt idx="250">
                  <c:v>5.4375905973257657E-2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9F-C34B-8E7B-7142C946C255}"/>
            </c:ext>
          </c:extLst>
        </c:ser>
        <c:ser>
          <c:idx val="1"/>
          <c:order val="1"/>
          <c:tx>
            <c:strRef>
              <c:f>'TF500, WC30'!$C$53:$C$54</c:f>
              <c:strCache>
                <c:ptCount val="2"/>
                <c:pt idx="0">
                  <c:v>Dpipe</c:v>
                </c:pt>
                <c:pt idx="1">
                  <c:v>[m]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'TF500, WC30'!$B$55:$B$155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'TF500, WC30'!$C$55:$C$155</c:f>
              <c:numCache>
                <c:formatCode>General</c:formatCode>
                <c:ptCount val="101"/>
                <c:pt idx="0">
                  <c:v>0.15240000000000001</c:v>
                </c:pt>
                <c:pt idx="1">
                  <c:v>0.15240000000000001</c:v>
                </c:pt>
                <c:pt idx="2">
                  <c:v>0.15240000000000001</c:v>
                </c:pt>
                <c:pt idx="3">
                  <c:v>0.15240000000000001</c:v>
                </c:pt>
                <c:pt idx="4">
                  <c:v>0.15240000000000001</c:v>
                </c:pt>
                <c:pt idx="5">
                  <c:v>0.15240000000000001</c:v>
                </c:pt>
                <c:pt idx="6">
                  <c:v>0.15240000000000001</c:v>
                </c:pt>
                <c:pt idx="7">
                  <c:v>0.15240000000000001</c:v>
                </c:pt>
                <c:pt idx="8">
                  <c:v>0.15240000000000001</c:v>
                </c:pt>
                <c:pt idx="9">
                  <c:v>0.15240000000000001</c:v>
                </c:pt>
                <c:pt idx="10">
                  <c:v>0.15240000000000001</c:v>
                </c:pt>
                <c:pt idx="11">
                  <c:v>0.15240000000000001</c:v>
                </c:pt>
                <c:pt idx="12">
                  <c:v>0.15240000000000001</c:v>
                </c:pt>
                <c:pt idx="13">
                  <c:v>0.15240000000000001</c:v>
                </c:pt>
                <c:pt idx="14">
                  <c:v>0.15240000000000001</c:v>
                </c:pt>
                <c:pt idx="15">
                  <c:v>0.15240000000000001</c:v>
                </c:pt>
                <c:pt idx="16">
                  <c:v>0.15240000000000001</c:v>
                </c:pt>
                <c:pt idx="17">
                  <c:v>0.15240000000000001</c:v>
                </c:pt>
                <c:pt idx="18">
                  <c:v>0.15240000000000001</c:v>
                </c:pt>
                <c:pt idx="19">
                  <c:v>0.15240000000000001</c:v>
                </c:pt>
                <c:pt idx="20">
                  <c:v>0.15240000000000001</c:v>
                </c:pt>
                <c:pt idx="21">
                  <c:v>0.15240000000000001</c:v>
                </c:pt>
                <c:pt idx="22">
                  <c:v>0.15240000000000001</c:v>
                </c:pt>
                <c:pt idx="23">
                  <c:v>0.15240000000000001</c:v>
                </c:pt>
                <c:pt idx="24">
                  <c:v>0.15240000000000001</c:v>
                </c:pt>
                <c:pt idx="25">
                  <c:v>0.15240000000000001</c:v>
                </c:pt>
                <c:pt idx="26">
                  <c:v>0.15240000000000001</c:v>
                </c:pt>
                <c:pt idx="27">
                  <c:v>0.15240000000000001</c:v>
                </c:pt>
                <c:pt idx="28">
                  <c:v>0.15240000000000001</c:v>
                </c:pt>
                <c:pt idx="29">
                  <c:v>0.15240000000000001</c:v>
                </c:pt>
                <c:pt idx="30">
                  <c:v>0.15240000000000001</c:v>
                </c:pt>
                <c:pt idx="31">
                  <c:v>0.15240000000000001</c:v>
                </c:pt>
                <c:pt idx="32">
                  <c:v>0.15240000000000001</c:v>
                </c:pt>
                <c:pt idx="33">
                  <c:v>0.15240000000000001</c:v>
                </c:pt>
                <c:pt idx="34">
                  <c:v>0.15240000000000001</c:v>
                </c:pt>
                <c:pt idx="35">
                  <c:v>0.15240000000000001</c:v>
                </c:pt>
                <c:pt idx="36">
                  <c:v>0.15240000000000001</c:v>
                </c:pt>
                <c:pt idx="37">
                  <c:v>0.15240000000000001</c:v>
                </c:pt>
                <c:pt idx="38">
                  <c:v>0.15240000000000001</c:v>
                </c:pt>
                <c:pt idx="39">
                  <c:v>0.15240000000000001</c:v>
                </c:pt>
                <c:pt idx="40">
                  <c:v>0.15240000000000001</c:v>
                </c:pt>
                <c:pt idx="41">
                  <c:v>0.15240000000000001</c:v>
                </c:pt>
                <c:pt idx="42">
                  <c:v>0.15240000000000001</c:v>
                </c:pt>
                <c:pt idx="43">
                  <c:v>0.15240000000000001</c:v>
                </c:pt>
                <c:pt idx="44">
                  <c:v>0.15240000000000001</c:v>
                </c:pt>
                <c:pt idx="45">
                  <c:v>0.15240000000000001</c:v>
                </c:pt>
                <c:pt idx="46">
                  <c:v>0.15240000000000001</c:v>
                </c:pt>
                <c:pt idx="47">
                  <c:v>0.15240000000000001</c:v>
                </c:pt>
                <c:pt idx="48">
                  <c:v>0.15240000000000001</c:v>
                </c:pt>
                <c:pt idx="49">
                  <c:v>0.15240000000000001</c:v>
                </c:pt>
                <c:pt idx="50">
                  <c:v>0.15240000000000001</c:v>
                </c:pt>
                <c:pt idx="51">
                  <c:v>0.15240000000000001</c:v>
                </c:pt>
                <c:pt idx="52">
                  <c:v>0.15240000000000001</c:v>
                </c:pt>
                <c:pt idx="53">
                  <c:v>0.15240000000000001</c:v>
                </c:pt>
                <c:pt idx="54">
                  <c:v>0.15240000000000001</c:v>
                </c:pt>
                <c:pt idx="55">
                  <c:v>0.15240000000000001</c:v>
                </c:pt>
                <c:pt idx="56">
                  <c:v>0.15240000000000001</c:v>
                </c:pt>
                <c:pt idx="57">
                  <c:v>0.15240000000000001</c:v>
                </c:pt>
                <c:pt idx="58">
                  <c:v>0.15240000000000001</c:v>
                </c:pt>
                <c:pt idx="59">
                  <c:v>0.15240000000000001</c:v>
                </c:pt>
                <c:pt idx="60">
                  <c:v>0.15240000000000001</c:v>
                </c:pt>
                <c:pt idx="61">
                  <c:v>0.15240000000000001</c:v>
                </c:pt>
                <c:pt idx="62">
                  <c:v>0.15240000000000001</c:v>
                </c:pt>
                <c:pt idx="63">
                  <c:v>0.15240000000000001</c:v>
                </c:pt>
                <c:pt idx="64">
                  <c:v>0.15240000000000001</c:v>
                </c:pt>
                <c:pt idx="65">
                  <c:v>0.15240000000000001</c:v>
                </c:pt>
                <c:pt idx="66">
                  <c:v>0.15240000000000001</c:v>
                </c:pt>
                <c:pt idx="67">
                  <c:v>0.15240000000000001</c:v>
                </c:pt>
                <c:pt idx="68">
                  <c:v>0.15240000000000001</c:v>
                </c:pt>
                <c:pt idx="69">
                  <c:v>0.15240000000000001</c:v>
                </c:pt>
                <c:pt idx="70">
                  <c:v>0.15240000000000001</c:v>
                </c:pt>
                <c:pt idx="71">
                  <c:v>0.15240000000000001</c:v>
                </c:pt>
                <c:pt idx="72">
                  <c:v>0.15240000000000001</c:v>
                </c:pt>
                <c:pt idx="73">
                  <c:v>0.15240000000000001</c:v>
                </c:pt>
                <c:pt idx="74">
                  <c:v>0.15240000000000001</c:v>
                </c:pt>
                <c:pt idx="75">
                  <c:v>0.15240000000000001</c:v>
                </c:pt>
                <c:pt idx="76">
                  <c:v>0.15240000000000001</c:v>
                </c:pt>
                <c:pt idx="77">
                  <c:v>0.15240000000000001</c:v>
                </c:pt>
                <c:pt idx="78">
                  <c:v>0.15240000000000001</c:v>
                </c:pt>
                <c:pt idx="79">
                  <c:v>0.15240000000000001</c:v>
                </c:pt>
                <c:pt idx="80">
                  <c:v>0.15240000000000001</c:v>
                </c:pt>
                <c:pt idx="81">
                  <c:v>0.15240000000000001</c:v>
                </c:pt>
                <c:pt idx="82">
                  <c:v>0.15240000000000001</c:v>
                </c:pt>
                <c:pt idx="83">
                  <c:v>0.15240000000000001</c:v>
                </c:pt>
                <c:pt idx="84">
                  <c:v>0.15240000000000001</c:v>
                </c:pt>
                <c:pt idx="85">
                  <c:v>0.15240000000000001</c:v>
                </c:pt>
                <c:pt idx="86">
                  <c:v>0.15240000000000001</c:v>
                </c:pt>
                <c:pt idx="87">
                  <c:v>0.15240000000000001</c:v>
                </c:pt>
                <c:pt idx="88">
                  <c:v>0.15240000000000001</c:v>
                </c:pt>
                <c:pt idx="89">
                  <c:v>0.15240000000000001</c:v>
                </c:pt>
                <c:pt idx="90">
                  <c:v>0.15240000000000001</c:v>
                </c:pt>
                <c:pt idx="91">
                  <c:v>0.15240000000000001</c:v>
                </c:pt>
                <c:pt idx="92">
                  <c:v>0.15240000000000001</c:v>
                </c:pt>
                <c:pt idx="93">
                  <c:v>0.15240000000000001</c:v>
                </c:pt>
                <c:pt idx="94">
                  <c:v>0.15240000000000001</c:v>
                </c:pt>
                <c:pt idx="95">
                  <c:v>0.15240000000000001</c:v>
                </c:pt>
                <c:pt idx="96">
                  <c:v>0.15240000000000001</c:v>
                </c:pt>
                <c:pt idx="97">
                  <c:v>0.15240000000000001</c:v>
                </c:pt>
                <c:pt idx="98">
                  <c:v>0.15240000000000001</c:v>
                </c:pt>
                <c:pt idx="99">
                  <c:v>0.15240000000000001</c:v>
                </c:pt>
                <c:pt idx="100">
                  <c:v>0.15240000000000001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9F-C34B-8E7B-7142C946C255}"/>
            </c:ext>
          </c:extLst>
        </c:ser>
        <c:ser>
          <c:idx val="2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'TF500, WC30'!$B$55:$B$305</c:f>
              <c:numCache>
                <c:formatCode>General</c:formatCode>
                <c:ptCount val="2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</c:numCache>
            </c:numRef>
          </c:xVal>
          <c:yVal>
            <c:numRef>
              <c:f>'TF500, WC30'!$O$55:$O$305</c:f>
              <c:numCache>
                <c:formatCode>General</c:formatCode>
                <c:ptCount val="251"/>
                <c:pt idx="0">
                  <c:v>0.15239900000000001</c:v>
                </c:pt>
                <c:pt idx="1">
                  <c:v>0.15230000000000002</c:v>
                </c:pt>
                <c:pt idx="2">
                  <c:v>0.1521551905708948</c:v>
                </c:pt>
                <c:pt idx="3">
                  <c:v>0.15199506414020603</c:v>
                </c:pt>
                <c:pt idx="4">
                  <c:v>0.15182493891575854</c:v>
                </c:pt>
                <c:pt idx="5">
                  <c:v>0.1516469859504172</c:v>
                </c:pt>
                <c:pt idx="6">
                  <c:v>0.15146239247493101</c:v>
                </c:pt>
                <c:pt idx="7">
                  <c:v>0.15127191057042563</c:v>
                </c:pt>
                <c:pt idx="8">
                  <c:v>0.15107606164902043</c:v>
                </c:pt>
                <c:pt idx="9">
                  <c:v>0.1508752301456826</c:v>
                </c:pt>
                <c:pt idx="10">
                  <c:v>0.15066971249570763</c:v>
                </c:pt>
                <c:pt idx="11">
                  <c:v>0.15045974521468511</c:v>
                </c:pt>
                <c:pt idx="12">
                  <c:v>0.15024552214230028</c:v>
                </c:pt>
                <c:pt idx="13">
                  <c:v>0.15002720561171481</c:v>
                </c:pt>
                <c:pt idx="14">
                  <c:v>0.14980493400022502</c:v>
                </c:pt>
                <c:pt idx="15">
                  <c:v>0.14957882701601649</c:v>
                </c:pt>
                <c:pt idx="16">
                  <c:v>0.14934898951035719</c:v>
                </c:pt>
                <c:pt idx="17">
                  <c:v>0.14911551429631087</c:v>
                </c:pt>
                <c:pt idx="18">
                  <c:v>0.14887848427850994</c:v>
                </c:pt>
                <c:pt idx="19">
                  <c:v>0.14863797409311486</c:v>
                </c:pt>
                <c:pt idx="20">
                  <c:v>0.14839405139186476</c:v>
                </c:pt>
                <c:pt idx="21">
                  <c:v>0.1481467778624965</c:v>
                </c:pt>
                <c:pt idx="22">
                  <c:v>0.14789621005051462</c:v>
                </c:pt>
                <c:pt idx="23">
                  <c:v>0.14764240002896301</c:v>
                </c:pt>
                <c:pt idx="24">
                  <c:v>0.14738539595027178</c:v>
                </c:pt>
                <c:pt idx="25">
                  <c:v>0.14712524250545761</c:v>
                </c:pt>
                <c:pt idx="26">
                  <c:v>0.14686198130969752</c:v>
                </c:pt>
                <c:pt idx="27">
                  <c:v>0.14659565122877374</c:v>
                </c:pt>
                <c:pt idx="28">
                  <c:v>0.14632628865757047</c:v>
                </c:pt>
                <c:pt idx="29">
                  <c:v>0.14605392775934151</c:v>
                </c:pt>
                <c:pt idx="30">
                  <c:v>0.14577860067261481</c:v>
                </c:pt>
                <c:pt idx="31">
                  <c:v>0.14550033769119275</c:v>
                </c:pt>
                <c:pt idx="32">
                  <c:v>0.14521916742162561</c:v>
                </c:pt>
                <c:pt idx="33">
                  <c:v>0.144935116921697</c:v>
                </c:pt>
                <c:pt idx="34">
                  <c:v>0.14464821182280371</c:v>
                </c:pt>
                <c:pt idx="35">
                  <c:v>0.14435847643859434</c:v>
                </c:pt>
                <c:pt idx="36">
                  <c:v>0.14406593386182009</c:v>
                </c:pt>
                <c:pt idx="37">
                  <c:v>0.1437706060510201</c:v>
                </c:pt>
                <c:pt idx="38">
                  <c:v>0.14347251390839799</c:v>
                </c:pt>
                <c:pt idx="39">
                  <c:v>0.14317167735003031</c:v>
                </c:pt>
                <c:pt idx="40">
                  <c:v>0.14286811536937005</c:v>
                </c:pt>
                <c:pt idx="41">
                  <c:v>0.14256184609486439</c:v>
                </c:pt>
                <c:pt idx="42">
                  <c:v>0.1422528868423846</c:v>
                </c:pt>
                <c:pt idx="43">
                  <c:v>0.14194125416306708</c:v>
                </c:pt>
                <c:pt idx="44">
                  <c:v>0.14162696388708099</c:v>
                </c:pt>
                <c:pt idx="45">
                  <c:v>0.14131003116376772</c:v>
                </c:pt>
                <c:pt idx="46">
                  <c:v>0.14099047049853941</c:v>
                </c:pt>
                <c:pt idx="47">
                  <c:v>0.14066829578687234</c:v>
                </c:pt>
                <c:pt idx="48">
                  <c:v>0.14034352034569039</c:v>
                </c:pt>
                <c:pt idx="49">
                  <c:v>0.14001615694239616</c:v>
                </c:pt>
                <c:pt idx="50">
                  <c:v>0.13968621782177693</c:v>
                </c:pt>
                <c:pt idx="51">
                  <c:v>0.13935371473098587</c:v>
                </c:pt>
                <c:pt idx="52">
                  <c:v>0.13901865894277624</c:v>
                </c:pt>
                <c:pt idx="53">
                  <c:v>0.13868106127714522</c:v>
                </c:pt>
                <c:pt idx="54">
                  <c:v>0.13834093212152851</c:v>
                </c:pt>
                <c:pt idx="55">
                  <c:v>0.13799828144967002</c:v>
                </c:pt>
                <c:pt idx="56">
                  <c:v>0.13765311883927889</c:v>
                </c:pt>
                <c:pt idx="57">
                  <c:v>0.13730545348857404</c:v>
                </c:pt>
                <c:pt idx="58">
                  <c:v>0.13695529423180658</c:v>
                </c:pt>
                <c:pt idx="59">
                  <c:v>0.13660264955384099</c:v>
                </c:pt>
                <c:pt idx="60">
                  <c:v>0.13624752760386874</c:v>
                </c:pt>
                <c:pt idx="61">
                  <c:v>0.13588993620832043</c:v>
                </c:pt>
                <c:pt idx="62">
                  <c:v>0.13552988288303675</c:v>
                </c:pt>
                <c:pt idx="63">
                  <c:v>0.13516737484475255</c:v>
                </c:pt>
                <c:pt idx="64">
                  <c:v>0.13480241902194418</c:v>
                </c:pt>
                <c:pt idx="65">
                  <c:v>0.13443502206508454</c:v>
                </c:pt>
                <c:pt idx="66">
                  <c:v>0.13406519035634815</c:v>
                </c:pt>
                <c:pt idx="67">
                  <c:v>0.13369293001880309</c:v>
                </c:pt>
                <c:pt idx="68">
                  <c:v>0.13331824692512501</c:v>
                </c:pt>
                <c:pt idx="69">
                  <c:v>0.13294114670586452</c:v>
                </c:pt>
                <c:pt idx="70">
                  <c:v>0.13256163475729746</c:v>
                </c:pt>
                <c:pt idx="71">
                  <c:v>0.13217971624888453</c:v>
                </c:pt>
                <c:pt idx="72">
                  <c:v>0.13179539613036523</c:v>
                </c:pt>
                <c:pt idx="73">
                  <c:v>0.13140867913850851</c:v>
                </c:pt>
                <c:pt idx="74">
                  <c:v>0.13101956980354168</c:v>
                </c:pt>
                <c:pt idx="75">
                  <c:v>0.13062807245527658</c:v>
                </c:pt>
                <c:pt idx="76">
                  <c:v>0.13023419122895125</c:v>
                </c:pt>
                <c:pt idx="77">
                  <c:v>0.12983793007080349</c:v>
                </c:pt>
                <c:pt idx="78">
                  <c:v>0.12943929274339239</c:v>
                </c:pt>
                <c:pt idx="79">
                  <c:v>0.12903828283068136</c:v>
                </c:pt>
                <c:pt idx="80">
                  <c:v>0.12863490374289696</c:v>
                </c:pt>
                <c:pt idx="81">
                  <c:v>0.12822915872117518</c:v>
                </c:pt>
                <c:pt idx="82">
                  <c:v>0.12782105084200729</c:v>
                </c:pt>
                <c:pt idx="83">
                  <c:v>0.12741058302149574</c:v>
                </c:pt>
                <c:pt idx="84">
                  <c:v>0.12699775801943072</c:v>
                </c:pt>
                <c:pt idx="85">
                  <c:v>0.12658257844319606</c:v>
                </c:pt>
                <c:pt idx="86">
                  <c:v>0.12616504675151394</c:v>
                </c:pt>
                <c:pt idx="87">
                  <c:v>0.12574516525803658</c:v>
                </c:pt>
                <c:pt idx="88">
                  <c:v>0.12532293613479223</c:v>
                </c:pt>
                <c:pt idx="89">
                  <c:v>0.12489836141549338</c:v>
                </c:pt>
                <c:pt idx="90">
                  <c:v>0.12447144299871335</c:v>
                </c:pt>
                <c:pt idx="91">
                  <c:v>0.12404218265093822</c:v>
                </c:pt>
                <c:pt idx="92">
                  <c:v>0.12361058200949976</c:v>
                </c:pt>
                <c:pt idx="93">
                  <c:v>0.12317664258539512</c:v>
                </c:pt>
                <c:pt idx="94">
                  <c:v>0.12274036576599878</c:v>
                </c:pt>
                <c:pt idx="95">
                  <c:v>0.12230175281767133</c:v>
                </c:pt>
                <c:pt idx="96">
                  <c:v>0.12186080488827053</c:v>
                </c:pt>
                <c:pt idx="97">
                  <c:v>0.12141752300956828</c:v>
                </c:pt>
                <c:pt idx="98">
                  <c:v>0.12097190809957842</c:v>
                </c:pt>
                <c:pt idx="99">
                  <c:v>0.12052396096479892</c:v>
                </c:pt>
                <c:pt idx="100">
                  <c:v>0.12007368230237242</c:v>
                </c:pt>
                <c:pt idx="101">
                  <c:v>0.11962107270216846</c:v>
                </c:pt>
                <c:pt idx="102">
                  <c:v>0.11916613264879115</c:v>
                </c:pt>
                <c:pt idx="103">
                  <c:v>0.11870886252351506</c:v>
                </c:pt>
                <c:pt idx="104">
                  <c:v>0.1182492626061525</c:v>
                </c:pt>
                <c:pt idx="105">
                  <c:v>0.11778733307685521</c:v>
                </c:pt>
                <c:pt idx="106">
                  <c:v>0.11732307401785295</c:v>
                </c:pt>
                <c:pt idx="107">
                  <c:v>0.11685648541513159</c:v>
                </c:pt>
                <c:pt idx="108">
                  <c:v>0.11638756716005332</c:v>
                </c:pt>
                <c:pt idx="109">
                  <c:v>0.11591631905092106</c:v>
                </c:pt>
                <c:pt idx="110">
                  <c:v>0.1154427407944896</c:v>
                </c:pt>
                <c:pt idx="111">
                  <c:v>0.11496683200742505</c:v>
                </c:pt>
                <c:pt idx="112">
                  <c:v>0.11448859221771523</c:v>
                </c:pt>
                <c:pt idx="113">
                  <c:v>0.11400802086603237</c:v>
                </c:pt>
                <c:pt idx="114">
                  <c:v>0.11352511730705023</c:v>
                </c:pt>
                <c:pt idx="115">
                  <c:v>0.11303988081071722</c:v>
                </c:pt>
                <c:pt idx="116">
                  <c:v>0.11255231056348733</c:v>
                </c:pt>
                <c:pt idx="117">
                  <c:v>0.11206240566951002</c:v>
                </c:pt>
                <c:pt idx="118">
                  <c:v>0.11157016515178128</c:v>
                </c:pt>
                <c:pt idx="119">
                  <c:v>0.11107558795325645</c:v>
                </c:pt>
                <c:pt idx="120">
                  <c:v>0.11057867293792686</c:v>
                </c:pt>
                <c:pt idx="121">
                  <c:v>0.11007941889186107</c:v>
                </c:pt>
                <c:pt idx="122">
                  <c:v>0.10957782452421241</c:v>
                </c:pt>
                <c:pt idx="123">
                  <c:v>0.10907388846819348</c:v>
                </c:pt>
                <c:pt idx="124">
                  <c:v>0.10856760928201931</c:v>
                </c:pt>
                <c:pt idx="125">
                  <c:v>0.10805898544981976</c:v>
                </c:pt>
                <c:pt idx="126">
                  <c:v>0.10754801538252257</c:v>
                </c:pt>
                <c:pt idx="127">
                  <c:v>0.10703469741870775</c:v>
                </c:pt>
                <c:pt idx="128">
                  <c:v>0.10651902982543451</c:v>
                </c:pt>
                <c:pt idx="129">
                  <c:v>0.10600101079904156</c:v>
                </c:pt>
                <c:pt idx="130">
                  <c:v>0.10548063846592147</c:v>
                </c:pt>
                <c:pt idx="131">
                  <c:v>0.10495791088327021</c:v>
                </c:pt>
                <c:pt idx="132">
                  <c:v>0.10443282603981248</c:v>
                </c:pt>
                <c:pt idx="133">
                  <c:v>0.10390538185650366</c:v>
                </c:pt>
                <c:pt idx="134">
                  <c:v>0.10337557618720908</c:v>
                </c:pt>
                <c:pt idx="135">
                  <c:v>0.10284340681936141</c:v>
                </c:pt>
                <c:pt idx="136">
                  <c:v>0.10230887147459661</c:v>
                </c:pt>
                <c:pt idx="137">
                  <c:v>0.10177196780936953</c:v>
                </c:pt>
                <c:pt idx="138">
                  <c:v>0.10123269341554916</c:v>
                </c:pt>
                <c:pt idx="139">
                  <c:v>0.10069104582099483</c:v>
                </c:pt>
                <c:pt idx="140">
                  <c:v>0.10014702249011327</c:v>
                </c:pt>
                <c:pt idx="141">
                  <c:v>9.9600620824397593E-2</c:v>
                </c:pt>
                <c:pt idx="142">
                  <c:v>9.9051838162948463E-2</c:v>
                </c:pt>
                <c:pt idx="143">
                  <c:v>9.8500671782978055E-2</c:v>
                </c:pt>
                <c:pt idx="144">
                  <c:v>9.7947118900297198E-2</c:v>
                </c:pt>
                <c:pt idx="145">
                  <c:v>9.7391176669786306E-2</c:v>
                </c:pt>
                <c:pt idx="146">
                  <c:v>9.6832842185850532E-2</c:v>
                </c:pt>
                <c:pt idx="147">
                  <c:v>9.6272112482859468E-2</c:v>
                </c:pt>
                <c:pt idx="148">
                  <c:v>9.5708984535571862E-2</c:v>
                </c:pt>
                <c:pt idx="149">
                  <c:v>9.5143455259545873E-2</c:v>
                </c:pt>
                <c:pt idx="150">
                  <c:v>9.4575521511535116E-2</c:v>
                </c:pt>
                <c:pt idx="151">
                  <c:v>9.4005180089870924E-2</c:v>
                </c:pt>
                <c:pt idx="152">
                  <c:v>9.3432427734831125E-2</c:v>
                </c:pt>
                <c:pt idx="153">
                  <c:v>9.2857261128995838E-2</c:v>
                </c:pt>
                <c:pt idx="154">
                  <c:v>9.2279676897590493E-2</c:v>
                </c:pt>
                <c:pt idx="155">
                  <c:v>9.1699671608816369E-2</c:v>
                </c:pt>
                <c:pt idx="156">
                  <c:v>9.1117241774169161E-2</c:v>
                </c:pt>
                <c:pt idx="157">
                  <c:v>9.0532383848745512E-2</c:v>
                </c:pt>
                <c:pt idx="158">
                  <c:v>8.9945094231538375E-2</c:v>
                </c:pt>
                <c:pt idx="159">
                  <c:v>8.9355369265720783E-2</c:v>
                </c:pt>
                <c:pt idx="160">
                  <c:v>8.8763205238918869E-2</c:v>
                </c:pt>
                <c:pt idx="161">
                  <c:v>8.8168598383474156E-2</c:v>
                </c:pt>
                <c:pt idx="162">
                  <c:v>8.7571544876695301E-2</c:v>
                </c:pt>
                <c:pt idx="163">
                  <c:v>8.6972040841099774E-2</c:v>
                </c:pt>
                <c:pt idx="164">
                  <c:v>8.6370082344645396E-2</c:v>
                </c:pt>
                <c:pt idx="165">
                  <c:v>8.5765665400952262E-2</c:v>
                </c:pt>
                <c:pt idx="166">
                  <c:v>8.515878596951508E-2</c:v>
                </c:pt>
                <c:pt idx="167">
                  <c:v>8.4549439955906192E-2</c:v>
                </c:pt>
                <c:pt idx="168">
                  <c:v>8.3937623211969445E-2</c:v>
                </c:pt>
                <c:pt idx="169">
                  <c:v>8.3323331536005227E-2</c:v>
                </c:pt>
                <c:pt idx="170">
                  <c:v>8.2706560672946655E-2</c:v>
                </c:pt>
                <c:pt idx="171">
                  <c:v>8.2087306314527334E-2</c:v>
                </c:pt>
                <c:pt idx="172">
                  <c:v>8.1465564099440668E-2</c:v>
                </c:pt>
                <c:pt idx="173">
                  <c:v>8.0841329613491011E-2</c:v>
                </c:pt>
                <c:pt idx="174">
                  <c:v>8.0214598389736741E-2</c:v>
                </c:pt>
                <c:pt idx="175">
                  <c:v>7.9585365908625513E-2</c:v>
                </c:pt>
                <c:pt idx="176">
                  <c:v>7.8953627598121731E-2</c:v>
                </c:pt>
                <c:pt idx="177">
                  <c:v>7.8319378833826545E-2</c:v>
                </c:pt>
                <c:pt idx="178">
                  <c:v>7.7682614939090303E-2</c:v>
                </c:pt>
                <c:pt idx="179">
                  <c:v>7.7043331185117803E-2</c:v>
                </c:pt>
                <c:pt idx="180">
                  <c:v>7.6401522791066365E-2</c:v>
                </c:pt>
                <c:pt idx="181">
                  <c:v>7.5757184924136856E-2</c:v>
                </c:pt>
                <c:pt idx="182">
                  <c:v>7.5110312699657872E-2</c:v>
                </c:pt>
                <c:pt idx="183">
                  <c:v>7.4460901181163108E-2</c:v>
                </c:pt>
                <c:pt idx="184">
                  <c:v>7.3808945380462065E-2</c:v>
                </c:pt>
                <c:pt idx="185">
                  <c:v>7.3154440257704248E-2</c:v>
                </c:pt>
                <c:pt idx="186">
                  <c:v>7.2497380721436883E-2</c:v>
                </c:pt>
                <c:pt idx="187">
                  <c:v>7.1837761628656363E-2</c:v>
                </c:pt>
                <c:pt idx="188">
                  <c:v>7.1175577784853408E-2</c:v>
                </c:pt>
                <c:pt idx="189">
                  <c:v>7.0510823944052142E-2</c:v>
                </c:pt>
                <c:pt idx="190">
                  <c:v>6.9843494808843137E-2</c:v>
                </c:pt>
                <c:pt idx="191">
                  <c:v>6.9173585030410489E-2</c:v>
                </c:pt>
                <c:pt idx="192">
                  <c:v>6.8501089208553065E-2</c:v>
                </c:pt>
                <c:pt idx="193">
                  <c:v>6.7826001891700002E-2</c:v>
                </c:pt>
                <c:pt idx="194">
                  <c:v>6.714831757692051E-2</c:v>
                </c:pt>
                <c:pt idx="195">
                  <c:v>6.6468030709928072E-2</c:v>
                </c:pt>
                <c:pt idx="196">
                  <c:v>6.5785135685079141E-2</c:v>
                </c:pt>
                <c:pt idx="197">
                  <c:v>6.5099626845366382E-2</c:v>
                </c:pt>
                <c:pt idx="198">
                  <c:v>6.4411498482406515E-2</c:v>
                </c:pt>
                <c:pt idx="199">
                  <c:v>6.3720744836422927E-2</c:v>
                </c:pt>
                <c:pt idx="200">
                  <c:v>6.3027360096222979E-2</c:v>
                </c:pt>
                <c:pt idx="201">
                  <c:v>6.2331338399170183E-2</c:v>
                </c:pt>
                <c:pt idx="202">
                  <c:v>6.163267383115123E-2</c:v>
                </c:pt>
                <c:pt idx="203">
                  <c:v>6.0931360426538045E-2</c:v>
                </c:pt>
                <c:pt idx="204">
                  <c:v>6.0227392168144767E-2</c:v>
                </c:pt>
                <c:pt idx="205">
                  <c:v>5.9520762987179884E-2</c:v>
                </c:pt>
                <c:pt idx="206">
                  <c:v>5.8811466763193418E-2</c:v>
                </c:pt>
                <c:pt idx="207">
                  <c:v>5.8099497324019311E-2</c:v>
                </c:pt>
                <c:pt idx="208">
                  <c:v>5.7384848445713094E-2</c:v>
                </c:pt>
                <c:pt idx="209">
                  <c:v>5.6667513852484738E-2</c:v>
                </c:pt>
                <c:pt idx="210">
                  <c:v>5.5947487216626873E-2</c:v>
                </c:pt>
                <c:pt idx="211">
                  <c:v>5.5224762158438384E-2</c:v>
                </c:pt>
                <c:pt idx="212">
                  <c:v>5.4499332246143409E-2</c:v>
                </c:pt>
                <c:pt idx="213">
                  <c:v>5.3771190995805754E-2</c:v>
                </c:pt>
                <c:pt idx="214">
                  <c:v>5.3040331871238841E-2</c:v>
                </c:pt>
                <c:pt idx="215">
                  <c:v>5.2306748283911214E-2</c:v>
                </c:pt>
                <c:pt idx="216">
                  <c:v>5.1570433592847492E-2</c:v>
                </c:pt>
                <c:pt idx="217">
                  <c:v>5.0831381104525078E-2</c:v>
                </c:pt>
                <c:pt idx="218">
                  <c:v>5.0089584072766383E-2</c:v>
                </c:pt>
                <c:pt idx="219">
                  <c:v>4.9345035698626763E-2</c:v>
                </c:pt>
                <c:pt idx="220">
                  <c:v>4.8597729130278169E-2</c:v>
                </c:pt>
                <c:pt idx="221">
                  <c:v>4.7847657462888507E-2</c:v>
                </c:pt>
                <c:pt idx="222">
                  <c:v>4.7094813738496735E-2</c:v>
                </c:pt>
                <c:pt idx="223">
                  <c:v>4.633919094588379E-2</c:v>
                </c:pt>
                <c:pt idx="224">
                  <c:v>4.5580782020439276E-2</c:v>
                </c:pt>
                <c:pt idx="225">
                  <c:v>4.4819579844024002E-2</c:v>
                </c:pt>
                <c:pt idx="226">
                  <c:v>4.4055577244828406E-2</c:v>
                </c:pt>
                <c:pt idx="227">
                  <c:v>4.3288766997226794E-2</c:v>
                </c:pt>
                <c:pt idx="228">
                  <c:v>4.2519141821627512E-2</c:v>
                </c:pt>
                <c:pt idx="229">
                  <c:v>4.174669438431905E-2</c:v>
                </c:pt>
                <c:pt idx="230">
                  <c:v>4.097141729731206E-2</c:v>
                </c:pt>
                <c:pt idx="231">
                  <c:v>4.0193303118177301E-2</c:v>
                </c:pt>
                <c:pt idx="232">
                  <c:v>3.9412344349879641E-2</c:v>
                </c:pt>
                <c:pt idx="233">
                  <c:v>3.8628533440607918E-2</c:v>
                </c:pt>
                <c:pt idx="234">
                  <c:v>3.7841862783600896E-2</c:v>
                </c:pt>
                <c:pt idx="235">
                  <c:v>3.7052324716969204E-2</c:v>
                </c:pt>
                <c:pt idx="236">
                  <c:v>3.625991152351328E-2</c:v>
                </c:pt>
                <c:pt idx="237">
                  <c:v>3.5464615430537375E-2</c:v>
                </c:pt>
                <c:pt idx="238">
                  <c:v>3.4666428609659558E-2</c:v>
                </c:pt>
                <c:pt idx="239">
                  <c:v>3.3865343176617851E-2</c:v>
                </c:pt>
                <c:pt idx="240">
                  <c:v>3.3061351191072313E-2</c:v>
                </c:pt>
                <c:pt idx="241">
                  <c:v>3.2254444656403314E-2</c:v>
                </c:pt>
                <c:pt idx="242">
                  <c:v>3.1444615519505795E-2</c:v>
                </c:pt>
                <c:pt idx="243">
                  <c:v>3.0631855670579633E-2</c:v>
                </c:pt>
                <c:pt idx="244">
                  <c:v>2.9816156942916117E-2</c:v>
                </c:pt>
                <c:pt idx="245">
                  <c:v>2.899751111268048E-2</c:v>
                </c:pt>
                <c:pt idx="246">
                  <c:v>2.817590989869051E-2</c:v>
                </c:pt>
                <c:pt idx="247">
                  <c:v>2.7351344962191299E-2</c:v>
                </c:pt>
                <c:pt idx="248">
                  <c:v>2.6523807906626062E-2</c:v>
                </c:pt>
                <c:pt idx="249">
                  <c:v>2.5693290277403052E-2</c:v>
                </c:pt>
                <c:pt idx="250">
                  <c:v>2.4859783561658549E-2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9F-C34B-8E7B-7142C946C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939343"/>
        <c:axId val="1755861775"/>
      </c:scatterChart>
      <c:valAx>
        <c:axId val="1659939343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Pipe Length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55861775"/>
        <c:crosses val="autoZero"/>
        <c:crossBetween val="midCat"/>
      </c:valAx>
      <c:valAx>
        <c:axId val="1755861775"/>
        <c:scaling>
          <c:orientation val="minMax"/>
          <c:max val="0.1527999999999999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Pipe Diameter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659939343"/>
        <c:crosses val="autoZero"/>
        <c:crossBetween val="midCat"/>
        <c:majorUnit val="0.03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87643040685418649"/>
          <c:y val="0.20105402034598935"/>
          <c:w val="0.12356959314581348"/>
          <c:h val="0.619900669365196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588048499564819E-2"/>
          <c:y val="4.1919964375532061E-2"/>
          <c:w val="0.74596688580704096"/>
          <c:h val="0.778334747524291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'TF500, WC30'!$D$53:$D$54</c:f>
              <c:strCache>
                <c:ptCount val="2"/>
                <c:pt idx="0">
                  <c:v>hc</c:v>
                </c:pt>
                <c:pt idx="1">
                  <c:v>[m]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'TF500, WC30'!$B$55:$B$305</c:f>
              <c:numCache>
                <c:formatCode>General</c:formatCode>
                <c:ptCount val="2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</c:numCache>
            </c:numRef>
          </c:xVal>
          <c:yVal>
            <c:numRef>
              <c:f>'TF500, WC30'!$D$55:$D$305</c:f>
              <c:numCache>
                <c:formatCode>General</c:formatCode>
                <c:ptCount val="251"/>
                <c:pt idx="0">
                  <c:v>0</c:v>
                </c:pt>
                <c:pt idx="1">
                  <c:v>2.1750362389302992E-4</c:v>
                </c:pt>
                <c:pt idx="2">
                  <c:v>4.3500724778605985E-4</c:v>
                </c:pt>
                <c:pt idx="3">
                  <c:v>6.5251087167908983E-4</c:v>
                </c:pt>
                <c:pt idx="4">
                  <c:v>8.700144955721197E-4</c:v>
                </c:pt>
                <c:pt idx="5">
                  <c:v>1.0875181194651496E-3</c:v>
                </c:pt>
                <c:pt idx="6">
                  <c:v>1.3050217433581794E-3</c:v>
                </c:pt>
                <c:pt idx="7">
                  <c:v>1.5225253672512091E-3</c:v>
                </c:pt>
                <c:pt idx="8">
                  <c:v>1.7400289911442392E-3</c:v>
                </c:pt>
                <c:pt idx="9">
                  <c:v>1.9575326150372691E-3</c:v>
                </c:pt>
                <c:pt idx="10">
                  <c:v>2.1750362389302987E-3</c:v>
                </c:pt>
                <c:pt idx="11">
                  <c:v>2.3925398628233288E-3</c:v>
                </c:pt>
                <c:pt idx="12">
                  <c:v>2.6100434867163589E-3</c:v>
                </c:pt>
                <c:pt idx="13">
                  <c:v>2.827547110609389E-3</c:v>
                </c:pt>
                <c:pt idx="14">
                  <c:v>3.0450507345024191E-3</c:v>
                </c:pt>
                <c:pt idx="15">
                  <c:v>3.2625543583954496E-3</c:v>
                </c:pt>
                <c:pt idx="16">
                  <c:v>3.4800579822884792E-3</c:v>
                </c:pt>
                <c:pt idx="17">
                  <c:v>3.6975616061815093E-3</c:v>
                </c:pt>
                <c:pt idx="18">
                  <c:v>3.9150652300745398E-3</c:v>
                </c:pt>
                <c:pt idx="19">
                  <c:v>4.1325688539675699E-3</c:v>
                </c:pt>
                <c:pt idx="20">
                  <c:v>4.3500724778605991E-3</c:v>
                </c:pt>
                <c:pt idx="21">
                  <c:v>4.5675761017536301E-3</c:v>
                </c:pt>
                <c:pt idx="22">
                  <c:v>4.7850797256466593E-3</c:v>
                </c:pt>
                <c:pt idx="23">
                  <c:v>5.0025833495396894E-3</c:v>
                </c:pt>
                <c:pt idx="24">
                  <c:v>5.2200869734327195E-3</c:v>
                </c:pt>
                <c:pt idx="25">
                  <c:v>5.4375905973257496E-3</c:v>
                </c:pt>
                <c:pt idx="26">
                  <c:v>5.6550942212187797E-3</c:v>
                </c:pt>
                <c:pt idx="27">
                  <c:v>5.8725978451118098E-3</c:v>
                </c:pt>
                <c:pt idx="28">
                  <c:v>6.0901014690048398E-3</c:v>
                </c:pt>
                <c:pt idx="29">
                  <c:v>6.3076050928978699E-3</c:v>
                </c:pt>
                <c:pt idx="30">
                  <c:v>6.5251087167909009E-3</c:v>
                </c:pt>
                <c:pt idx="31">
                  <c:v>6.7426123406839301E-3</c:v>
                </c:pt>
                <c:pt idx="32">
                  <c:v>6.9601159645769611E-3</c:v>
                </c:pt>
                <c:pt idx="33">
                  <c:v>7.1776195884699903E-3</c:v>
                </c:pt>
                <c:pt idx="34">
                  <c:v>7.3951232123630212E-3</c:v>
                </c:pt>
                <c:pt idx="35">
                  <c:v>7.6126268362560505E-3</c:v>
                </c:pt>
                <c:pt idx="36">
                  <c:v>7.8301304601490814E-3</c:v>
                </c:pt>
                <c:pt idx="37">
                  <c:v>8.0476340840421098E-3</c:v>
                </c:pt>
                <c:pt idx="38">
                  <c:v>8.2651377079351416E-3</c:v>
                </c:pt>
                <c:pt idx="39">
                  <c:v>8.4826413318281717E-3</c:v>
                </c:pt>
                <c:pt idx="40">
                  <c:v>8.7001449557212E-3</c:v>
                </c:pt>
                <c:pt idx="41">
                  <c:v>8.9176485796142301E-3</c:v>
                </c:pt>
                <c:pt idx="42">
                  <c:v>9.1351522035072602E-3</c:v>
                </c:pt>
                <c:pt idx="43">
                  <c:v>9.3526558274002868E-3</c:v>
                </c:pt>
                <c:pt idx="44">
                  <c:v>9.5701594512933169E-3</c:v>
                </c:pt>
                <c:pt idx="45">
                  <c:v>9.787663075186347E-3</c:v>
                </c:pt>
                <c:pt idx="46">
                  <c:v>1.0005166699079375E-2</c:v>
                </c:pt>
                <c:pt idx="47">
                  <c:v>1.0222670322972404E-2</c:v>
                </c:pt>
                <c:pt idx="48">
                  <c:v>1.0440173946865434E-2</c:v>
                </c:pt>
                <c:pt idx="49">
                  <c:v>1.0657677570758462E-2</c:v>
                </c:pt>
                <c:pt idx="50">
                  <c:v>1.0875181194651492E-2</c:v>
                </c:pt>
                <c:pt idx="51">
                  <c:v>1.1092684818544521E-2</c:v>
                </c:pt>
                <c:pt idx="52">
                  <c:v>1.1310188442437549E-2</c:v>
                </c:pt>
                <c:pt idx="53">
                  <c:v>1.1527692066330579E-2</c:v>
                </c:pt>
                <c:pt idx="54">
                  <c:v>1.1745195690223609E-2</c:v>
                </c:pt>
                <c:pt idx="55">
                  <c:v>1.1962699314116637E-2</c:v>
                </c:pt>
                <c:pt idx="56">
                  <c:v>1.2180202938009666E-2</c:v>
                </c:pt>
                <c:pt idx="57">
                  <c:v>1.2397706561902696E-2</c:v>
                </c:pt>
                <c:pt idx="58">
                  <c:v>1.2615210185795724E-2</c:v>
                </c:pt>
                <c:pt idx="59">
                  <c:v>1.2832713809688754E-2</c:v>
                </c:pt>
                <c:pt idx="60">
                  <c:v>1.3050217433581783E-2</c:v>
                </c:pt>
                <c:pt idx="61">
                  <c:v>1.3267721057474813E-2</c:v>
                </c:pt>
                <c:pt idx="62">
                  <c:v>1.3485224681367841E-2</c:v>
                </c:pt>
                <c:pt idx="63">
                  <c:v>1.3702728305260871E-2</c:v>
                </c:pt>
                <c:pt idx="64">
                  <c:v>1.39202319291539E-2</c:v>
                </c:pt>
                <c:pt idx="65">
                  <c:v>1.4137735553046928E-2</c:v>
                </c:pt>
                <c:pt idx="66">
                  <c:v>1.4355239176939958E-2</c:v>
                </c:pt>
                <c:pt idx="67">
                  <c:v>1.4572742800832988E-2</c:v>
                </c:pt>
                <c:pt idx="68">
                  <c:v>1.4790246424726016E-2</c:v>
                </c:pt>
                <c:pt idx="69">
                  <c:v>1.5007750048619045E-2</c:v>
                </c:pt>
                <c:pt idx="70">
                  <c:v>1.5225253672512075E-2</c:v>
                </c:pt>
                <c:pt idx="71">
                  <c:v>1.5442757296405103E-2</c:v>
                </c:pt>
                <c:pt idx="72">
                  <c:v>1.5660260920298135E-2</c:v>
                </c:pt>
                <c:pt idx="73">
                  <c:v>1.587776454419116E-2</c:v>
                </c:pt>
                <c:pt idx="74">
                  <c:v>1.6095268168084192E-2</c:v>
                </c:pt>
                <c:pt idx="75">
                  <c:v>1.631277179197722E-2</c:v>
                </c:pt>
                <c:pt idx="76">
                  <c:v>1.6530275415870248E-2</c:v>
                </c:pt>
                <c:pt idx="77">
                  <c:v>1.6747779039763277E-2</c:v>
                </c:pt>
                <c:pt idx="78">
                  <c:v>1.6965282663656309E-2</c:v>
                </c:pt>
                <c:pt idx="79">
                  <c:v>1.7182786287549337E-2</c:v>
                </c:pt>
                <c:pt idx="80">
                  <c:v>1.7400289911442365E-2</c:v>
                </c:pt>
                <c:pt idx="81">
                  <c:v>1.7617793535335397E-2</c:v>
                </c:pt>
                <c:pt idx="82">
                  <c:v>1.7835297159228426E-2</c:v>
                </c:pt>
                <c:pt idx="83">
                  <c:v>1.8052800783121454E-2</c:v>
                </c:pt>
                <c:pt idx="84">
                  <c:v>1.8270304407014482E-2</c:v>
                </c:pt>
                <c:pt idx="85">
                  <c:v>1.8487808030907511E-2</c:v>
                </c:pt>
                <c:pt idx="86">
                  <c:v>1.8705311654800539E-2</c:v>
                </c:pt>
                <c:pt idx="87">
                  <c:v>1.8922815278693571E-2</c:v>
                </c:pt>
                <c:pt idx="88">
                  <c:v>1.9140318902586599E-2</c:v>
                </c:pt>
                <c:pt idx="89">
                  <c:v>1.9357822526479627E-2</c:v>
                </c:pt>
                <c:pt idx="90">
                  <c:v>1.9575326150372659E-2</c:v>
                </c:pt>
                <c:pt idx="91">
                  <c:v>1.9792829774265688E-2</c:v>
                </c:pt>
                <c:pt idx="92">
                  <c:v>2.0010333398158713E-2</c:v>
                </c:pt>
                <c:pt idx="93">
                  <c:v>2.0227837022051744E-2</c:v>
                </c:pt>
                <c:pt idx="94">
                  <c:v>2.0445340645944773E-2</c:v>
                </c:pt>
                <c:pt idx="95">
                  <c:v>2.0662844269837801E-2</c:v>
                </c:pt>
                <c:pt idx="96">
                  <c:v>2.0880347893730833E-2</c:v>
                </c:pt>
                <c:pt idx="97">
                  <c:v>2.1097851517623861E-2</c:v>
                </c:pt>
                <c:pt idx="98">
                  <c:v>2.131535514151689E-2</c:v>
                </c:pt>
                <c:pt idx="99">
                  <c:v>2.1532858765409921E-2</c:v>
                </c:pt>
                <c:pt idx="100">
                  <c:v>2.175036238930295E-2</c:v>
                </c:pt>
                <c:pt idx="101">
                  <c:v>2.1967866013195975E-2</c:v>
                </c:pt>
                <c:pt idx="102">
                  <c:v>2.2185369637089006E-2</c:v>
                </c:pt>
                <c:pt idx="103">
                  <c:v>2.2402873260982035E-2</c:v>
                </c:pt>
                <c:pt idx="104">
                  <c:v>2.2620376884875063E-2</c:v>
                </c:pt>
                <c:pt idx="105">
                  <c:v>2.2837880508768095E-2</c:v>
                </c:pt>
                <c:pt idx="106">
                  <c:v>2.3055384132661123E-2</c:v>
                </c:pt>
                <c:pt idx="107">
                  <c:v>2.3272887756554155E-2</c:v>
                </c:pt>
                <c:pt idx="108">
                  <c:v>2.3490391380447184E-2</c:v>
                </c:pt>
                <c:pt idx="109">
                  <c:v>2.3707895004340212E-2</c:v>
                </c:pt>
                <c:pt idx="110">
                  <c:v>2.392539862823324E-2</c:v>
                </c:pt>
                <c:pt idx="111">
                  <c:v>2.4142902252126269E-2</c:v>
                </c:pt>
                <c:pt idx="112">
                  <c:v>2.4360405876019297E-2</c:v>
                </c:pt>
                <c:pt idx="113">
                  <c:v>2.4577909499912329E-2</c:v>
                </c:pt>
                <c:pt idx="114">
                  <c:v>2.4795413123805357E-2</c:v>
                </c:pt>
                <c:pt idx="115">
                  <c:v>2.5012916747698385E-2</c:v>
                </c:pt>
                <c:pt idx="116">
                  <c:v>2.5230420371591417E-2</c:v>
                </c:pt>
                <c:pt idx="117">
                  <c:v>2.5447923995484446E-2</c:v>
                </c:pt>
                <c:pt idx="118">
                  <c:v>2.5665427619377471E-2</c:v>
                </c:pt>
                <c:pt idx="119">
                  <c:v>2.5882931243270502E-2</c:v>
                </c:pt>
                <c:pt idx="120">
                  <c:v>2.6100434867163531E-2</c:v>
                </c:pt>
                <c:pt idx="121">
                  <c:v>2.6317938491056559E-2</c:v>
                </c:pt>
                <c:pt idx="122">
                  <c:v>2.6535442114949591E-2</c:v>
                </c:pt>
                <c:pt idx="123">
                  <c:v>2.6752945738842619E-2</c:v>
                </c:pt>
                <c:pt idx="124">
                  <c:v>2.6970449362735648E-2</c:v>
                </c:pt>
                <c:pt idx="125">
                  <c:v>2.7187952986628679E-2</c:v>
                </c:pt>
                <c:pt idx="126">
                  <c:v>2.7405456610521708E-2</c:v>
                </c:pt>
                <c:pt idx="127">
                  <c:v>2.7622960234414733E-2</c:v>
                </c:pt>
                <c:pt idx="128">
                  <c:v>2.7840463858307764E-2</c:v>
                </c:pt>
                <c:pt idx="129">
                  <c:v>2.8057967482200793E-2</c:v>
                </c:pt>
                <c:pt idx="130">
                  <c:v>2.8275471106093821E-2</c:v>
                </c:pt>
                <c:pt idx="131">
                  <c:v>2.8492974729986853E-2</c:v>
                </c:pt>
                <c:pt idx="132">
                  <c:v>2.8710478353879881E-2</c:v>
                </c:pt>
                <c:pt idx="133">
                  <c:v>2.892798197777291E-2</c:v>
                </c:pt>
                <c:pt idx="134">
                  <c:v>2.9145485601665942E-2</c:v>
                </c:pt>
                <c:pt idx="135">
                  <c:v>2.9362989225558966E-2</c:v>
                </c:pt>
                <c:pt idx="136">
                  <c:v>2.9580492849451995E-2</c:v>
                </c:pt>
                <c:pt idx="137">
                  <c:v>2.9797996473345027E-2</c:v>
                </c:pt>
                <c:pt idx="138">
                  <c:v>3.0015500097238055E-2</c:v>
                </c:pt>
                <c:pt idx="139">
                  <c:v>3.0233003721131083E-2</c:v>
                </c:pt>
                <c:pt idx="140">
                  <c:v>3.0450507345024115E-2</c:v>
                </c:pt>
                <c:pt idx="141">
                  <c:v>3.0668010968917143E-2</c:v>
                </c:pt>
                <c:pt idx="142">
                  <c:v>3.0885514592810175E-2</c:v>
                </c:pt>
                <c:pt idx="143">
                  <c:v>3.1103018216703204E-2</c:v>
                </c:pt>
                <c:pt idx="144">
                  <c:v>3.1320521840596229E-2</c:v>
                </c:pt>
                <c:pt idx="145">
                  <c:v>3.1538025464489257E-2</c:v>
                </c:pt>
                <c:pt idx="146">
                  <c:v>3.1755529088382285E-2</c:v>
                </c:pt>
                <c:pt idx="147">
                  <c:v>3.1973032712275321E-2</c:v>
                </c:pt>
                <c:pt idx="148">
                  <c:v>3.2190536336168349E-2</c:v>
                </c:pt>
                <c:pt idx="149">
                  <c:v>3.2408039960061377E-2</c:v>
                </c:pt>
                <c:pt idx="150">
                  <c:v>3.2625543583954406E-2</c:v>
                </c:pt>
                <c:pt idx="151">
                  <c:v>3.2843047207847434E-2</c:v>
                </c:pt>
                <c:pt idx="152">
                  <c:v>3.3060550831740462E-2</c:v>
                </c:pt>
                <c:pt idx="153">
                  <c:v>3.3278054455633491E-2</c:v>
                </c:pt>
                <c:pt idx="154">
                  <c:v>3.3495558079526519E-2</c:v>
                </c:pt>
                <c:pt idx="155">
                  <c:v>3.3713061703419547E-2</c:v>
                </c:pt>
                <c:pt idx="156">
                  <c:v>3.3930565327312583E-2</c:v>
                </c:pt>
                <c:pt idx="157">
                  <c:v>3.4148068951205611E-2</c:v>
                </c:pt>
                <c:pt idx="158">
                  <c:v>3.4365572575098632E-2</c:v>
                </c:pt>
                <c:pt idx="159">
                  <c:v>3.4583076198991668E-2</c:v>
                </c:pt>
                <c:pt idx="160">
                  <c:v>3.4800579822884696E-2</c:v>
                </c:pt>
                <c:pt idx="161">
                  <c:v>3.5018083446777731E-2</c:v>
                </c:pt>
                <c:pt idx="162">
                  <c:v>3.523558707067076E-2</c:v>
                </c:pt>
                <c:pt idx="163">
                  <c:v>3.5453090694563795E-2</c:v>
                </c:pt>
                <c:pt idx="164">
                  <c:v>3.567059431845683E-2</c:v>
                </c:pt>
                <c:pt idx="165">
                  <c:v>3.5888097942349859E-2</c:v>
                </c:pt>
                <c:pt idx="166">
                  <c:v>3.6105601566242887E-2</c:v>
                </c:pt>
                <c:pt idx="167">
                  <c:v>3.6323105190135922E-2</c:v>
                </c:pt>
                <c:pt idx="168">
                  <c:v>3.6540608814028958E-2</c:v>
                </c:pt>
                <c:pt idx="169">
                  <c:v>3.6758112437921986E-2</c:v>
                </c:pt>
                <c:pt idx="170">
                  <c:v>3.6975616061815021E-2</c:v>
                </c:pt>
                <c:pt idx="171">
                  <c:v>3.7193119685708056E-2</c:v>
                </c:pt>
                <c:pt idx="172">
                  <c:v>3.7410623309601085E-2</c:v>
                </c:pt>
                <c:pt idx="173">
                  <c:v>3.762812693349412E-2</c:v>
                </c:pt>
                <c:pt idx="174">
                  <c:v>3.7845630557387155E-2</c:v>
                </c:pt>
                <c:pt idx="175">
                  <c:v>3.8063134181280191E-2</c:v>
                </c:pt>
                <c:pt idx="176">
                  <c:v>3.8280637805173219E-2</c:v>
                </c:pt>
                <c:pt idx="177">
                  <c:v>3.8498141429066254E-2</c:v>
                </c:pt>
                <c:pt idx="178">
                  <c:v>3.871564505295929E-2</c:v>
                </c:pt>
                <c:pt idx="179">
                  <c:v>3.8933148676852318E-2</c:v>
                </c:pt>
                <c:pt idx="180">
                  <c:v>3.9150652300745353E-2</c:v>
                </c:pt>
                <c:pt idx="181">
                  <c:v>3.9368155924638389E-2</c:v>
                </c:pt>
                <c:pt idx="182">
                  <c:v>3.9585659548531424E-2</c:v>
                </c:pt>
                <c:pt idx="183">
                  <c:v>3.9803163172424452E-2</c:v>
                </c:pt>
                <c:pt idx="184">
                  <c:v>4.0020666796317488E-2</c:v>
                </c:pt>
                <c:pt idx="185">
                  <c:v>4.0238170420210523E-2</c:v>
                </c:pt>
                <c:pt idx="186">
                  <c:v>4.0455674044103558E-2</c:v>
                </c:pt>
                <c:pt idx="187">
                  <c:v>4.067317766799658E-2</c:v>
                </c:pt>
                <c:pt idx="188">
                  <c:v>4.0890681291889615E-2</c:v>
                </c:pt>
                <c:pt idx="189">
                  <c:v>4.110818491578265E-2</c:v>
                </c:pt>
                <c:pt idx="190">
                  <c:v>4.1325688539675678E-2</c:v>
                </c:pt>
                <c:pt idx="191">
                  <c:v>4.1543192163568714E-2</c:v>
                </c:pt>
                <c:pt idx="192">
                  <c:v>4.1760695787461749E-2</c:v>
                </c:pt>
                <c:pt idx="193">
                  <c:v>4.1978199411354784E-2</c:v>
                </c:pt>
                <c:pt idx="194">
                  <c:v>4.2195703035247813E-2</c:v>
                </c:pt>
                <c:pt idx="195">
                  <c:v>4.2413206659140848E-2</c:v>
                </c:pt>
                <c:pt idx="196">
                  <c:v>4.2630710283033883E-2</c:v>
                </c:pt>
                <c:pt idx="197">
                  <c:v>4.2848213906926912E-2</c:v>
                </c:pt>
                <c:pt idx="198">
                  <c:v>4.3065717530819947E-2</c:v>
                </c:pt>
                <c:pt idx="199">
                  <c:v>4.3283221154712982E-2</c:v>
                </c:pt>
                <c:pt idx="200">
                  <c:v>4.3500724778606017E-2</c:v>
                </c:pt>
                <c:pt idx="201">
                  <c:v>4.3718228402499046E-2</c:v>
                </c:pt>
                <c:pt idx="202">
                  <c:v>4.3935732026392081E-2</c:v>
                </c:pt>
                <c:pt idx="203">
                  <c:v>4.4153235650285116E-2</c:v>
                </c:pt>
                <c:pt idx="204">
                  <c:v>4.4370739274178145E-2</c:v>
                </c:pt>
                <c:pt idx="205">
                  <c:v>4.458824289807118E-2</c:v>
                </c:pt>
                <c:pt idx="206">
                  <c:v>4.4805746521964215E-2</c:v>
                </c:pt>
                <c:pt idx="207">
                  <c:v>4.5023250145857244E-2</c:v>
                </c:pt>
                <c:pt idx="208">
                  <c:v>4.5240753769750272E-2</c:v>
                </c:pt>
                <c:pt idx="209">
                  <c:v>4.5458257393643307E-2</c:v>
                </c:pt>
                <c:pt idx="210">
                  <c:v>4.5675761017536343E-2</c:v>
                </c:pt>
                <c:pt idx="211">
                  <c:v>4.5893264641429371E-2</c:v>
                </c:pt>
                <c:pt idx="212">
                  <c:v>4.6110768265322406E-2</c:v>
                </c:pt>
                <c:pt idx="213">
                  <c:v>4.6328271889215442E-2</c:v>
                </c:pt>
                <c:pt idx="214">
                  <c:v>4.6545775513108477E-2</c:v>
                </c:pt>
                <c:pt idx="215">
                  <c:v>4.6763279137001505E-2</c:v>
                </c:pt>
                <c:pt idx="216">
                  <c:v>4.6980782760894541E-2</c:v>
                </c:pt>
                <c:pt idx="217">
                  <c:v>4.7198286384787576E-2</c:v>
                </c:pt>
                <c:pt idx="218">
                  <c:v>4.7415790008680611E-2</c:v>
                </c:pt>
                <c:pt idx="219">
                  <c:v>4.7633293632573639E-2</c:v>
                </c:pt>
                <c:pt idx="220">
                  <c:v>4.7850797256466675E-2</c:v>
                </c:pt>
                <c:pt idx="221">
                  <c:v>4.806830088035971E-2</c:v>
                </c:pt>
                <c:pt idx="222">
                  <c:v>4.8285804504252738E-2</c:v>
                </c:pt>
                <c:pt idx="223">
                  <c:v>4.8503308128145774E-2</c:v>
                </c:pt>
                <c:pt idx="224">
                  <c:v>4.8720811752038809E-2</c:v>
                </c:pt>
                <c:pt idx="225">
                  <c:v>4.8938315375931844E-2</c:v>
                </c:pt>
                <c:pt idx="226">
                  <c:v>4.9155818999824873E-2</c:v>
                </c:pt>
                <c:pt idx="227">
                  <c:v>4.9373322623717901E-2</c:v>
                </c:pt>
                <c:pt idx="228">
                  <c:v>4.9590826247610936E-2</c:v>
                </c:pt>
                <c:pt idx="229">
                  <c:v>4.9808329871503965E-2</c:v>
                </c:pt>
                <c:pt idx="230">
                  <c:v>5.0025833495397E-2</c:v>
                </c:pt>
                <c:pt idx="231">
                  <c:v>5.0243337119290035E-2</c:v>
                </c:pt>
                <c:pt idx="232">
                  <c:v>5.0460840743183071E-2</c:v>
                </c:pt>
                <c:pt idx="233">
                  <c:v>5.0678344367076099E-2</c:v>
                </c:pt>
                <c:pt idx="234">
                  <c:v>5.0895847990969134E-2</c:v>
                </c:pt>
                <c:pt idx="235">
                  <c:v>5.1113351614862169E-2</c:v>
                </c:pt>
                <c:pt idx="236">
                  <c:v>5.1330855238755198E-2</c:v>
                </c:pt>
                <c:pt idx="237">
                  <c:v>5.1548358862648233E-2</c:v>
                </c:pt>
                <c:pt idx="238">
                  <c:v>5.1765862486541268E-2</c:v>
                </c:pt>
                <c:pt idx="239">
                  <c:v>5.1983366110434304E-2</c:v>
                </c:pt>
                <c:pt idx="240">
                  <c:v>5.2200869734327332E-2</c:v>
                </c:pt>
                <c:pt idx="241">
                  <c:v>5.2418373358220367E-2</c:v>
                </c:pt>
                <c:pt idx="242">
                  <c:v>5.2635876982113403E-2</c:v>
                </c:pt>
                <c:pt idx="243">
                  <c:v>5.2853380606006438E-2</c:v>
                </c:pt>
                <c:pt idx="244">
                  <c:v>5.3070884229899466E-2</c:v>
                </c:pt>
                <c:pt idx="245">
                  <c:v>5.3288387853792502E-2</c:v>
                </c:pt>
                <c:pt idx="246">
                  <c:v>5.3505891477685537E-2</c:v>
                </c:pt>
                <c:pt idx="247">
                  <c:v>5.3723395101578565E-2</c:v>
                </c:pt>
                <c:pt idx="248">
                  <c:v>5.3940898725471594E-2</c:v>
                </c:pt>
                <c:pt idx="249">
                  <c:v>5.4158402349364629E-2</c:v>
                </c:pt>
                <c:pt idx="250">
                  <c:v>5.4375905973257657E-2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A1-E14A-8756-712BCDD2E77C}"/>
            </c:ext>
          </c:extLst>
        </c:ser>
        <c:ser>
          <c:idx val="1"/>
          <c:order val="1"/>
          <c:tx>
            <c:strRef>
              <c:f>'TF500, WC30'!$C$53:$C$54</c:f>
              <c:strCache>
                <c:ptCount val="2"/>
                <c:pt idx="0">
                  <c:v>Dpipe</c:v>
                </c:pt>
                <c:pt idx="1">
                  <c:v>[m]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'TF500, WC30'!$B$55:$B$155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'TF500, WC30'!$C$55:$C$155</c:f>
              <c:numCache>
                <c:formatCode>General</c:formatCode>
                <c:ptCount val="101"/>
                <c:pt idx="0">
                  <c:v>0.15240000000000001</c:v>
                </c:pt>
                <c:pt idx="1">
                  <c:v>0.15240000000000001</c:v>
                </c:pt>
                <c:pt idx="2">
                  <c:v>0.15240000000000001</c:v>
                </c:pt>
                <c:pt idx="3">
                  <c:v>0.15240000000000001</c:v>
                </c:pt>
                <c:pt idx="4">
                  <c:v>0.15240000000000001</c:v>
                </c:pt>
                <c:pt idx="5">
                  <c:v>0.15240000000000001</c:v>
                </c:pt>
                <c:pt idx="6">
                  <c:v>0.15240000000000001</c:v>
                </c:pt>
                <c:pt idx="7">
                  <c:v>0.15240000000000001</c:v>
                </c:pt>
                <c:pt idx="8">
                  <c:v>0.15240000000000001</c:v>
                </c:pt>
                <c:pt idx="9">
                  <c:v>0.15240000000000001</c:v>
                </c:pt>
                <c:pt idx="10">
                  <c:v>0.15240000000000001</c:v>
                </c:pt>
                <c:pt idx="11">
                  <c:v>0.15240000000000001</c:v>
                </c:pt>
                <c:pt idx="12">
                  <c:v>0.15240000000000001</c:v>
                </c:pt>
                <c:pt idx="13">
                  <c:v>0.15240000000000001</c:v>
                </c:pt>
                <c:pt idx="14">
                  <c:v>0.15240000000000001</c:v>
                </c:pt>
                <c:pt idx="15">
                  <c:v>0.15240000000000001</c:v>
                </c:pt>
                <c:pt idx="16">
                  <c:v>0.15240000000000001</c:v>
                </c:pt>
                <c:pt idx="17">
                  <c:v>0.15240000000000001</c:v>
                </c:pt>
                <c:pt idx="18">
                  <c:v>0.15240000000000001</c:v>
                </c:pt>
                <c:pt idx="19">
                  <c:v>0.15240000000000001</c:v>
                </c:pt>
                <c:pt idx="20">
                  <c:v>0.15240000000000001</c:v>
                </c:pt>
                <c:pt idx="21">
                  <c:v>0.15240000000000001</c:v>
                </c:pt>
                <c:pt idx="22">
                  <c:v>0.15240000000000001</c:v>
                </c:pt>
                <c:pt idx="23">
                  <c:v>0.15240000000000001</c:v>
                </c:pt>
                <c:pt idx="24">
                  <c:v>0.15240000000000001</c:v>
                </c:pt>
                <c:pt idx="25">
                  <c:v>0.15240000000000001</c:v>
                </c:pt>
                <c:pt idx="26">
                  <c:v>0.15240000000000001</c:v>
                </c:pt>
                <c:pt idx="27">
                  <c:v>0.15240000000000001</c:v>
                </c:pt>
                <c:pt idx="28">
                  <c:v>0.15240000000000001</c:v>
                </c:pt>
                <c:pt idx="29">
                  <c:v>0.15240000000000001</c:v>
                </c:pt>
                <c:pt idx="30">
                  <c:v>0.15240000000000001</c:v>
                </c:pt>
                <c:pt idx="31">
                  <c:v>0.15240000000000001</c:v>
                </c:pt>
                <c:pt idx="32">
                  <c:v>0.15240000000000001</c:v>
                </c:pt>
                <c:pt idx="33">
                  <c:v>0.15240000000000001</c:v>
                </c:pt>
                <c:pt idx="34">
                  <c:v>0.15240000000000001</c:v>
                </c:pt>
                <c:pt idx="35">
                  <c:v>0.15240000000000001</c:v>
                </c:pt>
                <c:pt idx="36">
                  <c:v>0.15240000000000001</c:v>
                </c:pt>
                <c:pt idx="37">
                  <c:v>0.15240000000000001</c:v>
                </c:pt>
                <c:pt idx="38">
                  <c:v>0.15240000000000001</c:v>
                </c:pt>
                <c:pt idx="39">
                  <c:v>0.15240000000000001</c:v>
                </c:pt>
                <c:pt idx="40">
                  <c:v>0.15240000000000001</c:v>
                </c:pt>
                <c:pt idx="41">
                  <c:v>0.15240000000000001</c:v>
                </c:pt>
                <c:pt idx="42">
                  <c:v>0.15240000000000001</c:v>
                </c:pt>
                <c:pt idx="43">
                  <c:v>0.15240000000000001</c:v>
                </c:pt>
                <c:pt idx="44">
                  <c:v>0.15240000000000001</c:v>
                </c:pt>
                <c:pt idx="45">
                  <c:v>0.15240000000000001</c:v>
                </c:pt>
                <c:pt idx="46">
                  <c:v>0.15240000000000001</c:v>
                </c:pt>
                <c:pt idx="47">
                  <c:v>0.15240000000000001</c:v>
                </c:pt>
                <c:pt idx="48">
                  <c:v>0.15240000000000001</c:v>
                </c:pt>
                <c:pt idx="49">
                  <c:v>0.15240000000000001</c:v>
                </c:pt>
                <c:pt idx="50">
                  <c:v>0.15240000000000001</c:v>
                </c:pt>
                <c:pt idx="51">
                  <c:v>0.15240000000000001</c:v>
                </c:pt>
                <c:pt idx="52">
                  <c:v>0.15240000000000001</c:v>
                </c:pt>
                <c:pt idx="53">
                  <c:v>0.15240000000000001</c:v>
                </c:pt>
                <c:pt idx="54">
                  <c:v>0.15240000000000001</c:v>
                </c:pt>
                <c:pt idx="55">
                  <c:v>0.15240000000000001</c:v>
                </c:pt>
                <c:pt idx="56">
                  <c:v>0.15240000000000001</c:v>
                </c:pt>
                <c:pt idx="57">
                  <c:v>0.15240000000000001</c:v>
                </c:pt>
                <c:pt idx="58">
                  <c:v>0.15240000000000001</c:v>
                </c:pt>
                <c:pt idx="59">
                  <c:v>0.15240000000000001</c:v>
                </c:pt>
                <c:pt idx="60">
                  <c:v>0.15240000000000001</c:v>
                </c:pt>
                <c:pt idx="61">
                  <c:v>0.15240000000000001</c:v>
                </c:pt>
                <c:pt idx="62">
                  <c:v>0.15240000000000001</c:v>
                </c:pt>
                <c:pt idx="63">
                  <c:v>0.15240000000000001</c:v>
                </c:pt>
                <c:pt idx="64">
                  <c:v>0.15240000000000001</c:v>
                </c:pt>
                <c:pt idx="65">
                  <c:v>0.15240000000000001</c:v>
                </c:pt>
                <c:pt idx="66">
                  <c:v>0.15240000000000001</c:v>
                </c:pt>
                <c:pt idx="67">
                  <c:v>0.15240000000000001</c:v>
                </c:pt>
                <c:pt idx="68">
                  <c:v>0.15240000000000001</c:v>
                </c:pt>
                <c:pt idx="69">
                  <c:v>0.15240000000000001</c:v>
                </c:pt>
                <c:pt idx="70">
                  <c:v>0.15240000000000001</c:v>
                </c:pt>
                <c:pt idx="71">
                  <c:v>0.15240000000000001</c:v>
                </c:pt>
                <c:pt idx="72">
                  <c:v>0.15240000000000001</c:v>
                </c:pt>
                <c:pt idx="73">
                  <c:v>0.15240000000000001</c:v>
                </c:pt>
                <c:pt idx="74">
                  <c:v>0.15240000000000001</c:v>
                </c:pt>
                <c:pt idx="75">
                  <c:v>0.15240000000000001</c:v>
                </c:pt>
                <c:pt idx="76">
                  <c:v>0.15240000000000001</c:v>
                </c:pt>
                <c:pt idx="77">
                  <c:v>0.15240000000000001</c:v>
                </c:pt>
                <c:pt idx="78">
                  <c:v>0.15240000000000001</c:v>
                </c:pt>
                <c:pt idx="79">
                  <c:v>0.15240000000000001</c:v>
                </c:pt>
                <c:pt idx="80">
                  <c:v>0.15240000000000001</c:v>
                </c:pt>
                <c:pt idx="81">
                  <c:v>0.15240000000000001</c:v>
                </c:pt>
                <c:pt idx="82">
                  <c:v>0.15240000000000001</c:v>
                </c:pt>
                <c:pt idx="83">
                  <c:v>0.15240000000000001</c:v>
                </c:pt>
                <c:pt idx="84">
                  <c:v>0.15240000000000001</c:v>
                </c:pt>
                <c:pt idx="85">
                  <c:v>0.15240000000000001</c:v>
                </c:pt>
                <c:pt idx="86">
                  <c:v>0.15240000000000001</c:v>
                </c:pt>
                <c:pt idx="87">
                  <c:v>0.15240000000000001</c:v>
                </c:pt>
                <c:pt idx="88">
                  <c:v>0.15240000000000001</c:v>
                </c:pt>
                <c:pt idx="89">
                  <c:v>0.15240000000000001</c:v>
                </c:pt>
                <c:pt idx="90">
                  <c:v>0.15240000000000001</c:v>
                </c:pt>
                <c:pt idx="91">
                  <c:v>0.15240000000000001</c:v>
                </c:pt>
                <c:pt idx="92">
                  <c:v>0.15240000000000001</c:v>
                </c:pt>
                <c:pt idx="93">
                  <c:v>0.15240000000000001</c:v>
                </c:pt>
                <c:pt idx="94">
                  <c:v>0.15240000000000001</c:v>
                </c:pt>
                <c:pt idx="95">
                  <c:v>0.15240000000000001</c:v>
                </c:pt>
                <c:pt idx="96">
                  <c:v>0.15240000000000001</c:v>
                </c:pt>
                <c:pt idx="97">
                  <c:v>0.15240000000000001</c:v>
                </c:pt>
                <c:pt idx="98">
                  <c:v>0.15240000000000001</c:v>
                </c:pt>
                <c:pt idx="99">
                  <c:v>0.15240000000000001</c:v>
                </c:pt>
                <c:pt idx="100">
                  <c:v>0.15240000000000001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A1-E14A-8756-712BCDD2E77C}"/>
            </c:ext>
          </c:extLst>
        </c:ser>
        <c:ser>
          <c:idx val="2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'TF500, WC30'!$B$55:$B$305</c:f>
              <c:numCache>
                <c:formatCode>General</c:formatCode>
                <c:ptCount val="2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</c:numCache>
            </c:numRef>
          </c:xVal>
          <c:yVal>
            <c:numRef>
              <c:f>'TF500, WC30'!$O$55:$O$305</c:f>
              <c:numCache>
                <c:formatCode>General</c:formatCode>
                <c:ptCount val="251"/>
                <c:pt idx="0">
                  <c:v>0.15239900000000001</c:v>
                </c:pt>
                <c:pt idx="1">
                  <c:v>0.15230000000000002</c:v>
                </c:pt>
                <c:pt idx="2">
                  <c:v>0.1521551905708948</c:v>
                </c:pt>
                <c:pt idx="3">
                  <c:v>0.15199506414020603</c:v>
                </c:pt>
                <c:pt idx="4">
                  <c:v>0.15182493891575854</c:v>
                </c:pt>
                <c:pt idx="5">
                  <c:v>0.1516469859504172</c:v>
                </c:pt>
                <c:pt idx="6">
                  <c:v>0.15146239247493101</c:v>
                </c:pt>
                <c:pt idx="7">
                  <c:v>0.15127191057042563</c:v>
                </c:pt>
                <c:pt idx="8">
                  <c:v>0.15107606164902043</c:v>
                </c:pt>
                <c:pt idx="9">
                  <c:v>0.1508752301456826</c:v>
                </c:pt>
                <c:pt idx="10">
                  <c:v>0.15066971249570763</c:v>
                </c:pt>
                <c:pt idx="11">
                  <c:v>0.15045974521468511</c:v>
                </c:pt>
                <c:pt idx="12">
                  <c:v>0.15024552214230028</c:v>
                </c:pt>
                <c:pt idx="13">
                  <c:v>0.15002720561171481</c:v>
                </c:pt>
                <c:pt idx="14">
                  <c:v>0.14980493400022502</c:v>
                </c:pt>
                <c:pt idx="15">
                  <c:v>0.14957882701601649</c:v>
                </c:pt>
                <c:pt idx="16">
                  <c:v>0.14934898951035719</c:v>
                </c:pt>
                <c:pt idx="17">
                  <c:v>0.14911551429631087</c:v>
                </c:pt>
                <c:pt idx="18">
                  <c:v>0.14887848427850994</c:v>
                </c:pt>
                <c:pt idx="19">
                  <c:v>0.14863797409311486</c:v>
                </c:pt>
                <c:pt idx="20">
                  <c:v>0.14839405139186476</c:v>
                </c:pt>
                <c:pt idx="21">
                  <c:v>0.1481467778624965</c:v>
                </c:pt>
                <c:pt idx="22">
                  <c:v>0.14789621005051462</c:v>
                </c:pt>
                <c:pt idx="23">
                  <c:v>0.14764240002896301</c:v>
                </c:pt>
                <c:pt idx="24">
                  <c:v>0.14738539595027178</c:v>
                </c:pt>
                <c:pt idx="25">
                  <c:v>0.14712524250545761</c:v>
                </c:pt>
                <c:pt idx="26">
                  <c:v>0.14686198130969752</c:v>
                </c:pt>
                <c:pt idx="27">
                  <c:v>0.14659565122877374</c:v>
                </c:pt>
                <c:pt idx="28">
                  <c:v>0.14632628865757047</c:v>
                </c:pt>
                <c:pt idx="29">
                  <c:v>0.14605392775934151</c:v>
                </c:pt>
                <c:pt idx="30">
                  <c:v>0.14577860067261481</c:v>
                </c:pt>
                <c:pt idx="31">
                  <c:v>0.14550033769119275</c:v>
                </c:pt>
                <c:pt idx="32">
                  <c:v>0.14521916742162561</c:v>
                </c:pt>
                <c:pt idx="33">
                  <c:v>0.144935116921697</c:v>
                </c:pt>
                <c:pt idx="34">
                  <c:v>0.14464821182280371</c:v>
                </c:pt>
                <c:pt idx="35">
                  <c:v>0.14435847643859434</c:v>
                </c:pt>
                <c:pt idx="36">
                  <c:v>0.14406593386182009</c:v>
                </c:pt>
                <c:pt idx="37">
                  <c:v>0.1437706060510201</c:v>
                </c:pt>
                <c:pt idx="38">
                  <c:v>0.14347251390839799</c:v>
                </c:pt>
                <c:pt idx="39">
                  <c:v>0.14317167735003031</c:v>
                </c:pt>
                <c:pt idx="40">
                  <c:v>0.14286811536937005</c:v>
                </c:pt>
                <c:pt idx="41">
                  <c:v>0.14256184609486439</c:v>
                </c:pt>
                <c:pt idx="42">
                  <c:v>0.1422528868423846</c:v>
                </c:pt>
                <c:pt idx="43">
                  <c:v>0.14194125416306708</c:v>
                </c:pt>
                <c:pt idx="44">
                  <c:v>0.14162696388708099</c:v>
                </c:pt>
                <c:pt idx="45">
                  <c:v>0.14131003116376772</c:v>
                </c:pt>
                <c:pt idx="46">
                  <c:v>0.14099047049853941</c:v>
                </c:pt>
                <c:pt idx="47">
                  <c:v>0.14066829578687234</c:v>
                </c:pt>
                <c:pt idx="48">
                  <c:v>0.14034352034569039</c:v>
                </c:pt>
                <c:pt idx="49">
                  <c:v>0.14001615694239616</c:v>
                </c:pt>
                <c:pt idx="50">
                  <c:v>0.13968621782177693</c:v>
                </c:pt>
                <c:pt idx="51">
                  <c:v>0.13935371473098587</c:v>
                </c:pt>
                <c:pt idx="52">
                  <c:v>0.13901865894277624</c:v>
                </c:pt>
                <c:pt idx="53">
                  <c:v>0.13868106127714522</c:v>
                </c:pt>
                <c:pt idx="54">
                  <c:v>0.13834093212152851</c:v>
                </c:pt>
                <c:pt idx="55">
                  <c:v>0.13799828144967002</c:v>
                </c:pt>
                <c:pt idx="56">
                  <c:v>0.13765311883927889</c:v>
                </c:pt>
                <c:pt idx="57">
                  <c:v>0.13730545348857404</c:v>
                </c:pt>
                <c:pt idx="58">
                  <c:v>0.13695529423180658</c:v>
                </c:pt>
                <c:pt idx="59">
                  <c:v>0.13660264955384099</c:v>
                </c:pt>
                <c:pt idx="60">
                  <c:v>0.13624752760386874</c:v>
                </c:pt>
                <c:pt idx="61">
                  <c:v>0.13588993620832043</c:v>
                </c:pt>
                <c:pt idx="62">
                  <c:v>0.13552988288303675</c:v>
                </c:pt>
                <c:pt idx="63">
                  <c:v>0.13516737484475255</c:v>
                </c:pt>
                <c:pt idx="64">
                  <c:v>0.13480241902194418</c:v>
                </c:pt>
                <c:pt idx="65">
                  <c:v>0.13443502206508454</c:v>
                </c:pt>
                <c:pt idx="66">
                  <c:v>0.13406519035634815</c:v>
                </c:pt>
                <c:pt idx="67">
                  <c:v>0.13369293001880309</c:v>
                </c:pt>
                <c:pt idx="68">
                  <c:v>0.13331824692512501</c:v>
                </c:pt>
                <c:pt idx="69">
                  <c:v>0.13294114670586452</c:v>
                </c:pt>
                <c:pt idx="70">
                  <c:v>0.13256163475729746</c:v>
                </c:pt>
                <c:pt idx="71">
                  <c:v>0.13217971624888453</c:v>
                </c:pt>
                <c:pt idx="72">
                  <c:v>0.13179539613036523</c:v>
                </c:pt>
                <c:pt idx="73">
                  <c:v>0.13140867913850851</c:v>
                </c:pt>
                <c:pt idx="74">
                  <c:v>0.13101956980354168</c:v>
                </c:pt>
                <c:pt idx="75">
                  <c:v>0.13062807245527658</c:v>
                </c:pt>
                <c:pt idx="76">
                  <c:v>0.13023419122895125</c:v>
                </c:pt>
                <c:pt idx="77">
                  <c:v>0.12983793007080349</c:v>
                </c:pt>
                <c:pt idx="78">
                  <c:v>0.12943929274339239</c:v>
                </c:pt>
                <c:pt idx="79">
                  <c:v>0.12903828283068136</c:v>
                </c:pt>
                <c:pt idx="80">
                  <c:v>0.12863490374289696</c:v>
                </c:pt>
                <c:pt idx="81">
                  <c:v>0.12822915872117518</c:v>
                </c:pt>
                <c:pt idx="82">
                  <c:v>0.12782105084200729</c:v>
                </c:pt>
                <c:pt idx="83">
                  <c:v>0.12741058302149574</c:v>
                </c:pt>
                <c:pt idx="84">
                  <c:v>0.12699775801943072</c:v>
                </c:pt>
                <c:pt idx="85">
                  <c:v>0.12658257844319606</c:v>
                </c:pt>
                <c:pt idx="86">
                  <c:v>0.12616504675151394</c:v>
                </c:pt>
                <c:pt idx="87">
                  <c:v>0.12574516525803658</c:v>
                </c:pt>
                <c:pt idx="88">
                  <c:v>0.12532293613479223</c:v>
                </c:pt>
                <c:pt idx="89">
                  <c:v>0.12489836141549338</c:v>
                </c:pt>
                <c:pt idx="90">
                  <c:v>0.12447144299871335</c:v>
                </c:pt>
                <c:pt idx="91">
                  <c:v>0.12404218265093822</c:v>
                </c:pt>
                <c:pt idx="92">
                  <c:v>0.12361058200949976</c:v>
                </c:pt>
                <c:pt idx="93">
                  <c:v>0.12317664258539512</c:v>
                </c:pt>
                <c:pt idx="94">
                  <c:v>0.12274036576599878</c:v>
                </c:pt>
                <c:pt idx="95">
                  <c:v>0.12230175281767133</c:v>
                </c:pt>
                <c:pt idx="96">
                  <c:v>0.12186080488827053</c:v>
                </c:pt>
                <c:pt idx="97">
                  <c:v>0.12141752300956828</c:v>
                </c:pt>
                <c:pt idx="98">
                  <c:v>0.12097190809957842</c:v>
                </c:pt>
                <c:pt idx="99">
                  <c:v>0.12052396096479892</c:v>
                </c:pt>
                <c:pt idx="100">
                  <c:v>0.12007368230237242</c:v>
                </c:pt>
                <c:pt idx="101">
                  <c:v>0.11962107270216846</c:v>
                </c:pt>
                <c:pt idx="102">
                  <c:v>0.11916613264879115</c:v>
                </c:pt>
                <c:pt idx="103">
                  <c:v>0.11870886252351506</c:v>
                </c:pt>
                <c:pt idx="104">
                  <c:v>0.1182492626061525</c:v>
                </c:pt>
                <c:pt idx="105">
                  <c:v>0.11778733307685521</c:v>
                </c:pt>
                <c:pt idx="106">
                  <c:v>0.11732307401785295</c:v>
                </c:pt>
                <c:pt idx="107">
                  <c:v>0.11685648541513159</c:v>
                </c:pt>
                <c:pt idx="108">
                  <c:v>0.11638756716005332</c:v>
                </c:pt>
                <c:pt idx="109">
                  <c:v>0.11591631905092106</c:v>
                </c:pt>
                <c:pt idx="110">
                  <c:v>0.1154427407944896</c:v>
                </c:pt>
                <c:pt idx="111">
                  <c:v>0.11496683200742505</c:v>
                </c:pt>
                <c:pt idx="112">
                  <c:v>0.11448859221771523</c:v>
                </c:pt>
                <c:pt idx="113">
                  <c:v>0.11400802086603237</c:v>
                </c:pt>
                <c:pt idx="114">
                  <c:v>0.11352511730705023</c:v>
                </c:pt>
                <c:pt idx="115">
                  <c:v>0.11303988081071722</c:v>
                </c:pt>
                <c:pt idx="116">
                  <c:v>0.11255231056348733</c:v>
                </c:pt>
                <c:pt idx="117">
                  <c:v>0.11206240566951002</c:v>
                </c:pt>
                <c:pt idx="118">
                  <c:v>0.11157016515178128</c:v>
                </c:pt>
                <c:pt idx="119">
                  <c:v>0.11107558795325645</c:v>
                </c:pt>
                <c:pt idx="120">
                  <c:v>0.11057867293792686</c:v>
                </c:pt>
                <c:pt idx="121">
                  <c:v>0.11007941889186107</c:v>
                </c:pt>
                <c:pt idx="122">
                  <c:v>0.10957782452421241</c:v>
                </c:pt>
                <c:pt idx="123">
                  <c:v>0.10907388846819348</c:v>
                </c:pt>
                <c:pt idx="124">
                  <c:v>0.10856760928201931</c:v>
                </c:pt>
                <c:pt idx="125">
                  <c:v>0.10805898544981976</c:v>
                </c:pt>
                <c:pt idx="126">
                  <c:v>0.10754801538252257</c:v>
                </c:pt>
                <c:pt idx="127">
                  <c:v>0.10703469741870775</c:v>
                </c:pt>
                <c:pt idx="128">
                  <c:v>0.10651902982543451</c:v>
                </c:pt>
                <c:pt idx="129">
                  <c:v>0.10600101079904156</c:v>
                </c:pt>
                <c:pt idx="130">
                  <c:v>0.10548063846592147</c:v>
                </c:pt>
                <c:pt idx="131">
                  <c:v>0.10495791088327021</c:v>
                </c:pt>
                <c:pt idx="132">
                  <c:v>0.10443282603981248</c:v>
                </c:pt>
                <c:pt idx="133">
                  <c:v>0.10390538185650366</c:v>
                </c:pt>
                <c:pt idx="134">
                  <c:v>0.10337557618720908</c:v>
                </c:pt>
                <c:pt idx="135">
                  <c:v>0.10284340681936141</c:v>
                </c:pt>
                <c:pt idx="136">
                  <c:v>0.10230887147459661</c:v>
                </c:pt>
                <c:pt idx="137">
                  <c:v>0.10177196780936953</c:v>
                </c:pt>
                <c:pt idx="138">
                  <c:v>0.10123269341554916</c:v>
                </c:pt>
                <c:pt idx="139">
                  <c:v>0.10069104582099483</c:v>
                </c:pt>
                <c:pt idx="140">
                  <c:v>0.10014702249011327</c:v>
                </c:pt>
                <c:pt idx="141">
                  <c:v>9.9600620824397593E-2</c:v>
                </c:pt>
                <c:pt idx="142">
                  <c:v>9.9051838162948463E-2</c:v>
                </c:pt>
                <c:pt idx="143">
                  <c:v>9.8500671782978055E-2</c:v>
                </c:pt>
                <c:pt idx="144">
                  <c:v>9.7947118900297198E-2</c:v>
                </c:pt>
                <c:pt idx="145">
                  <c:v>9.7391176669786306E-2</c:v>
                </c:pt>
                <c:pt idx="146">
                  <c:v>9.6832842185850532E-2</c:v>
                </c:pt>
                <c:pt idx="147">
                  <c:v>9.6272112482859468E-2</c:v>
                </c:pt>
                <c:pt idx="148">
                  <c:v>9.5708984535571862E-2</c:v>
                </c:pt>
                <c:pt idx="149">
                  <c:v>9.5143455259545873E-2</c:v>
                </c:pt>
                <c:pt idx="150">
                  <c:v>9.4575521511535116E-2</c:v>
                </c:pt>
                <c:pt idx="151">
                  <c:v>9.4005180089870924E-2</c:v>
                </c:pt>
                <c:pt idx="152">
                  <c:v>9.3432427734831125E-2</c:v>
                </c:pt>
                <c:pt idx="153">
                  <c:v>9.2857261128995838E-2</c:v>
                </c:pt>
                <c:pt idx="154">
                  <c:v>9.2279676897590493E-2</c:v>
                </c:pt>
                <c:pt idx="155">
                  <c:v>9.1699671608816369E-2</c:v>
                </c:pt>
                <c:pt idx="156">
                  <c:v>9.1117241774169161E-2</c:v>
                </c:pt>
                <c:pt idx="157">
                  <c:v>9.0532383848745512E-2</c:v>
                </c:pt>
                <c:pt idx="158">
                  <c:v>8.9945094231538375E-2</c:v>
                </c:pt>
                <c:pt idx="159">
                  <c:v>8.9355369265720783E-2</c:v>
                </c:pt>
                <c:pt idx="160">
                  <c:v>8.8763205238918869E-2</c:v>
                </c:pt>
                <c:pt idx="161">
                  <c:v>8.8168598383474156E-2</c:v>
                </c:pt>
                <c:pt idx="162">
                  <c:v>8.7571544876695301E-2</c:v>
                </c:pt>
                <c:pt idx="163">
                  <c:v>8.6972040841099774E-2</c:v>
                </c:pt>
                <c:pt idx="164">
                  <c:v>8.6370082344645396E-2</c:v>
                </c:pt>
                <c:pt idx="165">
                  <c:v>8.5765665400952262E-2</c:v>
                </c:pt>
                <c:pt idx="166">
                  <c:v>8.515878596951508E-2</c:v>
                </c:pt>
                <c:pt idx="167">
                  <c:v>8.4549439955906192E-2</c:v>
                </c:pt>
                <c:pt idx="168">
                  <c:v>8.3937623211969445E-2</c:v>
                </c:pt>
                <c:pt idx="169">
                  <c:v>8.3323331536005227E-2</c:v>
                </c:pt>
                <c:pt idx="170">
                  <c:v>8.2706560672946655E-2</c:v>
                </c:pt>
                <c:pt idx="171">
                  <c:v>8.2087306314527334E-2</c:v>
                </c:pt>
                <c:pt idx="172">
                  <c:v>8.1465564099440668E-2</c:v>
                </c:pt>
                <c:pt idx="173">
                  <c:v>8.0841329613491011E-2</c:v>
                </c:pt>
                <c:pt idx="174">
                  <c:v>8.0214598389736741E-2</c:v>
                </c:pt>
                <c:pt idx="175">
                  <c:v>7.9585365908625513E-2</c:v>
                </c:pt>
                <c:pt idx="176">
                  <c:v>7.8953627598121731E-2</c:v>
                </c:pt>
                <c:pt idx="177">
                  <c:v>7.8319378833826545E-2</c:v>
                </c:pt>
                <c:pt idx="178">
                  <c:v>7.7682614939090303E-2</c:v>
                </c:pt>
                <c:pt idx="179">
                  <c:v>7.7043331185117803E-2</c:v>
                </c:pt>
                <c:pt idx="180">
                  <c:v>7.6401522791066365E-2</c:v>
                </c:pt>
                <c:pt idx="181">
                  <c:v>7.5757184924136856E-2</c:v>
                </c:pt>
                <c:pt idx="182">
                  <c:v>7.5110312699657872E-2</c:v>
                </c:pt>
                <c:pt idx="183">
                  <c:v>7.4460901181163108E-2</c:v>
                </c:pt>
                <c:pt idx="184">
                  <c:v>7.3808945380462065E-2</c:v>
                </c:pt>
                <c:pt idx="185">
                  <c:v>7.3154440257704248E-2</c:v>
                </c:pt>
                <c:pt idx="186">
                  <c:v>7.2497380721436883E-2</c:v>
                </c:pt>
                <c:pt idx="187">
                  <c:v>7.1837761628656363E-2</c:v>
                </c:pt>
                <c:pt idx="188">
                  <c:v>7.1175577784853408E-2</c:v>
                </c:pt>
                <c:pt idx="189">
                  <c:v>7.0510823944052142E-2</c:v>
                </c:pt>
                <c:pt idx="190">
                  <c:v>6.9843494808843137E-2</c:v>
                </c:pt>
                <c:pt idx="191">
                  <c:v>6.9173585030410489E-2</c:v>
                </c:pt>
                <c:pt idx="192">
                  <c:v>6.8501089208553065E-2</c:v>
                </c:pt>
                <c:pt idx="193">
                  <c:v>6.7826001891700002E-2</c:v>
                </c:pt>
                <c:pt idx="194">
                  <c:v>6.714831757692051E-2</c:v>
                </c:pt>
                <c:pt idx="195">
                  <c:v>6.6468030709928072E-2</c:v>
                </c:pt>
                <c:pt idx="196">
                  <c:v>6.5785135685079141E-2</c:v>
                </c:pt>
                <c:pt idx="197">
                  <c:v>6.5099626845366382E-2</c:v>
                </c:pt>
                <c:pt idx="198">
                  <c:v>6.4411498482406515E-2</c:v>
                </c:pt>
                <c:pt idx="199">
                  <c:v>6.3720744836422927E-2</c:v>
                </c:pt>
                <c:pt idx="200">
                  <c:v>6.3027360096222979E-2</c:v>
                </c:pt>
                <c:pt idx="201">
                  <c:v>6.2331338399170183E-2</c:v>
                </c:pt>
                <c:pt idx="202">
                  <c:v>6.163267383115123E-2</c:v>
                </c:pt>
                <c:pt idx="203">
                  <c:v>6.0931360426538045E-2</c:v>
                </c:pt>
                <c:pt idx="204">
                  <c:v>6.0227392168144767E-2</c:v>
                </c:pt>
                <c:pt idx="205">
                  <c:v>5.9520762987179884E-2</c:v>
                </c:pt>
                <c:pt idx="206">
                  <c:v>5.8811466763193418E-2</c:v>
                </c:pt>
                <c:pt idx="207">
                  <c:v>5.8099497324019311E-2</c:v>
                </c:pt>
                <c:pt idx="208">
                  <c:v>5.7384848445713094E-2</c:v>
                </c:pt>
                <c:pt idx="209">
                  <c:v>5.6667513852484738E-2</c:v>
                </c:pt>
                <c:pt idx="210">
                  <c:v>5.5947487216626873E-2</c:v>
                </c:pt>
                <c:pt idx="211">
                  <c:v>5.5224762158438384E-2</c:v>
                </c:pt>
                <c:pt idx="212">
                  <c:v>5.4499332246143409E-2</c:v>
                </c:pt>
                <c:pt idx="213">
                  <c:v>5.3771190995805754E-2</c:v>
                </c:pt>
                <c:pt idx="214">
                  <c:v>5.3040331871238841E-2</c:v>
                </c:pt>
                <c:pt idx="215">
                  <c:v>5.2306748283911214E-2</c:v>
                </c:pt>
                <c:pt idx="216">
                  <c:v>5.1570433592847492E-2</c:v>
                </c:pt>
                <c:pt idx="217">
                  <c:v>5.0831381104525078E-2</c:v>
                </c:pt>
                <c:pt idx="218">
                  <c:v>5.0089584072766383E-2</c:v>
                </c:pt>
                <c:pt idx="219">
                  <c:v>4.9345035698626763E-2</c:v>
                </c:pt>
                <c:pt idx="220">
                  <c:v>4.8597729130278169E-2</c:v>
                </c:pt>
                <c:pt idx="221">
                  <c:v>4.7847657462888507E-2</c:v>
                </c:pt>
                <c:pt idx="222">
                  <c:v>4.7094813738496735E-2</c:v>
                </c:pt>
                <c:pt idx="223">
                  <c:v>4.633919094588379E-2</c:v>
                </c:pt>
                <c:pt idx="224">
                  <c:v>4.5580782020439276E-2</c:v>
                </c:pt>
                <c:pt idx="225">
                  <c:v>4.4819579844024002E-2</c:v>
                </c:pt>
                <c:pt idx="226">
                  <c:v>4.4055577244828406E-2</c:v>
                </c:pt>
                <c:pt idx="227">
                  <c:v>4.3288766997226794E-2</c:v>
                </c:pt>
                <c:pt idx="228">
                  <c:v>4.2519141821627512E-2</c:v>
                </c:pt>
                <c:pt idx="229">
                  <c:v>4.174669438431905E-2</c:v>
                </c:pt>
                <c:pt idx="230">
                  <c:v>4.097141729731206E-2</c:v>
                </c:pt>
                <c:pt idx="231">
                  <c:v>4.0193303118177301E-2</c:v>
                </c:pt>
                <c:pt idx="232">
                  <c:v>3.9412344349879641E-2</c:v>
                </c:pt>
                <c:pt idx="233">
                  <c:v>3.8628533440607918E-2</c:v>
                </c:pt>
                <c:pt idx="234">
                  <c:v>3.7841862783600896E-2</c:v>
                </c:pt>
                <c:pt idx="235">
                  <c:v>3.7052324716969204E-2</c:v>
                </c:pt>
                <c:pt idx="236">
                  <c:v>3.625991152351328E-2</c:v>
                </c:pt>
                <c:pt idx="237">
                  <c:v>3.5464615430537375E-2</c:v>
                </c:pt>
                <c:pt idx="238">
                  <c:v>3.4666428609659558E-2</c:v>
                </c:pt>
                <c:pt idx="239">
                  <c:v>3.3865343176617851E-2</c:v>
                </c:pt>
                <c:pt idx="240">
                  <c:v>3.3061351191072313E-2</c:v>
                </c:pt>
                <c:pt idx="241">
                  <c:v>3.2254444656403314E-2</c:v>
                </c:pt>
                <c:pt idx="242">
                  <c:v>3.1444615519505795E-2</c:v>
                </c:pt>
                <c:pt idx="243">
                  <c:v>3.0631855670579633E-2</c:v>
                </c:pt>
                <c:pt idx="244">
                  <c:v>2.9816156942916117E-2</c:v>
                </c:pt>
                <c:pt idx="245">
                  <c:v>2.899751111268048E-2</c:v>
                </c:pt>
                <c:pt idx="246">
                  <c:v>2.817590989869051E-2</c:v>
                </c:pt>
                <c:pt idx="247">
                  <c:v>2.7351344962191299E-2</c:v>
                </c:pt>
                <c:pt idx="248">
                  <c:v>2.6523807906626062E-2</c:v>
                </c:pt>
                <c:pt idx="249">
                  <c:v>2.5693290277403052E-2</c:v>
                </c:pt>
                <c:pt idx="250">
                  <c:v>2.4859783561658549E-2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A1-E14A-8756-712BCDD2E77C}"/>
            </c:ext>
          </c:extLst>
        </c:ser>
        <c:ser>
          <c:idx val="3"/>
          <c:order val="3"/>
          <c:tx>
            <c:v>hc (Exp.)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1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'TF500, WC30'!$K$5:$K$8</c:f>
              <c:numCache>
                <c:formatCode>General</c:formatCode>
                <c:ptCount val="4"/>
                <c:pt idx="0">
                  <c:v>4.3</c:v>
                </c:pt>
                <c:pt idx="1">
                  <c:v>5.2</c:v>
                </c:pt>
                <c:pt idx="2">
                  <c:v>6.2</c:v>
                </c:pt>
                <c:pt idx="3">
                  <c:v>7.1000000000000005</c:v>
                </c:pt>
              </c:numCache>
            </c:numRef>
          </c:xVal>
          <c:yVal>
            <c:numRef>
              <c:f>'TF500, WC30'!$N$5:$N$8</c:f>
              <c:numCache>
                <c:formatCode>General</c:formatCode>
                <c:ptCount val="4"/>
                <c:pt idx="0">
                  <c:v>2.5400000000000002E-3</c:v>
                </c:pt>
                <c:pt idx="1">
                  <c:v>1.0503243243243256E-2</c:v>
                </c:pt>
                <c:pt idx="2">
                  <c:v>1.1237774902975423E-2</c:v>
                </c:pt>
                <c:pt idx="3">
                  <c:v>1.9579867549668877E-2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A1-E14A-8756-712BCDD2E77C}"/>
            </c:ext>
          </c:extLst>
        </c:ser>
        <c:ser>
          <c:idx val="4"/>
          <c:order val="4"/>
          <c:tx>
            <c:v>ID - hD (Exp.)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chemeClr val="bg1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'TF500, WC30'!$K$5:$K$8</c:f>
              <c:numCache>
                <c:formatCode>General</c:formatCode>
                <c:ptCount val="4"/>
                <c:pt idx="0">
                  <c:v>4.3</c:v>
                </c:pt>
                <c:pt idx="1">
                  <c:v>5.2</c:v>
                </c:pt>
                <c:pt idx="2">
                  <c:v>6.2</c:v>
                </c:pt>
                <c:pt idx="3">
                  <c:v>7.1000000000000005</c:v>
                </c:pt>
              </c:numCache>
            </c:numRef>
          </c:xVal>
          <c:yVal>
            <c:numRef>
              <c:f>'TF500, WC30'!$M$5:$M$8</c:f>
              <c:numCache>
                <c:formatCode>General</c:formatCode>
                <c:ptCount val="4"/>
                <c:pt idx="0">
                  <c:v>8.9301052631578934E-2</c:v>
                </c:pt>
                <c:pt idx="1">
                  <c:v>9.391135135135141E-2</c:v>
                </c:pt>
                <c:pt idx="2">
                  <c:v>8.4677619663648021E-2</c:v>
                </c:pt>
                <c:pt idx="3">
                  <c:v>7.7915761589403915E-2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A1-E14A-8756-712BCDD2E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939343"/>
        <c:axId val="1755861775"/>
      </c:scatterChart>
      <c:valAx>
        <c:axId val="1659939343"/>
        <c:scaling>
          <c:orientation val="minMax"/>
          <c:max val="8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Pipe Length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55861775"/>
        <c:crosses val="autoZero"/>
        <c:crossBetween val="midCat"/>
      </c:valAx>
      <c:valAx>
        <c:axId val="1755861775"/>
        <c:scaling>
          <c:orientation val="minMax"/>
          <c:max val="0.1527999999999999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Pipe Diameter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659939343"/>
        <c:crosses val="autoZero"/>
        <c:crossBetween val="midCat"/>
        <c:majorUnit val="0.03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84714027815819626"/>
          <c:y val="0.10852628974939706"/>
          <c:w val="0.14588588876176134"/>
          <c:h val="0.619900669365196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image" Target="../media/image1.png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13297</xdr:colOff>
      <xdr:row>37</xdr:row>
      <xdr:rowOff>124965</xdr:rowOff>
    </xdr:from>
    <xdr:to>
      <xdr:col>14</xdr:col>
      <xdr:colOff>786190</xdr:colOff>
      <xdr:row>51</xdr:row>
      <xdr:rowOff>120953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EF424F-B279-6C41-8751-5416868D54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205154</xdr:colOff>
      <xdr:row>0</xdr:row>
      <xdr:rowOff>0</xdr:rowOff>
    </xdr:from>
    <xdr:to>
      <xdr:col>9</xdr:col>
      <xdr:colOff>5862</xdr:colOff>
      <xdr:row>14</xdr:row>
      <xdr:rowOff>60232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A153C2-628A-294D-A14E-4FE549121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5654" y="0"/>
          <a:ext cx="7750908" cy="29050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44782</xdr:colOff>
      <xdr:row>26</xdr:row>
      <xdr:rowOff>65424</xdr:rowOff>
    </xdr:from>
    <xdr:to>
      <xdr:col>23</xdr:col>
      <xdr:colOff>804333</xdr:colOff>
      <xdr:row>46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323B97-623D-C7B8-0818-B7444483A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205154</xdr:colOff>
      <xdr:row>0</xdr:row>
      <xdr:rowOff>0</xdr:rowOff>
    </xdr:from>
    <xdr:to>
      <xdr:col>8</xdr:col>
      <xdr:colOff>871771</xdr:colOff>
      <xdr:row>14</xdr:row>
      <xdr:rowOff>60232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B0EFF8-9DD3-E3F1-6157-647C092E8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40539" y="0"/>
          <a:ext cx="7772400" cy="29323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382456</xdr:colOff>
      <xdr:row>12</xdr:row>
      <xdr:rowOff>22478</xdr:rowOff>
    </xdr:from>
    <xdr:to>
      <xdr:col>11</xdr:col>
      <xdr:colOff>334818</xdr:colOff>
      <xdr:row>37</xdr:row>
      <xdr:rowOff>127001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AAE3B4-8092-38C7-25AB-9B4CE9E85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23602</xdr:colOff>
      <xdr:row>32</xdr:row>
      <xdr:rowOff>66984</xdr:rowOff>
    </xdr:from>
    <xdr:to>
      <xdr:col>27</xdr:col>
      <xdr:colOff>493389</xdr:colOff>
      <xdr:row>45</xdr:row>
      <xdr:rowOff>180272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7DECCE-B7D5-4B82-8A08-EDB9D7F13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16347</xdr:colOff>
      <xdr:row>78</xdr:row>
      <xdr:rowOff>18800</xdr:rowOff>
    </xdr:from>
    <xdr:to>
      <xdr:col>12</xdr:col>
      <xdr:colOff>16013</xdr:colOff>
      <xdr:row>107</xdr:row>
      <xdr:rowOff>181663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E57C11-508F-2D45-A27C-F4CC720025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78673</xdr:colOff>
      <xdr:row>32</xdr:row>
      <xdr:rowOff>112389</xdr:rowOff>
    </xdr:from>
    <xdr:to>
      <xdr:col>21</xdr:col>
      <xdr:colOff>573186</xdr:colOff>
      <xdr:row>54</xdr:row>
      <xdr:rowOff>44954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FA83B5-667F-1A49-A4C3-48235A7739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562792</xdr:colOff>
      <xdr:row>78</xdr:row>
      <xdr:rowOff>80282</xdr:rowOff>
    </xdr:from>
    <xdr:to>
      <xdr:col>30</xdr:col>
      <xdr:colOff>515408</xdr:colOff>
      <xdr:row>100</xdr:row>
      <xdr:rowOff>12846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456C2E-55A6-F245-AD47-5C251072E0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313345</xdr:colOff>
      <xdr:row>54</xdr:row>
      <xdr:rowOff>181412</xdr:rowOff>
    </xdr:from>
    <xdr:to>
      <xdr:col>23</xdr:col>
      <xdr:colOff>807858</xdr:colOff>
      <xdr:row>76</xdr:row>
      <xdr:rowOff>113978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12D3E3-F304-6847-B099-24AF59DAC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579782</xdr:colOff>
      <xdr:row>23</xdr:row>
      <xdr:rowOff>41412</xdr:rowOff>
    </xdr:from>
    <xdr:to>
      <xdr:col>44</xdr:col>
      <xdr:colOff>246035</xdr:colOff>
      <xdr:row>44</xdr:row>
      <xdr:rowOff>181042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0350F7-8632-7841-B674-E444BCA44E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124240</xdr:colOff>
      <xdr:row>109</xdr:row>
      <xdr:rowOff>110435</xdr:rowOff>
    </xdr:from>
    <xdr:to>
      <xdr:col>12</xdr:col>
      <xdr:colOff>123906</xdr:colOff>
      <xdr:row>139</xdr:row>
      <xdr:rowOff>66233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C9C39E8-4257-A24D-80BB-4CBCD4CDAE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289891</xdr:colOff>
      <xdr:row>140</xdr:row>
      <xdr:rowOff>193261</xdr:rowOff>
    </xdr:from>
    <xdr:to>
      <xdr:col>22</xdr:col>
      <xdr:colOff>551839</xdr:colOff>
      <xdr:row>170</xdr:row>
      <xdr:rowOff>149058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6DF821C-FA06-A74C-B847-37674CC4B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185737</xdr:colOff>
      <xdr:row>77</xdr:row>
      <xdr:rowOff>161925</xdr:rowOff>
    </xdr:from>
    <xdr:to>
      <xdr:col>17</xdr:col>
      <xdr:colOff>828674</xdr:colOff>
      <xdr:row>94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C89985A-EC04-475E-09CA-C6FC6797D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364573</xdr:colOff>
      <xdr:row>37</xdr:row>
      <xdr:rowOff>43901</xdr:rowOff>
    </xdr:from>
    <xdr:to>
      <xdr:col>14</xdr:col>
      <xdr:colOff>313317</xdr:colOff>
      <xdr:row>51</xdr:row>
      <xdr:rowOff>39889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5110F1-83C1-8647-9B76-EFF3B958E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205154</xdr:colOff>
      <xdr:row>0</xdr:row>
      <xdr:rowOff>0</xdr:rowOff>
    </xdr:from>
    <xdr:to>
      <xdr:col>8</xdr:col>
      <xdr:colOff>839777</xdr:colOff>
      <xdr:row>14</xdr:row>
      <xdr:rowOff>40073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8AE86-AD1C-1347-9D35-A6E0BA399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5654" y="0"/>
          <a:ext cx="7750908" cy="2905032"/>
        </a:xfrm>
        <a:prstGeom prst="rect">
          <a:avLst/>
        </a:prstGeom>
      </xdr:spPr>
    </xdr:pic>
    <xdr:clientData/>
  </xdr:twoCellAnchor>
  <xdr:twoCellAnchor>
    <xdr:from>
      <xdr:col>12</xdr:col>
      <xdr:colOff>265508</xdr:colOff>
      <xdr:row>14</xdr:row>
      <xdr:rowOff>67555</xdr:rowOff>
    </xdr:from>
    <xdr:to>
      <xdr:col>23</xdr:col>
      <xdr:colOff>52884</xdr:colOff>
      <xdr:row>29</xdr:row>
      <xdr:rowOff>90563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5AB961-264C-EF4D-BDCA-1924568B5E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565150</xdr:colOff>
      <xdr:row>9</xdr:row>
      <xdr:rowOff>50800</xdr:rowOff>
    </xdr:from>
    <xdr:to>
      <xdr:col>44</xdr:col>
      <xdr:colOff>749300</xdr:colOff>
      <xdr:row>35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A88D9E-FC4D-4747-AE46-C4A87798A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364573</xdr:colOff>
      <xdr:row>37</xdr:row>
      <xdr:rowOff>43901</xdr:rowOff>
    </xdr:from>
    <xdr:to>
      <xdr:col>14</xdr:col>
      <xdr:colOff>313317</xdr:colOff>
      <xdr:row>51</xdr:row>
      <xdr:rowOff>39889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D89678-1800-334B-84B4-2EF75CC292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205154</xdr:colOff>
      <xdr:row>0</xdr:row>
      <xdr:rowOff>0</xdr:rowOff>
    </xdr:from>
    <xdr:to>
      <xdr:col>8</xdr:col>
      <xdr:colOff>839777</xdr:colOff>
      <xdr:row>14</xdr:row>
      <xdr:rowOff>40073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B5A96A-4132-E24C-A133-763BAE3DB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48354" y="0"/>
          <a:ext cx="7733923" cy="2910273"/>
        </a:xfrm>
        <a:prstGeom prst="rect">
          <a:avLst/>
        </a:prstGeom>
      </xdr:spPr>
    </xdr:pic>
    <xdr:clientData/>
  </xdr:twoCellAnchor>
  <xdr:twoCellAnchor>
    <xdr:from>
      <xdr:col>12</xdr:col>
      <xdr:colOff>265508</xdr:colOff>
      <xdr:row>14</xdr:row>
      <xdr:rowOff>67555</xdr:rowOff>
    </xdr:from>
    <xdr:to>
      <xdr:col>23</xdr:col>
      <xdr:colOff>52884</xdr:colOff>
      <xdr:row>29</xdr:row>
      <xdr:rowOff>90563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0A0222-B984-AF47-AAC3-1FCFA715C6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midrezaasaadian/Desktop/DDfinal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-500 ppm"/>
      <sheetName val="FA-400 ppm"/>
      <sheetName val="FA-300 ppm"/>
      <sheetName val="FA-200 ppm"/>
      <sheetName val="FA-100 ppm"/>
      <sheetName val="FA-000 ppm"/>
      <sheetName val="Number of Cont."/>
      <sheetName val="Sheet1"/>
      <sheetName val="300ppm_TF2"/>
      <sheetName val="500ppm_TF2"/>
      <sheetName val="400ppm_TF2"/>
      <sheetName val="200ppm_TF2"/>
      <sheetName val="100ppm_TF2"/>
      <sheetName val="000ppm_TF2"/>
      <sheetName val="000ppm_TF4"/>
      <sheetName val="500ppm_TF1.5"/>
      <sheetName val="500ppm_TF1"/>
      <sheetName val="400ppm_TF1"/>
      <sheetName val="400ppm_TF1.5"/>
      <sheetName val="300ppm_TF1"/>
      <sheetName val="300ppm_TF1.5"/>
      <sheetName val="100ppm_TF4"/>
      <sheetName val="200ppm_TF4"/>
    </sheetNames>
    <sheetDataSet>
      <sheetData sheetId="0">
        <row r="111">
          <cell r="N111">
            <v>251.07195163195587</v>
          </cell>
          <cell r="AL111">
            <v>217.44553731162</v>
          </cell>
        </row>
      </sheetData>
      <sheetData sheetId="1">
        <row r="111">
          <cell r="N111">
            <v>257.76652852204717</v>
          </cell>
          <cell r="AL111">
            <v>226.71771959026265</v>
          </cell>
        </row>
      </sheetData>
      <sheetData sheetId="2">
        <row r="111">
          <cell r="N111">
            <v>266.61452733804958</v>
          </cell>
          <cell r="AL111">
            <v>223.42315492572209</v>
          </cell>
        </row>
      </sheetData>
      <sheetData sheetId="3">
        <row r="37">
          <cell r="N37">
            <v>279.16792839924278</v>
          </cell>
          <cell r="AL37">
            <v>231.925747159526</v>
          </cell>
        </row>
      </sheetData>
      <sheetData sheetId="4">
        <row r="37">
          <cell r="N37">
            <v>297.46177880422562</v>
          </cell>
          <cell r="AL37">
            <v>243.59791282505012</v>
          </cell>
        </row>
      </sheetData>
      <sheetData sheetId="5">
        <row r="37">
          <cell r="N37">
            <v>307.49478500237547</v>
          </cell>
          <cell r="AL37">
            <v>260.44173020127164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D266-920E-FF44-B276-6C68846A04FB}">
  <dimension ref="B12:O155"/>
  <sheetViews>
    <sheetView topLeftCell="A7" zoomScale="126" zoomScaleNormal="126" workbookViewId="0">
      <selection activeCell="E27" sqref="E27"/>
    </sheetView>
  </sheetViews>
  <sheetFormatPr defaultColWidth="11" defaultRowHeight="15.6" x14ac:dyDescent="0.3"/>
  <cols>
    <col min="2" max="2" width="25" bestFit="1" customWidth="1"/>
    <col min="5" max="5" width="12.09765625" bestFit="1" customWidth="1"/>
    <col min="8" max="8" width="36.59765625" bestFit="1" customWidth="1"/>
    <col min="9" max="11" width="12.09765625" bestFit="1" customWidth="1"/>
  </cols>
  <sheetData>
    <row r="12" spans="2:11" x14ac:dyDescent="0.3">
      <c r="B12" s="1" t="s">
        <v>0</v>
      </c>
    </row>
    <row r="13" spans="2:11" x14ac:dyDescent="0.3">
      <c r="B13" s="2" t="s">
        <v>1</v>
      </c>
    </row>
    <row r="14" spans="2:11" x14ac:dyDescent="0.3">
      <c r="B14" t="s">
        <v>2</v>
      </c>
    </row>
    <row r="16" spans="2:11" x14ac:dyDescent="0.3">
      <c r="B16" s="73" t="s">
        <v>3</v>
      </c>
      <c r="C16" s="74"/>
      <c r="D16" s="74"/>
      <c r="E16" s="75"/>
      <c r="H16" s="73" t="s">
        <v>4</v>
      </c>
      <c r="I16" s="74"/>
      <c r="J16" s="74"/>
      <c r="K16" s="75"/>
    </row>
    <row r="17" spans="2:11" x14ac:dyDescent="0.3">
      <c r="B17" s="70" t="s">
        <v>5</v>
      </c>
      <c r="C17" s="71"/>
      <c r="D17" s="71"/>
      <c r="E17" s="72"/>
      <c r="H17" s="70" t="s">
        <v>5</v>
      </c>
      <c r="I17" s="71"/>
      <c r="J17" s="71"/>
      <c r="K17" s="72"/>
    </row>
    <row r="18" spans="2:11" x14ac:dyDescent="0.3">
      <c r="B18" s="11" t="s">
        <v>6</v>
      </c>
      <c r="C18" s="3" t="s">
        <v>7</v>
      </c>
      <c r="D18" s="3" t="s">
        <v>8</v>
      </c>
      <c r="E18" s="4">
        <v>50</v>
      </c>
      <c r="H18" s="11" t="s">
        <v>9</v>
      </c>
      <c r="I18" s="3" t="s">
        <v>10</v>
      </c>
      <c r="J18" s="3" t="s">
        <v>11</v>
      </c>
      <c r="K18" s="20">
        <f>D56</f>
        <v>6.6303333884563291E-4</v>
      </c>
    </row>
    <row r="19" spans="2:11" x14ac:dyDescent="0.3">
      <c r="B19" s="12" t="s">
        <v>12</v>
      </c>
      <c r="C19" t="s">
        <v>13</v>
      </c>
      <c r="D19" t="s">
        <v>14</v>
      </c>
      <c r="E19" s="5">
        <f>(100-E18)/100</f>
        <v>0.5</v>
      </c>
      <c r="H19" s="12" t="s">
        <v>15</v>
      </c>
      <c r="I19" t="s">
        <v>16</v>
      </c>
      <c r="J19" t="s">
        <v>14</v>
      </c>
      <c r="K19" s="5">
        <f>(2*K18/$E$27)-1</f>
        <v>-0.99129877508076603</v>
      </c>
    </row>
    <row r="20" spans="2:11" x14ac:dyDescent="0.3">
      <c r="B20" s="12" t="s">
        <v>17</v>
      </c>
      <c r="C20" t="s">
        <v>18</v>
      </c>
      <c r="D20" t="s">
        <v>19</v>
      </c>
      <c r="E20" s="5">
        <v>787.45</v>
      </c>
      <c r="H20" s="12" t="s">
        <v>20</v>
      </c>
      <c r="I20" t="s">
        <v>21</v>
      </c>
      <c r="J20" t="s">
        <v>22</v>
      </c>
      <c r="K20" s="5">
        <f>((E27^2)/4)*(PI()-ACOS(K19)+(K19*(SQRT(1-(K19^2)))))</f>
        <v>8.87496447884099E-6</v>
      </c>
    </row>
    <row r="21" spans="2:11" x14ac:dyDescent="0.3">
      <c r="B21" s="12" t="s">
        <v>23</v>
      </c>
      <c r="C21" t="s">
        <v>24</v>
      </c>
      <c r="D21" t="s">
        <v>25</v>
      </c>
      <c r="E21" s="5">
        <f>1.3/1000</f>
        <v>1.2999999999999999E-3</v>
      </c>
      <c r="H21" s="12" t="s">
        <v>26</v>
      </c>
      <c r="I21" t="s">
        <v>27</v>
      </c>
      <c r="J21" t="s">
        <v>11</v>
      </c>
      <c r="K21" s="21">
        <f>0.01</f>
        <v>0.01</v>
      </c>
    </row>
    <row r="22" spans="2:11" x14ac:dyDescent="0.3">
      <c r="B22" s="12" t="s">
        <v>28</v>
      </c>
      <c r="C22" t="s">
        <v>29</v>
      </c>
      <c r="D22" t="s">
        <v>14</v>
      </c>
      <c r="E22" s="5">
        <f>1-E19</f>
        <v>0.5</v>
      </c>
      <c r="H22" s="12" t="s">
        <v>30</v>
      </c>
      <c r="I22" t="s">
        <v>31</v>
      </c>
      <c r="J22" t="s">
        <v>14</v>
      </c>
      <c r="K22" s="5">
        <f>(2*K21/$E$27)-1</f>
        <v>-0.86876640419947504</v>
      </c>
    </row>
    <row r="23" spans="2:11" x14ac:dyDescent="0.3">
      <c r="B23" s="12" t="s">
        <v>17</v>
      </c>
      <c r="C23" t="s">
        <v>18</v>
      </c>
      <c r="D23" t="s">
        <v>19</v>
      </c>
      <c r="E23" s="5">
        <v>1020.7</v>
      </c>
      <c r="H23" s="12" t="s">
        <v>32</v>
      </c>
      <c r="I23" t="s">
        <v>33</v>
      </c>
      <c r="J23" t="s">
        <v>22</v>
      </c>
      <c r="K23" s="5">
        <f>(($E$27^2)/4)*(PI()-ACOS(K22)+(K22*(SQRT(1-(K22^2)))))</f>
        <v>5.1014302796574106E-4</v>
      </c>
    </row>
    <row r="24" spans="2:11" x14ac:dyDescent="0.3">
      <c r="B24" s="12" t="s">
        <v>23</v>
      </c>
      <c r="C24" t="s">
        <v>24</v>
      </c>
      <c r="D24" t="s">
        <v>25</v>
      </c>
      <c r="E24" s="5">
        <f>1/1000</f>
        <v>1E-3</v>
      </c>
      <c r="H24" s="12" t="s">
        <v>34</v>
      </c>
      <c r="I24" t="s">
        <v>35</v>
      </c>
      <c r="J24" t="s">
        <v>14</v>
      </c>
      <c r="K24" s="5">
        <f>2*SQRT(K21*($E$27-K21))</f>
        <v>7.5471849056452822E-2</v>
      </c>
    </row>
    <row r="25" spans="2:11" x14ac:dyDescent="0.3">
      <c r="B25" s="12" t="s">
        <v>36</v>
      </c>
      <c r="D25" t="s">
        <v>37</v>
      </c>
      <c r="E25" s="8">
        <v>300</v>
      </c>
      <c r="H25" s="12" t="s">
        <v>38</v>
      </c>
      <c r="I25" t="s">
        <v>39</v>
      </c>
      <c r="J25" t="s">
        <v>11</v>
      </c>
      <c r="K25" s="21">
        <f>0.05</f>
        <v>0.05</v>
      </c>
    </row>
    <row r="26" spans="2:11" x14ac:dyDescent="0.3">
      <c r="B26" s="12" t="s">
        <v>40</v>
      </c>
      <c r="E26" s="17" t="str">
        <f>IF(E18&gt;33, "WiO", "OiW")</f>
        <v>WiO</v>
      </c>
      <c r="H26" s="12" t="s">
        <v>41</v>
      </c>
      <c r="I26" t="s">
        <v>42</v>
      </c>
      <c r="J26" t="s">
        <v>14</v>
      </c>
      <c r="K26" s="5">
        <f>(2*(K25+K21)/$E$27)-1</f>
        <v>-0.21259842519685035</v>
      </c>
    </row>
    <row r="27" spans="2:11" x14ac:dyDescent="0.3">
      <c r="B27" s="12" t="s">
        <v>43</v>
      </c>
      <c r="C27" t="s">
        <v>44</v>
      </c>
      <c r="D27" t="s">
        <v>11</v>
      </c>
      <c r="E27" s="18">
        <v>0.15240000000000001</v>
      </c>
      <c r="H27" s="12" t="s">
        <v>45</v>
      </c>
      <c r="I27" t="s">
        <v>46</v>
      </c>
      <c r="J27" t="s">
        <v>22</v>
      </c>
      <c r="K27" s="5">
        <f>(($E$27^2)/4)*(PI()-ACOS(K26)+(K26*(SQRT(1-(K26^2)))))-K23</f>
        <v>6.1604378771616675E-3</v>
      </c>
    </row>
    <row r="28" spans="2:11" x14ac:dyDescent="0.3">
      <c r="B28" s="12" t="s">
        <v>47</v>
      </c>
      <c r="C28" t="s">
        <v>48</v>
      </c>
      <c r="D28" t="s">
        <v>22</v>
      </c>
      <c r="E28" s="17">
        <f>PI()*(E27^2)/4</f>
        <v>1.8241469247509919E-2</v>
      </c>
      <c r="H28" s="12" t="s">
        <v>49</v>
      </c>
      <c r="I28" t="s">
        <v>50</v>
      </c>
      <c r="J28" s="24" t="s">
        <v>14</v>
      </c>
      <c r="K28" s="5">
        <f>2*SQRT((K21+K25)*($E$27-K21-K25))</f>
        <v>0.14891608375189028</v>
      </c>
    </row>
    <row r="29" spans="2:11" x14ac:dyDescent="0.3">
      <c r="B29" s="13" t="s">
        <v>51</v>
      </c>
      <c r="C29" s="6" t="s">
        <v>52</v>
      </c>
      <c r="D29" s="6" t="s">
        <v>53</v>
      </c>
      <c r="E29" s="9">
        <f>(E25/2)/(60*1000*E28)</f>
        <v>0.13705036398541565</v>
      </c>
      <c r="H29" s="13" t="s">
        <v>54</v>
      </c>
      <c r="I29" s="6" t="s">
        <v>55</v>
      </c>
      <c r="J29" s="6" t="s">
        <v>14</v>
      </c>
      <c r="K29" s="15">
        <f>2*SQRT((K21+K25)*($E$27-K21-K25))-(2*SQRT(K25*($E$27-K25)))</f>
        <v>5.8077331919037245E-3</v>
      </c>
    </row>
    <row r="30" spans="2:11" x14ac:dyDescent="0.3">
      <c r="B30" s="76" t="s">
        <v>56</v>
      </c>
      <c r="C30" s="77"/>
      <c r="D30" s="77"/>
      <c r="E30" s="9" t="str">
        <f>IF(E26="WiO", "Oil", "Water")</f>
        <v>Oil</v>
      </c>
      <c r="H30" s="12" t="s">
        <v>57</v>
      </c>
      <c r="I30" t="s">
        <v>58</v>
      </c>
      <c r="J30" t="s">
        <v>14</v>
      </c>
      <c r="K30" s="8">
        <v>2E-3</v>
      </c>
    </row>
    <row r="31" spans="2:11" x14ac:dyDescent="0.3">
      <c r="B31" s="12" t="s">
        <v>17</v>
      </c>
      <c r="C31" t="s">
        <v>59</v>
      </c>
      <c r="D31" t="s">
        <v>19</v>
      </c>
      <c r="E31" s="5">
        <f>IF(E30="Oil",E20,E23)</f>
        <v>787.45</v>
      </c>
      <c r="H31" s="12" t="s">
        <v>60</v>
      </c>
      <c r="I31" t="s">
        <v>61</v>
      </c>
      <c r="J31" t="s">
        <v>14</v>
      </c>
      <c r="K31" s="8">
        <f>10^-20</f>
        <v>9.9999999999999995E-21</v>
      </c>
    </row>
    <row r="32" spans="2:11" x14ac:dyDescent="0.3">
      <c r="B32" s="12" t="s">
        <v>23</v>
      </c>
      <c r="C32" t="s">
        <v>62</v>
      </c>
      <c r="D32" t="s">
        <v>25</v>
      </c>
      <c r="E32" s="5">
        <f>IF(E30="Oil",E21,E24)</f>
        <v>1.2999999999999999E-3</v>
      </c>
      <c r="H32" s="12" t="s">
        <v>63</v>
      </c>
      <c r="I32" t="s">
        <v>64</v>
      </c>
      <c r="J32" t="s">
        <v>14</v>
      </c>
      <c r="K32" s="5">
        <f>((ABS($E$40)*$E$39/$E$41)^0.6)*(K25^0.2)*E38</f>
        <v>2.2749620630033718E-3</v>
      </c>
    </row>
    <row r="33" spans="2:11" x14ac:dyDescent="0.3">
      <c r="B33" s="13" t="s">
        <v>65</v>
      </c>
      <c r="C33" s="6" t="s">
        <v>66</v>
      </c>
      <c r="D33" s="6"/>
      <c r="E33" s="15">
        <f>IF(E30="Oil",E19,E22)</f>
        <v>0.5</v>
      </c>
      <c r="H33" s="12" t="s">
        <v>67</v>
      </c>
      <c r="I33" t="s">
        <v>68</v>
      </c>
      <c r="J33" t="s">
        <v>11</v>
      </c>
      <c r="K33" s="5">
        <f>0.5*E38*(1-(SQRT(1-(4.7/(K32+4.7)))))</f>
        <v>1.467006808470757E-4</v>
      </c>
    </row>
    <row r="34" spans="2:11" x14ac:dyDescent="0.3">
      <c r="B34" s="78" t="s">
        <v>69</v>
      </c>
      <c r="C34" s="79"/>
      <c r="D34" s="79"/>
      <c r="E34" s="10" t="str">
        <f>IF(E26="WiO", "Water", "Oil")</f>
        <v>Water</v>
      </c>
      <c r="H34" s="12" t="s">
        <v>70</v>
      </c>
      <c r="I34" t="s">
        <v>71</v>
      </c>
      <c r="J34" t="s">
        <v>11</v>
      </c>
      <c r="K34" s="5">
        <f>0.3025*E38*(SQRT(1-(4.7/(K32+4.7))))</f>
        <v>1.9960880875191951E-6</v>
      </c>
    </row>
    <row r="35" spans="2:11" x14ac:dyDescent="0.3">
      <c r="B35" s="12" t="s">
        <v>17</v>
      </c>
      <c r="C35" t="s">
        <v>72</v>
      </c>
      <c r="D35" t="s">
        <v>19</v>
      </c>
      <c r="E35" s="5">
        <f>IF(E34="Oil",E20,E23)</f>
        <v>1020.7</v>
      </c>
      <c r="H35" s="12" t="s">
        <v>73</v>
      </c>
      <c r="I35" t="s">
        <v>74</v>
      </c>
      <c r="J35" t="s">
        <v>11</v>
      </c>
      <c r="K35" s="5">
        <f>SQRT(3)*K34</f>
        <v>3.4573259839662374E-6</v>
      </c>
    </row>
    <row r="36" spans="2:11" x14ac:dyDescent="0.3">
      <c r="B36" s="12" t="s">
        <v>23</v>
      </c>
      <c r="C36" t="s">
        <v>75</v>
      </c>
      <c r="D36" t="s">
        <v>25</v>
      </c>
      <c r="E36" s="5">
        <f>IF(E34="Oil",E21,E24)</f>
        <v>1E-3</v>
      </c>
      <c r="H36" s="12" t="s">
        <v>76</v>
      </c>
      <c r="I36" t="s">
        <v>77</v>
      </c>
      <c r="J36" t="s">
        <v>14</v>
      </c>
      <c r="K36" s="5">
        <f>((6*PI())^(7/6))*$E$32*(K33^(7/3))/(4*($E$41^(5/6))*(K31^(1/6))*K34*K30)</f>
        <v>0.37213987004512428</v>
      </c>
    </row>
    <row r="37" spans="2:11" x14ac:dyDescent="0.3">
      <c r="B37" s="12" t="s">
        <v>65</v>
      </c>
      <c r="C37" t="s">
        <v>78</v>
      </c>
      <c r="D37" t="s">
        <v>14</v>
      </c>
      <c r="E37" s="5">
        <f>IF(E34="Oil",E19,E22)</f>
        <v>0.5</v>
      </c>
      <c r="H37" s="12" t="s">
        <v>79</v>
      </c>
      <c r="I37" t="s">
        <v>80</v>
      </c>
      <c r="J37" t="s">
        <v>14</v>
      </c>
      <c r="K37" s="5">
        <f>((6*PI())^(7/6))*$E$32*(K33^(7/3))/(4*($E$41^(5/6))*($K$31^(1/6))*K35*$K$30)</f>
        <v>0.21485505414674483</v>
      </c>
    </row>
    <row r="38" spans="2:11" x14ac:dyDescent="0.3">
      <c r="B38" s="13" t="s">
        <v>81</v>
      </c>
      <c r="C38" s="6" t="s">
        <v>82</v>
      </c>
      <c r="D38" s="6" t="s">
        <v>11</v>
      </c>
      <c r="E38" s="7">
        <f>300/1000000</f>
        <v>2.9999999999999997E-4</v>
      </c>
    </row>
    <row r="39" spans="2:11" x14ac:dyDescent="0.3">
      <c r="B39" s="11" t="s">
        <v>83</v>
      </c>
      <c r="C39" s="3" t="s">
        <v>84</v>
      </c>
      <c r="D39" s="3" t="s">
        <v>85</v>
      </c>
      <c r="E39" s="16">
        <v>9.81</v>
      </c>
    </row>
    <row r="40" spans="2:11" x14ac:dyDescent="0.3">
      <c r="B40" s="13" t="s">
        <v>86</v>
      </c>
      <c r="C40" s="6" t="s">
        <v>87</v>
      </c>
      <c r="D40" s="6" t="s">
        <v>19</v>
      </c>
      <c r="E40" s="15">
        <f>ABS(E20-E23)</f>
        <v>233.25</v>
      </c>
    </row>
    <row r="41" spans="2:11" x14ac:dyDescent="0.3">
      <c r="B41" s="13" t="s">
        <v>88</v>
      </c>
      <c r="C41" s="6" t="s">
        <v>89</v>
      </c>
      <c r="D41" s="6" t="s">
        <v>90</v>
      </c>
      <c r="E41" s="23">
        <v>28.8</v>
      </c>
    </row>
    <row r="42" spans="2:11" x14ac:dyDescent="0.3">
      <c r="B42" s="70" t="s">
        <v>91</v>
      </c>
      <c r="C42" s="71"/>
      <c r="D42" s="71"/>
      <c r="E42" s="72"/>
    </row>
    <row r="43" spans="2:11" x14ac:dyDescent="0.3">
      <c r="B43" s="11" t="s">
        <v>92</v>
      </c>
      <c r="C43" s="3" t="s">
        <v>93</v>
      </c>
      <c r="D43" s="3" t="s">
        <v>14</v>
      </c>
      <c r="E43" s="19">
        <f>(3*(E32+E36))/((2*E32)+(3*E36))</f>
        <v>1.2321428571428572</v>
      </c>
    </row>
    <row r="44" spans="2:11" x14ac:dyDescent="0.3">
      <c r="B44" s="12" t="s">
        <v>94</v>
      </c>
      <c r="C44" t="s">
        <v>95</v>
      </c>
      <c r="D44" t="s">
        <v>14</v>
      </c>
      <c r="E44" s="5">
        <f>(5*(E43^(-3/2))*((E37/E33)^0.45))</f>
        <v>3.6557661625856879</v>
      </c>
    </row>
    <row r="45" spans="2:11" x14ac:dyDescent="0.3">
      <c r="B45" s="12" t="s">
        <v>94</v>
      </c>
      <c r="C45" t="s">
        <v>96</v>
      </c>
      <c r="D45" t="s">
        <v>14</v>
      </c>
      <c r="E45" s="5">
        <f>(E33/(2*E37*E43))*(EXP((2.5*E37)/(1-(0.61*E37))))</f>
        <v>2.4513996733072223</v>
      </c>
    </row>
    <row r="46" spans="2:11" ht="31.2" x14ac:dyDescent="0.3">
      <c r="B46" s="14" t="s">
        <v>97</v>
      </c>
      <c r="C46" t="s">
        <v>98</v>
      </c>
      <c r="D46" t="s">
        <v>14</v>
      </c>
      <c r="E46" s="5">
        <f>9.72*((1+((0.01*E47)^(4/7)))-1)</f>
        <v>4.7712523078777016</v>
      </c>
    </row>
    <row r="47" spans="2:11" x14ac:dyDescent="0.3">
      <c r="B47" s="12" t="s">
        <v>99</v>
      </c>
      <c r="C47" t="s">
        <v>100</v>
      </c>
      <c r="D47" t="s">
        <v>14</v>
      </c>
      <c r="E47" s="5">
        <f>(E31*E40*E39*(E38^3))/(E32^2)</f>
        <v>28.786622106434912</v>
      </c>
    </row>
    <row r="48" spans="2:11" x14ac:dyDescent="0.3">
      <c r="B48" s="12" t="s">
        <v>101</v>
      </c>
      <c r="C48" t="s">
        <v>102</v>
      </c>
      <c r="D48" t="s">
        <v>14</v>
      </c>
      <c r="E48" s="5">
        <f>(E47/(6*(E46^2)))-(3/(E43*E46))</f>
        <v>-0.29954918277875464</v>
      </c>
    </row>
    <row r="49" spans="2:15" x14ac:dyDescent="0.3">
      <c r="B49" s="13" t="s">
        <v>103</v>
      </c>
      <c r="C49" s="6" t="s">
        <v>104</v>
      </c>
      <c r="D49" s="6" t="s">
        <v>53</v>
      </c>
      <c r="E49" s="15">
        <f>((3*E45*E37*E32)/(E48*E44*E33*E31*E38))*(((1+((E47*E48*E44*(E33^3))/(54*(E45^2)*(E37^2))))^0.5)-1)</f>
        <v>9.0868960423259415E-4</v>
      </c>
    </row>
    <row r="51" spans="2:15" x14ac:dyDescent="0.3">
      <c r="B51" s="29" t="s">
        <v>105</v>
      </c>
      <c r="C51" t="s">
        <v>106</v>
      </c>
      <c r="D51">
        <v>0.1</v>
      </c>
    </row>
    <row r="53" spans="2:15" x14ac:dyDescent="0.3">
      <c r="B53" s="25" t="s">
        <v>107</v>
      </c>
      <c r="C53" s="25" t="s">
        <v>108</v>
      </c>
      <c r="D53" s="25" t="s">
        <v>10</v>
      </c>
      <c r="E53" s="30" t="s">
        <v>109</v>
      </c>
      <c r="F53" s="30" t="s">
        <v>39</v>
      </c>
      <c r="G53" s="30" t="s">
        <v>64</v>
      </c>
      <c r="H53" s="30" t="s">
        <v>68</v>
      </c>
      <c r="I53" s="30" t="s">
        <v>71</v>
      </c>
      <c r="J53" s="30" t="s">
        <v>74</v>
      </c>
      <c r="K53" s="30" t="s">
        <v>77</v>
      </c>
      <c r="L53" s="30" t="s">
        <v>80</v>
      </c>
      <c r="M53" s="30" t="s">
        <v>110</v>
      </c>
      <c r="N53" s="30" t="s">
        <v>111</v>
      </c>
      <c r="O53" s="30" t="s">
        <v>112</v>
      </c>
    </row>
    <row r="54" spans="2:15" x14ac:dyDescent="0.3">
      <c r="B54" s="26" t="s">
        <v>113</v>
      </c>
      <c r="C54" s="26" t="s">
        <v>113</v>
      </c>
      <c r="D54" s="26" t="s">
        <v>113</v>
      </c>
      <c r="E54" s="30" t="s">
        <v>113</v>
      </c>
      <c r="F54" s="30" t="s">
        <v>113</v>
      </c>
      <c r="G54" s="30" t="s">
        <v>114</v>
      </c>
      <c r="H54" s="30" t="s">
        <v>113</v>
      </c>
      <c r="I54" s="30" t="s">
        <v>113</v>
      </c>
      <c r="J54" s="30" t="s">
        <v>113</v>
      </c>
      <c r="K54" s="30" t="s">
        <v>114</v>
      </c>
      <c r="L54" s="30" t="s">
        <v>114</v>
      </c>
      <c r="M54" s="30" t="s">
        <v>113</v>
      </c>
      <c r="N54" s="30" t="s">
        <v>113</v>
      </c>
      <c r="O54" s="30" t="s">
        <v>113</v>
      </c>
    </row>
    <row r="55" spans="2:15" x14ac:dyDescent="0.3">
      <c r="B55" s="28">
        <v>0</v>
      </c>
      <c r="C55" s="27">
        <f>$E$27</f>
        <v>0.15240000000000001</v>
      </c>
      <c r="D55" s="27">
        <f t="shared" ref="D55:D118" si="0">$E$49*B55/$E$29</f>
        <v>0</v>
      </c>
      <c r="E55">
        <f>E38</f>
        <v>2.9999999999999997E-4</v>
      </c>
      <c r="F55">
        <v>9.9999999999999995E-7</v>
      </c>
      <c r="G55">
        <f>((ABS($E$40)*$E$39/$E$41)^0.6)*(F55^0.2)*E55</f>
        <v>2.6132451794526335E-4</v>
      </c>
      <c r="H55">
        <f>0.5*E55*(1-(SQRT(1-(4.7/(G55+4.7)))))</f>
        <v>1.4888154031171322E-4</v>
      </c>
      <c r="I55">
        <f>0.3025*E55*(SQRT(1-(4.7/(G55+4.7))))</f>
        <v>6.7666811141350567E-7</v>
      </c>
      <c r="J55">
        <f>SQRT(3)*I55</f>
        <v>1.1720235488298696E-6</v>
      </c>
      <c r="K55">
        <f>((6*PI())^(7/6))*$E$32*(H55^(7/3))/(4*($E$41^(5/6))*($K$31^(1/6))*I55*$K$30)</f>
        <v>1.1362238026681755</v>
      </c>
      <c r="L55">
        <f>((6*PI())^(7/6))*$E$32*(H55^(7/3))/(4*($E$41^(5/6))*($K$31^(1/6))*J55*$K$30)</f>
        <v>0.65599911833013125</v>
      </c>
      <c r="M55">
        <f>(E55*$D$51)/($E$29*6*K55)</f>
        <v>3.210893699757702E-5</v>
      </c>
      <c r="O55">
        <f>C55-F55</f>
        <v>0.15239900000000001</v>
      </c>
    </row>
    <row r="56" spans="2:15" x14ac:dyDescent="0.3">
      <c r="B56" s="28">
        <f>B55+$D$51</f>
        <v>0.1</v>
      </c>
      <c r="C56" s="27">
        <f t="shared" ref="C56:C119" si="1">$E$27</f>
        <v>0.15240000000000001</v>
      </c>
      <c r="D56" s="27">
        <f t="shared" si="0"/>
        <v>6.6303333884563291E-4</v>
      </c>
      <c r="E56">
        <f>E55+M55</f>
        <v>3.3210893699757698E-4</v>
      </c>
      <c r="F56">
        <v>1E-4</v>
      </c>
      <c r="G56">
        <f>((ABS($E$40)*$E$39/$E$41)^0.6)*(F56^0.2)*E56</f>
        <v>7.2667373918051676E-4</v>
      </c>
      <c r="H56">
        <f>0.5*E56*(1-(SQRT(1-(4.7/(G56+4.7)))))</f>
        <v>1.6398985957591109E-4</v>
      </c>
      <c r="I56">
        <f>0.3025*E56*(SQRT(1-(4.7/(G56+4.7))))</f>
        <v>1.2490883983408322E-6</v>
      </c>
      <c r="J56">
        <f>SQRT(3)*I56</f>
        <v>2.1634845690711537E-6</v>
      </c>
      <c r="K56">
        <f>((6*PI())^(7/6))*$E$32*(H56^(7/3))/(4*($E$41^(5/6))*($K$31^(1/6))*I56*$K$30)</f>
        <v>0.77124213310063161</v>
      </c>
      <c r="L56">
        <f>((6*PI())^(7/6))*$E$32*(H56^(7/3))/(4*($E$41^(5/6))*($K$31^(1/6))*J56*$K$30)</f>
        <v>0.44527685315603088</v>
      </c>
      <c r="M56">
        <f>(E56*$D$51)/($E$29*6*K56)</f>
        <v>5.236708162981064E-5</v>
      </c>
      <c r="N56">
        <f>($D$51*2*1*E56)/($E$29*3*L56)</f>
        <v>3.6280978410775536E-4</v>
      </c>
      <c r="O56">
        <f t="shared" ref="O56:O119" si="2">C56-F56</f>
        <v>0.15230000000000002</v>
      </c>
    </row>
    <row r="57" spans="2:15" x14ac:dyDescent="0.3">
      <c r="B57" s="28">
        <f t="shared" ref="B57:B120" si="3">B56+$D$51</f>
        <v>0.2</v>
      </c>
      <c r="C57" s="27">
        <f t="shared" si="1"/>
        <v>0.15240000000000001</v>
      </c>
      <c r="D57" s="27">
        <f t="shared" si="0"/>
        <v>1.3260666776912658E-3</v>
      </c>
      <c r="E57">
        <f>E56+M56</f>
        <v>3.8447601862738763E-4</v>
      </c>
      <c r="F57">
        <f>F56+N56</f>
        <v>4.6280978410775535E-4</v>
      </c>
      <c r="G57">
        <f>((ABS($E$40)*$E$39/$E$41)^0.6)*(F57^0.2)*E57</f>
        <v>1.1429011396594162E-3</v>
      </c>
      <c r="H57">
        <f>0.5*E57*(1-(SQRT(1-(4.7/(G57+4.7)))))</f>
        <v>1.8924062888611644E-4</v>
      </c>
      <c r="I57">
        <f>0.3025*E57*(SQRT(1-(4.7/(G57+4.7))))</f>
        <v>1.8134151586843179E-6</v>
      </c>
      <c r="J57">
        <f>SQRT(3)*I57</f>
        <v>3.1409271900568165E-6</v>
      </c>
      <c r="K57">
        <f>((6*PI())^(7/6))*$E$32*(H57^(7/3))/(4*($E$41^(5/6))*($K$31^(1/6))*I57*$K$30)</f>
        <v>0.74201711078635268</v>
      </c>
      <c r="L57">
        <f>((6*PI())^(7/6))*$E$32*(H57^(7/3))/(4*($E$41^(5/6))*($K$31^(1/6))*J57*$K$30)</f>
        <v>0.42840377865580914</v>
      </c>
      <c r="M57">
        <f>(E57*$D$51)/($E$29*6*K57)</f>
        <v>6.3012091125177092E-5</v>
      </c>
      <c r="N57">
        <f>($D$51*2*1*E57)/($E$29*3*L57)</f>
        <v>4.3656057327986657E-4</v>
      </c>
      <c r="O57">
        <f t="shared" si="2"/>
        <v>0.15193719021589225</v>
      </c>
    </row>
    <row r="58" spans="2:15" x14ac:dyDescent="0.3">
      <c r="B58" s="28">
        <f t="shared" si="3"/>
        <v>0.30000000000000004</v>
      </c>
      <c r="C58" s="27">
        <f t="shared" si="1"/>
        <v>0.15240000000000001</v>
      </c>
      <c r="D58" s="27">
        <f t="shared" si="0"/>
        <v>1.9891000165368992E-3</v>
      </c>
      <c r="E58">
        <f>E57+M57</f>
        <v>4.4748810975256474E-4</v>
      </c>
      <c r="F58">
        <f>F57+N57</f>
        <v>8.9937035738762191E-4</v>
      </c>
      <c r="G58">
        <f>((ABS($E$40)*$E$39/$E$41)^0.6)*(F58^0.2)*E58</f>
        <v>1.519246054790938E-3</v>
      </c>
      <c r="H58">
        <f t="shared" ref="H58:H121" si="4">0.5*E58*(1-(SQRT(1-(4.7/(G58+4.7)))))</f>
        <v>2.1972201424172821E-4</v>
      </c>
      <c r="I58">
        <f t="shared" ref="I58:I121" si="5">0.3025*E58*(SQRT(1-(4.7/(G58+4.7))))</f>
        <v>2.4333345839052671E-6</v>
      </c>
      <c r="J58">
        <f t="shared" ref="J58:J121" si="6">SQRT(3)*I58</f>
        <v>4.2146591311383956E-6</v>
      </c>
      <c r="K58">
        <f t="shared" ref="K58:K121" si="7">((6*PI())^(7/6))*$E$32*(H58^(7/3))/(4*($E$41^(5/6))*($K$31^(1/6))*I58*$K$30)</f>
        <v>0.78351522691424713</v>
      </c>
      <c r="L58">
        <f t="shared" ref="L58:L121" si="8">((6*PI())^(7/6))*$E$32*(H58^(7/3))/(4*($E$41^(5/6))*($K$31^(1/6))*J58*$K$30)</f>
        <v>0.45236272717311127</v>
      </c>
      <c r="M58">
        <f t="shared" ref="M58:M121" si="9">(E58*$D$51)/($E$29*6*K58)</f>
        <v>6.9454856032395023E-5</v>
      </c>
      <c r="N58">
        <f t="shared" ref="N58:N121" si="10">($D$51*2*1*E58)/($E$29*3*L58)</f>
        <v>4.8119735792195964E-4</v>
      </c>
      <c r="O58">
        <f t="shared" si="2"/>
        <v>0.15150062964261238</v>
      </c>
    </row>
    <row r="59" spans="2:15" x14ac:dyDescent="0.3">
      <c r="B59" s="28">
        <f t="shared" si="3"/>
        <v>0.4</v>
      </c>
      <c r="C59" s="27">
        <f t="shared" si="1"/>
        <v>0.15240000000000001</v>
      </c>
      <c r="D59" s="27">
        <f t="shared" si="0"/>
        <v>2.6521333553825317E-3</v>
      </c>
      <c r="E59">
        <f t="shared" ref="E59:F74" si="11">E58+M58</f>
        <v>5.1694296578495976E-4</v>
      </c>
      <c r="F59">
        <f t="shared" si="11"/>
        <v>1.3805677153095816E-3</v>
      </c>
      <c r="G59">
        <f t="shared" ref="G59:G122" si="12">((ABS($E$40)*$E$39/$E$41)^0.6)*(F59^0.2)*E59</f>
        <v>1.9121108945845968E-3</v>
      </c>
      <c r="H59">
        <f t="shared" si="4"/>
        <v>2.5325915270943812E-4</v>
      </c>
      <c r="I59">
        <f t="shared" si="5"/>
        <v>3.1534597607402781E-6</v>
      </c>
      <c r="J59">
        <f t="shared" si="6"/>
        <v>5.461952525226157E-6</v>
      </c>
      <c r="K59">
        <f t="shared" si="7"/>
        <v>0.84218788783017851</v>
      </c>
      <c r="L59">
        <f t="shared" si="8"/>
        <v>0.48623740374699587</v>
      </c>
      <c r="M59">
        <f t="shared" si="9"/>
        <v>7.4645253150322903E-5</v>
      </c>
      <c r="N59">
        <f t="shared" si="10"/>
        <v>5.1715748400080034E-4</v>
      </c>
      <c r="O59">
        <f t="shared" si="2"/>
        <v>0.15101943228469042</v>
      </c>
    </row>
    <row r="60" spans="2:15" x14ac:dyDescent="0.3">
      <c r="B60" s="28">
        <f t="shared" si="3"/>
        <v>0.5</v>
      </c>
      <c r="C60" s="27">
        <f t="shared" si="1"/>
        <v>0.15240000000000001</v>
      </c>
      <c r="D60" s="27">
        <f t="shared" si="0"/>
        <v>3.3151666942281646E-3</v>
      </c>
      <c r="E60">
        <f t="shared" si="11"/>
        <v>5.9158821893528265E-4</v>
      </c>
      <c r="F60">
        <f t="shared" si="11"/>
        <v>1.8977251993103818E-3</v>
      </c>
      <c r="G60">
        <f t="shared" si="12"/>
        <v>2.3319814145903498E-3</v>
      </c>
      <c r="H60">
        <f t="shared" si="4"/>
        <v>2.8920699181995578E-4</v>
      </c>
      <c r="I60">
        <f t="shared" si="5"/>
        <v>3.9852061768497663E-6</v>
      </c>
      <c r="J60">
        <f t="shared" si="6"/>
        <v>6.9025795769411157E-6</v>
      </c>
      <c r="K60">
        <f t="shared" si="7"/>
        <v>0.90833764504656134</v>
      </c>
      <c r="L60">
        <f t="shared" si="8"/>
        <v>0.52442898388270287</v>
      </c>
      <c r="M60">
        <f t="shared" si="9"/>
        <v>7.920284093876386E-5</v>
      </c>
      <c r="N60">
        <f t="shared" si="10"/>
        <v>5.4873337843894124E-4</v>
      </c>
      <c r="O60">
        <f t="shared" si="2"/>
        <v>0.15050227480068962</v>
      </c>
    </row>
    <row r="61" spans="2:15" x14ac:dyDescent="0.3">
      <c r="B61" s="28">
        <f t="shared" si="3"/>
        <v>0.6</v>
      </c>
      <c r="C61" s="27">
        <f t="shared" si="1"/>
        <v>0.15240000000000001</v>
      </c>
      <c r="D61" s="27">
        <f t="shared" si="0"/>
        <v>3.9782000330737975E-3</v>
      </c>
      <c r="E61">
        <f t="shared" si="11"/>
        <v>6.7079105987404648E-4</v>
      </c>
      <c r="F61">
        <f t="shared" si="11"/>
        <v>2.4464585777493231E-3</v>
      </c>
      <c r="G61">
        <f t="shared" si="12"/>
        <v>2.7819783277343254E-3</v>
      </c>
      <c r="H61">
        <f t="shared" si="4"/>
        <v>3.2723803676917455E-4</v>
      </c>
      <c r="I61">
        <f t="shared" si="5"/>
        <v>4.935283366548453E-6</v>
      </c>
      <c r="J61">
        <f t="shared" si="6"/>
        <v>8.5481615406114947E-6</v>
      </c>
      <c r="K61">
        <f t="shared" si="7"/>
        <v>0.9785454281311875</v>
      </c>
      <c r="L61">
        <f t="shared" si="8"/>
        <v>0.56496346634581873</v>
      </c>
      <c r="M61">
        <f t="shared" si="9"/>
        <v>8.3363286897952574E-5</v>
      </c>
      <c r="N61">
        <f t="shared" si="10"/>
        <v>5.7755779357277902E-4</v>
      </c>
      <c r="O61">
        <f t="shared" si="2"/>
        <v>0.14995354142225067</v>
      </c>
    </row>
    <row r="62" spans="2:15" x14ac:dyDescent="0.3">
      <c r="B62" s="28">
        <f t="shared" si="3"/>
        <v>0.7</v>
      </c>
      <c r="C62" s="27">
        <f t="shared" si="1"/>
        <v>0.15240000000000001</v>
      </c>
      <c r="D62" s="27">
        <f t="shared" si="0"/>
        <v>4.64123337191943E-3</v>
      </c>
      <c r="E62">
        <f t="shared" si="11"/>
        <v>7.5415434677199907E-4</v>
      </c>
      <c r="F62">
        <f t="shared" si="11"/>
        <v>3.024016371322102E-3</v>
      </c>
      <c r="G62">
        <f t="shared" si="12"/>
        <v>3.2631419720695136E-3</v>
      </c>
      <c r="H62">
        <f t="shared" si="4"/>
        <v>3.6714490174402333E-4</v>
      </c>
      <c r="I62">
        <f t="shared" si="5"/>
        <v>6.0090243433956079E-6</v>
      </c>
      <c r="J62">
        <f t="shared" si="6"/>
        <v>1.0407935466679404E-5</v>
      </c>
      <c r="K62">
        <f t="shared" si="7"/>
        <v>1.0512220859499506</v>
      </c>
      <c r="L62">
        <f t="shared" si="8"/>
        <v>0.60692335430128397</v>
      </c>
      <c r="M62">
        <f t="shared" si="9"/>
        <v>8.7243748702164195E-5</v>
      </c>
      <c r="N62">
        <f t="shared" si="10"/>
        <v>6.0444242157967857E-4</v>
      </c>
      <c r="O62">
        <f t="shared" si="2"/>
        <v>0.14937598362867791</v>
      </c>
    </row>
    <row r="63" spans="2:15" x14ac:dyDescent="0.3">
      <c r="B63" s="28">
        <f t="shared" si="3"/>
        <v>0.79999999999999993</v>
      </c>
      <c r="C63" s="27">
        <f t="shared" si="1"/>
        <v>0.15240000000000001</v>
      </c>
      <c r="D63" s="27">
        <f t="shared" si="0"/>
        <v>5.3042667107650624E-3</v>
      </c>
      <c r="E63">
        <f t="shared" si="11"/>
        <v>8.4139809547416323E-4</v>
      </c>
      <c r="F63">
        <f t="shared" si="11"/>
        <v>3.6284587929017805E-3</v>
      </c>
      <c r="G63">
        <f t="shared" si="12"/>
        <v>3.7757642222227216E-3</v>
      </c>
      <c r="H63">
        <f t="shared" si="4"/>
        <v>4.0877975030032953E-4</v>
      </c>
      <c r="I63">
        <f t="shared" si="5"/>
        <v>7.2111749492349951E-6</v>
      </c>
      <c r="J63">
        <f t="shared" si="6"/>
        <v>1.2490121394342931E-5</v>
      </c>
      <c r="K63">
        <f t="shared" si="7"/>
        <v>1.1255033098141434</v>
      </c>
      <c r="L63">
        <f t="shared" si="8"/>
        <v>0.64980963889501031</v>
      </c>
      <c r="M63">
        <f t="shared" si="9"/>
        <v>9.0912438015781956E-5</v>
      </c>
      <c r="N63">
        <f t="shared" si="10"/>
        <v>6.2985984673316262E-4</v>
      </c>
      <c r="O63">
        <f t="shared" si="2"/>
        <v>0.14877154120709823</v>
      </c>
    </row>
    <row r="64" spans="2:15" x14ac:dyDescent="0.3">
      <c r="B64" s="28">
        <f t="shared" si="3"/>
        <v>0.89999999999999991</v>
      </c>
      <c r="C64" s="27">
        <f t="shared" si="1"/>
        <v>0.15240000000000001</v>
      </c>
      <c r="D64" s="27">
        <f t="shared" si="0"/>
        <v>5.9673000496106958E-3</v>
      </c>
      <c r="E64">
        <f t="shared" si="11"/>
        <v>9.3231053348994514E-4</v>
      </c>
      <c r="F64">
        <f t="shared" si="11"/>
        <v>4.2583186396349428E-3</v>
      </c>
      <c r="G64">
        <f t="shared" si="12"/>
        <v>4.3198346666598114E-3</v>
      </c>
      <c r="H64">
        <f t="shared" si="4"/>
        <v>4.5202937942230749E-4</v>
      </c>
      <c r="I64">
        <f t="shared" si="5"/>
        <v>8.5461618302123717E-6</v>
      </c>
      <c r="J64">
        <f t="shared" si="6"/>
        <v>1.4802386499633652E-5</v>
      </c>
      <c r="K64">
        <f t="shared" si="7"/>
        <v>1.2008682683045022</v>
      </c>
      <c r="L64">
        <f t="shared" si="8"/>
        <v>0.69332161796688418</v>
      </c>
      <c r="M64">
        <f t="shared" si="9"/>
        <v>9.4413430541098194E-5</v>
      </c>
      <c r="N64">
        <f t="shared" si="10"/>
        <v>6.5411543445622884E-4</v>
      </c>
      <c r="O64">
        <f t="shared" si="2"/>
        <v>0.14814168136036507</v>
      </c>
    </row>
    <row r="65" spans="2:15" x14ac:dyDescent="0.3">
      <c r="B65" s="28">
        <f t="shared" si="3"/>
        <v>0.99999999999999989</v>
      </c>
      <c r="C65" s="27">
        <f t="shared" si="1"/>
        <v>0.15240000000000001</v>
      </c>
      <c r="D65" s="27">
        <f t="shared" si="0"/>
        <v>6.6303333884563283E-3</v>
      </c>
      <c r="E65">
        <f t="shared" si="11"/>
        <v>1.0267239640310434E-3</v>
      </c>
      <c r="F65">
        <f t="shared" si="11"/>
        <v>4.9124340740911718E-3</v>
      </c>
      <c r="G65">
        <f t="shared" si="12"/>
        <v>4.8952170061057091E-3</v>
      </c>
      <c r="H65">
        <f t="shared" si="4"/>
        <v>4.9680295938536571E-4</v>
      </c>
      <c r="I65">
        <f t="shared" si="5"/>
        <v>1.0018208691244385E-5</v>
      </c>
      <c r="J65">
        <f t="shared" si="6"/>
        <v>1.735204645406338E-5</v>
      </c>
      <c r="K65">
        <f t="shared" si="7"/>
        <v>1.2769795271503959</v>
      </c>
      <c r="L65">
        <f t="shared" si="8"/>
        <v>0.73726447374992221</v>
      </c>
      <c r="M65">
        <f t="shared" si="9"/>
        <v>9.7777363000474361E-5</v>
      </c>
      <c r="N65">
        <f t="shared" si="10"/>
        <v>6.7742144218770745E-4</v>
      </c>
      <c r="O65">
        <f t="shared" si="2"/>
        <v>0.14748756592590884</v>
      </c>
    </row>
    <row r="66" spans="2:15" x14ac:dyDescent="0.3">
      <c r="B66" s="28">
        <f t="shared" si="3"/>
        <v>1.0999999999999999</v>
      </c>
      <c r="C66" s="27">
        <f t="shared" si="1"/>
        <v>0.15240000000000001</v>
      </c>
      <c r="D66" s="27">
        <f t="shared" si="0"/>
        <v>7.2933667273019616E-3</v>
      </c>
      <c r="E66">
        <f t="shared" si="11"/>
        <v>1.1245013270315177E-3</v>
      </c>
      <c r="F66">
        <f t="shared" si="11"/>
        <v>5.5898555162788794E-3</v>
      </c>
      <c r="G66">
        <f t="shared" si="12"/>
        <v>5.5017264359509621E-3</v>
      </c>
      <c r="H66">
        <f t="shared" si="4"/>
        <v>5.4302521394981017E-4</v>
      </c>
      <c r="I66">
        <f t="shared" si="5"/>
        <v>1.1631396987398947E-5</v>
      </c>
      <c r="J66">
        <f t="shared" si="6"/>
        <v>2.0146170545178552E-5</v>
      </c>
      <c r="K66">
        <f t="shared" si="7"/>
        <v>1.3536063392032365</v>
      </c>
      <c r="L66">
        <f t="shared" si="8"/>
        <v>0.78150498431577242</v>
      </c>
      <c r="M66">
        <f t="shared" si="9"/>
        <v>1.0102669578169816E-4</v>
      </c>
      <c r="N66">
        <f t="shared" si="10"/>
        <v>6.9993348005882225E-4</v>
      </c>
      <c r="O66">
        <f t="shared" si="2"/>
        <v>0.14681014448372112</v>
      </c>
    </row>
    <row r="67" spans="2:15" x14ac:dyDescent="0.3">
      <c r="B67" s="28">
        <f t="shared" si="3"/>
        <v>1.2</v>
      </c>
      <c r="C67" s="27">
        <f t="shared" si="1"/>
        <v>0.15240000000000001</v>
      </c>
      <c r="D67" s="27">
        <f t="shared" si="0"/>
        <v>7.956400066147595E-3</v>
      </c>
      <c r="E67">
        <f t="shared" si="11"/>
        <v>1.225528022813216E-3</v>
      </c>
      <c r="F67">
        <f t="shared" si="11"/>
        <v>6.2897889963377017E-3</v>
      </c>
      <c r="G67">
        <f t="shared" si="12"/>
        <v>6.1391658317601853E-3</v>
      </c>
      <c r="H67">
        <f t="shared" si="4"/>
        <v>5.9063227188602162E-4</v>
      </c>
      <c r="I67">
        <f t="shared" si="5"/>
        <v>1.3389702409954738E-5</v>
      </c>
      <c r="J67">
        <f t="shared" si="6"/>
        <v>2.3191644872269044E-5</v>
      </c>
      <c r="K67">
        <f t="shared" si="7"/>
        <v>1.4305841680347366</v>
      </c>
      <c r="L67">
        <f t="shared" si="8"/>
        <v>0.82594815451327208</v>
      </c>
      <c r="M67">
        <f t="shared" si="9"/>
        <v>1.0417856909842946E-4</v>
      </c>
      <c r="N67">
        <f t="shared" si="10"/>
        <v>7.2177029895321944E-4</v>
      </c>
      <c r="O67">
        <f t="shared" si="2"/>
        <v>0.14611021100366231</v>
      </c>
    </row>
    <row r="68" spans="2:15" x14ac:dyDescent="0.3">
      <c r="B68" s="28">
        <f t="shared" si="3"/>
        <v>1.3</v>
      </c>
      <c r="C68" s="27">
        <f t="shared" si="1"/>
        <v>0.15240000000000001</v>
      </c>
      <c r="D68" s="27">
        <f t="shared" si="0"/>
        <v>8.6194334049932275E-3</v>
      </c>
      <c r="E68">
        <f t="shared" si="11"/>
        <v>1.3297065919116455E-3</v>
      </c>
      <c r="F68">
        <f t="shared" si="11"/>
        <v>7.0115592952909207E-3</v>
      </c>
      <c r="G68">
        <f t="shared" si="12"/>
        <v>6.8073432090744231E-3</v>
      </c>
      <c r="H68">
        <f t="shared" si="4"/>
        <v>6.3956896662016528E-4</v>
      </c>
      <c r="I68">
        <f t="shared" si="5"/>
        <v>1.529701924807278E-5</v>
      </c>
      <c r="J68">
        <f t="shared" si="6"/>
        <v>2.6495214542021118E-5</v>
      </c>
      <c r="K68">
        <f t="shared" si="7"/>
        <v>1.507791701340413</v>
      </c>
      <c r="L68">
        <f t="shared" si="8"/>
        <v>0.87052394465077132</v>
      </c>
      <c r="M68">
        <f t="shared" si="9"/>
        <v>1.0724647568141901E-4</v>
      </c>
      <c r="N68">
        <f t="shared" si="10"/>
        <v>7.4302537925167111E-4</v>
      </c>
      <c r="O68">
        <f t="shared" si="2"/>
        <v>0.14538844070470908</v>
      </c>
    </row>
    <row r="69" spans="2:15" x14ac:dyDescent="0.3">
      <c r="B69" s="28">
        <f t="shared" si="3"/>
        <v>1.4000000000000001</v>
      </c>
      <c r="C69" s="27">
        <f t="shared" si="1"/>
        <v>0.15240000000000001</v>
      </c>
      <c r="D69" s="27">
        <f t="shared" si="0"/>
        <v>9.2824667438388617E-3</v>
      </c>
      <c r="E69">
        <f t="shared" si="11"/>
        <v>1.4369530675930645E-3</v>
      </c>
      <c r="F69">
        <f t="shared" si="11"/>
        <v>7.7545846745425921E-3</v>
      </c>
      <c r="G69">
        <f t="shared" si="12"/>
        <v>7.5060801167247133E-3</v>
      </c>
      <c r="H69">
        <f t="shared" si="4"/>
        <v>6.8978698347664405E-4</v>
      </c>
      <c r="I69">
        <f t="shared" si="5"/>
        <v>1.73571779435324E-5</v>
      </c>
      <c r="J69">
        <f t="shared" si="6"/>
        <v>3.0063514074211995E-5</v>
      </c>
      <c r="K69">
        <f t="shared" si="7"/>
        <v>1.5851370165926606</v>
      </c>
      <c r="L69">
        <f t="shared" si="8"/>
        <v>0.91517928323221298</v>
      </c>
      <c r="M69">
        <f t="shared" si="9"/>
        <v>1.1024130161718704E-4</v>
      </c>
      <c r="N69">
        <f t="shared" si="10"/>
        <v>7.637741419739718E-4</v>
      </c>
      <c r="O69">
        <f t="shared" si="2"/>
        <v>0.14464541532545741</v>
      </c>
    </row>
    <row r="70" spans="2:15" x14ac:dyDescent="0.3">
      <c r="B70" s="28">
        <f t="shared" si="3"/>
        <v>1.5000000000000002</v>
      </c>
      <c r="C70" s="27">
        <f t="shared" si="1"/>
        <v>0.15240000000000001</v>
      </c>
      <c r="D70" s="27">
        <f t="shared" si="0"/>
        <v>9.9455000826844941E-3</v>
      </c>
      <c r="E70">
        <f t="shared" si="11"/>
        <v>1.5471943692102516E-3</v>
      </c>
      <c r="F70">
        <f t="shared" si="11"/>
        <v>8.5183588165165646E-3</v>
      </c>
      <c r="G70">
        <f t="shared" si="12"/>
        <v>8.2352154441164543E-3</v>
      </c>
      <c r="H70">
        <f t="shared" si="4"/>
        <v>7.412435342670278E-4</v>
      </c>
      <c r="I70">
        <f t="shared" si="5"/>
        <v>1.9573958454549319E-5</v>
      </c>
      <c r="J70">
        <f t="shared" si="6"/>
        <v>3.3903090548521803E-5</v>
      </c>
      <c r="K70">
        <f t="shared" si="7"/>
        <v>1.6625488537668145</v>
      </c>
      <c r="L70">
        <f t="shared" si="8"/>
        <v>0.95987302826317411</v>
      </c>
      <c r="M70">
        <f t="shared" si="9"/>
        <v>1.1317200671296412E-4</v>
      </c>
      <c r="N70">
        <f t="shared" si="10"/>
        <v>7.8407866248551969E-4</v>
      </c>
      <c r="O70">
        <f t="shared" si="2"/>
        <v>0.14388164118348346</v>
      </c>
    </row>
    <row r="71" spans="2:15" x14ac:dyDescent="0.3">
      <c r="B71" s="28">
        <f t="shared" si="3"/>
        <v>1.6000000000000003</v>
      </c>
      <c r="C71" s="27">
        <f t="shared" si="1"/>
        <v>0.15240000000000001</v>
      </c>
      <c r="D71" s="27">
        <f t="shared" si="0"/>
        <v>1.0608533421530128E-2</v>
      </c>
      <c r="E71">
        <f t="shared" si="11"/>
        <v>1.6603663759232157E-3</v>
      </c>
      <c r="F71">
        <f t="shared" si="11"/>
        <v>9.3024374790020847E-3</v>
      </c>
      <c r="G71">
        <f t="shared" si="12"/>
        <v>8.9946068458597456E-3</v>
      </c>
      <c r="H71">
        <f t="shared" si="4"/>
        <v>7.9390037665022224E-4</v>
      </c>
      <c r="I71">
        <f t="shared" si="5"/>
        <v>2.1951100843388277E-5</v>
      </c>
      <c r="J71">
        <f t="shared" si="6"/>
        <v>3.8020421942816527E-5</v>
      </c>
      <c r="K71">
        <f t="shared" si="7"/>
        <v>1.7399708912419378</v>
      </c>
      <c r="L71">
        <f t="shared" si="8"/>
        <v>1.0045726624406457</v>
      </c>
      <c r="M71">
        <f t="shared" si="9"/>
        <v>1.1604608766140344E-4</v>
      </c>
      <c r="N71">
        <f t="shared" si="10"/>
        <v>8.039908793965703E-4</v>
      </c>
      <c r="O71">
        <f t="shared" si="2"/>
        <v>0.14309756252099792</v>
      </c>
    </row>
    <row r="72" spans="2:15" x14ac:dyDescent="0.3">
      <c r="B72" s="28">
        <f t="shared" si="3"/>
        <v>1.7000000000000004</v>
      </c>
      <c r="C72" s="27">
        <f t="shared" si="1"/>
        <v>0.15240000000000001</v>
      </c>
      <c r="D72" s="27">
        <f t="shared" si="0"/>
        <v>1.1271566760375761E-2</v>
      </c>
      <c r="E72">
        <f t="shared" si="11"/>
        <v>1.776412463584619E-3</v>
      </c>
      <c r="F72">
        <f t="shared" si="11"/>
        <v>1.0106428358398655E-2</v>
      </c>
      <c r="G72">
        <f t="shared" si="12"/>
        <v>9.7841309170017526E-3</v>
      </c>
      <c r="H72">
        <f t="shared" si="4"/>
        <v>8.4772306829327727E-4</v>
      </c>
      <c r="I72">
        <f t="shared" si="5"/>
        <v>2.4492313916914519E-5</v>
      </c>
      <c r="J72">
        <f t="shared" si="6"/>
        <v>4.242193209902224E-5</v>
      </c>
      <c r="K72">
        <f t="shared" si="7"/>
        <v>1.8173578664286016</v>
      </c>
      <c r="L72">
        <f t="shared" si="8"/>
        <v>1.0492520533964373</v>
      </c>
      <c r="M72">
        <f t="shared" si="9"/>
        <v>1.1886990421265397E-4</v>
      </c>
      <c r="N72">
        <f t="shared" si="10"/>
        <v>8.2355485434864944E-4</v>
      </c>
      <c r="O72">
        <f t="shared" si="2"/>
        <v>0.14229357164160136</v>
      </c>
    </row>
    <row r="73" spans="2:15" x14ac:dyDescent="0.3">
      <c r="B73" s="28">
        <f t="shared" si="3"/>
        <v>1.8000000000000005</v>
      </c>
      <c r="C73" s="27">
        <f t="shared" si="1"/>
        <v>0.15240000000000001</v>
      </c>
      <c r="D73" s="27">
        <f t="shared" si="0"/>
        <v>1.1934600099221395E-2</v>
      </c>
      <c r="E73">
        <f t="shared" si="11"/>
        <v>1.895282367797273E-3</v>
      </c>
      <c r="F73">
        <f t="shared" si="11"/>
        <v>1.0929983212747305E-2</v>
      </c>
      <c r="G73">
        <f t="shared" si="12"/>
        <v>1.0603682721630942E-2</v>
      </c>
      <c r="H73">
        <f t="shared" si="4"/>
        <v>9.0268038647719226E-4</v>
      </c>
      <c r="I73">
        <f t="shared" si="5"/>
        <v>2.7201282439973765E-5</v>
      </c>
      <c r="J73">
        <f t="shared" si="6"/>
        <v>4.7114003217065676E-5</v>
      </c>
      <c r="K73">
        <f t="shared" si="7"/>
        <v>1.8946728721144988</v>
      </c>
      <c r="L73">
        <f t="shared" si="8"/>
        <v>1.0938898927415872</v>
      </c>
      <c r="M73">
        <f t="shared" si="9"/>
        <v>1.2164891553350407E-4</v>
      </c>
      <c r="N73">
        <f t="shared" si="10"/>
        <v>8.4280840955873557E-4</v>
      </c>
      <c r="O73">
        <f t="shared" si="2"/>
        <v>0.14147001678725271</v>
      </c>
    </row>
    <row r="74" spans="2:15" x14ac:dyDescent="0.3">
      <c r="B74" s="28">
        <f t="shared" si="3"/>
        <v>1.9000000000000006</v>
      </c>
      <c r="C74" s="27">
        <f t="shared" si="1"/>
        <v>0.15240000000000001</v>
      </c>
      <c r="D74" s="27">
        <f t="shared" si="0"/>
        <v>1.2597633438067028E-2</v>
      </c>
      <c r="E74">
        <f t="shared" si="11"/>
        <v>2.0169312833307768E-3</v>
      </c>
      <c r="F74">
        <f t="shared" si="11"/>
        <v>1.1772791622306041E-2</v>
      </c>
      <c r="G74">
        <f t="shared" si="12"/>
        <v>1.145317500306145E-2</v>
      </c>
      <c r="H74">
        <f t="shared" si="4"/>
        <v>9.5874386767141949E-4</v>
      </c>
      <c r="I74">
        <f t="shared" si="5"/>
        <v>3.0081673266351245E-5</v>
      </c>
      <c r="J74">
        <f t="shared" si="6"/>
        <v>5.210298647400678E-5</v>
      </c>
      <c r="K74">
        <f t="shared" si="7"/>
        <v>1.9718854262062657</v>
      </c>
      <c r="L74">
        <f t="shared" si="8"/>
        <v>1.1384685816312876</v>
      </c>
      <c r="M74">
        <f t="shared" si="9"/>
        <v>1.2438785570485959E-4</v>
      </c>
      <c r="N74">
        <f t="shared" si="10"/>
        <v>8.6178434370145194E-4</v>
      </c>
      <c r="O74">
        <f t="shared" si="2"/>
        <v>0.14062720837769396</v>
      </c>
    </row>
    <row r="75" spans="2:15" x14ac:dyDescent="0.3">
      <c r="B75" s="28">
        <f t="shared" si="3"/>
        <v>2.0000000000000004</v>
      </c>
      <c r="C75" s="27">
        <f t="shared" si="1"/>
        <v>0.15240000000000001</v>
      </c>
      <c r="D75" s="27">
        <f t="shared" si="0"/>
        <v>1.3260666776912662E-2</v>
      </c>
      <c r="E75">
        <f t="shared" ref="E75:F90" si="13">E74+M74</f>
        <v>2.1413191390356363E-3</v>
      </c>
      <c r="F75">
        <f t="shared" si="13"/>
        <v>1.2634575966007493E-2</v>
      </c>
      <c r="G75">
        <f t="shared" si="12"/>
        <v>1.2332537256689771E-2</v>
      </c>
      <c r="H75">
        <f t="shared" si="4"/>
        <v>1.0158874362505808E-3</v>
      </c>
      <c r="I75">
        <f t="shared" si="5"/>
        <v>3.313714062667854E-5</v>
      </c>
      <c r="J75">
        <f t="shared" si="6"/>
        <v>5.7395211182962016E-5</v>
      </c>
      <c r="K75">
        <f t="shared" si="7"/>
        <v>2.0489700643455819</v>
      </c>
      <c r="L75">
        <f t="shared" si="8"/>
        <v>1.1829734182114067</v>
      </c>
      <c r="M75">
        <f t="shared" si="9"/>
        <v>1.2709086678400238E-4</v>
      </c>
      <c r="N75">
        <f t="shared" si="10"/>
        <v>8.8051135379143956E-4</v>
      </c>
      <c r="O75">
        <f t="shared" si="2"/>
        <v>0.1397654240339925</v>
      </c>
    </row>
    <row r="76" spans="2:15" x14ac:dyDescent="0.3">
      <c r="B76" s="28">
        <f t="shared" si="3"/>
        <v>2.1000000000000005</v>
      </c>
      <c r="C76" s="27">
        <f t="shared" si="1"/>
        <v>0.15240000000000001</v>
      </c>
      <c r="D76" s="27">
        <f t="shared" si="0"/>
        <v>1.3923700115758294E-2</v>
      </c>
      <c r="E76">
        <f t="shared" si="13"/>
        <v>2.2684100058196388E-3</v>
      </c>
      <c r="F76">
        <f t="shared" si="13"/>
        <v>1.3515087319798932E-2</v>
      </c>
      <c r="G76">
        <f t="shared" si="12"/>
        <v>1.324171476560001E-2</v>
      </c>
      <c r="H76">
        <f t="shared" si="4"/>
        <v>1.0740871008506478E-3</v>
      </c>
      <c r="I76">
        <f t="shared" si="5"/>
        <v>3.637133074579886E-5</v>
      </c>
      <c r="J76">
        <f t="shared" si="6"/>
        <v>6.2996992790615645E-5</v>
      </c>
      <c r="K76">
        <f t="shared" si="7"/>
        <v>2.125905294605023</v>
      </c>
      <c r="L76">
        <f t="shared" si="8"/>
        <v>1.2273919941118607</v>
      </c>
      <c r="M76">
        <f t="shared" si="9"/>
        <v>1.2976160153797966E-4</v>
      </c>
      <c r="N76">
        <f t="shared" si="10"/>
        <v>8.9901474694115407E-4</v>
      </c>
      <c r="O76">
        <f t="shared" si="2"/>
        <v>0.13888491268020109</v>
      </c>
    </row>
    <row r="77" spans="2:15" x14ac:dyDescent="0.3">
      <c r="B77" s="28">
        <f t="shared" si="3"/>
        <v>2.2000000000000006</v>
      </c>
      <c r="C77" s="27">
        <f t="shared" si="1"/>
        <v>0.15240000000000001</v>
      </c>
      <c r="D77" s="27">
        <f t="shared" si="0"/>
        <v>1.4586733454603927E-2</v>
      </c>
      <c r="E77">
        <f t="shared" si="13"/>
        <v>2.3981716073576183E-3</v>
      </c>
      <c r="F77">
        <f t="shared" si="13"/>
        <v>1.4414102066740087E-2</v>
      </c>
      <c r="G77">
        <f t="shared" si="12"/>
        <v>1.4180667653445155E-2</v>
      </c>
      <c r="H77">
        <f t="shared" si="4"/>
        <v>1.1333207029882906E-3</v>
      </c>
      <c r="I77">
        <f t="shared" si="5"/>
        <v>3.9787885917763774E-5</v>
      </c>
      <c r="J77">
        <f t="shared" si="6"/>
        <v>6.8914639935321108E-5</v>
      </c>
      <c r="K77">
        <f t="shared" si="7"/>
        <v>2.2026728082777796</v>
      </c>
      <c r="L77">
        <f t="shared" si="8"/>
        <v>1.271713738795845</v>
      </c>
      <c r="M77">
        <f t="shared" si="9"/>
        <v>1.3240330402670977E-4</v>
      </c>
      <c r="N77">
        <f t="shared" si="10"/>
        <v>9.1731699865700111E-4</v>
      </c>
      <c r="O77">
        <f t="shared" si="2"/>
        <v>0.13798589793325991</v>
      </c>
    </row>
    <row r="78" spans="2:15" x14ac:dyDescent="0.3">
      <c r="B78" s="28">
        <f t="shared" si="3"/>
        <v>2.3000000000000007</v>
      </c>
      <c r="C78" s="27">
        <f t="shared" si="1"/>
        <v>0.15240000000000001</v>
      </c>
      <c r="D78" s="27">
        <f t="shared" si="0"/>
        <v>1.5249766793449561E-2</v>
      </c>
      <c r="E78">
        <f t="shared" si="13"/>
        <v>2.5305749113843281E-3</v>
      </c>
      <c r="F78">
        <f t="shared" si="13"/>
        <v>1.5331419065397088E-2</v>
      </c>
      <c r="G78">
        <f t="shared" si="12"/>
        <v>1.5149369983159697E-2</v>
      </c>
      <c r="H78">
        <f t="shared" si="4"/>
        <v>1.1935677067068523E-3</v>
      </c>
      <c r="I78">
        <f t="shared" si="5"/>
        <v>4.3390448136113575E-5</v>
      </c>
      <c r="J78">
        <f t="shared" si="6"/>
        <v>7.5154460734930994E-5</v>
      </c>
      <c r="K78">
        <f t="shared" si="7"/>
        <v>2.279256875236674</v>
      </c>
      <c r="L78">
        <f t="shared" si="8"/>
        <v>1.3159295704701992</v>
      </c>
      <c r="M78">
        <f t="shared" si="9"/>
        <v>1.3501887369830876E-4</v>
      </c>
      <c r="N78">
        <f t="shared" si="10"/>
        <v>9.3543819690478341E-4</v>
      </c>
      <c r="O78">
        <f t="shared" si="2"/>
        <v>0.13706858093460292</v>
      </c>
    </row>
    <row r="79" spans="2:15" x14ac:dyDescent="0.3">
      <c r="B79" s="28">
        <f t="shared" si="3"/>
        <v>2.4000000000000008</v>
      </c>
      <c r="C79" s="27">
        <f t="shared" si="1"/>
        <v>0.15240000000000001</v>
      </c>
      <c r="D79" s="27">
        <f t="shared" si="0"/>
        <v>1.5912800132295193E-2</v>
      </c>
      <c r="E79">
        <f t="shared" si="13"/>
        <v>2.6655937850826369E-3</v>
      </c>
      <c r="F79">
        <f t="shared" si="13"/>
        <v>1.626685726230187E-2</v>
      </c>
      <c r="G79">
        <f t="shared" si="12"/>
        <v>1.6147808915145931E-2</v>
      </c>
      <c r="H79">
        <f t="shared" si="4"/>
        <v>1.254809020879571E-3</v>
      </c>
      <c r="I79">
        <f t="shared" si="5"/>
        <v>4.7182662355357197E-5</v>
      </c>
      <c r="J79">
        <f t="shared" si="6"/>
        <v>8.1722768435846097E-5</v>
      </c>
      <c r="K79">
        <f t="shared" si="7"/>
        <v>2.3556438745725705</v>
      </c>
      <c r="L79">
        <f t="shared" si="8"/>
        <v>1.3600316250993667</v>
      </c>
      <c r="M79">
        <f t="shared" si="9"/>
        <v>1.3761091700320881E-4</v>
      </c>
      <c r="N79">
        <f t="shared" si="10"/>
        <v>9.5339639970280624E-4</v>
      </c>
      <c r="O79">
        <f t="shared" si="2"/>
        <v>0.13613314273769814</v>
      </c>
    </row>
    <row r="80" spans="2:15" x14ac:dyDescent="0.3">
      <c r="B80" s="28">
        <f t="shared" si="3"/>
        <v>2.5000000000000009</v>
      </c>
      <c r="C80" s="27">
        <f t="shared" si="1"/>
        <v>0.15240000000000001</v>
      </c>
      <c r="D80" s="27">
        <f t="shared" si="0"/>
        <v>1.6575833471140829E-2</v>
      </c>
      <c r="E80">
        <f t="shared" si="13"/>
        <v>2.8032047020858457E-3</v>
      </c>
      <c r="F80">
        <f t="shared" si="13"/>
        <v>1.7220253662004678E-2</v>
      </c>
      <c r="G80">
        <f t="shared" si="12"/>
        <v>1.7175983930027491E-2</v>
      </c>
      <c r="H80">
        <f t="shared" si="4"/>
        <v>1.3170268478301496E-3</v>
      </c>
      <c r="I80">
        <f t="shared" si="5"/>
        <v>5.1168179443727864E-5</v>
      </c>
      <c r="J80">
        <f t="shared" si="6"/>
        <v>8.8625886527338071E-5</v>
      </c>
      <c r="K80">
        <f t="shared" si="7"/>
        <v>2.4318219258975589</v>
      </c>
      <c r="L80">
        <f t="shared" si="8"/>
        <v>1.4040130435381897</v>
      </c>
      <c r="M80">
        <f t="shared" si="9"/>
        <v>1.4018178941755353E-4</v>
      </c>
      <c r="N80">
        <f t="shared" si="10"/>
        <v>9.7120792626849569E-4</v>
      </c>
      <c r="O80">
        <f t="shared" si="2"/>
        <v>0.13517974633799534</v>
      </c>
    </row>
    <row r="81" spans="2:15" x14ac:dyDescent="0.3">
      <c r="B81" s="28">
        <f t="shared" si="3"/>
        <v>2.600000000000001</v>
      </c>
      <c r="C81" s="27">
        <f t="shared" si="1"/>
        <v>0.15240000000000001</v>
      </c>
      <c r="D81" s="27">
        <f t="shared" si="0"/>
        <v>1.7238866809986462E-2</v>
      </c>
      <c r="E81">
        <f t="shared" si="13"/>
        <v>2.9433864915033993E-3</v>
      </c>
      <c r="F81">
        <f t="shared" si="13"/>
        <v>1.8191461588273172E-2</v>
      </c>
      <c r="G81">
        <f t="shared" si="12"/>
        <v>1.8233906116228656E-2</v>
      </c>
      <c r="H81">
        <f t="shared" si="4"/>
        <v>1.3802045533956473E-3</v>
      </c>
      <c r="I81">
        <f t="shared" si="5"/>
        <v>5.5350658875411645E-5</v>
      </c>
      <c r="J81">
        <f t="shared" si="6"/>
        <v>9.5870153404626176E-5</v>
      </c>
      <c r="K81">
        <f t="shared" si="7"/>
        <v>2.5077805965902473</v>
      </c>
      <c r="L81">
        <f t="shared" si="8"/>
        <v>1.4478678025098999</v>
      </c>
      <c r="M81">
        <f t="shared" si="9"/>
        <v>1.4273362999750542E-4</v>
      </c>
      <c r="N81">
        <f t="shared" si="10"/>
        <v>9.8888759641766605E-4</v>
      </c>
      <c r="O81">
        <f t="shared" si="2"/>
        <v>0.13420853841172684</v>
      </c>
    </row>
    <row r="82" spans="2:15" x14ac:dyDescent="0.3">
      <c r="B82" s="28">
        <f t="shared" si="3"/>
        <v>2.7000000000000011</v>
      </c>
      <c r="C82" s="27">
        <f t="shared" si="1"/>
        <v>0.15240000000000001</v>
      </c>
      <c r="D82" s="27">
        <f t="shared" si="0"/>
        <v>1.7901900148832094E-2</v>
      </c>
      <c r="E82">
        <f t="shared" si="13"/>
        <v>3.0861201215009047E-3</v>
      </c>
      <c r="F82">
        <f t="shared" si="13"/>
        <v>1.9180349184690838E-2</v>
      </c>
      <c r="G82">
        <f t="shared" si="12"/>
        <v>1.9321597519989749E-2</v>
      </c>
      <c r="H82">
        <f t="shared" si="4"/>
        <v>1.4443265546323697E-3</v>
      </c>
      <c r="I82">
        <f t="shared" si="5"/>
        <v>5.9733771201439967E-5</v>
      </c>
      <c r="J82">
        <f t="shared" si="6"/>
        <v>1.0346192664858864E-4</v>
      </c>
      <c r="K82">
        <f t="shared" si="7"/>
        <v>2.5835106670494992</v>
      </c>
      <c r="L82">
        <f t="shared" si="8"/>
        <v>1.4915905790752979</v>
      </c>
      <c r="M82">
        <f t="shared" si="9"/>
        <v>1.4526839004635632E-4</v>
      </c>
      <c r="N82">
        <f t="shared" si="10"/>
        <v>1.0064489291760886E-3</v>
      </c>
      <c r="O82">
        <f t="shared" si="2"/>
        <v>0.13321965081530918</v>
      </c>
    </row>
    <row r="83" spans="2:15" x14ac:dyDescent="0.3">
      <c r="B83" s="28">
        <f t="shared" si="3"/>
        <v>2.8000000000000012</v>
      </c>
      <c r="C83" s="27">
        <f t="shared" si="1"/>
        <v>0.15240000000000001</v>
      </c>
      <c r="D83" s="27">
        <f t="shared" si="0"/>
        <v>1.856493348767773E-2</v>
      </c>
      <c r="E83">
        <f t="shared" si="13"/>
        <v>3.2313885115472611E-3</v>
      </c>
      <c r="F83">
        <f t="shared" si="13"/>
        <v>2.0186798113866929E-2</v>
      </c>
      <c r="G83">
        <f t="shared" si="12"/>
        <v>2.0439090554073801E-2</v>
      </c>
      <c r="H83">
        <f t="shared" si="4"/>
        <v>1.5093782221679564E-3</v>
      </c>
      <c r="I83">
        <f t="shared" si="5"/>
        <v>6.4321200331432944E-5</v>
      </c>
      <c r="J83">
        <f t="shared" si="6"/>
        <v>1.1140758697785796E-4</v>
      </c>
      <c r="K83">
        <f t="shared" si="7"/>
        <v>2.6590039407655666</v>
      </c>
      <c r="L83">
        <f t="shared" si="8"/>
        <v>1.5351766409772756</v>
      </c>
      <c r="M83">
        <f t="shared" si="9"/>
        <v>1.4778785709051385E-4</v>
      </c>
      <c r="N83">
        <f t="shared" si="10"/>
        <v>1.0239043088899934E-3</v>
      </c>
      <c r="O83">
        <f t="shared" si="2"/>
        <v>0.13221320188613309</v>
      </c>
    </row>
    <row r="84" spans="2:15" x14ac:dyDescent="0.3">
      <c r="B84" s="28">
        <f t="shared" si="3"/>
        <v>2.9000000000000012</v>
      </c>
      <c r="C84" s="27">
        <f t="shared" si="1"/>
        <v>0.15240000000000001</v>
      </c>
      <c r="D84" s="27">
        <f t="shared" si="0"/>
        <v>1.9227966826523363E-2</v>
      </c>
      <c r="E84">
        <f t="shared" si="13"/>
        <v>3.379176368637775E-3</v>
      </c>
      <c r="F84">
        <f t="shared" si="13"/>
        <v>2.1210702422756921E-2</v>
      </c>
      <c r="G84">
        <f t="shared" si="12"/>
        <v>2.1586427460826101E-2</v>
      </c>
      <c r="H84">
        <f t="shared" si="4"/>
        <v>1.5753457948099779E-3</v>
      </c>
      <c r="I84">
        <f t="shared" si="5"/>
        <v>6.911664565289029E-5</v>
      </c>
      <c r="J84">
        <f t="shared" si="6"/>
        <v>1.1971354191954056E-4</v>
      </c>
      <c r="K84">
        <f t="shared" si="7"/>
        <v>2.7342530893801342</v>
      </c>
      <c r="L84">
        <f t="shared" si="8"/>
        <v>1.5786217571861862</v>
      </c>
      <c r="M84">
        <f t="shared" si="9"/>
        <v>1.5029367508036717E-4</v>
      </c>
      <c r="N84">
        <f t="shared" si="10"/>
        <v>1.0412651251817777E-3</v>
      </c>
      <c r="O84">
        <f t="shared" si="2"/>
        <v>0.1311892975772431</v>
      </c>
    </row>
    <row r="85" spans="2:15" x14ac:dyDescent="0.3">
      <c r="B85" s="28">
        <f t="shared" si="3"/>
        <v>3.0000000000000013</v>
      </c>
      <c r="C85" s="27">
        <f t="shared" si="1"/>
        <v>0.15240000000000001</v>
      </c>
      <c r="D85" s="27">
        <f t="shared" si="0"/>
        <v>1.9891000165368995E-2</v>
      </c>
      <c r="E85">
        <f t="shared" si="13"/>
        <v>3.5294700437181422E-3</v>
      </c>
      <c r="F85">
        <f t="shared" si="13"/>
        <v>2.2251967547938699E-2</v>
      </c>
      <c r="G85">
        <f t="shared" si="12"/>
        <v>2.2763659825098426E-2</v>
      </c>
      <c r="H85">
        <f t="shared" si="4"/>
        <v>1.6422163044865533E-3</v>
      </c>
      <c r="I85">
        <f t="shared" si="5"/>
        <v>7.4123824010373154E-5</v>
      </c>
      <c r="J85">
        <f t="shared" si="6"/>
        <v>1.2838622923726014E-4</v>
      </c>
      <c r="K85">
        <f t="shared" si="7"/>
        <v>2.8092515253251458</v>
      </c>
      <c r="L85">
        <f t="shared" si="8"/>
        <v>1.6219221243678399</v>
      </c>
      <c r="M85">
        <f t="shared" si="9"/>
        <v>1.527873615257484E-4</v>
      </c>
      <c r="N85">
        <f t="shared" si="10"/>
        <v>1.058541891667962E-3</v>
      </c>
      <c r="O85">
        <f t="shared" si="2"/>
        <v>0.1301480324520613</v>
      </c>
    </row>
    <row r="86" spans="2:15" x14ac:dyDescent="0.3">
      <c r="B86" s="28">
        <f t="shared" si="3"/>
        <v>3.1000000000000014</v>
      </c>
      <c r="C86" s="27">
        <f t="shared" si="1"/>
        <v>0.15240000000000001</v>
      </c>
      <c r="D86" s="27">
        <f t="shared" si="0"/>
        <v>2.0554033504214628E-2</v>
      </c>
      <c r="E86">
        <f t="shared" si="13"/>
        <v>3.6822574052438905E-3</v>
      </c>
      <c r="F86">
        <f t="shared" si="13"/>
        <v>2.331050943960666E-2</v>
      </c>
      <c r="G86">
        <f t="shared" si="12"/>
        <v>2.3970848132651587E-2</v>
      </c>
      <c r="H86">
        <f t="shared" si="4"/>
        <v>1.7099775099551858E-3</v>
      </c>
      <c r="I86">
        <f t="shared" si="5"/>
        <v>7.9346471563389461E-5</v>
      </c>
      <c r="J86">
        <f t="shared" si="6"/>
        <v>1.3743212014910968E-4</v>
      </c>
      <c r="K86">
        <f t="shared" si="7"/>
        <v>2.8839932963938053</v>
      </c>
      <c r="L86">
        <f t="shared" si="8"/>
        <v>1.6650743060140396</v>
      </c>
      <c r="M86">
        <f t="shared" si="9"/>
        <v>1.5527032212167376E-4</v>
      </c>
      <c r="N86">
        <f t="shared" si="10"/>
        <v>1.0757443472892991E-3</v>
      </c>
      <c r="O86">
        <f t="shared" si="2"/>
        <v>0.12908949056039334</v>
      </c>
    </row>
    <row r="87" spans="2:15" x14ac:dyDescent="0.3">
      <c r="B87" s="28">
        <f t="shared" si="3"/>
        <v>3.2000000000000015</v>
      </c>
      <c r="C87" s="27">
        <f t="shared" si="1"/>
        <v>0.15240000000000001</v>
      </c>
      <c r="D87" s="27">
        <f t="shared" si="0"/>
        <v>2.1217066843060264E-2</v>
      </c>
      <c r="E87">
        <f t="shared" si="13"/>
        <v>3.8375277273655643E-3</v>
      </c>
      <c r="F87">
        <f t="shared" si="13"/>
        <v>2.4386253786895958E-2</v>
      </c>
      <c r="G87">
        <f t="shared" si="12"/>
        <v>2.5208061369886868E-2</v>
      </c>
      <c r="H87">
        <f t="shared" si="4"/>
        <v>1.7786178379985273E-3</v>
      </c>
      <c r="I87">
        <f t="shared" si="5"/>
        <v>8.4788345538974212E-5</v>
      </c>
      <c r="J87">
        <f t="shared" si="6"/>
        <v>1.4685772236320928E-4</v>
      </c>
      <c r="K87">
        <f t="shared" si="7"/>
        <v>2.9584729978959867</v>
      </c>
      <c r="L87">
        <f t="shared" si="8"/>
        <v>1.7080751817254871</v>
      </c>
      <c r="M87">
        <f t="shared" si="9"/>
        <v>1.577438633037828E-4</v>
      </c>
      <c r="N87">
        <f t="shared" si="10"/>
        <v>1.0928815432974064E-3</v>
      </c>
      <c r="O87">
        <f t="shared" si="2"/>
        <v>0.12801374621310405</v>
      </c>
    </row>
    <row r="88" spans="2:15" x14ac:dyDescent="0.3">
      <c r="B88" s="28">
        <f t="shared" si="3"/>
        <v>3.3000000000000016</v>
      </c>
      <c r="C88" s="27">
        <f t="shared" si="1"/>
        <v>0.15240000000000001</v>
      </c>
      <c r="D88" s="27">
        <f t="shared" si="0"/>
        <v>2.1880100181905896E-2</v>
      </c>
      <c r="E88">
        <f t="shared" si="13"/>
        <v>3.9952715906693475E-3</v>
      </c>
      <c r="F88">
        <f t="shared" si="13"/>
        <v>2.5479135330193366E-2</v>
      </c>
      <c r="G88">
        <f t="shared" si="12"/>
        <v>2.6475376661060042E-2</v>
      </c>
      <c r="H88">
        <f t="shared" si="4"/>
        <v>1.8481263310493553E-3</v>
      </c>
      <c r="I88">
        <f t="shared" si="5"/>
        <v>9.0453225892617609E-5</v>
      </c>
      <c r="J88">
        <f t="shared" si="6"/>
        <v>1.5666958295451841E-4</v>
      </c>
      <c r="K88">
        <f t="shared" si="7"/>
        <v>3.0326856990201527</v>
      </c>
      <c r="L88">
        <f t="shared" si="8"/>
        <v>1.7509219046968132</v>
      </c>
      <c r="M88">
        <f t="shared" si="9"/>
        <v>1.6020920308401233E-4</v>
      </c>
      <c r="N88">
        <f t="shared" si="10"/>
        <v>1.1099619183265194E-3</v>
      </c>
      <c r="O88">
        <f t="shared" si="2"/>
        <v>0.12692086466980665</v>
      </c>
    </row>
    <row r="89" spans="2:15" x14ac:dyDescent="0.3">
      <c r="B89" s="28">
        <f t="shared" si="3"/>
        <v>3.4000000000000017</v>
      </c>
      <c r="C89" s="27">
        <f t="shared" si="1"/>
        <v>0.15240000000000001</v>
      </c>
      <c r="D89" s="27">
        <f t="shared" si="0"/>
        <v>2.2543133520751529E-2</v>
      </c>
      <c r="E89">
        <f t="shared" si="13"/>
        <v>4.1554807937533595E-3</v>
      </c>
      <c r="F89">
        <f t="shared" si="13"/>
        <v>2.6589097248519884E-2</v>
      </c>
      <c r="G89">
        <f t="shared" si="12"/>
        <v>2.7772878939458363E-2</v>
      </c>
      <c r="H89">
        <f t="shared" si="4"/>
        <v>1.9184926003655031E-3</v>
      </c>
      <c r="I89">
        <f t="shared" si="5"/>
        <v>9.6344916889261819E-5</v>
      </c>
      <c r="J89">
        <f t="shared" si="6"/>
        <v>1.668742911032023E-4</v>
      </c>
      <c r="K89">
        <f t="shared" si="7"/>
        <v>3.1066268807550506</v>
      </c>
      <c r="L89">
        <f t="shared" si="8"/>
        <v>1.7936118658756559</v>
      </c>
      <c r="M89">
        <f t="shared" si="9"/>
        <v>1.6266748044843347E-4</v>
      </c>
      <c r="N89">
        <f t="shared" si="10"/>
        <v>1.1269933635036148E-3</v>
      </c>
      <c r="O89">
        <f t="shared" si="2"/>
        <v>0.12581090275148013</v>
      </c>
    </row>
    <row r="90" spans="2:15" x14ac:dyDescent="0.3">
      <c r="B90" s="28">
        <f t="shared" si="3"/>
        <v>3.5000000000000018</v>
      </c>
      <c r="C90" s="27">
        <f t="shared" si="1"/>
        <v>0.15240000000000001</v>
      </c>
      <c r="D90" s="27">
        <f t="shared" si="0"/>
        <v>2.3206166859597165E-2</v>
      </c>
      <c r="E90">
        <f t="shared" si="13"/>
        <v>4.3181482742017932E-3</v>
      </c>
      <c r="F90">
        <f t="shared" si="13"/>
        <v>2.77160906120235E-2</v>
      </c>
      <c r="G90">
        <f t="shared" si="12"/>
        <v>2.9100660649347139E-2</v>
      </c>
      <c r="H90">
        <f t="shared" si="4"/>
        <v>1.9897067840190475E-3</v>
      </c>
      <c r="I90">
        <f t="shared" si="5"/>
        <v>1.0246724861451875E-4</v>
      </c>
      <c r="J90">
        <f t="shared" si="6"/>
        <v>1.774784807121381E-4</v>
      </c>
      <c r="K90">
        <f t="shared" si="7"/>
        <v>3.1802923832788648</v>
      </c>
      <c r="L90">
        <f t="shared" si="8"/>
        <v>1.8361426635877691</v>
      </c>
      <c r="M90">
        <f t="shared" si="9"/>
        <v>1.651197635458268E-4</v>
      </c>
      <c r="N90">
        <f t="shared" si="10"/>
        <v>1.1439832791805256E-3</v>
      </c>
      <c r="O90">
        <f t="shared" si="2"/>
        <v>0.12468390938797651</v>
      </c>
    </row>
    <row r="91" spans="2:15" x14ac:dyDescent="0.3">
      <c r="B91" s="28">
        <f t="shared" si="3"/>
        <v>3.6000000000000019</v>
      </c>
      <c r="C91" s="27">
        <f t="shared" si="1"/>
        <v>0.15240000000000001</v>
      </c>
      <c r="D91" s="27">
        <f t="shared" si="0"/>
        <v>2.3869200198442797E-2</v>
      </c>
      <c r="E91">
        <f t="shared" ref="E91:F106" si="14">E90+M90</f>
        <v>4.4832680377476196E-3</v>
      </c>
      <c r="F91">
        <f t="shared" si="14"/>
        <v>2.8860073891204027E-2</v>
      </c>
      <c r="G91">
        <f t="shared" si="12"/>
        <v>3.0458821475805156E-2</v>
      </c>
      <c r="H91">
        <f t="shared" si="4"/>
        <v>2.0617595090805913E-3</v>
      </c>
      <c r="I91">
        <f t="shared" si="5"/>
        <v>1.0882407842489725E-4</v>
      </c>
      <c r="J91">
        <f t="shared" si="6"/>
        <v>1.884888329187821E-4</v>
      </c>
      <c r="K91">
        <f t="shared" si="7"/>
        <v>3.2536783611515654</v>
      </c>
      <c r="L91">
        <f t="shared" si="8"/>
        <v>1.8785120776673168</v>
      </c>
      <c r="M91">
        <f t="shared" si="9"/>
        <v>1.6756705685350877E-4</v>
      </c>
      <c r="N91">
        <f t="shared" si="10"/>
        <v>1.1609386245802391E-3</v>
      </c>
      <c r="O91">
        <f t="shared" si="2"/>
        <v>0.12353992610879598</v>
      </c>
    </row>
    <row r="92" spans="2:15" x14ac:dyDescent="0.3">
      <c r="B92" s="28">
        <f t="shared" si="3"/>
        <v>3.700000000000002</v>
      </c>
      <c r="C92" s="27">
        <f t="shared" si="1"/>
        <v>0.15240000000000001</v>
      </c>
      <c r="D92" s="27">
        <f t="shared" si="0"/>
        <v>2.453223353728843E-2</v>
      </c>
      <c r="E92">
        <f t="shared" si="14"/>
        <v>4.650835094601128E-3</v>
      </c>
      <c r="F92">
        <f t="shared" si="14"/>
        <v>3.0021012515784266E-2</v>
      </c>
      <c r="G92">
        <f t="shared" si="12"/>
        <v>3.1847468099859229E-2</v>
      </c>
      <c r="H92">
        <f t="shared" si="4"/>
        <v>2.1346418574745298E-3</v>
      </c>
      <c r="I92">
        <f t="shared" si="5"/>
        <v>1.1541929234475065E-4</v>
      </c>
      <c r="J92">
        <f t="shared" si="6"/>
        <v>1.9991207851475368E-4</v>
      </c>
      <c r="K92">
        <f t="shared" si="7"/>
        <v>3.3267812449746876</v>
      </c>
      <c r="L92">
        <f t="shared" si="8"/>
        <v>1.9207180473211347</v>
      </c>
      <c r="M92">
        <f t="shared" si="9"/>
        <v>1.7001030747374726E-4</v>
      </c>
      <c r="N92">
        <f t="shared" si="10"/>
        <v>1.177865961419748E-3</v>
      </c>
      <c r="O92">
        <f t="shared" si="2"/>
        <v>0.12237898748421575</v>
      </c>
    </row>
    <row r="93" spans="2:15" x14ac:dyDescent="0.3">
      <c r="B93" s="28">
        <f t="shared" si="3"/>
        <v>3.800000000000002</v>
      </c>
      <c r="C93" s="27">
        <f t="shared" si="1"/>
        <v>0.15240000000000001</v>
      </c>
      <c r="D93" s="27">
        <f t="shared" si="0"/>
        <v>2.5195266876134062E-2</v>
      </c>
      <c r="E93">
        <f t="shared" si="14"/>
        <v>4.8208454020748749E-3</v>
      </c>
      <c r="F93">
        <f t="shared" si="14"/>
        <v>3.1198878477204015E-2</v>
      </c>
      <c r="G93">
        <f t="shared" si="12"/>
        <v>3.3266713976595953E-2</v>
      </c>
      <c r="H93">
        <f t="shared" si="4"/>
        <v>2.2083453350594815E-3</v>
      </c>
      <c r="I93">
        <f t="shared" si="5"/>
        <v>1.2225680641666346E-4</v>
      </c>
      <c r="J93">
        <f t="shared" si="6"/>
        <v>2.1175500028477383E-4</v>
      </c>
      <c r="K93">
        <f t="shared" si="7"/>
        <v>3.3995977084423243</v>
      </c>
      <c r="L93">
        <f t="shared" si="8"/>
        <v>1.9627586521056113</v>
      </c>
      <c r="M93">
        <f t="shared" si="9"/>
        <v>1.7245041068744902E-4</v>
      </c>
      <c r="N93">
        <f t="shared" si="10"/>
        <v>1.1947714923871222E-3</v>
      </c>
      <c r="O93">
        <f t="shared" si="2"/>
        <v>0.121201121522796</v>
      </c>
    </row>
    <row r="94" spans="2:15" x14ac:dyDescent="0.3">
      <c r="B94" s="28">
        <f t="shared" si="3"/>
        <v>3.9000000000000021</v>
      </c>
      <c r="C94" s="27">
        <f t="shared" si="1"/>
        <v>0.15240000000000001</v>
      </c>
      <c r="D94" s="27">
        <f t="shared" si="0"/>
        <v>2.5858300214979698E-2</v>
      </c>
      <c r="E94">
        <f t="shared" si="14"/>
        <v>4.9932958127623236E-3</v>
      </c>
      <c r="F94">
        <f t="shared" si="14"/>
        <v>3.239364996959114E-2</v>
      </c>
      <c r="G94">
        <f t="shared" si="12"/>
        <v>3.471667913417071E-2</v>
      </c>
      <c r="H94">
        <f t="shared" si="4"/>
        <v>2.2828618435526793E-3</v>
      </c>
      <c r="I94">
        <f t="shared" si="5"/>
        <v>1.2934056801123194E-4</v>
      </c>
      <c r="J94">
        <f t="shared" si="6"/>
        <v>2.2402443527527158E-4</v>
      </c>
      <c r="K94">
        <f t="shared" si="7"/>
        <v>3.4721246399080483</v>
      </c>
      <c r="L94">
        <f t="shared" si="8"/>
        <v>2.0046320955108441</v>
      </c>
      <c r="M94">
        <f t="shared" si="9"/>
        <v>1.7488821487052792E-4</v>
      </c>
      <c r="N94">
        <f t="shared" si="10"/>
        <v>1.2116610952031088E-3</v>
      </c>
      <c r="O94">
        <f t="shared" si="2"/>
        <v>0.12000635003040887</v>
      </c>
    </row>
    <row r="95" spans="2:15" x14ac:dyDescent="0.3">
      <c r="B95" s="12">
        <f t="shared" si="3"/>
        <v>4.0000000000000018</v>
      </c>
      <c r="C95">
        <f t="shared" si="1"/>
        <v>0.15240000000000001</v>
      </c>
      <c r="D95">
        <f t="shared" si="0"/>
        <v>2.6521333553825327E-2</v>
      </c>
      <c r="E95">
        <f t="shared" si="14"/>
        <v>5.1681840276328519E-3</v>
      </c>
      <c r="F95">
        <f t="shared" si="14"/>
        <v>3.3605311064794252E-2</v>
      </c>
      <c r="G95">
        <f t="shared" si="12"/>
        <v>3.6197489991852634E-2</v>
      </c>
      <c r="H95">
        <f t="shared" si="4"/>
        <v>2.358183654970964E-3</v>
      </c>
      <c r="I95">
        <f t="shared" si="5"/>
        <v>1.3667455710150429E-4</v>
      </c>
      <c r="J95">
        <f t="shared" si="6"/>
        <v>2.3672727700177912E-4</v>
      </c>
      <c r="K95">
        <f t="shared" si="7"/>
        <v>3.5443591177530642</v>
      </c>
      <c r="L95">
        <f t="shared" si="8"/>
        <v>2.0463366907394365</v>
      </c>
      <c r="M95">
        <f t="shared" si="9"/>
        <v>1.7732452586106669E-4</v>
      </c>
      <c r="N95">
        <f t="shared" si="10"/>
        <v>1.2285403528777151E-3</v>
      </c>
      <c r="O95">
        <f t="shared" si="2"/>
        <v>0.11879468893520576</v>
      </c>
    </row>
    <row r="96" spans="2:15" x14ac:dyDescent="0.3">
      <c r="B96" s="28">
        <f t="shared" si="3"/>
        <v>4.1000000000000014</v>
      </c>
      <c r="C96">
        <f t="shared" si="1"/>
        <v>0.15240000000000001</v>
      </c>
      <c r="D96">
        <f t="shared" si="0"/>
        <v>2.7184366892670959E-2</v>
      </c>
      <c r="E96">
        <f t="shared" si="14"/>
        <v>5.3455085534939188E-3</v>
      </c>
      <c r="F96">
        <f t="shared" si="14"/>
        <v>3.4833851417671965E-2</v>
      </c>
      <c r="G96">
        <f t="shared" si="12"/>
        <v>3.7709279195439982E-2</v>
      </c>
      <c r="H96">
        <f t="shared" si="4"/>
        <v>2.4343033883061031E-3</v>
      </c>
      <c r="I96">
        <f t="shared" si="5"/>
        <v>1.4426278750671791E-4</v>
      </c>
      <c r="J96">
        <f t="shared" si="6"/>
        <v>2.4987047760314808E-4</v>
      </c>
      <c r="K96">
        <f t="shared" si="7"/>
        <v>3.6162983889698417</v>
      </c>
      <c r="L96">
        <f t="shared" si="8"/>
        <v>2.0878708483417481</v>
      </c>
      <c r="M96">
        <f t="shared" si="9"/>
        <v>1.7976011085124667E-4</v>
      </c>
      <c r="N96">
        <f t="shared" si="10"/>
        <v>1.2454145806742908E-3</v>
      </c>
      <c r="O96">
        <f t="shared" si="2"/>
        <v>0.11756614858232804</v>
      </c>
    </row>
    <row r="97" spans="2:15" x14ac:dyDescent="0.3">
      <c r="B97" s="28">
        <f t="shared" si="3"/>
        <v>4.2000000000000011</v>
      </c>
      <c r="C97">
        <f t="shared" si="1"/>
        <v>0.15240000000000001</v>
      </c>
      <c r="D97">
        <f t="shared" si="0"/>
        <v>2.7847400231516588E-2</v>
      </c>
      <c r="E97">
        <f t="shared" si="14"/>
        <v>5.5252686643451655E-3</v>
      </c>
      <c r="F97">
        <f t="shared" si="14"/>
        <v>3.6079265998346259E-2</v>
      </c>
      <c r="G97">
        <f t="shared" si="12"/>
        <v>3.9252185468554857E-2</v>
      </c>
      <c r="H97">
        <f t="shared" si="4"/>
        <v>2.5112139881898511E-3</v>
      </c>
      <c r="I97">
        <f t="shared" si="5"/>
        <v>1.5210930810955275E-4</v>
      </c>
      <c r="J97">
        <f t="shared" si="6"/>
        <v>2.6346104994989398E-4</v>
      </c>
      <c r="K97">
        <f t="shared" si="7"/>
        <v>3.6879398504753111</v>
      </c>
      <c r="L97">
        <f t="shared" si="8"/>
        <v>2.1292330654270697</v>
      </c>
      <c r="M97">
        <f t="shared" si="9"/>
        <v>1.8219570186661727E-4</v>
      </c>
      <c r="N97">
        <f t="shared" si="10"/>
        <v>1.262288850214611E-3</v>
      </c>
      <c r="O97">
        <f t="shared" si="2"/>
        <v>0.11632073400165374</v>
      </c>
    </row>
    <row r="98" spans="2:15" x14ac:dyDescent="0.3">
      <c r="B98" s="28">
        <f t="shared" si="3"/>
        <v>4.3000000000000007</v>
      </c>
      <c r="C98">
        <f t="shared" si="1"/>
        <v>0.15240000000000001</v>
      </c>
      <c r="D98">
        <f t="shared" si="0"/>
        <v>2.8510433570362221E-2</v>
      </c>
      <c r="E98">
        <f t="shared" si="14"/>
        <v>5.7074643662117829E-3</v>
      </c>
      <c r="F98">
        <f t="shared" si="14"/>
        <v>3.7341554848560873E-2</v>
      </c>
      <c r="G98">
        <f t="shared" si="12"/>
        <v>4.0826353478482277E-2</v>
      </c>
      <c r="H98">
        <f t="shared" si="4"/>
        <v>2.5889087053363202E-3</v>
      </c>
      <c r="I98">
        <f t="shared" si="5"/>
        <v>1.6021820405059069E-4</v>
      </c>
      <c r="J98">
        <f t="shared" si="6"/>
        <v>2.7750606971306075E-4</v>
      </c>
      <c r="K98">
        <f t="shared" si="7"/>
        <v>3.7592810327528228</v>
      </c>
      <c r="L98">
        <f t="shared" si="8"/>
        <v>2.170421916219297</v>
      </c>
      <c r="M98">
        <f t="shared" si="9"/>
        <v>1.8463199888565227E-4</v>
      </c>
      <c r="N98">
        <f t="shared" si="10"/>
        <v>1.2791680110917998E-3</v>
      </c>
      <c r="O98">
        <f t="shared" si="2"/>
        <v>0.11505844515143913</v>
      </c>
    </row>
    <row r="99" spans="2:15" x14ac:dyDescent="0.3">
      <c r="B99" s="28">
        <f t="shared" si="3"/>
        <v>4.4000000000000004</v>
      </c>
      <c r="C99">
        <f t="shared" si="1"/>
        <v>0.15240000000000001</v>
      </c>
      <c r="D99">
        <f t="shared" si="0"/>
        <v>2.9173466909207846E-2</v>
      </c>
      <c r="E99">
        <f t="shared" si="14"/>
        <v>5.8920963650974352E-3</v>
      </c>
      <c r="F99">
        <f t="shared" si="14"/>
        <v>3.8620722859652672E-2</v>
      </c>
      <c r="G99">
        <f t="shared" si="12"/>
        <v>4.2431933715357181E-2</v>
      </c>
      <c r="H99">
        <f t="shared" si="4"/>
        <v>2.6673810785762158E-3</v>
      </c>
      <c r="I99">
        <f t="shared" si="5"/>
        <v>1.6859359790336349E-4</v>
      </c>
      <c r="J99">
        <f t="shared" si="6"/>
        <v>2.9201267739946331E-4</v>
      </c>
      <c r="K99">
        <f t="shared" si="7"/>
        <v>3.8303195854873415</v>
      </c>
      <c r="L99">
        <f t="shared" si="8"/>
        <v>2.2114360437634124</v>
      </c>
      <c r="M99">
        <f t="shared" si="9"/>
        <v>1.8706967264476063E-4</v>
      </c>
      <c r="N99">
        <f t="shared" si="10"/>
        <v>1.2960567103040127E-3</v>
      </c>
      <c r="O99">
        <f t="shared" si="2"/>
        <v>0.11377927714034733</v>
      </c>
    </row>
    <row r="100" spans="2:15" x14ac:dyDescent="0.3">
      <c r="B100" s="28">
        <f t="shared" si="3"/>
        <v>4.5</v>
      </c>
      <c r="C100">
        <f t="shared" si="1"/>
        <v>0.15240000000000001</v>
      </c>
      <c r="D100">
        <f t="shared" si="0"/>
        <v>2.9836500248053479E-2</v>
      </c>
      <c r="E100">
        <f t="shared" si="14"/>
        <v>6.0791660377421961E-3</v>
      </c>
      <c r="F100">
        <f t="shared" si="14"/>
        <v>3.9916779569956685E-2</v>
      </c>
      <c r="G100">
        <f t="shared" si="12"/>
        <v>4.4069082383626432E-2</v>
      </c>
      <c r="H100">
        <f t="shared" si="4"/>
        <v>2.7466249183206335E-3</v>
      </c>
      <c r="I100">
        <f t="shared" si="5"/>
        <v>1.7723965083303109E-4</v>
      </c>
      <c r="J100">
        <f t="shared" si="6"/>
        <v>3.0698808035857733E-4</v>
      </c>
      <c r="K100">
        <f t="shared" si="7"/>
        <v>3.9010532649128793</v>
      </c>
      <c r="L100">
        <f t="shared" si="8"/>
        <v>2.2522741526205192</v>
      </c>
      <c r="M100">
        <f t="shared" si="9"/>
        <v>1.8950936716737791E-4</v>
      </c>
      <c r="N100">
        <f t="shared" si="10"/>
        <v>1.3129594097764951E-3</v>
      </c>
      <c r="O100">
        <f t="shared" si="2"/>
        <v>0.11248322043004333</v>
      </c>
    </row>
    <row r="101" spans="2:15" x14ac:dyDescent="0.3">
      <c r="B101" s="28">
        <f t="shared" si="3"/>
        <v>4.5999999999999996</v>
      </c>
      <c r="C101">
        <f t="shared" si="1"/>
        <v>0.15240000000000001</v>
      </c>
      <c r="D101">
        <f t="shared" si="0"/>
        <v>3.0499533586899108E-2</v>
      </c>
      <c r="E101">
        <f t="shared" si="14"/>
        <v>6.2686754049095742E-3</v>
      </c>
      <c r="F101">
        <f t="shared" si="14"/>
        <v>4.1229738979733178E-2</v>
      </c>
      <c r="G101">
        <f t="shared" si="12"/>
        <v>4.5737961304822675E-2</v>
      </c>
      <c r="H101">
        <f t="shared" si="4"/>
        <v>2.8266342913119452E-3</v>
      </c>
      <c r="I101">
        <f t="shared" si="5"/>
        <v>1.8616056374141926E-4</v>
      </c>
      <c r="J101">
        <f t="shared" si="6"/>
        <v>3.2243955476580268E-4</v>
      </c>
      <c r="K101">
        <f t="shared" si="7"/>
        <v>3.9714799226370263</v>
      </c>
      <c r="L101">
        <f t="shared" si="8"/>
        <v>2.2929350024156814</v>
      </c>
      <c r="M101">
        <f t="shared" si="9"/>
        <v>1.9195170205023979E-4</v>
      </c>
      <c r="N101">
        <f t="shared" si="10"/>
        <v>1.3298804022013532E-3</v>
      </c>
      <c r="O101">
        <f t="shared" si="2"/>
        <v>0.11117026102026684</v>
      </c>
    </row>
    <row r="102" spans="2:15" x14ac:dyDescent="0.3">
      <c r="B102" s="28">
        <f t="shared" si="3"/>
        <v>4.6999999999999993</v>
      </c>
      <c r="C102">
        <f t="shared" si="1"/>
        <v>0.15240000000000001</v>
      </c>
      <c r="D102">
        <f t="shared" si="0"/>
        <v>3.116256692574474E-2</v>
      </c>
      <c r="E102">
        <f t="shared" si="14"/>
        <v>6.4606271069598143E-3</v>
      </c>
      <c r="F102">
        <f t="shared" si="14"/>
        <v>4.2559619381934533E-2</v>
      </c>
      <c r="G102">
        <f t="shared" si="12"/>
        <v>4.7438737830784804E-2</v>
      </c>
      <c r="H102">
        <f t="shared" si="4"/>
        <v>2.9074035065362052E-3</v>
      </c>
      <c r="I102">
        <f t="shared" si="5"/>
        <v>1.953605784009398E-4</v>
      </c>
      <c r="J102">
        <f t="shared" si="6"/>
        <v>3.3837444758647072E-4</v>
      </c>
      <c r="K102">
        <f t="shared" si="7"/>
        <v>4.0415974957427618</v>
      </c>
      <c r="L102">
        <f t="shared" si="8"/>
        <v>2.3334174021232013</v>
      </c>
      <c r="M102">
        <f t="shared" si="9"/>
        <v>1.9439727453542108E-4</v>
      </c>
      <c r="N102">
        <f t="shared" si="10"/>
        <v>1.3468238253930591E-3</v>
      </c>
      <c r="O102">
        <f t="shared" si="2"/>
        <v>0.10984038061806548</v>
      </c>
    </row>
    <row r="103" spans="2:15" x14ac:dyDescent="0.3">
      <c r="B103" s="28">
        <f t="shared" si="3"/>
        <v>4.7999999999999989</v>
      </c>
      <c r="C103">
        <f t="shared" si="1"/>
        <v>0.15240000000000001</v>
      </c>
      <c r="D103">
        <f t="shared" si="0"/>
        <v>3.1825600264590373E-2</v>
      </c>
      <c r="E103">
        <f t="shared" si="14"/>
        <v>6.6550243814952354E-3</v>
      </c>
      <c r="F103">
        <f t="shared" si="14"/>
        <v>4.3906443207327589E-2</v>
      </c>
      <c r="G103">
        <f t="shared" si="12"/>
        <v>4.917158476654665E-2</v>
      </c>
      <c r="H103">
        <f t="shared" si="4"/>
        <v>2.9889271021861842E-3</v>
      </c>
      <c r="I103">
        <f t="shared" si="5"/>
        <v>2.0484397857966719E-4</v>
      </c>
      <c r="J103">
        <f t="shared" si="6"/>
        <v>3.5480017852453435E-4</v>
      </c>
      <c r="K103">
        <f t="shared" si="7"/>
        <v>4.111403997999143</v>
      </c>
      <c r="L103">
        <f t="shared" si="8"/>
        <v>2.3737202049921087</v>
      </c>
      <c r="M103">
        <f t="shared" si="9"/>
        <v>1.968466613928046E-4</v>
      </c>
      <c r="N103">
        <f t="shared" si="10"/>
        <v>1.3637936753305782E-3</v>
      </c>
      <c r="O103">
        <f t="shared" si="2"/>
        <v>0.10849355679267242</v>
      </c>
    </row>
    <row r="104" spans="2:15" x14ac:dyDescent="0.3">
      <c r="B104" s="28">
        <f t="shared" si="3"/>
        <v>4.8999999999999986</v>
      </c>
      <c r="C104">
        <f t="shared" si="1"/>
        <v>0.15240000000000001</v>
      </c>
      <c r="D104">
        <f t="shared" si="0"/>
        <v>3.2488633603436005E-2</v>
      </c>
      <c r="E104">
        <f t="shared" si="14"/>
        <v>6.8518710428880402E-3</v>
      </c>
      <c r="F104">
        <f t="shared" si="14"/>
        <v>4.5270236882658167E-2</v>
      </c>
      <c r="G104">
        <f t="shared" si="12"/>
        <v>5.0936680302193532E-2</v>
      </c>
      <c r="H104">
        <f t="shared" si="4"/>
        <v>3.071199833576769E-3</v>
      </c>
      <c r="I104">
        <f t="shared" si="5"/>
        <v>2.1461509115968685E-4</v>
      </c>
      <c r="J104">
        <f t="shared" si="6"/>
        <v>3.7172424195960381E-4</v>
      </c>
      <c r="K104">
        <f t="shared" si="7"/>
        <v>4.1808975120368652</v>
      </c>
      <c r="L104">
        <f t="shared" si="8"/>
        <v>2.4138423040287211</v>
      </c>
      <c r="M104">
        <f t="shared" si="9"/>
        <v>1.9930042063441008E-4</v>
      </c>
      <c r="N104">
        <f t="shared" si="10"/>
        <v>1.3807938180345875E-3</v>
      </c>
      <c r="O104">
        <f t="shared" si="2"/>
        <v>0.10712976311734185</v>
      </c>
    </row>
    <row r="105" spans="2:15" x14ac:dyDescent="0.3">
      <c r="B105" s="28">
        <f t="shared" si="3"/>
        <v>4.9999999999999982</v>
      </c>
      <c r="C105">
        <f t="shared" si="1"/>
        <v>0.15240000000000001</v>
      </c>
      <c r="D105">
        <f t="shared" si="0"/>
        <v>3.3151666942281631E-2</v>
      </c>
      <c r="E105">
        <f t="shared" si="14"/>
        <v>7.0511714635224506E-3</v>
      </c>
      <c r="F105">
        <f t="shared" si="14"/>
        <v>4.6651030700692757E-2</v>
      </c>
      <c r="G105">
        <f t="shared" si="12"/>
        <v>5.2734207953055244E-2</v>
      </c>
      <c r="H105">
        <f t="shared" si="4"/>
        <v>3.1542166619254711E-3</v>
      </c>
      <c r="I105">
        <f t="shared" si="5"/>
        <v>2.2467828725063148E-4</v>
      </c>
      <c r="J105">
        <f t="shared" si="6"/>
        <v>3.8915420887564839E-4</v>
      </c>
      <c r="K105">
        <f t="shared" si="7"/>
        <v>4.2500761823664588</v>
      </c>
      <c r="L105">
        <f t="shared" si="8"/>
        <v>2.4537826279656922</v>
      </c>
      <c r="M105">
        <f t="shared" si="9"/>
        <v>2.0175909307919919E-4</v>
      </c>
      <c r="N105">
        <f t="shared" si="10"/>
        <v>1.3978280004087646E-3</v>
      </c>
      <c r="O105">
        <f t="shared" si="2"/>
        <v>0.10574896929930724</v>
      </c>
    </row>
    <row r="106" spans="2:15" x14ac:dyDescent="0.3">
      <c r="B106" s="28">
        <f t="shared" si="3"/>
        <v>5.0999999999999979</v>
      </c>
      <c r="C106">
        <f t="shared" si="1"/>
        <v>0.15240000000000001</v>
      </c>
      <c r="D106">
        <f t="shared" si="0"/>
        <v>3.3814700281127263E-2</v>
      </c>
      <c r="E106">
        <f t="shared" si="14"/>
        <v>7.2529305566016496E-3</v>
      </c>
      <c r="F106">
        <f t="shared" si="14"/>
        <v>4.8048858701101524E-2</v>
      </c>
      <c r="G106">
        <f t="shared" si="12"/>
        <v>5.4564356507666362E-2</v>
      </c>
      <c r="H106">
        <f t="shared" si="4"/>
        <v>3.2379727439203307E-3</v>
      </c>
      <c r="I106">
        <f t="shared" si="5"/>
        <v>2.3503798330019906E-4</v>
      </c>
      <c r="J106">
        <f t="shared" si="6"/>
        <v>4.0709772878447004E-4</v>
      </c>
      <c r="K106">
        <f t="shared" si="7"/>
        <v>4.3189382091340249</v>
      </c>
      <c r="L106">
        <f t="shared" si="8"/>
        <v>2.4935401376568898</v>
      </c>
      <c r="M106">
        <f t="shared" si="9"/>
        <v>2.0422320378462002E-4</v>
      </c>
      <c r="N106">
        <f t="shared" si="10"/>
        <v>1.4148998601578176E-3</v>
      </c>
      <c r="O106">
        <f t="shared" si="2"/>
        <v>0.10435114129889848</v>
      </c>
    </row>
    <row r="107" spans="2:15" x14ac:dyDescent="0.3">
      <c r="B107" s="28">
        <f t="shared" si="3"/>
        <v>5.1999999999999975</v>
      </c>
      <c r="C107">
        <f t="shared" si="1"/>
        <v>0.15240000000000001</v>
      </c>
      <c r="D107">
        <f t="shared" si="0"/>
        <v>3.4477733619972896E-2</v>
      </c>
      <c r="E107">
        <f t="shared" ref="E107:F122" si="15">E106+M106</f>
        <v>7.4571537603862698E-3</v>
      </c>
      <c r="F107">
        <f t="shared" si="15"/>
        <v>4.9463758561259341E-2</v>
      </c>
      <c r="G107">
        <f t="shared" si="12"/>
        <v>5.6427319982979902E-2</v>
      </c>
      <c r="H107">
        <f t="shared" si="4"/>
        <v>3.3224634220058512E-3</v>
      </c>
      <c r="I107">
        <f t="shared" si="5"/>
        <v>2.4569864220330657E-4</v>
      </c>
      <c r="J107">
        <f t="shared" si="6"/>
        <v>4.2556253164681375E-4</v>
      </c>
      <c r="K107">
        <f t="shared" si="7"/>
        <v>4.387481842524446</v>
      </c>
      <c r="L107">
        <f t="shared" si="8"/>
        <v>2.5331138228460843</v>
      </c>
      <c r="M107">
        <f t="shared" si="9"/>
        <v>2.0669326335911954E-4</v>
      </c>
      <c r="N107">
        <f t="shared" si="10"/>
        <v>1.4320129348808386E-3</v>
      </c>
      <c r="O107">
        <f t="shared" si="2"/>
        <v>0.10293624143874067</v>
      </c>
    </row>
    <row r="108" spans="2:15" x14ac:dyDescent="0.3">
      <c r="B108" s="28">
        <f t="shared" si="3"/>
        <v>5.2999999999999972</v>
      </c>
      <c r="C108">
        <f t="shared" si="1"/>
        <v>0.15240000000000001</v>
      </c>
      <c r="D108">
        <f t="shared" si="0"/>
        <v>3.5140766958818528E-2</v>
      </c>
      <c r="E108">
        <f t="shared" si="15"/>
        <v>7.663847023745389E-3</v>
      </c>
      <c r="F108">
        <f t="shared" si="15"/>
        <v>5.0895771496140177E-2</v>
      </c>
      <c r="G108">
        <f t="shared" si="12"/>
        <v>5.8323297586370143E-2</v>
      </c>
      <c r="H108">
        <f t="shared" si="4"/>
        <v>3.4076842153248793E-3</v>
      </c>
      <c r="I108">
        <f t="shared" si="5"/>
        <v>2.5666477441142814E-4</v>
      </c>
      <c r="J108">
        <f t="shared" si="6"/>
        <v>4.445564297937978E-4</v>
      </c>
      <c r="K108">
        <f t="shared" si="7"/>
        <v>4.4557053777340077</v>
      </c>
      <c r="L108">
        <f t="shared" si="8"/>
        <v>2.5725026992643927</v>
      </c>
      <c r="M108">
        <f t="shared" si="9"/>
        <v>2.0916976916812884E-4</v>
      </c>
      <c r="N108">
        <f t="shared" si="10"/>
        <v>1.4491706704266127E-3</v>
      </c>
      <c r="O108">
        <f t="shared" si="2"/>
        <v>0.10150422850385983</v>
      </c>
    </row>
    <row r="109" spans="2:15" x14ac:dyDescent="0.3">
      <c r="B109" s="28">
        <f t="shared" si="3"/>
        <v>5.3999999999999968</v>
      </c>
      <c r="C109">
        <f t="shared" si="1"/>
        <v>0.15240000000000001</v>
      </c>
      <c r="D109">
        <f t="shared" si="0"/>
        <v>3.5803800297664161E-2</v>
      </c>
      <c r="E109">
        <f t="shared" si="15"/>
        <v>7.8730167929135179E-3</v>
      </c>
      <c r="F109">
        <f t="shared" si="15"/>
        <v>5.2344942166566787E-2</v>
      </c>
      <c r="G109">
        <f t="shared" si="12"/>
        <v>6.0252493684004954E-2</v>
      </c>
      <c r="H109">
        <f t="shared" si="4"/>
        <v>3.4936308112607914E-3</v>
      </c>
      <c r="I109">
        <f t="shared" si="5"/>
        <v>2.6794093904356029E-4</v>
      </c>
      <c r="J109">
        <f t="shared" si="6"/>
        <v>4.640873198511619E-4</v>
      </c>
      <c r="K109">
        <f t="shared" si="7"/>
        <v>4.5236071504456232</v>
      </c>
      <c r="L109">
        <f t="shared" si="8"/>
        <v>2.611705806017897</v>
      </c>
      <c r="M109">
        <f t="shared" si="9"/>
        <v>2.116532064444978E-4</v>
      </c>
      <c r="N109">
        <f t="shared" si="10"/>
        <v>1.4663764285869384E-3</v>
      </c>
      <c r="O109">
        <f t="shared" si="2"/>
        <v>0.10005505783343321</v>
      </c>
    </row>
    <row r="110" spans="2:15" x14ac:dyDescent="0.3">
      <c r="B110" s="28">
        <f t="shared" si="3"/>
        <v>5.4999999999999964</v>
      </c>
      <c r="C110">
        <f t="shared" si="1"/>
        <v>0.15240000000000001</v>
      </c>
      <c r="D110">
        <f t="shared" si="0"/>
        <v>3.6466833636509779E-2</v>
      </c>
      <c r="E110">
        <f t="shared" si="15"/>
        <v>8.0846699993580157E-3</v>
      </c>
      <c r="F110">
        <f t="shared" si="15"/>
        <v>5.3811318595153722E-2</v>
      </c>
      <c r="G110">
        <f t="shared" si="12"/>
        <v>6.221511777520819E-2</v>
      </c>
      <c r="H110">
        <f t="shared" si="4"/>
        <v>3.5802990575299772E-3</v>
      </c>
      <c r="I110">
        <f t="shared" si="5"/>
        <v>2.795317450001633E-4</v>
      </c>
      <c r="J110">
        <f t="shared" si="6"/>
        <v>4.8416318466867029E-4</v>
      </c>
      <c r="K110">
        <f t="shared" si="7"/>
        <v>4.5911855327481801</v>
      </c>
      <c r="L110">
        <f t="shared" si="8"/>
        <v>2.6507222032316768</v>
      </c>
      <c r="M110">
        <f t="shared" si="9"/>
        <v>2.141440493130893E-4</v>
      </c>
      <c r="N110">
        <f t="shared" si="10"/>
        <v>1.4836334941952234E-3</v>
      </c>
      <c r="O110">
        <f t="shared" si="2"/>
        <v>9.8588681404846279E-2</v>
      </c>
    </row>
    <row r="111" spans="2:15" x14ac:dyDescent="0.3">
      <c r="B111" s="28">
        <f t="shared" si="3"/>
        <v>5.5999999999999961</v>
      </c>
      <c r="C111">
        <f t="shared" si="1"/>
        <v>0.15240000000000001</v>
      </c>
      <c r="D111">
        <f t="shared" si="0"/>
        <v>3.7129866975355412E-2</v>
      </c>
      <c r="E111">
        <f t="shared" si="15"/>
        <v>8.2988140486711052E-3</v>
      </c>
      <c r="F111">
        <f t="shared" si="15"/>
        <v>5.5294952089348946E-2</v>
      </c>
      <c r="G111">
        <f t="shared" si="12"/>
        <v>6.4211384472468491E-2</v>
      </c>
      <c r="H111">
        <f t="shared" si="4"/>
        <v>3.667684954779584E-3</v>
      </c>
      <c r="I111">
        <f t="shared" si="5"/>
        <v>2.9144185208136107E-4</v>
      </c>
      <c r="J111">
        <f t="shared" si="6"/>
        <v>5.047920952568907E-4</v>
      </c>
      <c r="K111">
        <f t="shared" si="7"/>
        <v>4.6584389294496882</v>
      </c>
      <c r="L111">
        <f t="shared" si="8"/>
        <v>2.6895509699212101</v>
      </c>
      <c r="M111">
        <f t="shared" si="9"/>
        <v>2.166427617380978E-4</v>
      </c>
      <c r="N111">
        <f t="shared" si="10"/>
        <v>1.5009450816896963E-3</v>
      </c>
      <c r="O111">
        <f t="shared" si="2"/>
        <v>9.7105047910651054E-2</v>
      </c>
    </row>
    <row r="112" spans="2:15" x14ac:dyDescent="0.3">
      <c r="B112" s="28">
        <f t="shared" si="3"/>
        <v>5.6999999999999957</v>
      </c>
      <c r="C112">
        <f t="shared" si="1"/>
        <v>0.15240000000000001</v>
      </c>
      <c r="D112">
        <f t="shared" si="0"/>
        <v>3.7792900314201044E-2</v>
      </c>
      <c r="E112">
        <f t="shared" si="15"/>
        <v>8.5154568104092027E-3</v>
      </c>
      <c r="F112">
        <f t="shared" si="15"/>
        <v>5.679589717103864E-2</v>
      </c>
      <c r="G112">
        <f t="shared" si="12"/>
        <v>6.6241513486783393E-2</v>
      </c>
      <c r="H112">
        <f t="shared" si="4"/>
        <v>3.7557846496498715E-3</v>
      </c>
      <c r="I112">
        <f t="shared" si="5"/>
        <v>3.0367597211061151E-4</v>
      </c>
      <c r="J112">
        <f t="shared" si="6"/>
        <v>5.2598221273344851E-4</v>
      </c>
      <c r="K112">
        <f t="shared" si="7"/>
        <v>4.7253657747396582</v>
      </c>
      <c r="L112">
        <f t="shared" si="8"/>
        <v>2.7281912020653865</v>
      </c>
      <c r="M112">
        <f t="shared" si="9"/>
        <v>2.1914979840071945E-4</v>
      </c>
      <c r="N112">
        <f t="shared" si="10"/>
        <v>1.5183143411940912E-3</v>
      </c>
      <c r="O112">
        <f t="shared" si="2"/>
        <v>9.5604102828961368E-2</v>
      </c>
    </row>
    <row r="113" spans="2:15" x14ac:dyDescent="0.3">
      <c r="B113" s="28">
        <f t="shared" si="3"/>
        <v>5.7999999999999954</v>
      </c>
      <c r="C113">
        <f t="shared" si="1"/>
        <v>0.15240000000000001</v>
      </c>
      <c r="D113">
        <f t="shared" si="0"/>
        <v>3.8455933653046677E-2</v>
      </c>
      <c r="E113">
        <f t="shared" si="15"/>
        <v>8.7346066088099215E-3</v>
      </c>
      <c r="F113">
        <f t="shared" si="15"/>
        <v>5.8314211512232733E-2</v>
      </c>
      <c r="G113">
        <f t="shared" si="12"/>
        <v>6.8305729618057393E-2</v>
      </c>
      <c r="H113">
        <f t="shared" si="4"/>
        <v>3.8445944282645018E-3</v>
      </c>
      <c r="I113">
        <f t="shared" si="5"/>
        <v>3.1623887006497763E-4</v>
      </c>
      <c r="J113">
        <f t="shared" si="6"/>
        <v>5.4774179028071373E-4</v>
      </c>
      <c r="K113">
        <f t="shared" si="7"/>
        <v>4.7919645291628949</v>
      </c>
      <c r="L113">
        <f t="shared" si="8"/>
        <v>2.7666420108593357</v>
      </c>
      <c r="M113">
        <f t="shared" si="9"/>
        <v>2.2166560551389929E-4</v>
      </c>
      <c r="N113">
        <f t="shared" si="10"/>
        <v>1.535744364162374E-3</v>
      </c>
      <c r="O113">
        <f t="shared" si="2"/>
        <v>9.4085788487767275E-2</v>
      </c>
    </row>
    <row r="114" spans="2:15" x14ac:dyDescent="0.3">
      <c r="B114" s="28">
        <f t="shared" si="3"/>
        <v>5.899999999999995</v>
      </c>
      <c r="C114">
        <f t="shared" si="1"/>
        <v>0.15240000000000001</v>
      </c>
      <c r="D114">
        <f t="shared" si="0"/>
        <v>3.9118966991892309E-2</v>
      </c>
      <c r="E114">
        <f t="shared" si="15"/>
        <v>8.9562722143238203E-3</v>
      </c>
      <c r="F114">
        <f t="shared" si="15"/>
        <v>5.9849955876395106E-2</v>
      </c>
      <c r="G114">
        <f t="shared" si="12"/>
        <v>7.0404262750298346E-2</v>
      </c>
      <c r="H114">
        <f t="shared" si="4"/>
        <v>3.9341107101154129E-3</v>
      </c>
      <c r="I114">
        <f t="shared" si="5"/>
        <v>3.2913536521313077E-4</v>
      </c>
      <c r="J114">
        <f t="shared" si="6"/>
        <v>5.7007917511688044E-4</v>
      </c>
      <c r="K114">
        <f t="shared" si="7"/>
        <v>4.8582336768699337</v>
      </c>
      <c r="L114">
        <f t="shared" si="8"/>
        <v>2.8049025211269618</v>
      </c>
      <c r="M114">
        <f t="shared" si="9"/>
        <v>2.2419062158022176E-4</v>
      </c>
      <c r="N114">
        <f t="shared" si="10"/>
        <v>1.5532381886295666E-3</v>
      </c>
      <c r="O114">
        <f t="shared" si="2"/>
        <v>9.2550044123604902E-2</v>
      </c>
    </row>
    <row r="115" spans="2:15" x14ac:dyDescent="0.3">
      <c r="B115" s="28">
        <f t="shared" si="3"/>
        <v>5.9999999999999947</v>
      </c>
      <c r="C115">
        <f t="shared" si="1"/>
        <v>0.15240000000000001</v>
      </c>
      <c r="D115">
        <f t="shared" si="0"/>
        <v>3.9782000330737942E-2</v>
      </c>
      <c r="E115">
        <f t="shared" si="15"/>
        <v>9.1804628359040425E-3</v>
      </c>
      <c r="F115">
        <f t="shared" si="15"/>
        <v>6.1403194065024674E-2</v>
      </c>
      <c r="G115">
        <f t="shared" si="12"/>
        <v>7.2537347851381592E-2</v>
      </c>
      <c r="H115">
        <f t="shared" si="4"/>
        <v>4.024330042312221E-3</v>
      </c>
      <c r="I115">
        <f t="shared" si="5"/>
        <v>3.4237033226207911E-4</v>
      </c>
      <c r="J115">
        <f t="shared" si="6"/>
        <v>5.9300281048215895E-4</v>
      </c>
      <c r="K115">
        <f t="shared" si="7"/>
        <v>4.9241717231158235</v>
      </c>
      <c r="L115">
        <f t="shared" si="8"/>
        <v>2.8429718698768642</v>
      </c>
      <c r="M115">
        <f t="shared" si="9"/>
        <v>2.2672527809825701E-4</v>
      </c>
      <c r="N115">
        <f t="shared" si="10"/>
        <v>1.5707988041054571E-3</v>
      </c>
      <c r="O115">
        <f t="shared" si="2"/>
        <v>9.0996805934975333E-2</v>
      </c>
    </row>
    <row r="116" spans="2:15" x14ac:dyDescent="0.3">
      <c r="B116" s="28">
        <f t="shared" si="3"/>
        <v>6.0999999999999943</v>
      </c>
      <c r="C116">
        <f t="shared" si="1"/>
        <v>0.15240000000000001</v>
      </c>
      <c r="D116">
        <f t="shared" si="0"/>
        <v>4.0445033669583567E-2</v>
      </c>
      <c r="E116">
        <f t="shared" si="15"/>
        <v>9.4071881140022993E-3</v>
      </c>
      <c r="F116">
        <f t="shared" si="15"/>
        <v>6.2973992869130135E-2</v>
      </c>
      <c r="G116">
        <f t="shared" si="12"/>
        <v>7.4705224977172136E-2</v>
      </c>
      <c r="H116">
        <f t="shared" si="4"/>
        <v>4.1152490941686231E-3</v>
      </c>
      <c r="I116">
        <f t="shared" si="5"/>
        <v>3.5594870251367828E-4</v>
      </c>
      <c r="J116">
        <f t="shared" si="6"/>
        <v>6.1652123764191046E-4</v>
      </c>
      <c r="K116">
        <f t="shared" si="7"/>
        <v>4.9897771919799974</v>
      </c>
      <c r="L116">
        <f t="shared" si="8"/>
        <v>2.8808492049859065</v>
      </c>
      <c r="M116">
        <f t="shared" si="9"/>
        <v>2.2927000022222188E-4</v>
      </c>
      <c r="N116">
        <f t="shared" si="10"/>
        <v>1.5884291561448643E-3</v>
      </c>
      <c r="O116">
        <f t="shared" si="2"/>
        <v>8.9426007130869872E-2</v>
      </c>
    </row>
    <row r="117" spans="2:15" x14ac:dyDescent="0.3">
      <c r="B117" s="28">
        <f t="shared" si="3"/>
        <v>6.199999999999994</v>
      </c>
      <c r="C117">
        <f t="shared" si="1"/>
        <v>0.15240000000000001</v>
      </c>
      <c r="D117">
        <f t="shared" si="0"/>
        <v>4.11080670084292E-2</v>
      </c>
      <c r="E117">
        <f t="shared" si="15"/>
        <v>9.636458114224521E-3</v>
      </c>
      <c r="F117">
        <f t="shared" si="15"/>
        <v>6.4562422025274999E-2</v>
      </c>
      <c r="G117">
        <f t="shared" si="12"/>
        <v>7.6908139279815865E-2</v>
      </c>
      <c r="H117">
        <f t="shared" si="4"/>
        <v>4.2068646521009117E-3</v>
      </c>
      <c r="I117">
        <f t="shared" si="5"/>
        <v>3.6987546503186618E-4</v>
      </c>
      <c r="J117">
        <f t="shared" si="6"/>
        <v>6.4064309790835784E-4</v>
      </c>
      <c r="K117">
        <f t="shared" si="7"/>
        <v>5.0550486242849857</v>
      </c>
      <c r="L117">
        <f t="shared" si="8"/>
        <v>2.9185336839975844</v>
      </c>
      <c r="M117">
        <f t="shared" si="9"/>
        <v>2.3182520737923036E-4</v>
      </c>
      <c r="N117">
        <f t="shared" si="10"/>
        <v>1.6061321506240735E-3</v>
      </c>
      <c r="O117">
        <f t="shared" si="2"/>
        <v>8.7837577974725009E-2</v>
      </c>
    </row>
    <row r="118" spans="2:15" x14ac:dyDescent="0.3">
      <c r="B118" s="28">
        <f t="shared" si="3"/>
        <v>6.2999999999999936</v>
      </c>
      <c r="C118">
        <f t="shared" si="1"/>
        <v>0.15240000000000001</v>
      </c>
      <c r="D118">
        <f t="shared" si="0"/>
        <v>4.1771100347274832E-2</v>
      </c>
      <c r="E118">
        <f t="shared" si="15"/>
        <v>9.8682833216037508E-3</v>
      </c>
      <c r="F118">
        <f t="shared" si="15"/>
        <v>6.6168554175899078E-2</v>
      </c>
      <c r="G118">
        <f t="shared" si="12"/>
        <v>7.9146341020028238E-2</v>
      </c>
      <c r="H118">
        <f t="shared" si="4"/>
        <v>4.2991736148158353E-3</v>
      </c>
      <c r="I118">
        <f t="shared" si="5"/>
        <v>3.8415566782155393E-4</v>
      </c>
      <c r="J118">
        <f t="shared" si="6"/>
        <v>6.6537713468248379E-4</v>
      </c>
      <c r="K118">
        <f t="shared" si="7"/>
        <v>5.1199845756936568</v>
      </c>
      <c r="L118">
        <f t="shared" si="8"/>
        <v>2.956024473023465</v>
      </c>
      <c r="M118">
        <f t="shared" si="9"/>
        <v>2.3439131384800021E-4</v>
      </c>
      <c r="N118">
        <f t="shared" si="10"/>
        <v>1.6239106577502357E-3</v>
      </c>
      <c r="O118">
        <f t="shared" si="2"/>
        <v>8.623144582410093E-2</v>
      </c>
    </row>
    <row r="119" spans="2:15" x14ac:dyDescent="0.3">
      <c r="B119" s="28">
        <f t="shared" si="3"/>
        <v>6.3999999999999932</v>
      </c>
      <c r="C119">
        <f t="shared" si="1"/>
        <v>0.15240000000000001</v>
      </c>
      <c r="D119">
        <f t="shared" ref="D119:D155" si="16">$E$49*B119/$E$29</f>
        <v>4.2434133686120465E-2</v>
      </c>
      <c r="E119">
        <f t="shared" si="15"/>
        <v>1.0102674635451751E-2</v>
      </c>
      <c r="F119">
        <f t="shared" si="15"/>
        <v>6.7792464833649313E-2</v>
      </c>
      <c r="G119">
        <f t="shared" si="12"/>
        <v>8.1420085583225513E-2</v>
      </c>
      <c r="H119">
        <f t="shared" si="4"/>
        <v>4.3921729887670125E-3</v>
      </c>
      <c r="I119">
        <f t="shared" si="5"/>
        <v>3.9879441902011196E-4</v>
      </c>
      <c r="J119">
        <f t="shared" si="6"/>
        <v>6.9073219551774609E-4</v>
      </c>
      <c r="K119">
        <f t="shared" si="7"/>
        <v>5.1845836149665843</v>
      </c>
      <c r="L119">
        <f t="shared" si="8"/>
        <v>2.9933207457370812</v>
      </c>
      <c r="M119">
        <f t="shared" si="9"/>
        <v>2.3696872930251616E-4</v>
      </c>
      <c r="N119">
        <f t="shared" si="10"/>
        <v>1.6417675158279747E-3</v>
      </c>
      <c r="O119">
        <f t="shared" si="2"/>
        <v>8.4607535166350695E-2</v>
      </c>
    </row>
    <row r="120" spans="2:15" x14ac:dyDescent="0.3">
      <c r="B120" s="28">
        <f t="shared" si="3"/>
        <v>6.4999999999999929</v>
      </c>
      <c r="C120">
        <f t="shared" ref="C120:C155" si="17">$E$27</f>
        <v>0.15240000000000001</v>
      </c>
      <c r="D120">
        <f t="shared" si="16"/>
        <v>4.309716702496609E-2</v>
      </c>
      <c r="E120">
        <f t="shared" si="15"/>
        <v>1.0339643364754268E-2</v>
      </c>
      <c r="F120">
        <f t="shared" si="15"/>
        <v>6.9434232349477293E-2</v>
      </c>
      <c r="G120">
        <f t="shared" si="12"/>
        <v>8.3729633499359066E-2</v>
      </c>
      <c r="H120">
        <f t="shared" si="4"/>
        <v>4.4858598838609307E-3</v>
      </c>
      <c r="I120">
        <f t="shared" si="5"/>
        <v>4.1379688810230304E-4</v>
      </c>
      <c r="J120">
        <f t="shared" si="6"/>
        <v>7.1671723420708229E-4</v>
      </c>
      <c r="K120">
        <f t="shared" si="7"/>
        <v>5.2488443223642598</v>
      </c>
      <c r="L120">
        <f t="shared" si="8"/>
        <v>3.0304216824514443</v>
      </c>
      <c r="M120">
        <f t="shared" si="9"/>
        <v>2.3955785932375603E-4</v>
      </c>
      <c r="N120">
        <f t="shared" si="10"/>
        <v>1.6597055348047324E-3</v>
      </c>
      <c r="O120">
        <f t="shared" ref="O120:O155" si="18">C120-F120</f>
        <v>8.2965767650522715E-2</v>
      </c>
    </row>
    <row r="121" spans="2:15" x14ac:dyDescent="0.3">
      <c r="B121" s="28">
        <f t="shared" ref="B121:B155" si="19">B120+$D$51</f>
        <v>6.5999999999999925</v>
      </c>
      <c r="C121">
        <f t="shared" si="17"/>
        <v>0.15240000000000001</v>
      </c>
      <c r="D121">
        <f t="shared" si="16"/>
        <v>4.3760200363811716E-2</v>
      </c>
      <c r="E121">
        <f t="shared" si="15"/>
        <v>1.0579201224078023E-2</v>
      </c>
      <c r="F121">
        <f t="shared" si="15"/>
        <v>7.1093937884282019E-2</v>
      </c>
      <c r="G121">
        <f t="shared" si="12"/>
        <v>8.6075250466326539E-2</v>
      </c>
      <c r="H121">
        <f t="shared" si="4"/>
        <v>4.5802315093951031E-3</v>
      </c>
      <c r="I121">
        <f t="shared" si="5"/>
        <v>4.291683070995647E-4</v>
      </c>
      <c r="J121">
        <f t="shared" si="6"/>
        <v>7.4334131289476892E-4</v>
      </c>
      <c r="K121">
        <f t="shared" si="7"/>
        <v>5.3127652881793086</v>
      </c>
      <c r="L121">
        <f t="shared" si="8"/>
        <v>3.0673264692716242</v>
      </c>
      <c r="M121">
        <f t="shared" si="9"/>
        <v>2.4215910588234438E-4</v>
      </c>
      <c r="N121">
        <f t="shared" si="10"/>
        <v>1.6777274996146868E-3</v>
      </c>
      <c r="O121">
        <f t="shared" si="18"/>
        <v>8.1306062115717989E-2</v>
      </c>
    </row>
    <row r="122" spans="2:15" x14ac:dyDescent="0.3">
      <c r="B122" s="28">
        <f t="shared" si="19"/>
        <v>6.6999999999999922</v>
      </c>
      <c r="C122">
        <f t="shared" si="17"/>
        <v>0.15240000000000001</v>
      </c>
      <c r="D122">
        <f t="shared" si="16"/>
        <v>4.4423233702657348E-2</v>
      </c>
      <c r="E122">
        <f t="shared" si="15"/>
        <v>1.0821360329960368E-2</v>
      </c>
      <c r="F122">
        <f t="shared" si="15"/>
        <v>7.2771665383896705E-2</v>
      </c>
      <c r="G122">
        <f t="shared" si="12"/>
        <v>8.8457207376846925E-2</v>
      </c>
      <c r="H122">
        <f t="shared" ref="H122:H155" si="20">0.5*E122*(1-(SQRT(1-(4.7/(G122+4.7)))))</f>
        <v>4.6752851702124973E-3</v>
      </c>
      <c r="I122">
        <f t="shared" ref="I122:I155" si="21">0.3025*E122*(SQRT(1-(4.7/(G122+4.7))))</f>
        <v>4.4491397183445044E-4</v>
      </c>
      <c r="J122">
        <f t="shared" ref="J122:J155" si="22">SQRT(3)*I122</f>
        <v>7.7061360421453655E-4</v>
      </c>
      <c r="K122">
        <f t="shared" ref="K122:K155" si="23">((6*PI())^(7/6))*$E$32*(H122^(7/3))/(4*($E$41^(5/6))*($K$31^(1/6))*I122*$K$30)</f>
        <v>5.3763451113868932</v>
      </c>
      <c r="L122">
        <f t="shared" ref="L122:L155" si="24">((6*PI())^(7/6))*$E$32*(H122^(7/3))/(4*($E$41^(5/6))*($K$31^(1/6))*J122*$K$30)</f>
        <v>3.1040342973155512</v>
      </c>
      <c r="M122">
        <f t="shared" ref="M122:M155" si="25">(E122*$D$51)/($E$29*6*K122)</f>
        <v>2.4477286779466033E-4</v>
      </c>
      <c r="N122">
        <f t="shared" ref="N122:N155" si="26">($D$51*2*1*E122)/($E$29*3*L122)</f>
        <v>1.6958361733387657E-3</v>
      </c>
      <c r="O122">
        <f t="shared" si="18"/>
        <v>7.9628334616103302E-2</v>
      </c>
    </row>
    <row r="123" spans="2:15" x14ac:dyDescent="0.3">
      <c r="B123" s="28">
        <f t="shared" si="19"/>
        <v>6.7999999999999918</v>
      </c>
      <c r="C123">
        <f t="shared" si="17"/>
        <v>0.15240000000000001</v>
      </c>
      <c r="D123">
        <f t="shared" si="16"/>
        <v>4.5086267041502981E-2</v>
      </c>
      <c r="E123">
        <f t="shared" ref="E123:F155" si="27">E122+M122</f>
        <v>1.1066133197755028E-2</v>
      </c>
      <c r="F123">
        <f t="shared" si="27"/>
        <v>7.4467501557235471E-2</v>
      </c>
      <c r="G123">
        <f t="shared" ref="G123:G155" si="28">((ABS($E$40)*$E$39/$E$41)^0.6)*(F123^0.2)*E123</f>
        <v>9.0875780348697366E-2</v>
      </c>
      <c r="H123">
        <f t="shared" si="20"/>
        <v>4.7710182630574909E-3</v>
      </c>
      <c r="I123">
        <f t="shared" si="21"/>
        <v>4.6103924317111421E-4</v>
      </c>
      <c r="J123">
        <f t="shared" si="22"/>
        <v>7.9854339345547228E-4</v>
      </c>
      <c r="K123">
        <f t="shared" si="23"/>
        <v>5.4395823984011855</v>
      </c>
      <c r="L123">
        <f t="shared" si="24"/>
        <v>3.1405443619960747</v>
      </c>
      <c r="M123">
        <f t="shared" si="25"/>
        <v>2.4739954115476318E-4</v>
      </c>
      <c r="N123">
        <f t="shared" si="26"/>
        <v>1.7140343001971091E-3</v>
      </c>
      <c r="O123">
        <f t="shared" si="18"/>
        <v>7.7932498442764536E-2</v>
      </c>
    </row>
    <row r="124" spans="2:15" x14ac:dyDescent="0.3">
      <c r="B124" s="28">
        <f t="shared" si="19"/>
        <v>6.8999999999999915</v>
      </c>
      <c r="C124">
        <f t="shared" si="17"/>
        <v>0.15240000000000001</v>
      </c>
      <c r="D124">
        <f t="shared" si="16"/>
        <v>4.5749300380348613E-2</v>
      </c>
      <c r="E124">
        <f t="shared" si="27"/>
        <v>1.1313532738909792E-2</v>
      </c>
      <c r="F124">
        <f t="shared" si="27"/>
        <v>7.6181535857432578E-2</v>
      </c>
      <c r="G124">
        <f t="shared" si="28"/>
        <v>9.3331250758221684E-2</v>
      </c>
      <c r="H124">
        <f t="shared" si="20"/>
        <v>4.8674282731200015E-3</v>
      </c>
      <c r="I124">
        <f t="shared" si="21"/>
        <v>4.7754954828261095E-4</v>
      </c>
      <c r="J124">
        <f t="shared" si="22"/>
        <v>8.2714008075704881E-4</v>
      </c>
      <c r="K124">
        <f t="shared" si="23"/>
        <v>5.5024757619288591</v>
      </c>
      <c r="L124">
        <f t="shared" si="24"/>
        <v>3.1768558623590177</v>
      </c>
      <c r="M124">
        <f t="shared" si="25"/>
        <v>2.5003951974420077E-4</v>
      </c>
      <c r="N124">
        <f t="shared" si="26"/>
        <v>1.7323246083883091E-3</v>
      </c>
      <c r="O124">
        <f t="shared" si="18"/>
        <v>7.621846414256743E-2</v>
      </c>
    </row>
    <row r="125" spans="2:15" x14ac:dyDescent="0.3">
      <c r="B125" s="28">
        <f t="shared" si="19"/>
        <v>6.9999999999999911</v>
      </c>
      <c r="C125">
        <f t="shared" si="17"/>
        <v>0.15240000000000001</v>
      </c>
      <c r="D125">
        <f t="shared" si="16"/>
        <v>4.6412333719194246E-2</v>
      </c>
      <c r="E125">
        <f t="shared" si="27"/>
        <v>1.1563572258653993E-2</v>
      </c>
      <c r="F125">
        <f t="shared" si="27"/>
        <v>7.7913860465820883E-2</v>
      </c>
      <c r="G125">
        <f t="shared" si="28"/>
        <v>9.5823905277028665E-2</v>
      </c>
      <c r="H125">
        <f t="shared" si="20"/>
        <v>4.9645127707553137E-3</v>
      </c>
      <c r="I125">
        <f t="shared" si="21"/>
        <v>4.9445038193586814E-4</v>
      </c>
      <c r="J125">
        <f t="shared" si="22"/>
        <v>8.5641318333476023E-4</v>
      </c>
      <c r="K125">
        <f t="shared" si="23"/>
        <v>5.5650238199097899</v>
      </c>
      <c r="L125">
        <f t="shared" si="24"/>
        <v>3.212968000471597</v>
      </c>
      <c r="M125">
        <f t="shared" si="25"/>
        <v>2.5269319542165641E-4</v>
      </c>
      <c r="N125">
        <f t="shared" si="26"/>
        <v>1.7507098127889601E-3</v>
      </c>
      <c r="O125">
        <f t="shared" si="18"/>
        <v>7.4486139534179124E-2</v>
      </c>
    </row>
    <row r="126" spans="2:15" x14ac:dyDescent="0.3">
      <c r="B126" s="28">
        <f t="shared" si="19"/>
        <v>7.0999999999999908</v>
      </c>
      <c r="C126">
        <f t="shared" si="17"/>
        <v>0.15240000000000001</v>
      </c>
      <c r="D126">
        <f t="shared" si="16"/>
        <v>4.7075367058039878E-2</v>
      </c>
      <c r="E126">
        <f t="shared" si="27"/>
        <v>1.181626545407565E-2</v>
      </c>
      <c r="F126">
        <f t="shared" si="27"/>
        <v>7.9664570278609848E-2</v>
      </c>
      <c r="G126">
        <f t="shared" si="28"/>
        <v>9.8354035911809259E-2</v>
      </c>
      <c r="H126">
        <f t="shared" si="20"/>
        <v>5.0622694083682215E-3</v>
      </c>
      <c r="I126">
        <f t="shared" si="21"/>
        <v>5.1174730779510983E-4</v>
      </c>
      <c r="J126">
        <f t="shared" si="22"/>
        <v>8.8637233773771872E-4</v>
      </c>
      <c r="K126">
        <f t="shared" si="23"/>
        <v>5.6272251945374681</v>
      </c>
      <c r="L126">
        <f t="shared" si="24"/>
        <v>3.2488799808568514</v>
      </c>
      <c r="M126">
        <f t="shared" si="25"/>
        <v>2.5536095849415844E-4</v>
      </c>
      <c r="N126">
        <f t="shared" si="26"/>
        <v>1.769192617525479E-3</v>
      </c>
      <c r="O126">
        <f t="shared" si="18"/>
        <v>7.273542972139016E-2</v>
      </c>
    </row>
    <row r="127" spans="2:15" x14ac:dyDescent="0.3">
      <c r="B127" s="28">
        <f t="shared" si="19"/>
        <v>7.1999999999999904</v>
      </c>
      <c r="C127">
        <f t="shared" si="17"/>
        <v>0.15240000000000001</v>
      </c>
      <c r="D127">
        <f t="shared" si="16"/>
        <v>4.7738400396885504E-2</v>
      </c>
      <c r="E127">
        <f t="shared" si="27"/>
        <v>1.2071626412569808E-2</v>
      </c>
      <c r="F127">
        <f t="shared" si="27"/>
        <v>8.1433762896135325E-2</v>
      </c>
      <c r="G127">
        <f t="shared" si="28"/>
        <v>0.10092194004720874</v>
      </c>
      <c r="H127">
        <f t="shared" si="20"/>
        <v>5.160695917450912E-3</v>
      </c>
      <c r="I127">
        <f t="shared" si="21"/>
        <v>5.2944595974456564E-4</v>
      </c>
      <c r="J127">
        <f t="shared" si="22"/>
        <v>9.1702730213965417E-4</v>
      </c>
      <c r="K127">
        <f t="shared" si="23"/>
        <v>5.6890785113515419</v>
      </c>
      <c r="L127">
        <f t="shared" si="24"/>
        <v>3.2845910099697289</v>
      </c>
      <c r="M127">
        <f t="shared" si="25"/>
        <v>2.5804319807146554E-4</v>
      </c>
      <c r="N127">
        <f t="shared" si="26"/>
        <v>1.7877757184293502E-3</v>
      </c>
      <c r="O127">
        <f t="shared" si="18"/>
        <v>7.0966237103864682E-2</v>
      </c>
    </row>
    <row r="128" spans="2:15" x14ac:dyDescent="0.3">
      <c r="B128" s="28">
        <f t="shared" si="19"/>
        <v>7.2999999999999901</v>
      </c>
      <c r="C128">
        <f t="shared" si="17"/>
        <v>0.15240000000000001</v>
      </c>
      <c r="D128">
        <f t="shared" si="16"/>
        <v>4.8401433735731136E-2</v>
      </c>
      <c r="E128">
        <f t="shared" si="27"/>
        <v>1.2329669610641273E-2</v>
      </c>
      <c r="F128">
        <f t="shared" si="27"/>
        <v>8.3221538614564675E-2</v>
      </c>
      <c r="G128">
        <f t="shared" si="28"/>
        <v>0.10352792049169893</v>
      </c>
      <c r="H128">
        <f t="shared" si="20"/>
        <v>5.2597901057648859E-3</v>
      </c>
      <c r="I128">
        <f t="shared" si="21"/>
        <v>5.475520432312289E-4</v>
      </c>
      <c r="J128">
        <f t="shared" si="22"/>
        <v>9.4838795866463875E-4</v>
      </c>
      <c r="K128">
        <f t="shared" si="23"/>
        <v>5.7505823983963733</v>
      </c>
      <c r="L128">
        <f t="shared" si="24"/>
        <v>3.3201002957112702</v>
      </c>
      <c r="M128">
        <f t="shared" si="25"/>
        <v>2.6074030240506868E-4</v>
      </c>
      <c r="N128">
        <f t="shared" si="26"/>
        <v>1.80646180538581E-3</v>
      </c>
      <c r="O128">
        <f t="shared" si="18"/>
        <v>6.9178461385435333E-2</v>
      </c>
    </row>
    <row r="129" spans="2:15" x14ac:dyDescent="0.3">
      <c r="B129" s="28">
        <f t="shared" si="19"/>
        <v>7.3999999999999897</v>
      </c>
      <c r="C129">
        <f t="shared" si="17"/>
        <v>0.15240000000000001</v>
      </c>
      <c r="D129">
        <f t="shared" si="16"/>
        <v>4.9064467074576769E-2</v>
      </c>
      <c r="E129">
        <f t="shared" si="27"/>
        <v>1.2590409913046342E-2</v>
      </c>
      <c r="F129">
        <f t="shared" si="27"/>
        <v>8.5028000419950484E-2</v>
      </c>
      <c r="G129">
        <f t="shared" si="28"/>
        <v>0.10617228552640222</v>
      </c>
      <c r="H129">
        <f t="shared" si="20"/>
        <v>5.3595498546578756E-3</v>
      </c>
      <c r="I129">
        <f t="shared" si="21"/>
        <v>5.6607133662850385E-4</v>
      </c>
      <c r="J129">
        <f t="shared" si="22"/>
        <v>9.8046431574899391E-4</v>
      </c>
      <c r="K129">
        <f t="shared" si="23"/>
        <v>5.8117354854393275</v>
      </c>
      <c r="L129">
        <f t="shared" si="24"/>
        <v>3.3554070469772963</v>
      </c>
      <c r="M129">
        <f t="shared" si="25"/>
        <v>2.6345265921316855E-4</v>
      </c>
      <c r="N129">
        <f t="shared" si="26"/>
        <v>1.8252535645853468E-3</v>
      </c>
      <c r="O129">
        <f t="shared" si="18"/>
        <v>6.7371999580049524E-2</v>
      </c>
    </row>
    <row r="130" spans="2:15" x14ac:dyDescent="0.3">
      <c r="B130" s="28">
        <f t="shared" si="19"/>
        <v>7.4999999999999893</v>
      </c>
      <c r="C130">
        <f t="shared" si="17"/>
        <v>0.15240000000000001</v>
      </c>
      <c r="D130">
        <f t="shared" si="16"/>
        <v>4.9727500413422394E-2</v>
      </c>
      <c r="E130">
        <f t="shared" si="27"/>
        <v>1.2853862572259511E-2</v>
      </c>
      <c r="F130">
        <f t="shared" si="27"/>
        <v>8.6853253984535833E-2</v>
      </c>
      <c r="G130">
        <f t="shared" si="28"/>
        <v>0.10885534895682651</v>
      </c>
      <c r="H130">
        <f t="shared" si="20"/>
        <v>5.4599731165074529E-3</v>
      </c>
      <c r="I130">
        <f t="shared" si="21"/>
        <v>5.850096926214933E-4</v>
      </c>
      <c r="J130">
        <f t="shared" si="22"/>
        <v>1.0132665105406782E-3</v>
      </c>
      <c r="K130">
        <f t="shared" si="23"/>
        <v>5.8725364032442018</v>
      </c>
      <c r="L130">
        <f t="shared" si="24"/>
        <v>3.3905104732389169</v>
      </c>
      <c r="M130">
        <f t="shared" si="25"/>
        <v>2.6618065599282227E-4</v>
      </c>
      <c r="N130">
        <f t="shared" si="26"/>
        <v>1.8441536806863251E-3</v>
      </c>
      <c r="O130">
        <f t="shared" si="18"/>
        <v>6.5546746015464175E-2</v>
      </c>
    </row>
    <row r="131" spans="2:15" x14ac:dyDescent="0.3">
      <c r="B131" s="28">
        <f t="shared" si="19"/>
        <v>7.599999999999989</v>
      </c>
      <c r="C131">
        <f t="shared" si="17"/>
        <v>0.15240000000000001</v>
      </c>
      <c r="D131">
        <f t="shared" si="16"/>
        <v>5.0390533752268027E-2</v>
      </c>
      <c r="E131">
        <f t="shared" si="27"/>
        <v>1.3120043228252333E-2</v>
      </c>
      <c r="F131">
        <f t="shared" si="27"/>
        <v>8.8697407665222161E-2</v>
      </c>
      <c r="G131">
        <f t="shared" si="28"/>
        <v>0.11157743016747627</v>
      </c>
      <c r="H131">
        <f t="shared" si="20"/>
        <v>5.5610579122835173E-3</v>
      </c>
      <c r="I131">
        <f t="shared" si="21"/>
        <v>6.0437303961480293E-4</v>
      </c>
      <c r="J131">
        <f t="shared" si="22"/>
        <v>1.0468048113376764E-3</v>
      </c>
      <c r="K131">
        <f t="shared" si="23"/>
        <v>5.932983782893988</v>
      </c>
      <c r="L131">
        <f t="shared" si="24"/>
        <v>3.4254097841515274</v>
      </c>
      <c r="M131">
        <f t="shared" si="25"/>
        <v>2.6892468032043728E-4</v>
      </c>
      <c r="N131">
        <f t="shared" si="26"/>
        <v>1.8631648388968628E-3</v>
      </c>
      <c r="O131">
        <f t="shared" si="18"/>
        <v>6.3702592334777847E-2</v>
      </c>
    </row>
    <row r="132" spans="2:15" x14ac:dyDescent="0.3">
      <c r="B132" s="28">
        <f t="shared" si="19"/>
        <v>7.6999999999999886</v>
      </c>
      <c r="C132">
        <f t="shared" si="17"/>
        <v>0.15240000000000001</v>
      </c>
      <c r="D132">
        <f t="shared" si="16"/>
        <v>5.1053567091113652E-2</v>
      </c>
      <c r="E132">
        <f t="shared" si="27"/>
        <v>1.3388967908572771E-2</v>
      </c>
      <c r="F132">
        <f t="shared" si="27"/>
        <v>9.056057250411903E-2</v>
      </c>
      <c r="G132">
        <f t="shared" si="28"/>
        <v>0.11433885417931133</v>
      </c>
      <c r="H132">
        <f t="shared" si="20"/>
        <v>5.6628023292226142E-3</v>
      </c>
      <c r="I132">
        <f t="shared" si="21"/>
        <v>6.241673831635815E-4</v>
      </c>
      <c r="J132">
        <f t="shared" si="22"/>
        <v>1.0810896200666342E-3</v>
      </c>
      <c r="K132">
        <f t="shared" si="23"/>
        <v>5.9930762551599566</v>
      </c>
      <c r="L132">
        <f t="shared" si="24"/>
        <v>3.460104189190556</v>
      </c>
      <c r="M132">
        <f t="shared" si="25"/>
        <v>2.7168512014159104E-4</v>
      </c>
      <c r="N132">
        <f t="shared" si="26"/>
        <v>1.8822897269827605E-3</v>
      </c>
      <c r="O132">
        <f t="shared" si="18"/>
        <v>6.1839427495880978E-2</v>
      </c>
    </row>
    <row r="133" spans="2:15" x14ac:dyDescent="0.3">
      <c r="B133" s="28">
        <f t="shared" si="19"/>
        <v>7.7999999999999883</v>
      </c>
      <c r="C133">
        <f t="shared" si="17"/>
        <v>0.15240000000000001</v>
      </c>
      <c r="D133">
        <f t="shared" si="16"/>
        <v>5.1716600429959285E-2</v>
      </c>
      <c r="E133">
        <f t="shared" si="27"/>
        <v>1.3660653028714363E-2</v>
      </c>
      <c r="F133">
        <f t="shared" si="27"/>
        <v>9.2442862231101791E-2</v>
      </c>
      <c r="G133">
        <f t="shared" si="28"/>
        <v>0.11713995171003039</v>
      </c>
      <c r="H133">
        <f t="shared" si="20"/>
        <v>5.7652045186072963E-3</v>
      </c>
      <c r="I133">
        <f t="shared" si="21"/>
        <v>6.4439880742868014E-4</v>
      </c>
      <c r="J133">
        <f t="shared" si="22"/>
        <v>1.1161314748032668E-3</v>
      </c>
      <c r="K133">
        <f t="shared" si="23"/>
        <v>6.0528124499121736</v>
      </c>
      <c r="L133">
        <f t="shared" si="24"/>
        <v>3.4945928973111111</v>
      </c>
      <c r="M133">
        <f t="shared" si="25"/>
        <v>2.7446236405117978E-4</v>
      </c>
      <c r="N133">
        <f t="shared" si="26"/>
        <v>1.9015310372084366E-3</v>
      </c>
      <c r="O133">
        <f t="shared" si="18"/>
        <v>5.9957137768898217E-2</v>
      </c>
    </row>
    <row r="134" spans="2:15" x14ac:dyDescent="0.3">
      <c r="B134" s="28">
        <f t="shared" si="19"/>
        <v>7.8999999999999879</v>
      </c>
      <c r="C134">
        <f t="shared" si="17"/>
        <v>0.15240000000000001</v>
      </c>
      <c r="D134">
        <f t="shared" si="16"/>
        <v>5.2379633768804917E-2</v>
      </c>
      <c r="E134">
        <f t="shared" si="27"/>
        <v>1.3935115392765542E-2</v>
      </c>
      <c r="F134">
        <f t="shared" si="27"/>
        <v>9.4344393268310234E-2</v>
      </c>
      <c r="G134">
        <f t="shared" si="28"/>
        <v>0.11998105923716154</v>
      </c>
      <c r="H134">
        <f t="shared" si="20"/>
        <v>5.8682626936443962E-3</v>
      </c>
      <c r="I134">
        <f t="shared" si="21"/>
        <v>6.6507347665671656E-4</v>
      </c>
      <c r="J134">
        <f t="shared" si="22"/>
        <v>1.1519410523359067E-3</v>
      </c>
      <c r="K134">
        <f t="shared" si="23"/>
        <v>6.1121909955682598</v>
      </c>
      <c r="L134">
        <f t="shared" si="24"/>
        <v>3.5288751166297412</v>
      </c>
      <c r="M134">
        <f t="shared" si="25"/>
        <v>2.772568015647681E-4</v>
      </c>
      <c r="N134">
        <f t="shared" si="26"/>
        <v>1.9208914682168822E-3</v>
      </c>
      <c r="O134">
        <f t="shared" si="18"/>
        <v>5.8055606731689774E-2</v>
      </c>
    </row>
    <row r="135" spans="2:15" x14ac:dyDescent="0.3">
      <c r="B135" s="28">
        <f t="shared" si="19"/>
        <v>7.9999999999999876</v>
      </c>
      <c r="C135">
        <f t="shared" si="17"/>
        <v>0.15240000000000001</v>
      </c>
      <c r="D135">
        <f t="shared" si="16"/>
        <v>5.304266710765055E-2</v>
      </c>
      <c r="E135">
        <f t="shared" si="27"/>
        <v>1.421237219433031E-2</v>
      </c>
      <c r="F135">
        <f t="shared" si="27"/>
        <v>9.626528473652711E-2</v>
      </c>
      <c r="G135">
        <f t="shared" si="28"/>
        <v>0.12286251906394834</v>
      </c>
      <c r="H135">
        <f t="shared" si="20"/>
        <v>5.9719751274364373E-3</v>
      </c>
      <c r="I135">
        <f t="shared" si="21"/>
        <v>6.8619763668587421E-4</v>
      </c>
      <c r="J135">
        <f t="shared" si="22"/>
        <v>1.1885291707736233E-3</v>
      </c>
      <c r="K135">
        <f t="shared" si="23"/>
        <v>6.1712105185775314</v>
      </c>
      <c r="L135">
        <f t="shared" si="24"/>
        <v>3.5629500541265884</v>
      </c>
      <c r="M135">
        <f t="shared" si="25"/>
        <v>2.800688233819424E-4</v>
      </c>
      <c r="N135">
        <f t="shared" si="26"/>
        <v>1.9403737268542341E-3</v>
      </c>
      <c r="O135">
        <f t="shared" si="18"/>
        <v>5.6134715263472898E-2</v>
      </c>
    </row>
    <row r="136" spans="2:15" x14ac:dyDescent="0.3">
      <c r="B136" s="28">
        <f t="shared" si="19"/>
        <v>8.0999999999999872</v>
      </c>
      <c r="C136">
        <f t="shared" si="17"/>
        <v>0.15240000000000001</v>
      </c>
      <c r="D136">
        <f t="shared" si="16"/>
        <v>5.3705700446496182E-2</v>
      </c>
      <c r="E136">
        <f t="shared" si="27"/>
        <v>1.4492441017712252E-2</v>
      </c>
      <c r="F136">
        <f t="shared" si="27"/>
        <v>9.8205658463381348E-2</v>
      </c>
      <c r="G136">
        <f t="shared" si="28"/>
        <v>0.12578467938802243</v>
      </c>
      <c r="H136">
        <f t="shared" si="20"/>
        <v>6.0763401510407723E-3</v>
      </c>
      <c r="I136">
        <f t="shared" si="21"/>
        <v>7.0777761647828892E-4</v>
      </c>
      <c r="J136">
        <f t="shared" si="22"/>
        <v>1.2259067922003953E-3</v>
      </c>
      <c r="K136">
        <f t="shared" si="23"/>
        <v>6.2298696429369054</v>
      </c>
      <c r="L136">
        <f t="shared" si="24"/>
        <v>3.5968169153659013</v>
      </c>
      <c r="M136">
        <f t="shared" si="25"/>
        <v>2.8289882164246198E-4</v>
      </c>
      <c r="N136">
        <f t="shared" si="26"/>
        <v>1.9599805299444391E-3</v>
      </c>
      <c r="O136">
        <f t="shared" si="18"/>
        <v>5.4194341536618659E-2</v>
      </c>
    </row>
    <row r="137" spans="2:15" x14ac:dyDescent="0.3">
      <c r="B137" s="28">
        <f t="shared" si="19"/>
        <v>8.1999999999999869</v>
      </c>
      <c r="C137">
        <f t="shared" si="17"/>
        <v>0.15240000000000001</v>
      </c>
      <c r="D137">
        <f t="shared" si="16"/>
        <v>5.4368733785341808E-2</v>
      </c>
      <c r="E137">
        <f t="shared" si="27"/>
        <v>1.4775339839354714E-2</v>
      </c>
      <c r="F137">
        <f t="shared" si="27"/>
        <v>0.10016563899332578</v>
      </c>
      <c r="G137">
        <f t="shared" si="28"/>
        <v>0.12874789437286105</v>
      </c>
      <c r="H137">
        <f t="shared" si="20"/>
        <v>6.1813561516114888E-3</v>
      </c>
      <c r="I137">
        <f t="shared" si="21"/>
        <v>7.2981982967985036E-4</v>
      </c>
      <c r="J137">
        <f t="shared" si="22"/>
        <v>1.2640850253767652E-3</v>
      </c>
      <c r="K137">
        <f t="shared" si="23"/>
        <v>6.2881669897366717</v>
      </c>
      <c r="L137">
        <f t="shared" si="24"/>
        <v>3.6304749042337865</v>
      </c>
      <c r="M137">
        <f t="shared" si="25"/>
        <v>2.8574719017588089E-4</v>
      </c>
      <c r="N137">
        <f t="shared" si="26"/>
        <v>1.9797146060186875E-3</v>
      </c>
      <c r="O137">
        <f t="shared" si="18"/>
        <v>5.2234361006674224E-2</v>
      </c>
    </row>
    <row r="138" spans="2:15" x14ac:dyDescent="0.3">
      <c r="B138" s="28">
        <f t="shared" si="19"/>
        <v>8.2999999999999865</v>
      </c>
      <c r="C138">
        <f t="shared" si="17"/>
        <v>0.15240000000000001</v>
      </c>
      <c r="D138">
        <f t="shared" si="16"/>
        <v>5.503176712418744E-2</v>
      </c>
      <c r="E138">
        <f t="shared" si="27"/>
        <v>1.5061087029530596E-2</v>
      </c>
      <c r="F138">
        <f t="shared" si="27"/>
        <v>0.10214535359934447</v>
      </c>
      <c r="G138">
        <f t="shared" si="28"/>
        <v>0.1317525242220304</v>
      </c>
      <c r="H138">
        <f t="shared" si="20"/>
        <v>6.2870215706193723E-3</v>
      </c>
      <c r="I138">
        <f t="shared" si="21"/>
        <v>7.5233077620828488E-4</v>
      </c>
      <c r="J138">
        <f t="shared" si="22"/>
        <v>1.3030751284904801E-3</v>
      </c>
      <c r="K138">
        <f t="shared" si="23"/>
        <v>6.3461011767332183</v>
      </c>
      <c r="L138">
        <f t="shared" si="24"/>
        <v>3.6639232226915248</v>
      </c>
      <c r="M138">
        <f t="shared" si="25"/>
        <v>2.8861432474532218E-4</v>
      </c>
      <c r="N138">
        <f t="shared" si="26"/>
        <v>1.9995786970043255E-3</v>
      </c>
      <c r="O138">
        <f t="shared" si="18"/>
        <v>5.0254646400655537E-2</v>
      </c>
    </row>
    <row r="139" spans="2:15" x14ac:dyDescent="0.3">
      <c r="B139" s="28">
        <f t="shared" si="19"/>
        <v>8.3999999999999861</v>
      </c>
      <c r="C139">
        <f t="shared" si="17"/>
        <v>0.15240000000000001</v>
      </c>
      <c r="D139">
        <f t="shared" si="16"/>
        <v>5.5694800463033073E-2</v>
      </c>
      <c r="E139">
        <f t="shared" si="27"/>
        <v>1.5349701354275918E-2</v>
      </c>
      <c r="F139">
        <f t="shared" si="27"/>
        <v>0.1041449322963488</v>
      </c>
      <c r="G139">
        <f t="shared" si="28"/>
        <v>0.13479893525622025</v>
      </c>
      <c r="H139">
        <f t="shared" si="20"/>
        <v>6.3933349021455723E-3</v>
      </c>
      <c r="I139">
        <f t="shared" si="21"/>
        <v>7.7531704387039406E-4</v>
      </c>
      <c r="J139">
        <f t="shared" si="22"/>
        <v>1.3428885119576306E-3</v>
      </c>
      <c r="K139">
        <f t="shared" si="23"/>
        <v>6.4036708179468231</v>
      </c>
      <c r="L139">
        <f t="shared" si="24"/>
        <v>3.6971610705433497</v>
      </c>
      <c r="M139">
        <f t="shared" si="25"/>
        <v>2.9150062328600547E-4</v>
      </c>
      <c r="N139">
        <f t="shared" si="26"/>
        <v>2.019575559877427E-3</v>
      </c>
      <c r="O139">
        <f t="shared" si="18"/>
        <v>4.8255067703651205E-2</v>
      </c>
    </row>
    <row r="140" spans="2:15" x14ac:dyDescent="0.3">
      <c r="B140" s="28">
        <f t="shared" si="19"/>
        <v>8.4999999999999858</v>
      </c>
      <c r="C140">
        <f t="shared" si="17"/>
        <v>0.15240000000000001</v>
      </c>
      <c r="D140">
        <f t="shared" si="16"/>
        <v>5.6357833801878698E-2</v>
      </c>
      <c r="E140">
        <f t="shared" si="27"/>
        <v>1.5641201977561924E-2</v>
      </c>
      <c r="F140">
        <f t="shared" si="27"/>
        <v>0.10616450785622623</v>
      </c>
      <c r="G140">
        <f t="shared" si="28"/>
        <v>0.13788749999308028</v>
      </c>
      <c r="H140">
        <f t="shared" si="20"/>
        <v>6.5002946912448376E-3</v>
      </c>
      <c r="I140">
        <f t="shared" si="21"/>
        <v>7.9878531000935531E-4</v>
      </c>
      <c r="J140">
        <f t="shared" si="22"/>
        <v>1.3835367412758598E-3</v>
      </c>
      <c r="K140">
        <f t="shared" si="23"/>
        <v>6.4608745232821221</v>
      </c>
      <c r="L140">
        <f t="shared" si="24"/>
        <v>3.7301876452173284</v>
      </c>
      <c r="M140">
        <f t="shared" si="25"/>
        <v>2.944064861391194E-4</v>
      </c>
      <c r="N140">
        <f t="shared" si="26"/>
        <v>2.0397079682831086E-3</v>
      </c>
      <c r="O140">
        <f t="shared" si="18"/>
        <v>4.6235492143773774E-2</v>
      </c>
    </row>
    <row r="141" spans="2:15" x14ac:dyDescent="0.3">
      <c r="B141" s="28">
        <f t="shared" si="19"/>
        <v>8.5999999999999854</v>
      </c>
      <c r="C141">
        <f t="shared" si="17"/>
        <v>0.15240000000000001</v>
      </c>
      <c r="D141">
        <f t="shared" si="16"/>
        <v>5.7020867140724331E-2</v>
      </c>
      <c r="E141">
        <f t="shared" si="27"/>
        <v>1.5935608463701043E-2</v>
      </c>
      <c r="F141">
        <f t="shared" si="27"/>
        <v>0.10820421582450934</v>
      </c>
      <c r="G141">
        <f t="shared" si="28"/>
        <v>0.14101859722987095</v>
      </c>
      <c r="H141">
        <f t="shared" si="20"/>
        <v>6.6078995323746057E-3</v>
      </c>
      <c r="I141">
        <f t="shared" si="21"/>
        <v>8.2274234318292913E-4</v>
      </c>
      <c r="J141">
        <f t="shared" si="22"/>
        <v>1.4250315399311026E-3</v>
      </c>
      <c r="K141">
        <f t="shared" si="23"/>
        <v>6.517710898170149</v>
      </c>
      <c r="L141">
        <f t="shared" si="24"/>
        <v>3.7630021415586925</v>
      </c>
      <c r="M141">
        <f t="shared" si="25"/>
        <v>2.9733231628154645E-4</v>
      </c>
      <c r="N141">
        <f t="shared" si="26"/>
        <v>2.0599787141271095E-3</v>
      </c>
      <c r="O141">
        <f t="shared" si="18"/>
        <v>4.4195784175490666E-2</v>
      </c>
    </row>
    <row r="142" spans="2:15" x14ac:dyDescent="0.3">
      <c r="B142" s="28">
        <f t="shared" si="19"/>
        <v>8.6999999999999851</v>
      </c>
      <c r="C142">
        <f t="shared" si="17"/>
        <v>0.15240000000000001</v>
      </c>
      <c r="D142">
        <f t="shared" si="16"/>
        <v>5.7683900479569963E-2</v>
      </c>
      <c r="E142">
        <f t="shared" si="27"/>
        <v>1.623294077998259E-2</v>
      </c>
      <c r="F142">
        <f t="shared" si="27"/>
        <v>0.11026419453863645</v>
      </c>
      <c r="G142">
        <f t="shared" si="28"/>
        <v>0.14419261212894724</v>
      </c>
      <c r="H142">
        <f t="shared" si="20"/>
        <v>6.7161480678862391E-3</v>
      </c>
      <c r="I142">
        <f t="shared" si="21"/>
        <v>8.4719500487355904E-4</v>
      </c>
      <c r="J142">
        <f t="shared" si="22"/>
        <v>1.4673847923595668E-3</v>
      </c>
      <c r="K142">
        <f t="shared" si="23"/>
        <v>6.5741785432293254</v>
      </c>
      <c r="L142">
        <f t="shared" si="24"/>
        <v>3.7956037516341121</v>
      </c>
      <c r="M142">
        <f t="shared" si="25"/>
        <v>3.0027851955198803E-4</v>
      </c>
      <c r="N142">
        <f t="shared" si="26"/>
        <v>2.0803906091424315E-3</v>
      </c>
      <c r="O142">
        <f t="shared" si="18"/>
        <v>4.2135805461363557E-2</v>
      </c>
    </row>
    <row r="143" spans="2:15" x14ac:dyDescent="0.3">
      <c r="B143" s="28">
        <f t="shared" si="19"/>
        <v>8.7999999999999847</v>
      </c>
      <c r="C143">
        <f t="shared" si="17"/>
        <v>0.15240000000000001</v>
      </c>
      <c r="D143">
        <f t="shared" si="16"/>
        <v>5.8346933818415589E-2</v>
      </c>
      <c r="E143">
        <f t="shared" si="27"/>
        <v>1.6533219299534579E-2</v>
      </c>
      <c r="F143">
        <f t="shared" si="27"/>
        <v>0.11234458514777888</v>
      </c>
      <c r="G143">
        <f t="shared" si="28"/>
        <v>0.14740993630609545</v>
      </c>
      <c r="H143">
        <f t="shared" si="20"/>
        <v>6.8250389865751196E-3</v>
      </c>
      <c r="I143">
        <f t="shared" si="21"/>
        <v>8.7215025123126325E-4</v>
      </c>
      <c r="J143">
        <f t="shared" si="22"/>
        <v>1.5106085469665086E-3</v>
      </c>
      <c r="K143">
        <f t="shared" si="23"/>
        <v>6.6302760539446428</v>
      </c>
      <c r="L143">
        <f t="shared" si="24"/>
        <v>3.8279916645464693</v>
      </c>
      <c r="M143">
        <f t="shared" si="25"/>
        <v>3.0324550487393178E-4</v>
      </c>
      <c r="N143">
        <f t="shared" si="26"/>
        <v>2.100946486434102E-3</v>
      </c>
      <c r="O143">
        <f t="shared" si="18"/>
        <v>4.0055414852221125E-2</v>
      </c>
    </row>
    <row r="144" spans="2:15" x14ac:dyDescent="0.3">
      <c r="B144" s="28">
        <f t="shared" si="19"/>
        <v>8.8999999999999844</v>
      </c>
      <c r="C144">
        <f t="shared" si="17"/>
        <v>0.15240000000000001</v>
      </c>
      <c r="D144">
        <f t="shared" si="16"/>
        <v>5.9009967157261221E-2</v>
      </c>
      <c r="E144">
        <f t="shared" si="27"/>
        <v>1.6836464804408511E-2</v>
      </c>
      <c r="F144">
        <f t="shared" si="27"/>
        <v>0.11444553163421299</v>
      </c>
      <c r="G144">
        <f t="shared" si="28"/>
        <v>0.15067096792174853</v>
      </c>
      <c r="H144">
        <f t="shared" si="20"/>
        <v>6.9345710222864631E-3</v>
      </c>
      <c r="I144">
        <f t="shared" si="21"/>
        <v>8.9761513485026403E-4</v>
      </c>
      <c r="J144">
        <f t="shared" si="22"/>
        <v>1.5547150192034465E-3</v>
      </c>
      <c r="K144">
        <f t="shared" si="23"/>
        <v>6.686002020363361</v>
      </c>
      <c r="L144">
        <f t="shared" si="24"/>
        <v>3.8601650662591682</v>
      </c>
      <c r="M144">
        <f t="shared" si="25"/>
        <v>3.0623368447592336E-4</v>
      </c>
      <c r="N144">
        <f t="shared" si="26"/>
        <v>2.1216492020052634E-3</v>
      </c>
      <c r="O144">
        <f t="shared" si="18"/>
        <v>3.7954468365787017E-2</v>
      </c>
    </row>
    <row r="145" spans="2:15" x14ac:dyDescent="0.3">
      <c r="B145" s="28">
        <f t="shared" si="19"/>
        <v>8.999999999999984</v>
      </c>
      <c r="C145">
        <f t="shared" si="17"/>
        <v>0.15240000000000001</v>
      </c>
      <c r="D145">
        <f t="shared" si="16"/>
        <v>5.9673000496106854E-2</v>
      </c>
      <c r="E145">
        <f t="shared" si="27"/>
        <v>1.7142698488884434E-2</v>
      </c>
      <c r="F145">
        <f t="shared" si="27"/>
        <v>0.11656718083621825</v>
      </c>
      <c r="G145">
        <f t="shared" si="28"/>
        <v>0.15397611177510759</v>
      </c>
      <c r="H145">
        <f t="shared" si="20"/>
        <v>7.0447429525738381E-3</v>
      </c>
      <c r="I145">
        <f t="shared" si="21"/>
        <v>9.2359680658036885E-4</v>
      </c>
      <c r="J145">
        <f t="shared" si="22"/>
        <v>1.599716594705564E-3</v>
      </c>
      <c r="K145">
        <f t="shared" si="23"/>
        <v>6.7413550268057838</v>
      </c>
      <c r="L145">
        <f t="shared" si="24"/>
        <v>3.892123139429156</v>
      </c>
      <c r="M145">
        <f t="shared" si="25"/>
        <v>3.0924347410957496E-4</v>
      </c>
      <c r="N145">
        <f t="shared" si="26"/>
        <v>2.1425016362675783E-3</v>
      </c>
      <c r="O145">
        <f t="shared" si="18"/>
        <v>3.5832819163781754E-2</v>
      </c>
    </row>
    <row r="146" spans="2:15" x14ac:dyDescent="0.3">
      <c r="B146" s="28">
        <f t="shared" si="19"/>
        <v>9.0999999999999837</v>
      </c>
      <c r="C146">
        <f t="shared" si="17"/>
        <v>0.15240000000000001</v>
      </c>
      <c r="D146">
        <f t="shared" si="16"/>
        <v>6.0336033834952486E-2</v>
      </c>
      <c r="E146">
        <f t="shared" si="27"/>
        <v>1.745194196299401E-2</v>
      </c>
      <c r="F146">
        <f t="shared" si="27"/>
        <v>0.11870968247248584</v>
      </c>
      <c r="G146">
        <f t="shared" si="28"/>
        <v>0.15732577940120157</v>
      </c>
      <c r="H146">
        <f t="shared" si="20"/>
        <v>7.1555535974076557E-3</v>
      </c>
      <c r="I146">
        <f t="shared" si="21"/>
        <v>9.5010251737405579E-4</v>
      </c>
      <c r="J146">
        <f t="shared" si="22"/>
        <v>1.6456258324909565E-3</v>
      </c>
      <c r="K146">
        <f t="shared" si="23"/>
        <v>6.7963336515901878</v>
      </c>
      <c r="L146">
        <f t="shared" si="24"/>
        <v>3.9238650632481069</v>
      </c>
      <c r="M146">
        <f t="shared" si="25"/>
        <v>3.1227529326570229E-4</v>
      </c>
      <c r="N146">
        <f t="shared" si="26"/>
        <v>2.1635066955386704E-3</v>
      </c>
      <c r="O146">
        <f t="shared" si="18"/>
        <v>3.3690317527514169E-2</v>
      </c>
    </row>
    <row r="147" spans="2:15" x14ac:dyDescent="0.3">
      <c r="B147" s="28">
        <f t="shared" si="19"/>
        <v>9.1999999999999833</v>
      </c>
      <c r="C147">
        <f t="shared" si="17"/>
        <v>0.15240000000000001</v>
      </c>
      <c r="D147">
        <f t="shared" si="16"/>
        <v>6.0999067173798119E-2</v>
      </c>
      <c r="E147">
        <f t="shared" si="27"/>
        <v>1.776421725625971E-2</v>
      </c>
      <c r="F147">
        <f t="shared" si="27"/>
        <v>0.1208731891680245</v>
      </c>
      <c r="G147">
        <f t="shared" si="28"/>
        <v>0.16072038917091955</v>
      </c>
      <c r="H147">
        <f t="shared" si="20"/>
        <v>7.2670018179310037E-3</v>
      </c>
      <c r="I147">
        <f t="shared" si="21"/>
        <v>9.77139620170305E-4</v>
      </c>
      <c r="J147">
        <f t="shared" si="22"/>
        <v>1.6924554682235227E-3</v>
      </c>
      <c r="K147">
        <f t="shared" si="23"/>
        <v>6.8509364667706913</v>
      </c>
      <c r="L147">
        <f t="shared" si="24"/>
        <v>3.9553900132910824</v>
      </c>
      <c r="M147">
        <f t="shared" si="25"/>
        <v>3.1532956538897906E-4</v>
      </c>
      <c r="N147">
        <f t="shared" si="26"/>
        <v>2.1846673135292971E-3</v>
      </c>
      <c r="O147">
        <f t="shared" si="18"/>
        <v>3.1526810831975505E-2</v>
      </c>
    </row>
    <row r="148" spans="2:15" x14ac:dyDescent="0.3">
      <c r="B148" s="28">
        <f t="shared" si="19"/>
        <v>9.2999999999999829</v>
      </c>
      <c r="C148">
        <f t="shared" si="17"/>
        <v>0.15240000000000001</v>
      </c>
      <c r="D148">
        <f t="shared" si="16"/>
        <v>6.1662100512643744E-2</v>
      </c>
      <c r="E148">
        <f t="shared" si="27"/>
        <v>1.8079546821648688E-2</v>
      </c>
      <c r="F148">
        <f t="shared" si="27"/>
        <v>0.1230578564815538</v>
      </c>
      <c r="G148">
        <f t="shared" si="28"/>
        <v>0.1641603663940546</v>
      </c>
      <c r="H148">
        <f t="shared" si="20"/>
        <v>7.3790865152603552E-3</v>
      </c>
      <c r="I148">
        <f t="shared" si="21"/>
        <v>1.0047155718162131E-3</v>
      </c>
      <c r="J148">
        <f t="shared" si="22"/>
        <v>1.7402184175412982E-3</v>
      </c>
      <c r="K148">
        <f t="shared" si="23"/>
        <v>6.905162037887143</v>
      </c>
      <c r="L148">
        <f t="shared" si="24"/>
        <v>3.9866971613721263</v>
      </c>
      <c r="M148">
        <f t="shared" si="25"/>
        <v>3.1840671809147233E-4</v>
      </c>
      <c r="N148">
        <f t="shared" si="26"/>
        <v>2.205986452822762E-3</v>
      </c>
      <c r="O148">
        <f t="shared" si="18"/>
        <v>2.9342143518446204E-2</v>
      </c>
    </row>
    <row r="149" spans="2:15" x14ac:dyDescent="0.3">
      <c r="B149" s="28">
        <f t="shared" si="19"/>
        <v>9.3999999999999826</v>
      </c>
      <c r="C149">
        <f t="shared" si="17"/>
        <v>0.15240000000000001</v>
      </c>
      <c r="D149">
        <f t="shared" si="16"/>
        <v>6.2325133851489377E-2</v>
      </c>
      <c r="E149">
        <f t="shared" si="27"/>
        <v>1.839795353974016E-2</v>
      </c>
      <c r="F149">
        <f t="shared" si="27"/>
        <v>0.12526384293437656</v>
      </c>
      <c r="G149">
        <f t="shared" si="28"/>
        <v>0.16764614342540005</v>
      </c>
      <c r="H149">
        <f t="shared" si="20"/>
        <v>7.4918066293288245E-3</v>
      </c>
      <c r="I149">
        <f t="shared" si="21"/>
        <v>1.03283793502746E-3</v>
      </c>
      <c r="J149">
        <f t="shared" si="22"/>
        <v>1.7889277794520834E-3</v>
      </c>
      <c r="K149">
        <f t="shared" si="23"/>
        <v>6.9590089237257722</v>
      </c>
      <c r="L149">
        <f t="shared" si="24"/>
        <v>4.017785675406083</v>
      </c>
      <c r="M149">
        <f t="shared" si="25"/>
        <v>3.2150718336542187E-4</v>
      </c>
      <c r="N149">
        <f t="shared" si="26"/>
        <v>2.2274671063490961E-3</v>
      </c>
      <c r="O149">
        <f t="shared" si="18"/>
        <v>2.7136157065623445E-2</v>
      </c>
    </row>
    <row r="150" spans="2:15" x14ac:dyDescent="0.3">
      <c r="B150" s="28">
        <f t="shared" si="19"/>
        <v>9.4999999999999822</v>
      </c>
      <c r="C150">
        <f t="shared" si="17"/>
        <v>0.15240000000000001</v>
      </c>
      <c r="D150">
        <f t="shared" si="16"/>
        <v>6.2988167190335009E-2</v>
      </c>
      <c r="E150">
        <f t="shared" si="27"/>
        <v>1.8719460723105583E-2</v>
      </c>
      <c r="F150">
        <f t="shared" si="27"/>
        <v>0.12749131004072567</v>
      </c>
      <c r="G150">
        <f t="shared" si="28"/>
        <v>0.17117815977394354</v>
      </c>
      <c r="H150">
        <f t="shared" si="20"/>
        <v>7.6051611377698225E-3</v>
      </c>
      <c r="I150">
        <f t="shared" si="21"/>
        <v>1.0615143803886957E-3</v>
      </c>
      <c r="J150">
        <f t="shared" si="22"/>
        <v>1.8385968397982167E-3</v>
      </c>
      <c r="K150">
        <f t="shared" si="23"/>
        <v>7.0124756760905314</v>
      </c>
      <c r="L150">
        <f t="shared" si="24"/>
        <v>4.0486547192765716</v>
      </c>
      <c r="M150">
        <f t="shared" si="25"/>
        <v>3.2463139779556491E-4</v>
      </c>
      <c r="N150">
        <f t="shared" si="26"/>
        <v>2.2491122988560863E-3</v>
      </c>
      <c r="O150">
        <f t="shared" si="18"/>
        <v>2.4908689959274338E-2</v>
      </c>
    </row>
    <row r="151" spans="2:15" x14ac:dyDescent="0.3">
      <c r="B151" s="28">
        <f t="shared" si="19"/>
        <v>9.5999999999999819</v>
      </c>
      <c r="C151">
        <f t="shared" si="17"/>
        <v>0.15240000000000001</v>
      </c>
      <c r="D151">
        <f t="shared" si="16"/>
        <v>6.3651200529180635E-2</v>
      </c>
      <c r="E151">
        <f t="shared" si="27"/>
        <v>1.9044092120901149E-2</v>
      </c>
      <c r="F151">
        <f t="shared" si="27"/>
        <v>0.12974042233958175</v>
      </c>
      <c r="G151">
        <f t="shared" si="28"/>
        <v>0.17475686221520614</v>
      </c>
      <c r="H151">
        <f t="shared" si="20"/>
        <v>7.719149054839009E-3</v>
      </c>
      <c r="I151">
        <f t="shared" si="21"/>
        <v>1.0907526883949974E-3</v>
      </c>
      <c r="J151">
        <f t="shared" si="22"/>
        <v>1.8892390747924791E-3</v>
      </c>
      <c r="K151">
        <f t="shared" si="23"/>
        <v>7.0655608395834166</v>
      </c>
      <c r="L151">
        <f t="shared" si="24"/>
        <v>4.0793034527091638</v>
      </c>
      <c r="M151">
        <f t="shared" si="25"/>
        <v>3.2777980277136907E-4</v>
      </c>
      <c r="N151">
        <f t="shared" si="26"/>
        <v>2.2709250883796686E-3</v>
      </c>
      <c r="O151">
        <f t="shared" si="18"/>
        <v>2.2659577660418262E-2</v>
      </c>
    </row>
    <row r="152" spans="2:15" x14ac:dyDescent="0.3">
      <c r="B152" s="28">
        <f t="shared" si="19"/>
        <v>9.6999999999999815</v>
      </c>
      <c r="C152">
        <f t="shared" si="17"/>
        <v>0.15240000000000001</v>
      </c>
      <c r="D152">
        <f t="shared" si="16"/>
        <v>6.4314233868026274E-2</v>
      </c>
      <c r="E152">
        <f t="shared" si="27"/>
        <v>1.9371871923672519E-2</v>
      </c>
      <c r="F152">
        <f t="shared" si="27"/>
        <v>0.13201134742796142</v>
      </c>
      <c r="G152">
        <f t="shared" si="28"/>
        <v>0.17838270490677885</v>
      </c>
      <c r="H152">
        <f t="shared" si="20"/>
        <v>7.8337694303725839E-3</v>
      </c>
      <c r="I152">
        <f t="shared" si="21"/>
        <v>1.1205607515355233E-3</v>
      </c>
      <c r="J152">
        <f t="shared" si="22"/>
        <v>1.9408681546270912E-3</v>
      </c>
      <c r="K152">
        <f t="shared" si="23"/>
        <v>7.1182629513935645</v>
      </c>
      <c r="L152">
        <f t="shared" si="24"/>
        <v>4.1097310311496154</v>
      </c>
      <c r="M152">
        <f t="shared" si="25"/>
        <v>3.3095284469946177E-4</v>
      </c>
      <c r="N152">
        <f t="shared" si="26"/>
        <v>2.2929085677156798E-3</v>
      </c>
      <c r="O152">
        <f t="shared" si="18"/>
        <v>2.038865257203859E-2</v>
      </c>
    </row>
    <row r="153" spans="2:15" x14ac:dyDescent="0.3">
      <c r="B153" s="28">
        <f t="shared" si="19"/>
        <v>9.7999999999999812</v>
      </c>
      <c r="C153">
        <f t="shared" si="17"/>
        <v>0.15240000000000001</v>
      </c>
      <c r="D153">
        <f t="shared" si="16"/>
        <v>6.49772672068719E-2</v>
      </c>
      <c r="E153">
        <f t="shared" si="27"/>
        <v>1.9702824768371981E-2</v>
      </c>
      <c r="F153">
        <f t="shared" si="27"/>
        <v>0.13430425599567711</v>
      </c>
      <c r="G153">
        <f t="shared" si="28"/>
        <v>0.18205614950710958</v>
      </c>
      <c r="H153">
        <f t="shared" si="20"/>
        <v>7.9490213487801546E-3</v>
      </c>
      <c r="I153">
        <f t="shared" si="21"/>
        <v>1.1509465764205312E-3</v>
      </c>
      <c r="J153">
        <f t="shared" si="22"/>
        <v>1.9934979471578156E-3</v>
      </c>
      <c r="K153">
        <f t="shared" si="23"/>
        <v>7.1705805410946883</v>
      </c>
      <c r="L153">
        <f t="shared" si="24"/>
        <v>4.13993660564691</v>
      </c>
      <c r="M153">
        <f t="shared" si="25"/>
        <v>3.341509752165436E-4</v>
      </c>
      <c r="N153">
        <f t="shared" si="26"/>
        <v>2.3150658658949693E-3</v>
      </c>
      <c r="O153">
        <f t="shared" si="18"/>
        <v>1.80957440043229E-2</v>
      </c>
    </row>
    <row r="154" spans="2:15" x14ac:dyDescent="0.3">
      <c r="B154" s="28">
        <f t="shared" si="19"/>
        <v>9.8999999999999808</v>
      </c>
      <c r="C154">
        <f t="shared" si="17"/>
        <v>0.15240000000000001</v>
      </c>
      <c r="D154">
        <f t="shared" si="16"/>
        <v>6.5640300545717539E-2</v>
      </c>
      <c r="E154">
        <f t="shared" si="27"/>
        <v>2.0036975743588526E-2</v>
      </c>
      <c r="F154">
        <f t="shared" si="27"/>
        <v>0.13661932186157208</v>
      </c>
      <c r="G154">
        <f t="shared" si="28"/>
        <v>0.18577766529759937</v>
      </c>
      <c r="H154">
        <f t="shared" si="20"/>
        <v>8.0649039280702994E-3</v>
      </c>
      <c r="I154">
        <f t="shared" si="21"/>
        <v>1.1819182859529975E-3</v>
      </c>
      <c r="J154">
        <f t="shared" si="22"/>
        <v>2.0471425216653126E-3</v>
      </c>
      <c r="K154">
        <f t="shared" si="23"/>
        <v>7.2225121304493207</v>
      </c>
      <c r="L154">
        <f t="shared" si="24"/>
        <v>4.1699193227402525</v>
      </c>
      <c r="M154">
        <f t="shared" si="25"/>
        <v>3.3737465140312045E-4</v>
      </c>
      <c r="N154">
        <f t="shared" si="26"/>
        <v>2.3374001496641729E-3</v>
      </c>
      <c r="O154">
        <f t="shared" si="18"/>
        <v>1.5780678138427928E-2</v>
      </c>
    </row>
    <row r="155" spans="2:15" x14ac:dyDescent="0.3">
      <c r="B155" s="28">
        <f t="shared" si="19"/>
        <v>9.9999999999999805</v>
      </c>
      <c r="C155">
        <f t="shared" si="17"/>
        <v>0.15240000000000001</v>
      </c>
      <c r="D155">
        <f t="shared" si="16"/>
        <v>6.6303333884563165E-2</v>
      </c>
      <c r="E155">
        <f t="shared" si="27"/>
        <v>2.0374350394991646E-2</v>
      </c>
      <c r="F155">
        <f t="shared" si="27"/>
        <v>0.13895672201123624</v>
      </c>
      <c r="G155">
        <f t="shared" si="28"/>
        <v>0.18954772930806821</v>
      </c>
      <c r="H155">
        <f t="shared" si="20"/>
        <v>8.1814163189073627E-3</v>
      </c>
      <c r="I155">
        <f t="shared" si="21"/>
        <v>1.2134841215460182E-3</v>
      </c>
      <c r="J155">
        <f t="shared" si="22"/>
        <v>2.1018161526957903E-3</v>
      </c>
      <c r="K155">
        <f t="shared" si="23"/>
        <v>7.2740562332205414</v>
      </c>
      <c r="L155">
        <f t="shared" si="24"/>
        <v>4.199678324350355</v>
      </c>
      <c r="M155">
        <f t="shared" si="25"/>
        <v>3.4062433599827731E-4</v>
      </c>
      <c r="N155">
        <f t="shared" si="26"/>
        <v>2.3599146249737154E-3</v>
      </c>
      <c r="O155">
        <f t="shared" si="18"/>
        <v>1.3443277988763769E-2</v>
      </c>
    </row>
  </sheetData>
  <mergeCells count="7">
    <mergeCell ref="B42:E42"/>
    <mergeCell ref="B16:E16"/>
    <mergeCell ref="H16:K16"/>
    <mergeCell ref="B17:E17"/>
    <mergeCell ref="H17:K17"/>
    <mergeCell ref="B30:D30"/>
    <mergeCell ref="B34:D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9579-AD5A-9A44-A4F2-C072151D6EBF}">
  <dimension ref="B12:O115"/>
  <sheetViews>
    <sheetView zoomScale="44" zoomScaleNormal="96" workbookViewId="0">
      <selection activeCell="AB47" sqref="AB47"/>
    </sheetView>
  </sheetViews>
  <sheetFormatPr defaultColWidth="11" defaultRowHeight="15.6" x14ac:dyDescent="0.3"/>
  <cols>
    <col min="2" max="2" width="25" bestFit="1" customWidth="1"/>
    <col min="5" max="5" width="12.09765625" bestFit="1" customWidth="1"/>
    <col min="6" max="7" width="11" bestFit="1" customWidth="1"/>
    <col min="8" max="8" width="36.8984375" bestFit="1" customWidth="1"/>
    <col min="9" max="11" width="12.3984375" bestFit="1" customWidth="1"/>
    <col min="12" max="12" width="11" bestFit="1" customWidth="1"/>
    <col min="13" max="13" width="12.3984375" bestFit="1" customWidth="1"/>
    <col min="14" max="15" width="11" bestFit="1" customWidth="1"/>
  </cols>
  <sheetData>
    <row r="12" spans="2:11" x14ac:dyDescent="0.3">
      <c r="B12" s="1" t="s">
        <v>0</v>
      </c>
    </row>
    <row r="13" spans="2:11" x14ac:dyDescent="0.3">
      <c r="B13" s="2" t="s">
        <v>1</v>
      </c>
    </row>
    <row r="14" spans="2:11" x14ac:dyDescent="0.3">
      <c r="B14" t="s">
        <v>2</v>
      </c>
    </row>
    <row r="16" spans="2:11" x14ac:dyDescent="0.3">
      <c r="B16" s="73" t="s">
        <v>3</v>
      </c>
      <c r="C16" s="74"/>
      <c r="D16" s="74"/>
      <c r="E16" s="75"/>
      <c r="H16" s="73" t="s">
        <v>4</v>
      </c>
      <c r="I16" s="74"/>
      <c r="J16" s="74"/>
      <c r="K16" s="75"/>
    </row>
    <row r="17" spans="2:11" x14ac:dyDescent="0.3">
      <c r="B17" s="70" t="s">
        <v>5</v>
      </c>
      <c r="C17" s="71"/>
      <c r="D17" s="71"/>
      <c r="E17" s="72"/>
      <c r="H17" s="70" t="s">
        <v>5</v>
      </c>
      <c r="I17" s="71"/>
      <c r="J17" s="71"/>
      <c r="K17" s="72"/>
    </row>
    <row r="18" spans="2:11" x14ac:dyDescent="0.3">
      <c r="B18" s="11" t="s">
        <v>6</v>
      </c>
      <c r="C18" s="3" t="s">
        <v>7</v>
      </c>
      <c r="D18" s="3" t="s">
        <v>8</v>
      </c>
      <c r="E18" s="4">
        <v>70</v>
      </c>
      <c r="H18" s="11" t="s">
        <v>9</v>
      </c>
      <c r="I18" s="3" t="s">
        <v>10</v>
      </c>
      <c r="J18" s="3" t="s">
        <v>11</v>
      </c>
      <c r="K18" s="20">
        <f>D56</f>
        <v>2.6794729353343572E-4</v>
      </c>
    </row>
    <row r="19" spans="2:11" x14ac:dyDescent="0.3">
      <c r="B19" s="12" t="s">
        <v>12</v>
      </c>
      <c r="C19" t="s">
        <v>13</v>
      </c>
      <c r="D19" t="s">
        <v>14</v>
      </c>
      <c r="E19" s="5">
        <f>(100-E18)/100</f>
        <v>0.3</v>
      </c>
      <c r="H19" s="12" t="s">
        <v>15</v>
      </c>
      <c r="I19" t="s">
        <v>16</v>
      </c>
      <c r="J19" t="s">
        <v>14</v>
      </c>
      <c r="K19" s="5">
        <f>(2*K18/$E$27)-1</f>
        <v>-0.99464105412933124</v>
      </c>
    </row>
    <row r="20" spans="2:11" x14ac:dyDescent="0.3">
      <c r="B20" s="12" t="s">
        <v>17</v>
      </c>
      <c r="C20" t="s">
        <v>18</v>
      </c>
      <c r="D20" t="s">
        <v>19</v>
      </c>
      <c r="E20" s="5">
        <v>787.45</v>
      </c>
      <c r="H20" s="12" t="s">
        <v>20</v>
      </c>
      <c r="I20" t="s">
        <v>21</v>
      </c>
      <c r="J20" t="s">
        <v>22</v>
      </c>
      <c r="K20" s="5">
        <f>((E27^2)/4)*(PI()-ACOS(K19)+(K19*(SQRT(1-(K19^2)))))</f>
        <v>1.8478358423552544E-6</v>
      </c>
    </row>
    <row r="21" spans="2:11" x14ac:dyDescent="0.3">
      <c r="B21" s="12" t="s">
        <v>23</v>
      </c>
      <c r="C21" t="s">
        <v>24</v>
      </c>
      <c r="D21" t="s">
        <v>25</v>
      </c>
      <c r="E21" s="5">
        <f>1.3/1000</f>
        <v>1.2999999999999999E-3</v>
      </c>
      <c r="H21" s="12" t="s">
        <v>26</v>
      </c>
      <c r="I21" t="s">
        <v>27</v>
      </c>
      <c r="J21" t="s">
        <v>11</v>
      </c>
      <c r="K21" s="21">
        <f>0.01</f>
        <v>0.01</v>
      </c>
    </row>
    <row r="22" spans="2:11" x14ac:dyDescent="0.3">
      <c r="B22" s="12" t="s">
        <v>28</v>
      </c>
      <c r="C22" t="s">
        <v>29</v>
      </c>
      <c r="D22" t="s">
        <v>14</v>
      </c>
      <c r="E22" s="5">
        <f>1-E19</f>
        <v>0.7</v>
      </c>
      <c r="H22" s="12" t="s">
        <v>30</v>
      </c>
      <c r="I22" t="s">
        <v>31</v>
      </c>
      <c r="J22" t="s">
        <v>14</v>
      </c>
      <c r="K22" s="5">
        <f>(2*K21/$E$27)-1</f>
        <v>-0.8</v>
      </c>
    </row>
    <row r="23" spans="2:11" x14ac:dyDescent="0.3">
      <c r="B23" s="12" t="s">
        <v>17</v>
      </c>
      <c r="C23" t="s">
        <v>18</v>
      </c>
      <c r="D23" t="s">
        <v>19</v>
      </c>
      <c r="E23" s="5">
        <v>1020.7</v>
      </c>
      <c r="H23" s="12" t="s">
        <v>32</v>
      </c>
      <c r="I23" t="s">
        <v>33</v>
      </c>
      <c r="J23" t="s">
        <v>22</v>
      </c>
      <c r="K23" s="5">
        <f>(($E$27^2)/4)*(PI()-ACOS(K22)+(K22*(SQRT(1-(K22^2)))))</f>
        <v>4.0875277198321094E-4</v>
      </c>
    </row>
    <row r="24" spans="2:11" x14ac:dyDescent="0.3">
      <c r="B24" s="12" t="s">
        <v>23</v>
      </c>
      <c r="C24" t="s">
        <v>24</v>
      </c>
      <c r="D24" t="s">
        <v>25</v>
      </c>
      <c r="E24" s="5">
        <f>1/1000</f>
        <v>1E-3</v>
      </c>
      <c r="H24" s="12" t="s">
        <v>34</v>
      </c>
      <c r="I24" t="s">
        <v>35</v>
      </c>
      <c r="J24" t="s">
        <v>14</v>
      </c>
      <c r="K24" s="5">
        <f>2*SQRT(K21*($E$27-K21))</f>
        <v>6.0000000000000005E-2</v>
      </c>
    </row>
    <row r="25" spans="2:11" x14ac:dyDescent="0.3">
      <c r="B25" s="12" t="s">
        <v>36</v>
      </c>
      <c r="D25" t="s">
        <v>37</v>
      </c>
      <c r="E25" s="8">
        <v>150</v>
      </c>
      <c r="H25" s="12" t="s">
        <v>38</v>
      </c>
      <c r="I25" t="s">
        <v>39</v>
      </c>
      <c r="J25" t="s">
        <v>11</v>
      </c>
      <c r="K25" s="21">
        <f>0.05</f>
        <v>0.05</v>
      </c>
    </row>
    <row r="26" spans="2:11" x14ac:dyDescent="0.3">
      <c r="B26" s="12" t="s">
        <v>40</v>
      </c>
      <c r="E26" s="17" t="str">
        <f>IF(E18&gt;33, "WiO", "OiW")</f>
        <v>WiO</v>
      </c>
      <c r="H26" s="12" t="s">
        <v>41</v>
      </c>
      <c r="I26" t="s">
        <v>42</v>
      </c>
      <c r="J26" t="s">
        <v>14</v>
      </c>
      <c r="K26" s="5">
        <f>(2*(K25+K21)/$E$27)-1</f>
        <v>0.19999999999999996</v>
      </c>
    </row>
    <row r="27" spans="2:11" x14ac:dyDescent="0.3">
      <c r="B27" s="12" t="s">
        <v>43</v>
      </c>
      <c r="C27" t="s">
        <v>44</v>
      </c>
      <c r="D27" t="s">
        <v>11</v>
      </c>
      <c r="E27" s="18">
        <v>0.1</v>
      </c>
      <c r="H27" s="12" t="s">
        <v>45</v>
      </c>
      <c r="I27" t="s">
        <v>46</v>
      </c>
      <c r="J27" t="s">
        <v>22</v>
      </c>
      <c r="K27" s="5">
        <f>(($E$27^2)/4)*(PI()-ACOS(K26)+(K26*(SQRT(1-(K26^2)))))-K23</f>
        <v>4.511530795536494E-3</v>
      </c>
    </row>
    <row r="28" spans="2:11" x14ac:dyDescent="0.3">
      <c r="B28" s="12" t="s">
        <v>47</v>
      </c>
      <c r="C28" t="s">
        <v>48</v>
      </c>
      <c r="D28" t="s">
        <v>22</v>
      </c>
      <c r="E28" s="17">
        <f>PI()*(E27^2)/4</f>
        <v>7.8539816339744835E-3</v>
      </c>
      <c r="H28" s="12" t="s">
        <v>49</v>
      </c>
      <c r="I28" t="s">
        <v>50</v>
      </c>
      <c r="J28" s="24" t="s">
        <v>14</v>
      </c>
      <c r="K28" s="5">
        <f>2*SQRT((K21+K25)*($E$27-K21-K25))</f>
        <v>9.7979589711327142E-2</v>
      </c>
    </row>
    <row r="29" spans="2:11" x14ac:dyDescent="0.3">
      <c r="B29" s="13" t="s">
        <v>51</v>
      </c>
      <c r="C29" s="6" t="s">
        <v>52</v>
      </c>
      <c r="D29" s="6" t="s">
        <v>53</v>
      </c>
      <c r="E29" s="9">
        <f>(E25/2)/(60*1000*E28)</f>
        <v>0.15915494309189532</v>
      </c>
      <c r="H29" s="13" t="s">
        <v>54</v>
      </c>
      <c r="I29" s="6" t="s">
        <v>55</v>
      </c>
      <c r="J29" s="6" t="s">
        <v>14</v>
      </c>
      <c r="K29" s="15">
        <f>2*SQRT((K21+K25)*($E$27-K21-K25))-(2*SQRT(K25*($E$27-K25)))</f>
        <v>-2.0204102886728637E-3</v>
      </c>
    </row>
    <row r="30" spans="2:11" x14ac:dyDescent="0.3">
      <c r="B30" s="76" t="s">
        <v>56</v>
      </c>
      <c r="C30" s="77"/>
      <c r="D30" s="77"/>
      <c r="E30" s="9" t="str">
        <f>IF(E26="WiO", "Oil", "Water")</f>
        <v>Oil</v>
      </c>
      <c r="H30" s="12" t="s">
        <v>57</v>
      </c>
      <c r="I30" t="s">
        <v>58</v>
      </c>
      <c r="J30" t="s">
        <v>14</v>
      </c>
      <c r="K30" s="22">
        <v>2E-3</v>
      </c>
    </row>
    <row r="31" spans="2:11" x14ac:dyDescent="0.3">
      <c r="B31" s="12" t="s">
        <v>17</v>
      </c>
      <c r="C31" t="s">
        <v>59</v>
      </c>
      <c r="D31" t="s">
        <v>19</v>
      </c>
      <c r="E31" s="5">
        <f>IF(E30="Oil",E20,E23)</f>
        <v>787.45</v>
      </c>
      <c r="H31" s="12" t="s">
        <v>60</v>
      </c>
      <c r="I31" t="s">
        <v>61</v>
      </c>
      <c r="J31" t="s">
        <v>14</v>
      </c>
      <c r="K31" s="22">
        <f>10^-20</f>
        <v>9.9999999999999995E-21</v>
      </c>
    </row>
    <row r="32" spans="2:11" x14ac:dyDescent="0.3">
      <c r="B32" s="12" t="s">
        <v>23</v>
      </c>
      <c r="C32" t="s">
        <v>62</v>
      </c>
      <c r="D32" t="s">
        <v>25</v>
      </c>
      <c r="E32" s="5">
        <f>IF(E30="Oil",E21,E24)</f>
        <v>1.2999999999999999E-3</v>
      </c>
      <c r="H32" s="12" t="s">
        <v>63</v>
      </c>
      <c r="I32" t="s">
        <v>64</v>
      </c>
      <c r="J32" t="s">
        <v>14</v>
      </c>
      <c r="K32" s="5">
        <f>((ABS($E$40)*$E$39/$E$41)^0.6)*(K25^0.2)*E38</f>
        <v>4.1275695117262466E-3</v>
      </c>
    </row>
    <row r="33" spans="2:11" x14ac:dyDescent="0.3">
      <c r="B33" s="13" t="s">
        <v>65</v>
      </c>
      <c r="C33" s="6" t="s">
        <v>66</v>
      </c>
      <c r="D33" s="6"/>
      <c r="E33" s="15">
        <f>IF(E30="Oil",E19,E22)</f>
        <v>0.3</v>
      </c>
      <c r="H33" s="12" t="s">
        <v>67</v>
      </c>
      <c r="I33" t="s">
        <v>68</v>
      </c>
      <c r="J33" t="s">
        <v>11</v>
      </c>
      <c r="K33" s="5">
        <f>0.5*E38*(1-(SQRT(1-(4.7/(K32+4.7)))))</f>
        <v>2.4259461467266466E-4</v>
      </c>
    </row>
    <row r="34" spans="2:11" x14ac:dyDescent="0.3">
      <c r="B34" s="78" t="s">
        <v>69</v>
      </c>
      <c r="C34" s="79"/>
      <c r="D34" s="79"/>
      <c r="E34" s="10" t="str">
        <f>IF(E26="WiO", "Water", "Oil")</f>
        <v>Water</v>
      </c>
      <c r="H34" s="12" t="s">
        <v>70</v>
      </c>
      <c r="I34" t="s">
        <v>71</v>
      </c>
      <c r="J34" t="s">
        <v>11</v>
      </c>
      <c r="K34" s="5">
        <f>0.3025*E38*(SQRT(1-(4.7/(K32+4.7))))</f>
        <v>4.4802581230378869E-6</v>
      </c>
    </row>
    <row r="35" spans="2:11" x14ac:dyDescent="0.3">
      <c r="B35" s="12" t="s">
        <v>17</v>
      </c>
      <c r="C35" t="s">
        <v>72</v>
      </c>
      <c r="D35" t="s">
        <v>19</v>
      </c>
      <c r="E35" s="5">
        <f>IF(E34="Oil",E20,E23)</f>
        <v>1020.7</v>
      </c>
      <c r="H35" s="12" t="s">
        <v>73</v>
      </c>
      <c r="I35" t="s">
        <v>74</v>
      </c>
      <c r="J35" t="s">
        <v>11</v>
      </c>
      <c r="K35" s="5">
        <f>SQRT(3)*K34</f>
        <v>7.7600347001247945E-6</v>
      </c>
    </row>
    <row r="36" spans="2:11" x14ac:dyDescent="0.3">
      <c r="B36" s="12" t="s">
        <v>23</v>
      </c>
      <c r="C36" t="s">
        <v>75</v>
      </c>
      <c r="D36" t="s">
        <v>25</v>
      </c>
      <c r="E36" s="5">
        <f>IF(E34="Oil",E21,E24)</f>
        <v>1E-3</v>
      </c>
      <c r="H36" s="12" t="s">
        <v>76</v>
      </c>
      <c r="I36" t="s">
        <v>77</v>
      </c>
      <c r="J36" t="s">
        <v>14</v>
      </c>
      <c r="K36" s="5">
        <f>((6*PI())^(7/6))*$E$32*(K33^(7/3))/(4*($E$41^(5/6))*(K31^(1/6))*K34*K30)</f>
        <v>0.60326435170998927</v>
      </c>
    </row>
    <row r="37" spans="2:11" x14ac:dyDescent="0.3">
      <c r="B37" s="12" t="s">
        <v>65</v>
      </c>
      <c r="C37" t="s">
        <v>78</v>
      </c>
      <c r="D37" t="s">
        <v>14</v>
      </c>
      <c r="E37" s="5">
        <f>IF(E34="Oil",E19,E22)</f>
        <v>0.7</v>
      </c>
      <c r="H37" s="12" t="s">
        <v>79</v>
      </c>
      <c r="I37" t="s">
        <v>80</v>
      </c>
      <c r="J37" t="s">
        <v>14</v>
      </c>
      <c r="K37" s="5">
        <f>((6*PI())^(7/6))*$E$32*(K33^(7/3))/(4*($E$41^(5/6))*($K$31^(1/6))*K35*$K$30)</f>
        <v>0.34829483585226734</v>
      </c>
    </row>
    <row r="38" spans="2:11" x14ac:dyDescent="0.3">
      <c r="B38" s="13" t="s">
        <v>81</v>
      </c>
      <c r="C38" s="6" t="s">
        <v>82</v>
      </c>
      <c r="D38" s="6" t="s">
        <v>11</v>
      </c>
      <c r="E38" s="7">
        <f>500/1000000</f>
        <v>5.0000000000000001E-4</v>
      </c>
      <c r="H38" s="12"/>
      <c r="K38" s="22"/>
    </row>
    <row r="39" spans="2:11" x14ac:dyDescent="0.3">
      <c r="B39" s="11" t="s">
        <v>83</v>
      </c>
      <c r="C39" s="3" t="s">
        <v>84</v>
      </c>
      <c r="D39" s="3" t="s">
        <v>85</v>
      </c>
      <c r="E39" s="16">
        <v>9.81</v>
      </c>
      <c r="H39" s="12"/>
      <c r="K39" s="22"/>
    </row>
    <row r="40" spans="2:11" x14ac:dyDescent="0.3">
      <c r="B40" s="13" t="s">
        <v>86</v>
      </c>
      <c r="C40" s="6" t="s">
        <v>87</v>
      </c>
      <c r="D40" s="6" t="s">
        <v>19</v>
      </c>
      <c r="E40" s="15">
        <f>ABS(E20-E23)</f>
        <v>233.25</v>
      </c>
      <c r="H40" s="12"/>
      <c r="K40" s="22"/>
    </row>
    <row r="41" spans="2:11" x14ac:dyDescent="0.3">
      <c r="B41" s="13" t="s">
        <v>88</v>
      </c>
      <c r="C41" s="6" t="s">
        <v>89</v>
      </c>
      <c r="D41" s="6" t="s">
        <v>90</v>
      </c>
      <c r="E41" s="23">
        <v>25</v>
      </c>
      <c r="H41" s="12"/>
      <c r="K41" s="22"/>
    </row>
    <row r="42" spans="2:11" x14ac:dyDescent="0.3">
      <c r="B42" s="70" t="s">
        <v>91</v>
      </c>
      <c r="C42" s="71"/>
      <c r="D42" s="71"/>
      <c r="E42" s="72"/>
      <c r="H42" s="12"/>
      <c r="K42" s="22"/>
    </row>
    <row r="43" spans="2:11" x14ac:dyDescent="0.3">
      <c r="B43" s="11" t="s">
        <v>92</v>
      </c>
      <c r="C43" s="3" t="s">
        <v>93</v>
      </c>
      <c r="D43" s="3" t="s">
        <v>14</v>
      </c>
      <c r="E43" s="19">
        <f>(3*(E32+E36))/((2*E32)+(3*E36))</f>
        <v>1.2321428571428572</v>
      </c>
      <c r="H43" s="12"/>
      <c r="K43" s="22"/>
    </row>
    <row r="44" spans="2:11" x14ac:dyDescent="0.3">
      <c r="B44" s="12" t="s">
        <v>94</v>
      </c>
      <c r="C44" t="s">
        <v>95</v>
      </c>
      <c r="D44" t="s">
        <v>14</v>
      </c>
      <c r="E44" s="5">
        <f>(5*(E43^(-3/2))*((E37/E33)^0.45))</f>
        <v>5.3526390990098287</v>
      </c>
      <c r="H44" s="12"/>
      <c r="K44" s="22"/>
    </row>
    <row r="45" spans="2:11" x14ac:dyDescent="0.3">
      <c r="B45" s="12" t="s">
        <v>94</v>
      </c>
      <c r="C45" t="s">
        <v>96</v>
      </c>
      <c r="D45" t="s">
        <v>14</v>
      </c>
      <c r="E45" s="5">
        <f>(E33/(2*E37*E43))*(EXP((2.5*E37)/(1-(0.61*E37))))</f>
        <v>3.6873253831815207</v>
      </c>
      <c r="H45" s="12"/>
      <c r="K45" s="22"/>
    </row>
    <row r="46" spans="2:11" ht="31.2" x14ac:dyDescent="0.3">
      <c r="B46" s="14" t="s">
        <v>97</v>
      </c>
      <c r="C46" t="s">
        <v>98</v>
      </c>
      <c r="D46" t="s">
        <v>14</v>
      </c>
      <c r="E46" s="5">
        <f>9.72*((1+((0.01*E47)^(4/7)))-1)</f>
        <v>11.453666282534375</v>
      </c>
      <c r="H46" s="12"/>
      <c r="K46" s="22"/>
    </row>
    <row r="47" spans="2:11" x14ac:dyDescent="0.3">
      <c r="B47" s="12" t="s">
        <v>99</v>
      </c>
      <c r="C47" t="s">
        <v>100</v>
      </c>
      <c r="D47" t="s">
        <v>14</v>
      </c>
      <c r="E47" s="5">
        <f>(E31*E40*E39*(E38^3))/(E32^2)</f>
        <v>133.27139864090239</v>
      </c>
      <c r="H47" s="12"/>
      <c r="K47" s="22"/>
    </row>
    <row r="48" spans="2:11" x14ac:dyDescent="0.3">
      <c r="B48" s="12" t="s">
        <v>101</v>
      </c>
      <c r="C48" t="s">
        <v>102</v>
      </c>
      <c r="D48" t="s">
        <v>14</v>
      </c>
      <c r="E48" s="5">
        <f>(E47/(6*(E46^2)))-(3/(E43*E46))</f>
        <v>-4.326122686501524E-2</v>
      </c>
      <c r="H48" s="12"/>
      <c r="K48" s="22"/>
    </row>
    <row r="49" spans="2:15" x14ac:dyDescent="0.3">
      <c r="B49" s="13" t="s">
        <v>103</v>
      </c>
      <c r="C49" s="6" t="s">
        <v>104</v>
      </c>
      <c r="D49" s="6" t="s">
        <v>53</v>
      </c>
      <c r="E49" s="15">
        <f>((3*E45*E37*E32)/(E48*E44*E33*E31*E38))*(((1+((E47*E48*E44*(E33^3))/(54*(E45^2)*(E37^2))))^0.5)-1)</f>
        <v>4.2645136253941331E-4</v>
      </c>
      <c r="H49" s="13"/>
      <c r="I49" s="6"/>
      <c r="J49" s="6"/>
      <c r="K49" s="23"/>
    </row>
    <row r="51" spans="2:15" x14ac:dyDescent="0.3">
      <c r="B51" s="29" t="s">
        <v>105</v>
      </c>
      <c r="C51" t="s">
        <v>106</v>
      </c>
      <c r="D51">
        <v>0.1</v>
      </c>
    </row>
    <row r="53" spans="2:15" x14ac:dyDescent="0.3">
      <c r="B53" s="25" t="s">
        <v>107</v>
      </c>
      <c r="C53" s="25" t="s">
        <v>108</v>
      </c>
      <c r="D53" s="25" t="s">
        <v>10</v>
      </c>
      <c r="E53" s="30" t="s">
        <v>109</v>
      </c>
      <c r="F53" s="30" t="s">
        <v>39</v>
      </c>
      <c r="G53" s="30" t="s">
        <v>64</v>
      </c>
      <c r="H53" s="30" t="s">
        <v>68</v>
      </c>
      <c r="I53" s="30" t="s">
        <v>71</v>
      </c>
      <c r="J53" s="30" t="s">
        <v>74</v>
      </c>
      <c r="K53" s="30" t="s">
        <v>77</v>
      </c>
      <c r="L53" s="30" t="s">
        <v>80</v>
      </c>
      <c r="M53" s="30" t="s">
        <v>110</v>
      </c>
      <c r="N53" s="30" t="s">
        <v>111</v>
      </c>
      <c r="O53" s="30" t="s">
        <v>112</v>
      </c>
    </row>
    <row r="54" spans="2:15" x14ac:dyDescent="0.3">
      <c r="B54" s="26" t="s">
        <v>113</v>
      </c>
      <c r="C54" s="26" t="s">
        <v>113</v>
      </c>
      <c r="D54" s="26" t="s">
        <v>113</v>
      </c>
      <c r="E54" s="30" t="s">
        <v>113</v>
      </c>
      <c r="F54" s="30" t="s">
        <v>113</v>
      </c>
      <c r="G54" s="30" t="s">
        <v>114</v>
      </c>
      <c r="H54" s="30" t="s">
        <v>113</v>
      </c>
      <c r="I54" s="30" t="s">
        <v>113</v>
      </c>
      <c r="J54" s="30" t="s">
        <v>113</v>
      </c>
      <c r="K54" s="30" t="s">
        <v>114</v>
      </c>
      <c r="L54" s="30" t="s">
        <v>114</v>
      </c>
      <c r="M54" s="30" t="s">
        <v>113</v>
      </c>
      <c r="N54" s="30" t="s">
        <v>113</v>
      </c>
      <c r="O54" s="30" t="s">
        <v>113</v>
      </c>
    </row>
    <row r="55" spans="2:15" x14ac:dyDescent="0.3">
      <c r="B55" s="28">
        <v>0</v>
      </c>
      <c r="C55" s="27">
        <f>$E$27</f>
        <v>0.1</v>
      </c>
      <c r="D55" s="27">
        <f t="shared" ref="D55:D95" si="0">$E$49*B55/$E$29</f>
        <v>0</v>
      </c>
      <c r="E55">
        <f>E38</f>
        <v>5.0000000000000001E-4</v>
      </c>
      <c r="F55">
        <v>9.9999999999999995E-7</v>
      </c>
      <c r="G55">
        <f>((ABS($E$40)*$E$39/$E$41)^0.6)*(F55^0.2)*E55</f>
        <v>4.7413323082558533E-4</v>
      </c>
      <c r="H55">
        <f>0.5*E55*(1-(SQRT(1-(4.7/(G55+4.7)))))</f>
        <v>2.4748915806967762E-4</v>
      </c>
      <c r="I55">
        <f>0.3025*E55*(SQRT(1-(4.7/(G55+4.7))))</f>
        <v>1.5190593678450495E-6</v>
      </c>
      <c r="J55">
        <f>SQRT(3)*I55</f>
        <v>2.631088004821086E-6</v>
      </c>
      <c r="K55">
        <f>((6*PI())^(7/6))*$E$32*(H55^(7/3))/(4*($E$41^(5/6))*($K$31^(1/6))*I55*$K$30)</f>
        <v>1.8641363292970268</v>
      </c>
      <c r="L55">
        <f>((6*PI())^(7/6))*$E$32*(H55^(7/3))/(4*($E$41^(5/6))*($K$31^(1/6))*J55*$K$30)</f>
        <v>1.0762596115257992</v>
      </c>
      <c r="M55">
        <f>(E55*$D$51)/($E$29*6*K55)</f>
        <v>2.8088008766813216E-5</v>
      </c>
      <c r="O55">
        <f>C55-F55</f>
        <v>9.9999000000000005E-2</v>
      </c>
    </row>
    <row r="56" spans="2:15" x14ac:dyDescent="0.3">
      <c r="B56" s="28">
        <f>B55+$D$51</f>
        <v>0.1</v>
      </c>
      <c r="C56" s="27">
        <f t="shared" ref="C56:C115" si="1">$E$27</f>
        <v>0.1</v>
      </c>
      <c r="D56" s="27">
        <f t="shared" si="0"/>
        <v>2.6794729353343572E-4</v>
      </c>
      <c r="E56">
        <f>E55+M55</f>
        <v>5.2808800876681325E-4</v>
      </c>
      <c r="F56">
        <v>1E-4</v>
      </c>
      <c r="G56">
        <f>((ABS($E$40)*$E$39/$E$41)^0.6)*(F56^0.2)*E56</f>
        <v>1.2578727150718977E-3</v>
      </c>
      <c r="H56">
        <f>0.5*E56*(1-(SQRT(1-(4.7/(G56+4.7)))))</f>
        <v>2.5972496044711086E-4</v>
      </c>
      <c r="I56">
        <f>0.3025*E56*(SQRT(1-(4.7/(G56+4.7))))</f>
        <v>2.6130215814589466E-6</v>
      </c>
      <c r="J56">
        <f>SQRT(3)*I56</f>
        <v>4.5258861403608727E-6</v>
      </c>
      <c r="K56">
        <f>((6*PI())^(7/6))*$E$32*(H56^(7/3))/(4*($E$41^(5/6))*($K$31^(1/6))*I56*$K$30)</f>
        <v>1.2128588985170956</v>
      </c>
      <c r="L56">
        <f>((6*PI())^(7/6))*$E$32*(H56^(7/3))/(4*($E$41^(5/6))*($K$31^(1/6))*J56*$K$30)</f>
        <v>0.70024441154787842</v>
      </c>
      <c r="M56">
        <f>(E56*$D$51)/($E$29*6*K56)</f>
        <v>4.5595779548060882E-5</v>
      </c>
      <c r="N56">
        <f>($D$51*2*1*E56)/($E$29*3*L56)</f>
        <v>3.158968271518053E-4</v>
      </c>
      <c r="O56">
        <f t="shared" ref="O56:O115" si="2">C56-F56</f>
        <v>9.9900000000000003E-2</v>
      </c>
    </row>
    <row r="57" spans="2:15" x14ac:dyDescent="0.3">
      <c r="B57" s="28">
        <f t="shared" ref="B57:B115" si="3">B56+$D$51</f>
        <v>0.2</v>
      </c>
      <c r="C57" s="27">
        <f t="shared" si="1"/>
        <v>0.1</v>
      </c>
      <c r="D57" s="27">
        <f t="shared" si="0"/>
        <v>5.3589458706687144E-4</v>
      </c>
      <c r="E57">
        <f>E56+M56</f>
        <v>5.7368378831487417E-4</v>
      </c>
      <c r="F57">
        <f>F56+N56</f>
        <v>4.1589682715180529E-4</v>
      </c>
      <c r="G57">
        <f>((ABS($E$40)*$E$39/$E$41)^0.6)*(F57^0.2)*E57</f>
        <v>1.8171889591603455E-3</v>
      </c>
      <c r="H57">
        <f>0.5*E57*(1-(SQRT(1-(4.7/(G57+4.7)))))</f>
        <v>2.8120279466875179E-4</v>
      </c>
      <c r="I57">
        <f>0.3025*E57*(SQRT(1-(4.7/(G57+4.7))))</f>
        <v>3.4116551906545932E-6</v>
      </c>
      <c r="J57">
        <f>SQRT(3)*I57</f>
        <v>5.9091601281198394E-6</v>
      </c>
      <c r="K57">
        <f>((6*PI())^(7/6))*$E$32*(H57^(7/3))/(4*($E$41^(5/6))*($K$31^(1/6))*I57*$K$30)</f>
        <v>1.118155006751639</v>
      </c>
      <c r="L57">
        <f>((6*PI())^(7/6))*$E$32*(H57^(7/3))/(4*($E$41^(5/6))*($K$31^(1/6))*J57*$K$30)</f>
        <v>0.64556709414378677</v>
      </c>
      <c r="M57">
        <f>(E57*$D$51)/($E$29*6*K57)</f>
        <v>5.3727815433192672E-5</v>
      </c>
      <c r="N57">
        <f>($D$51*2*1*E57)/($E$29*3*L57)</f>
        <v>3.7223722443989173E-4</v>
      </c>
      <c r="O57">
        <f t="shared" si="2"/>
        <v>9.9584103172848201E-2</v>
      </c>
    </row>
    <row r="58" spans="2:15" x14ac:dyDescent="0.3">
      <c r="B58" s="28">
        <f t="shared" si="3"/>
        <v>0.30000000000000004</v>
      </c>
      <c r="C58" s="27">
        <f t="shared" si="1"/>
        <v>0.1</v>
      </c>
      <c r="D58" s="27">
        <f t="shared" si="0"/>
        <v>8.0384188060030721E-4</v>
      </c>
      <c r="E58">
        <f>E57+M57</f>
        <v>6.2741160374806687E-4</v>
      </c>
      <c r="F58">
        <f>F57+N57</f>
        <v>7.8813405159169707E-4</v>
      </c>
      <c r="G58">
        <f>((ABS($E$40)*$E$39/$E$41)^0.6)*(F58^0.2)*E58</f>
        <v>2.2584108706450836E-3</v>
      </c>
      <c r="H58">
        <f t="shared" ref="H58:H115" si="4">0.5*E58*(1-(SQRT(1-(4.7/(G58+4.7)))))</f>
        <v>3.0683083226479448E-4</v>
      </c>
      <c r="I58">
        <f t="shared" ref="I58:I115" si="5">0.3025*E58*(SQRT(1-(4.7/(G58+4.7))))</f>
        <v>4.1593566135895845E-6</v>
      </c>
      <c r="J58">
        <f t="shared" ref="J58:J115" si="6">SQRT(3)*I58</f>
        <v>7.2042169815347904E-6</v>
      </c>
      <c r="K58">
        <f t="shared" ref="K58:K115" si="7">((6*PI())^(7/6))*$E$32*(H58^(7/3))/(4*($E$41^(5/6))*($K$31^(1/6))*I58*$K$30)</f>
        <v>1.1241549396478607</v>
      </c>
      <c r="L58">
        <f t="shared" ref="L58:L115" si="8">((6*PI())^(7/6))*$E$32*(H58^(7/3))/(4*($E$41^(5/6))*($K$31^(1/6))*J58*$K$30)</f>
        <v>0.64903115701654002</v>
      </c>
      <c r="M58">
        <f t="shared" ref="M58:M115" si="9">(E58*$D$51)/($E$29*6*K58)</f>
        <v>5.8446026598710419E-5</v>
      </c>
      <c r="N58">
        <f t="shared" ref="N58:N115" si="10">($D$51*2*1*E58)/($E$29*3*L58)</f>
        <v>4.0492595027795386E-4</v>
      </c>
      <c r="O58">
        <f t="shared" si="2"/>
        <v>9.9211865948408307E-2</v>
      </c>
    </row>
    <row r="59" spans="2:15" x14ac:dyDescent="0.3">
      <c r="B59" s="28">
        <f t="shared" si="3"/>
        <v>0.4</v>
      </c>
      <c r="C59" s="27">
        <f t="shared" si="1"/>
        <v>0.1</v>
      </c>
      <c r="D59" s="27">
        <f t="shared" si="0"/>
        <v>1.0717891741337429E-3</v>
      </c>
      <c r="E59">
        <f t="shared" ref="E59:E115" si="11">E58+M58</f>
        <v>6.8585763034677727E-4</v>
      </c>
      <c r="F59">
        <f t="shared" ref="F59:F115" si="12">F58+N58</f>
        <v>1.1930600018696508E-3</v>
      </c>
      <c r="G59">
        <f t="shared" ref="G59:G115" si="13">((ABS($E$40)*$E$39/$E$41)^0.6)*(F59^0.2)*E59</f>
        <v>2.6822349830833577E-3</v>
      </c>
      <c r="H59">
        <f t="shared" si="4"/>
        <v>3.3473889680135958E-4</v>
      </c>
      <c r="I59">
        <f t="shared" si="5"/>
        <v>4.9549006150775594E-6</v>
      </c>
      <c r="J59">
        <f t="shared" si="6"/>
        <v>8.5821396117686131E-6</v>
      </c>
      <c r="K59">
        <f t="shared" si="7"/>
        <v>1.1562031323641104</v>
      </c>
      <c r="L59">
        <f t="shared" si="8"/>
        <v>0.66753418970830769</v>
      </c>
      <c r="M59">
        <f t="shared" si="9"/>
        <v>6.2119571454548062E-5</v>
      </c>
      <c r="N59">
        <f t="shared" si="10"/>
        <v>4.3037701561473028E-4</v>
      </c>
      <c r="O59">
        <f t="shared" si="2"/>
        <v>9.8806939998130353E-2</v>
      </c>
    </row>
    <row r="60" spans="2:15" x14ac:dyDescent="0.3">
      <c r="B60" s="28">
        <f t="shared" si="3"/>
        <v>0.5</v>
      </c>
      <c r="C60" s="27">
        <f t="shared" si="1"/>
        <v>0.1</v>
      </c>
      <c r="D60" s="27">
        <f t="shared" si="0"/>
        <v>1.3397364676671786E-3</v>
      </c>
      <c r="E60">
        <f t="shared" si="11"/>
        <v>7.4797720180132536E-4</v>
      </c>
      <c r="F60">
        <f t="shared" si="12"/>
        <v>1.6234370174843811E-3</v>
      </c>
      <c r="G60">
        <f t="shared" si="13"/>
        <v>3.1110417577026378E-3</v>
      </c>
      <c r="H60">
        <f t="shared" si="4"/>
        <v>3.6436985019435E-4</v>
      </c>
      <c r="I60">
        <f t="shared" si="5"/>
        <v>5.8193441773191603E-6</v>
      </c>
      <c r="J60">
        <f t="shared" si="6"/>
        <v>1.0079399781846895E-5</v>
      </c>
      <c r="K60">
        <f t="shared" si="7"/>
        <v>1.1999034557414752</v>
      </c>
      <c r="L60">
        <f t="shared" si="8"/>
        <v>0.69276458317390288</v>
      </c>
      <c r="M60">
        <f t="shared" si="9"/>
        <v>6.5278576399565997E-5</v>
      </c>
      <c r="N60">
        <f t="shared" si="10"/>
        <v>4.5226324387925978E-4</v>
      </c>
      <c r="O60">
        <f t="shared" si="2"/>
        <v>9.8376562982515625E-2</v>
      </c>
    </row>
    <row r="61" spans="2:15" x14ac:dyDescent="0.3">
      <c r="B61" s="28">
        <f t="shared" si="3"/>
        <v>0.6</v>
      </c>
      <c r="C61" s="27">
        <f t="shared" si="1"/>
        <v>0.1</v>
      </c>
      <c r="D61" s="27">
        <f t="shared" si="0"/>
        <v>1.607683761200614E-3</v>
      </c>
      <c r="E61">
        <f t="shared" si="11"/>
        <v>8.1325577820089135E-4</v>
      </c>
      <c r="F61">
        <f t="shared" si="12"/>
        <v>2.075700261363641E-3</v>
      </c>
      <c r="G61">
        <f t="shared" si="13"/>
        <v>3.5529612940681013E-3</v>
      </c>
      <c r="H61">
        <f t="shared" si="4"/>
        <v>3.9545206954916484E-4</v>
      </c>
      <c r="I61">
        <f t="shared" si="5"/>
        <v>6.761370828524896E-6</v>
      </c>
      <c r="J61">
        <f t="shared" si="6"/>
        <v>1.1711037803819195E-5</v>
      </c>
      <c r="K61">
        <f t="shared" si="7"/>
        <v>1.2500831532832102</v>
      </c>
      <c r="L61">
        <f t="shared" si="8"/>
        <v>0.72173584505747768</v>
      </c>
      <c r="M61">
        <f t="shared" si="9"/>
        <v>6.8126624792256158E-5</v>
      </c>
      <c r="N61">
        <f t="shared" si="10"/>
        <v>4.7199510195347665E-4</v>
      </c>
      <c r="O61">
        <f t="shared" si="2"/>
        <v>9.7924299738636367E-2</v>
      </c>
    </row>
    <row r="62" spans="2:15" x14ac:dyDescent="0.3">
      <c r="B62" s="28">
        <f t="shared" si="3"/>
        <v>0.7</v>
      </c>
      <c r="C62" s="27">
        <f t="shared" si="1"/>
        <v>0.1</v>
      </c>
      <c r="D62" s="27">
        <f t="shared" si="0"/>
        <v>1.87563105473405E-3</v>
      </c>
      <c r="E62">
        <f t="shared" si="11"/>
        <v>8.8138240299314753E-4</v>
      </c>
      <c r="F62">
        <f t="shared" si="12"/>
        <v>2.5476953633171177E-3</v>
      </c>
      <c r="G62">
        <f t="shared" si="13"/>
        <v>4.0116613607333075E-3</v>
      </c>
      <c r="H62">
        <f t="shared" si="4"/>
        <v>4.2782168242827393E-4</v>
      </c>
      <c r="I62">
        <f t="shared" si="5"/>
        <v>7.786059036321382E-6</v>
      </c>
      <c r="J62">
        <f t="shared" si="6"/>
        <v>1.3485849841639404E-5</v>
      </c>
      <c r="K62">
        <f t="shared" si="7"/>
        <v>1.3043180037116582</v>
      </c>
      <c r="L62">
        <f t="shared" si="8"/>
        <v>0.75304835055180108</v>
      </c>
      <c r="M62">
        <f t="shared" si="9"/>
        <v>7.076353247104592E-5</v>
      </c>
      <c r="N62">
        <f t="shared" si="10"/>
        <v>4.9026413425160627E-4</v>
      </c>
      <c r="O62">
        <f t="shared" si="2"/>
        <v>9.745230463668289E-2</v>
      </c>
    </row>
    <row r="63" spans="2:15" x14ac:dyDescent="0.3">
      <c r="B63" s="28">
        <f t="shared" si="3"/>
        <v>0.79999999999999993</v>
      </c>
      <c r="C63" s="27">
        <f t="shared" si="1"/>
        <v>0.1</v>
      </c>
      <c r="D63" s="27">
        <f t="shared" si="0"/>
        <v>2.1435783482674853E-3</v>
      </c>
      <c r="E63">
        <f t="shared" si="11"/>
        <v>9.5214593546419347E-4</v>
      </c>
      <c r="F63">
        <f t="shared" si="12"/>
        <v>3.0379594975687239E-3</v>
      </c>
      <c r="G63">
        <f t="shared" si="13"/>
        <v>4.4890072250988611E-3</v>
      </c>
      <c r="H63">
        <f t="shared" si="4"/>
        <v>4.6136703939392645E-4</v>
      </c>
      <c r="I63">
        <f t="shared" si="5"/>
        <v>8.8970866445930418E-6</v>
      </c>
      <c r="J63">
        <f t="shared" si="6"/>
        <v>1.5410206107777651E-5</v>
      </c>
      <c r="K63">
        <f t="shared" si="7"/>
        <v>1.3612842909955589</v>
      </c>
      <c r="L63">
        <f t="shared" si="8"/>
        <v>0.78593785184989484</v>
      </c>
      <c r="M63">
        <f t="shared" si="9"/>
        <v>7.3245897171904579E-5</v>
      </c>
      <c r="N63">
        <f t="shared" si="10"/>
        <v>5.0746246139081713E-4</v>
      </c>
      <c r="O63">
        <f t="shared" si="2"/>
        <v>9.6962040502431276E-2</v>
      </c>
    </row>
    <row r="64" spans="2:15" x14ac:dyDescent="0.3">
      <c r="B64" s="28">
        <f t="shared" si="3"/>
        <v>0.89999999999999991</v>
      </c>
      <c r="C64" s="27">
        <f t="shared" si="1"/>
        <v>0.1</v>
      </c>
      <c r="D64" s="27">
        <f t="shared" si="0"/>
        <v>2.4115256418009213E-3</v>
      </c>
      <c r="E64">
        <f t="shared" si="11"/>
        <v>1.0253918326360982E-3</v>
      </c>
      <c r="F64">
        <f t="shared" si="12"/>
        <v>3.5454219589595411E-3</v>
      </c>
      <c r="G64">
        <f t="shared" si="13"/>
        <v>4.9860178693252122E-3</v>
      </c>
      <c r="H64">
        <f t="shared" si="4"/>
        <v>4.9600586757646043E-4</v>
      </c>
      <c r="I64">
        <f t="shared" si="5"/>
        <v>1.0097479488661178E-5</v>
      </c>
      <c r="J64">
        <f t="shared" si="6"/>
        <v>1.7489347502745768E-5</v>
      </c>
      <c r="K64">
        <f t="shared" si="7"/>
        <v>1.420182820653652</v>
      </c>
      <c r="L64">
        <f t="shared" si="8"/>
        <v>0.81994293380286798</v>
      </c>
      <c r="M64">
        <f t="shared" si="9"/>
        <v>7.5609125848972953E-5</v>
      </c>
      <c r="N64">
        <f t="shared" si="10"/>
        <v>5.2383538994516194E-4</v>
      </c>
      <c r="O64">
        <f t="shared" si="2"/>
        <v>9.6454578041040462E-2</v>
      </c>
    </row>
    <row r="65" spans="2:15" x14ac:dyDescent="0.3">
      <c r="B65" s="28">
        <f t="shared" si="3"/>
        <v>0.99999999999999989</v>
      </c>
      <c r="C65" s="27">
        <f t="shared" si="1"/>
        <v>0.1</v>
      </c>
      <c r="D65" s="27">
        <f t="shared" si="0"/>
        <v>2.6794729353343569E-3</v>
      </c>
      <c r="E65">
        <f t="shared" si="11"/>
        <v>1.101000958485071E-3</v>
      </c>
      <c r="F65">
        <f t="shared" si="12"/>
        <v>4.0692573489047035E-3</v>
      </c>
      <c r="G65">
        <f t="shared" si="13"/>
        <v>5.5032737818105732E-3</v>
      </c>
      <c r="H65">
        <f t="shared" si="4"/>
        <v>5.3167416857923021E-4</v>
      </c>
      <c r="I65">
        <f t="shared" si="5"/>
        <v>1.1389917951299727E-5</v>
      </c>
      <c r="J65">
        <f t="shared" si="6"/>
        <v>1.9727916585691945E-5</v>
      </c>
      <c r="K65">
        <f t="shared" si="7"/>
        <v>1.4804953493672162</v>
      </c>
      <c r="L65">
        <f t="shared" si="8"/>
        <v>0.85476438849115144</v>
      </c>
      <c r="M65">
        <f t="shared" si="9"/>
        <v>7.787700975105844E-5</v>
      </c>
      <c r="N65">
        <f t="shared" si="10"/>
        <v>5.3954775052148028E-4</v>
      </c>
      <c r="O65">
        <f t="shared" si="2"/>
        <v>9.5930742651095302E-2</v>
      </c>
    </row>
    <row r="66" spans="2:15" x14ac:dyDescent="0.3">
      <c r="B66" s="28">
        <f t="shared" si="3"/>
        <v>1.0999999999999999</v>
      </c>
      <c r="C66" s="27">
        <f t="shared" si="1"/>
        <v>0.1</v>
      </c>
      <c r="D66" s="27">
        <f t="shared" si="0"/>
        <v>2.9474202288677928E-3</v>
      </c>
      <c r="E66">
        <f t="shared" si="11"/>
        <v>1.1788779682361296E-3</v>
      </c>
      <c r="F66">
        <f t="shared" si="12"/>
        <v>4.608805099426184E-3</v>
      </c>
      <c r="G66">
        <f t="shared" si="13"/>
        <v>6.0411123214804113E-3</v>
      </c>
      <c r="H66">
        <f t="shared" si="4"/>
        <v>5.6832017365363908E-4</v>
      </c>
      <c r="I66">
        <f t="shared" si="5"/>
        <v>1.2776880330977573E-5</v>
      </c>
      <c r="J66">
        <f t="shared" si="6"/>
        <v>2.213020589548061E-5</v>
      </c>
      <c r="K66">
        <f t="shared" si="7"/>
        <v>1.5418673434792554</v>
      </c>
      <c r="L66">
        <f t="shared" si="8"/>
        <v>0.89019752581244116</v>
      </c>
      <c r="M66">
        <f t="shared" si="9"/>
        <v>8.0066428977656405E-5</v>
      </c>
      <c r="N66">
        <f t="shared" si="10"/>
        <v>5.5471649187962375E-4</v>
      </c>
      <c r="O66">
        <f t="shared" si="2"/>
        <v>9.5391194900573822E-2</v>
      </c>
    </row>
    <row r="67" spans="2:15" x14ac:dyDescent="0.3">
      <c r="B67" s="28">
        <f t="shared" si="3"/>
        <v>1.2</v>
      </c>
      <c r="C67" s="27">
        <f t="shared" si="1"/>
        <v>0.1</v>
      </c>
      <c r="D67" s="27">
        <f t="shared" si="0"/>
        <v>3.215367522401228E-3</v>
      </c>
      <c r="E67">
        <f t="shared" si="11"/>
        <v>1.2589443972137859E-3</v>
      </c>
      <c r="F67">
        <f t="shared" si="12"/>
        <v>5.163521591305808E-3</v>
      </c>
      <c r="G67">
        <f t="shared" si="13"/>
        <v>6.5997295586795839E-3</v>
      </c>
      <c r="H67">
        <f t="shared" si="4"/>
        <v>6.0590076533818121E-4</v>
      </c>
      <c r="I67">
        <f t="shared" si="5"/>
        <v>1.4260717127570559E-5</v>
      </c>
      <c r="J67">
        <f t="shared" si="6"/>
        <v>2.4700286617319905E-5</v>
      </c>
      <c r="K67">
        <f t="shared" si="7"/>
        <v>1.6040459514332985</v>
      </c>
      <c r="L67">
        <f t="shared" si="8"/>
        <v>0.92609636185254429</v>
      </c>
      <c r="M67">
        <f t="shared" si="9"/>
        <v>8.2189882944246534E-5</v>
      </c>
      <c r="N67">
        <f t="shared" si="10"/>
        <v>5.6942821251029481E-4</v>
      </c>
      <c r="O67">
        <f t="shared" si="2"/>
        <v>9.4836478408694191E-2</v>
      </c>
    </row>
    <row r="68" spans="2:15" x14ac:dyDescent="0.3">
      <c r="B68" s="28">
        <f t="shared" si="3"/>
        <v>1.3</v>
      </c>
      <c r="C68" s="27">
        <f t="shared" si="1"/>
        <v>0.1</v>
      </c>
      <c r="D68" s="27">
        <f t="shared" si="0"/>
        <v>3.4833148159346644E-3</v>
      </c>
      <c r="E68">
        <f t="shared" si="11"/>
        <v>1.3411342801580323E-3</v>
      </c>
      <c r="F68">
        <f t="shared" si="12"/>
        <v>5.7329498038161033E-3</v>
      </c>
      <c r="G68">
        <f t="shared" si="13"/>
        <v>7.1792368602933074E-3</v>
      </c>
      <c r="H68">
        <f t="shared" si="4"/>
        <v>6.4437921793542691E-4</v>
      </c>
      <c r="I68">
        <f t="shared" si="5"/>
        <v>1.5843692896871485E-5</v>
      </c>
      <c r="J68">
        <f t="shared" si="6"/>
        <v>2.744208107689954E-5</v>
      </c>
      <c r="K68">
        <f t="shared" si="7"/>
        <v>1.6668447259066352</v>
      </c>
      <c r="L68">
        <f t="shared" si="8"/>
        <v>0.96235325119950388</v>
      </c>
      <c r="M68">
        <f t="shared" si="9"/>
        <v>8.425695040330769E-5</v>
      </c>
      <c r="N68">
        <f t="shared" si="10"/>
        <v>5.8374927595735966E-4</v>
      </c>
      <c r="O68">
        <f t="shared" si="2"/>
        <v>9.4267050196183907E-2</v>
      </c>
    </row>
    <row r="69" spans="2:15" x14ac:dyDescent="0.3">
      <c r="B69" s="28">
        <f t="shared" si="3"/>
        <v>1.4000000000000001</v>
      </c>
      <c r="C69" s="27">
        <f t="shared" si="1"/>
        <v>0.1</v>
      </c>
      <c r="D69" s="27">
        <f t="shared" si="0"/>
        <v>3.7512621094681004E-3</v>
      </c>
      <c r="E69">
        <f t="shared" si="11"/>
        <v>1.42539123056134E-3</v>
      </c>
      <c r="F69">
        <f t="shared" si="12"/>
        <v>6.3166990797734633E-3</v>
      </c>
      <c r="G69">
        <f t="shared" si="13"/>
        <v>7.7796939230727743E-3</v>
      </c>
      <c r="H69">
        <f t="shared" si="4"/>
        <v>6.837236953245563E-4</v>
      </c>
      <c r="I69">
        <f t="shared" si="5"/>
        <v>1.7528011573448833E-5</v>
      </c>
      <c r="J69">
        <f t="shared" si="6"/>
        <v>3.0359406600868675E-5</v>
      </c>
      <c r="K69">
        <f t="shared" si="7"/>
        <v>1.7301223767079745</v>
      </c>
      <c r="L69">
        <f t="shared" si="8"/>
        <v>0.99888661992334415</v>
      </c>
      <c r="M69">
        <f t="shared" si="9"/>
        <v>8.6275180659829473E-5</v>
      </c>
      <c r="N69">
        <f t="shared" si="10"/>
        <v>5.9773198534003374E-4</v>
      </c>
      <c r="O69">
        <f t="shared" si="2"/>
        <v>9.3683300920226545E-2</v>
      </c>
    </row>
    <row r="70" spans="2:15" x14ac:dyDescent="0.3">
      <c r="B70" s="28">
        <f t="shared" si="3"/>
        <v>1.5000000000000002</v>
      </c>
      <c r="C70" s="27">
        <f t="shared" si="1"/>
        <v>0.1</v>
      </c>
      <c r="D70" s="27">
        <f t="shared" si="0"/>
        <v>4.0192094030015359E-3</v>
      </c>
      <c r="E70">
        <f t="shared" si="11"/>
        <v>1.5116664112211696E-3</v>
      </c>
      <c r="F70">
        <f t="shared" si="12"/>
        <v>6.9144310651134966E-3</v>
      </c>
      <c r="G70">
        <f t="shared" si="13"/>
        <v>8.4011288223511012E-3</v>
      </c>
      <c r="H70">
        <f t="shared" si="4"/>
        <v>7.2390620929406219E-4</v>
      </c>
      <c r="I70">
        <f t="shared" si="5"/>
        <v>1.9315832771496138E-5</v>
      </c>
      <c r="J70">
        <f t="shared" si="6"/>
        <v>3.345600375073527E-5</v>
      </c>
      <c r="K70">
        <f t="shared" si="7"/>
        <v>1.7937693641289758</v>
      </c>
      <c r="L70">
        <f t="shared" si="8"/>
        <v>1.0356332252439682</v>
      </c>
      <c r="M70">
        <f t="shared" si="9"/>
        <v>8.8250663419354531E-5</v>
      </c>
      <c r="N70">
        <f t="shared" si="10"/>
        <v>6.1141853137592868E-4</v>
      </c>
      <c r="O70">
        <f t="shared" si="2"/>
        <v>9.3085568934886509E-2</v>
      </c>
    </row>
    <row r="71" spans="2:15" x14ac:dyDescent="0.3">
      <c r="B71" s="28">
        <f t="shared" si="3"/>
        <v>1.6000000000000003</v>
      </c>
      <c r="C71" s="27">
        <f t="shared" si="1"/>
        <v>0.1</v>
      </c>
      <c r="D71" s="27">
        <f t="shared" si="0"/>
        <v>4.2871566965349724E-3</v>
      </c>
      <c r="E71">
        <f t="shared" si="11"/>
        <v>1.5999170746405242E-3</v>
      </c>
      <c r="F71">
        <f t="shared" si="12"/>
        <v>7.5258495964894249E-3</v>
      </c>
      <c r="G71">
        <f t="shared" si="13"/>
        <v>9.0435505595729843E-3</v>
      </c>
      <c r="H71">
        <f t="shared" si="4"/>
        <v>7.6490187142548474E-4</v>
      </c>
      <c r="I71">
        <f t="shared" si="5"/>
        <v>2.1209282866340333E-5</v>
      </c>
      <c r="J71">
        <f t="shared" si="6"/>
        <v>3.6735555516601523E-5</v>
      </c>
      <c r="K71">
        <f t="shared" si="7"/>
        <v>1.8576991063139643</v>
      </c>
      <c r="L71">
        <f t="shared" si="8"/>
        <v>1.0725430791036945</v>
      </c>
      <c r="M71">
        <f t="shared" si="9"/>
        <v>9.0188407637529551E-5</v>
      </c>
      <c r="N71">
        <f t="shared" si="10"/>
        <v>6.2484361712773664E-4</v>
      </c>
      <c r="O71">
        <f t="shared" si="2"/>
        <v>9.2474150403510577E-2</v>
      </c>
    </row>
    <row r="72" spans="2:15" x14ac:dyDescent="0.3">
      <c r="B72" s="28">
        <f t="shared" si="3"/>
        <v>1.7000000000000004</v>
      </c>
      <c r="C72" s="27">
        <f t="shared" si="1"/>
        <v>0.1</v>
      </c>
      <c r="D72" s="27">
        <f t="shared" si="0"/>
        <v>4.5551039900684088E-3</v>
      </c>
      <c r="E72">
        <f t="shared" si="11"/>
        <v>1.6901054822780538E-3</v>
      </c>
      <c r="F72">
        <f t="shared" si="12"/>
        <v>8.1506932136171609E-3</v>
      </c>
      <c r="G72">
        <f t="shared" si="13"/>
        <v>9.7069571065701125E-3</v>
      </c>
      <c r="H72">
        <f t="shared" si="4"/>
        <v>8.0668833965398784E-4</v>
      </c>
      <c r="I72">
        <f t="shared" si="5"/>
        <v>2.321046289844864E-5</v>
      </c>
      <c r="J72">
        <f t="shared" si="6"/>
        <v>4.020170100730543E-5</v>
      </c>
      <c r="K72">
        <f t="shared" si="7"/>
        <v>1.9218420216813801</v>
      </c>
      <c r="L72">
        <f t="shared" si="8"/>
        <v>1.1095760085576796</v>
      </c>
      <c r="M72">
        <f t="shared" si="9"/>
        <v>9.2092601906846452E-5</v>
      </c>
      <c r="N72">
        <f t="shared" si="10"/>
        <v>6.3803626201549006E-4</v>
      </c>
      <c r="O72">
        <f t="shared" si="2"/>
        <v>9.1849306786382839E-2</v>
      </c>
    </row>
    <row r="73" spans="2:15" x14ac:dyDescent="0.3">
      <c r="B73" s="28">
        <f t="shared" si="3"/>
        <v>1.8000000000000005</v>
      </c>
      <c r="C73" s="27">
        <f t="shared" si="1"/>
        <v>0.1</v>
      </c>
      <c r="D73" s="27">
        <f t="shared" si="0"/>
        <v>4.8230512836018443E-3</v>
      </c>
      <c r="E73">
        <f t="shared" si="11"/>
        <v>1.7821980841849002E-3</v>
      </c>
      <c r="F73">
        <f t="shared" si="12"/>
        <v>8.7887294756326517E-3</v>
      </c>
      <c r="G73">
        <f t="shared" si="13"/>
        <v>1.0391340658564556E-2</v>
      </c>
      <c r="H73">
        <f t="shared" si="4"/>
        <v>8.4924539836802768E-4</v>
      </c>
      <c r="I73">
        <f t="shared" si="5"/>
        <v>2.532145445327561E-5</v>
      </c>
      <c r="J73">
        <f t="shared" si="6"/>
        <v>4.3858045634614562E-5</v>
      </c>
      <c r="K73">
        <f t="shared" si="7"/>
        <v>1.9861413782000426</v>
      </c>
      <c r="L73">
        <f t="shared" si="8"/>
        <v>1.1466992593524488</v>
      </c>
      <c r="M73">
        <f t="shared" si="9"/>
        <v>9.3966798637318456E-5</v>
      </c>
      <c r="N73">
        <f t="shared" si="10"/>
        <v>6.510210778577181E-4</v>
      </c>
      <c r="O73">
        <f t="shared" si="2"/>
        <v>9.1211270524367352E-2</v>
      </c>
    </row>
    <row r="74" spans="2:15" x14ac:dyDescent="0.3">
      <c r="B74" s="28">
        <f t="shared" si="3"/>
        <v>1.9000000000000006</v>
      </c>
      <c r="C74" s="27">
        <f t="shared" si="1"/>
        <v>0.1</v>
      </c>
      <c r="D74" s="27">
        <f t="shared" si="0"/>
        <v>5.0909985771352799E-3</v>
      </c>
      <c r="E74">
        <f t="shared" si="11"/>
        <v>1.8761648828222186E-3</v>
      </c>
      <c r="F74">
        <f t="shared" si="12"/>
        <v>9.4397505534903701E-3</v>
      </c>
      <c r="G74">
        <f t="shared" si="13"/>
        <v>1.1096691110172353E-2</v>
      </c>
      <c r="H74">
        <f t="shared" si="4"/>
        <v>8.9255463281924107E-4</v>
      </c>
      <c r="I74">
        <f t="shared" si="5"/>
        <v>2.7544324198080297E-5</v>
      </c>
      <c r="J74">
        <f t="shared" si="6"/>
        <v>4.7708168971223946E-5</v>
      </c>
      <c r="K74">
        <f t="shared" si="7"/>
        <v>2.0505503309549451</v>
      </c>
      <c r="L74">
        <f t="shared" si="8"/>
        <v>1.1838857855637139</v>
      </c>
      <c r="M74">
        <f t="shared" si="9"/>
        <v>9.5814047637519242E-5</v>
      </c>
      <c r="N74">
        <f t="shared" si="10"/>
        <v>6.638191943480322E-4</v>
      </c>
      <c r="O74">
        <f t="shared" si="2"/>
        <v>9.056024944650963E-2</v>
      </c>
    </row>
    <row r="75" spans="2:15" x14ac:dyDescent="0.3">
      <c r="B75" s="28">
        <f t="shared" si="3"/>
        <v>2.0000000000000004</v>
      </c>
      <c r="C75" s="27">
        <f t="shared" si="1"/>
        <v>0.1</v>
      </c>
      <c r="D75" s="27">
        <f t="shared" si="0"/>
        <v>5.3589458706687155E-3</v>
      </c>
      <c r="E75">
        <f t="shared" si="11"/>
        <v>1.971978930459738E-3</v>
      </c>
      <c r="F75">
        <f t="shared" si="12"/>
        <v>1.0103569747838402E-2</v>
      </c>
      <c r="G75">
        <f t="shared" si="13"/>
        <v>1.1822998374493838E-2</v>
      </c>
      <c r="H75">
        <f t="shared" si="4"/>
        <v>9.3659917185080614E-4</v>
      </c>
      <c r="I75">
        <f t="shared" si="5"/>
        <v>2.9881127494333007E-5</v>
      </c>
      <c r="J75">
        <f t="shared" si="6"/>
        <v>5.1755631007628061E-5</v>
      </c>
      <c r="K75">
        <f t="shared" si="7"/>
        <v>2.1150297627991193</v>
      </c>
      <c r="L75">
        <f t="shared" si="8"/>
        <v>1.2211130028961419</v>
      </c>
      <c r="M75">
        <f t="shared" si="9"/>
        <v>9.7636995153001913E-5</v>
      </c>
      <c r="N75">
        <f t="shared" si="10"/>
        <v>6.7644894521342214E-4</v>
      </c>
      <c r="O75">
        <f t="shared" si="2"/>
        <v>8.9896430252161597E-2</v>
      </c>
    </row>
    <row r="76" spans="2:15" x14ac:dyDescent="0.3">
      <c r="B76" s="28">
        <f t="shared" si="3"/>
        <v>2.1000000000000005</v>
      </c>
      <c r="C76" s="27">
        <f t="shared" si="1"/>
        <v>0.1</v>
      </c>
      <c r="D76" s="27">
        <f t="shared" si="0"/>
        <v>5.626893164202151E-3</v>
      </c>
      <c r="E76">
        <f t="shared" si="11"/>
        <v>2.06961592561274E-3</v>
      </c>
      <c r="F76">
        <f t="shared" si="12"/>
        <v>1.0780018693051825E-2</v>
      </c>
      <c r="G76">
        <f t="shared" si="13"/>
        <v>1.2570253934776685E-2</v>
      </c>
      <c r="H76">
        <f t="shared" si="4"/>
        <v>9.8136348123208247E-4</v>
      </c>
      <c r="I76">
        <f t="shared" si="5"/>
        <v>3.2333911352443954E-5</v>
      </c>
      <c r="J76">
        <f t="shared" si="6"/>
        <v>5.6003977269861036E-5</v>
      </c>
      <c r="K76">
        <f t="shared" si="7"/>
        <v>2.179546680887972</v>
      </c>
      <c r="L76">
        <f t="shared" si="8"/>
        <v>1.2583618629220259</v>
      </c>
      <c r="M76">
        <f t="shared" si="9"/>
        <v>9.9437958738106053E-5</v>
      </c>
      <c r="N76">
        <f t="shared" si="10"/>
        <v>6.8892638694134916E-4</v>
      </c>
      <c r="O76">
        <f t="shared" si="2"/>
        <v>8.9219981306948179E-2</v>
      </c>
    </row>
    <row r="77" spans="2:15" x14ac:dyDescent="0.3">
      <c r="B77" s="28">
        <f t="shared" si="3"/>
        <v>2.2000000000000006</v>
      </c>
      <c r="C77" s="27">
        <f t="shared" si="1"/>
        <v>0.1</v>
      </c>
      <c r="D77" s="27">
        <f t="shared" si="0"/>
        <v>5.8948404577355874E-3</v>
      </c>
      <c r="E77">
        <f t="shared" si="11"/>
        <v>2.1690538843508462E-3</v>
      </c>
      <c r="F77">
        <f t="shared" si="12"/>
        <v>1.1468945079993175E-2</v>
      </c>
      <c r="G77">
        <f t="shared" si="13"/>
        <v>1.3338451879086765E-2</v>
      </c>
      <c r="H77">
        <f t="shared" si="4"/>
        <v>1.0268331952258745E-3</v>
      </c>
      <c r="I77">
        <f t="shared" si="5"/>
        <v>3.4904716904476874E-5</v>
      </c>
      <c r="J77">
        <f t="shared" si="6"/>
        <v>6.0456743102362208E-5</v>
      </c>
      <c r="K77">
        <f t="shared" si="7"/>
        <v>2.2440730062019543</v>
      </c>
      <c r="L77">
        <f t="shared" si="8"/>
        <v>1.2956161542118709</v>
      </c>
      <c r="M77">
        <f t="shared" si="9"/>
        <v>1.0121898484711147E-4</v>
      </c>
      <c r="N77">
        <f t="shared" si="10"/>
        <v>7.0126569778296548E-4</v>
      </c>
      <c r="O77">
        <f t="shared" si="2"/>
        <v>8.8531054920006833E-2</v>
      </c>
    </row>
    <row r="78" spans="2:15" x14ac:dyDescent="0.3">
      <c r="B78" s="28">
        <f t="shared" si="3"/>
        <v>2.3000000000000007</v>
      </c>
      <c r="C78" s="27">
        <f t="shared" si="1"/>
        <v>0.1</v>
      </c>
      <c r="D78" s="27">
        <f t="shared" si="0"/>
        <v>6.1627877512690239E-3</v>
      </c>
      <c r="E78">
        <f t="shared" si="11"/>
        <v>2.2702728691979578E-3</v>
      </c>
      <c r="F78">
        <f t="shared" si="12"/>
        <v>1.2170210777776139E-2</v>
      </c>
      <c r="G78">
        <f t="shared" si="13"/>
        <v>1.4127589582321621E-2</v>
      </c>
      <c r="H78">
        <f t="shared" si="4"/>
        <v>1.0729949775509313E-3</v>
      </c>
      <c r="I78">
        <f t="shared" si="5"/>
        <v>3.7595581514068779E-5</v>
      </c>
      <c r="J78">
        <f t="shared" si="6"/>
        <v>6.5117457322464383E-5</v>
      </c>
      <c r="K78">
        <f t="shared" si="7"/>
        <v>2.3085846461758104</v>
      </c>
      <c r="L78">
        <f t="shared" si="8"/>
        <v>1.332861966916641</v>
      </c>
      <c r="M78">
        <f t="shared" si="9"/>
        <v>1.0298189382444341E-4</v>
      </c>
      <c r="N78">
        <f t="shared" si="10"/>
        <v>7.1347948945439839E-4</v>
      </c>
      <c r="O78">
        <f t="shared" si="2"/>
        <v>8.782978922222387E-2</v>
      </c>
    </row>
    <row r="79" spans="2:15" x14ac:dyDescent="0.3">
      <c r="B79" s="28">
        <f t="shared" si="3"/>
        <v>2.4000000000000008</v>
      </c>
      <c r="C79" s="27">
        <f t="shared" si="1"/>
        <v>0.1</v>
      </c>
      <c r="D79" s="27">
        <f t="shared" si="0"/>
        <v>6.4307350448024594E-3</v>
      </c>
      <c r="E79">
        <f t="shared" si="11"/>
        <v>2.3732547630224013E-3</v>
      </c>
      <c r="F79">
        <f t="shared" si="12"/>
        <v>1.2883690267230538E-2</v>
      </c>
      <c r="G79">
        <f t="shared" si="13"/>
        <v>1.493766814532683E-2</v>
      </c>
      <c r="H79">
        <f t="shared" si="4"/>
        <v>1.1198364053016481E-3</v>
      </c>
      <c r="I79">
        <f t="shared" si="5"/>
        <v>4.0408540606779344E-5</v>
      </c>
      <c r="J79">
        <f t="shared" si="6"/>
        <v>6.9989645390651929E-5</v>
      </c>
      <c r="K79">
        <f t="shared" si="7"/>
        <v>2.3730607747439549</v>
      </c>
      <c r="L79">
        <f t="shared" si="8"/>
        <v>1.3700872771017647</v>
      </c>
      <c r="M79">
        <f t="shared" si="9"/>
        <v>1.0472831554307212E-4</v>
      </c>
      <c r="N79">
        <f t="shared" si="10"/>
        <v>7.2557905404682492E-4</v>
      </c>
      <c r="O79">
        <f t="shared" si="2"/>
        <v>8.7116309732769473E-2</v>
      </c>
    </row>
    <row r="80" spans="2:15" x14ac:dyDescent="0.3">
      <c r="B80" s="28">
        <f t="shared" si="3"/>
        <v>2.5000000000000009</v>
      </c>
      <c r="C80" s="27">
        <f t="shared" si="1"/>
        <v>0.1</v>
      </c>
      <c r="D80" s="27">
        <f t="shared" si="0"/>
        <v>6.698682338335895E-3</v>
      </c>
      <c r="E80">
        <f t="shared" si="11"/>
        <v>2.4779830785654736E-3</v>
      </c>
      <c r="F80">
        <f t="shared" si="12"/>
        <v>1.3609269321277363E-2</v>
      </c>
      <c r="G80">
        <f t="shared" si="13"/>
        <v>1.5768692665560854E-2</v>
      </c>
      <c r="H80">
        <f t="shared" si="4"/>
        <v>1.1673458710505741E-3</v>
      </c>
      <c r="I80">
        <f t="shared" si="5"/>
        <v>4.334562928045849E-5</v>
      </c>
      <c r="J80">
        <f t="shared" si="6"/>
        <v>7.5076832199799304E-5</v>
      </c>
      <c r="K80">
        <f t="shared" si="7"/>
        <v>2.4374832666760762</v>
      </c>
      <c r="L80">
        <f t="shared" si="8"/>
        <v>1.4072816201606413</v>
      </c>
      <c r="M80">
        <f t="shared" si="9"/>
        <v>1.064597179909674E-4</v>
      </c>
      <c r="N80">
        <f t="shared" si="10"/>
        <v>7.3757456207923999E-4</v>
      </c>
      <c r="O80">
        <f t="shared" si="2"/>
        <v>8.6390730678722646E-2</v>
      </c>
    </row>
    <row r="81" spans="2:15" x14ac:dyDescent="0.3">
      <c r="B81" s="28">
        <f t="shared" si="3"/>
        <v>2.600000000000001</v>
      </c>
      <c r="C81" s="27">
        <f t="shared" si="1"/>
        <v>0.1</v>
      </c>
      <c r="D81" s="27">
        <f t="shared" si="0"/>
        <v>6.9666296318693314E-3</v>
      </c>
      <c r="E81">
        <f t="shared" si="11"/>
        <v>2.5844427965564408E-3</v>
      </c>
      <c r="F81">
        <f t="shared" si="12"/>
        <v>1.4346843883356603E-2</v>
      </c>
      <c r="G81">
        <f t="shared" si="13"/>
        <v>1.6620672390477983E-2</v>
      </c>
      <c r="H81">
        <f t="shared" si="4"/>
        <v>1.2155124995355013E-3</v>
      </c>
      <c r="I81">
        <f t="shared" si="5"/>
        <v>4.6408883739345057E-5</v>
      </c>
      <c r="J81">
        <f t="shared" si="6"/>
        <v>8.0382544559102744E-5</v>
      </c>
      <c r="K81">
        <f t="shared" si="7"/>
        <v>2.5018362482747691</v>
      </c>
      <c r="L81">
        <f t="shared" si="8"/>
        <v>1.4444358314098014</v>
      </c>
      <c r="M81">
        <f t="shared" si="9"/>
        <v>1.0817743046244144E-4</v>
      </c>
      <c r="N81">
        <f t="shared" si="10"/>
        <v>7.4947522317279111E-4</v>
      </c>
      <c r="O81">
        <f t="shared" si="2"/>
        <v>8.5653156116643397E-2</v>
      </c>
    </row>
    <row r="82" spans="2:15" x14ac:dyDescent="0.3">
      <c r="B82" s="28">
        <f t="shared" si="3"/>
        <v>2.7000000000000011</v>
      </c>
      <c r="C82" s="27">
        <f t="shared" si="1"/>
        <v>0.1</v>
      </c>
      <c r="D82" s="27">
        <f t="shared" si="0"/>
        <v>7.2345769254027669E-3</v>
      </c>
      <c r="E82">
        <f t="shared" si="11"/>
        <v>2.6926202270188822E-3</v>
      </c>
      <c r="F82">
        <f t="shared" si="12"/>
        <v>1.5096319106529393E-2</v>
      </c>
      <c r="G82">
        <f t="shared" si="13"/>
        <v>1.7493620789204689E-2</v>
      </c>
      <c r="H82">
        <f t="shared" si="4"/>
        <v>1.2643260761794832E-3</v>
      </c>
      <c r="I82">
        <f t="shared" si="5"/>
        <v>4.9600342584624575E-5</v>
      </c>
      <c r="J82">
        <f t="shared" si="6"/>
        <v>8.591031342939196E-5</v>
      </c>
      <c r="K82">
        <f t="shared" si="7"/>
        <v>2.5661057369395612</v>
      </c>
      <c r="L82">
        <f t="shared" si="8"/>
        <v>1.4815418379910987</v>
      </c>
      <c r="M82">
        <f t="shared" si="9"/>
        <v>1.09882662567112E-4</v>
      </c>
      <c r="N82">
        <f t="shared" si="10"/>
        <v>7.6128941774873909E-4</v>
      </c>
      <c r="O82">
        <f t="shared" si="2"/>
        <v>8.4903680893470612E-2</v>
      </c>
    </row>
    <row r="83" spans="2:15" x14ac:dyDescent="0.3">
      <c r="B83" s="28">
        <f t="shared" si="3"/>
        <v>2.8000000000000012</v>
      </c>
      <c r="C83" s="27">
        <f t="shared" si="1"/>
        <v>0.1</v>
      </c>
      <c r="D83" s="27">
        <f t="shared" si="0"/>
        <v>7.5025242189362025E-3</v>
      </c>
      <c r="E83">
        <f t="shared" si="11"/>
        <v>2.802502889585994E-3</v>
      </c>
      <c r="F83">
        <f t="shared" si="12"/>
        <v>1.5857608524278134E-2</v>
      </c>
      <c r="G83">
        <f t="shared" si="13"/>
        <v>1.8387555567482675E-2</v>
      </c>
      <c r="H83">
        <f t="shared" si="4"/>
        <v>1.3137769853111768E-3</v>
      </c>
      <c r="I83">
        <f t="shared" si="5"/>
        <v>5.2922047986501124E-5</v>
      </c>
      <c r="J83">
        <f t="shared" si="6"/>
        <v>9.1663675953218142E-5</v>
      </c>
      <c r="K83">
        <f t="shared" si="7"/>
        <v>2.6302793493783398</v>
      </c>
      <c r="L83">
        <f t="shared" si="8"/>
        <v>1.5185924904074981</v>
      </c>
      <c r="M83">
        <f t="shared" si="9"/>
        <v>1.1157651995745126E-4</v>
      </c>
      <c r="N83">
        <f t="shared" si="10"/>
        <v>7.7302480599211363E-4</v>
      </c>
      <c r="O83">
        <f t="shared" si="2"/>
        <v>8.4142391475721875E-2</v>
      </c>
    </row>
    <row r="84" spans="2:15" x14ac:dyDescent="0.3">
      <c r="B84" s="28">
        <f t="shared" si="3"/>
        <v>2.9000000000000012</v>
      </c>
      <c r="C84" s="27">
        <f t="shared" si="1"/>
        <v>0.1</v>
      </c>
      <c r="D84" s="27">
        <f t="shared" si="0"/>
        <v>7.7704715124696389E-3</v>
      </c>
      <c r="E84">
        <f t="shared" si="11"/>
        <v>2.9140794095434451E-3</v>
      </c>
      <c r="F84">
        <f t="shared" si="12"/>
        <v>1.6630633330270247E-2</v>
      </c>
      <c r="G84">
        <f t="shared" si="13"/>
        <v>1.9302498643550586E-2</v>
      </c>
      <c r="H84">
        <f t="shared" si="4"/>
        <v>1.3638561564126358E-3</v>
      </c>
      <c r="I84">
        <f t="shared" si="5"/>
        <v>5.6376046757247505E-5</v>
      </c>
      <c r="J84">
        <f t="shared" si="6"/>
        <v>9.7646177313431319E-5</v>
      </c>
      <c r="K84">
        <f t="shared" si="7"/>
        <v>2.6943460634103511</v>
      </c>
      <c r="L84">
        <f t="shared" si="8"/>
        <v>1.5555814249999746</v>
      </c>
      <c r="M84">
        <f t="shared" si="9"/>
        <v>1.1326001745313144E-4</v>
      </c>
      <c r="N84">
        <f t="shared" si="10"/>
        <v>7.8468841877984594E-4</v>
      </c>
      <c r="O84">
        <f t="shared" si="2"/>
        <v>8.3369366669729758E-2</v>
      </c>
    </row>
    <row r="85" spans="2:15" x14ac:dyDescent="0.3">
      <c r="B85" s="28">
        <f t="shared" si="3"/>
        <v>3.0000000000000013</v>
      </c>
      <c r="C85" s="27">
        <f t="shared" si="1"/>
        <v>0.1</v>
      </c>
      <c r="D85" s="27">
        <f t="shared" si="0"/>
        <v>8.0384188060030753E-3</v>
      </c>
      <c r="E85">
        <f t="shared" si="11"/>
        <v>3.0273394269965765E-3</v>
      </c>
      <c r="F85">
        <f t="shared" si="12"/>
        <v>1.7415321749050094E-2</v>
      </c>
      <c r="G85">
        <f t="shared" si="13"/>
        <v>2.0238476097548176E-2</v>
      </c>
      <c r="H85">
        <f t="shared" si="4"/>
        <v>1.4145550170674612E-3</v>
      </c>
      <c r="I85">
        <f t="shared" si="5"/>
        <v>5.996439134065036E-5</v>
      </c>
      <c r="J85">
        <f t="shared" si="6"/>
        <v>1.0386137244694964E-4</v>
      </c>
      <c r="K85">
        <f t="shared" si="7"/>
        <v>2.7582960220129937</v>
      </c>
      <c r="L85">
        <f t="shared" si="8"/>
        <v>1.5925029508138762</v>
      </c>
      <c r="M85">
        <f t="shared" si="9"/>
        <v>1.1493409007921168E-4</v>
      </c>
      <c r="N85">
        <f t="shared" si="10"/>
        <v>7.9628673415557065E-4</v>
      </c>
      <c r="O85">
        <f t="shared" si="2"/>
        <v>8.2584678250949908E-2</v>
      </c>
    </row>
    <row r="86" spans="2:15" x14ac:dyDescent="0.3">
      <c r="B86" s="28">
        <f t="shared" si="3"/>
        <v>3.1000000000000014</v>
      </c>
      <c r="C86" s="27">
        <f t="shared" si="1"/>
        <v>0.1</v>
      </c>
      <c r="D86" s="27">
        <f t="shared" si="0"/>
        <v>8.30636609953651E-3</v>
      </c>
      <c r="E86">
        <f t="shared" si="11"/>
        <v>3.1422735170757881E-3</v>
      </c>
      <c r="F86">
        <f t="shared" si="12"/>
        <v>1.8211608483205664E-2</v>
      </c>
      <c r="G86">
        <f t="shared" si="13"/>
        <v>2.119551810344519E-2</v>
      </c>
      <c r="H86">
        <f t="shared" si="4"/>
        <v>1.4658654515457602E-3</v>
      </c>
      <c r="I86">
        <f t="shared" si="5"/>
        <v>6.3689140730240971E-5</v>
      </c>
      <c r="J86">
        <f t="shared" si="6"/>
        <v>1.1031282763518174E-4</v>
      </c>
      <c r="K86">
        <f t="shared" si="7"/>
        <v>2.8221203709660245</v>
      </c>
      <c r="L86">
        <f t="shared" si="8"/>
        <v>1.6293519558627609</v>
      </c>
      <c r="M86">
        <f t="shared" si="9"/>
        <v>1.1659960241686308E-4</v>
      </c>
      <c r="N86">
        <f t="shared" si="10"/>
        <v>8.0782574211335099E-4</v>
      </c>
      <c r="O86">
        <f t="shared" si="2"/>
        <v>8.1788391516794345E-2</v>
      </c>
    </row>
    <row r="87" spans="2:15" x14ac:dyDescent="0.3">
      <c r="B87" s="28">
        <f t="shared" si="3"/>
        <v>3.2000000000000015</v>
      </c>
      <c r="C87" s="27">
        <f t="shared" si="1"/>
        <v>0.1</v>
      </c>
      <c r="D87" s="27">
        <f t="shared" si="0"/>
        <v>8.5743133930699465E-3</v>
      </c>
      <c r="E87">
        <f t="shared" si="11"/>
        <v>3.2588731194926513E-3</v>
      </c>
      <c r="F87">
        <f t="shared" si="12"/>
        <v>1.9019434225319015E-2</v>
      </c>
      <c r="G87">
        <f t="shared" si="13"/>
        <v>2.2173658849953128E-2</v>
      </c>
      <c r="H87">
        <f t="shared" si="4"/>
        <v>1.5177797641655372E-3</v>
      </c>
      <c r="I87">
        <f t="shared" si="5"/>
        <v>6.7552361326376988E-5</v>
      </c>
      <c r="J87">
        <f t="shared" si="6"/>
        <v>1.1700412198853584E-4</v>
      </c>
      <c r="K87">
        <f t="shared" si="7"/>
        <v>2.8858111234401642</v>
      </c>
      <c r="L87">
        <f t="shared" si="8"/>
        <v>1.6661238289485953</v>
      </c>
      <c r="M87">
        <f t="shared" si="9"/>
        <v>1.1825735657726884E-4</v>
      </c>
      <c r="N87">
        <f t="shared" si="10"/>
        <v>8.1931099984247657E-4</v>
      </c>
      <c r="O87">
        <f t="shared" si="2"/>
        <v>8.098056577468099E-2</v>
      </c>
    </row>
    <row r="88" spans="2:15" x14ac:dyDescent="0.3">
      <c r="B88" s="28">
        <f t="shared" si="3"/>
        <v>3.3000000000000016</v>
      </c>
      <c r="C88" s="27">
        <f t="shared" si="1"/>
        <v>0.1</v>
      </c>
      <c r="D88" s="27">
        <f t="shared" si="0"/>
        <v>8.8422606866033829E-3</v>
      </c>
      <c r="E88">
        <f t="shared" si="11"/>
        <v>3.3771304760699199E-3</v>
      </c>
      <c r="F88">
        <f t="shared" si="12"/>
        <v>1.9838745225161492E-2</v>
      </c>
      <c r="G88">
        <f t="shared" si="13"/>
        <v>2.3172936455056248E-2</v>
      </c>
      <c r="H88">
        <f t="shared" si="4"/>
        <v>1.5702906467283742E-3</v>
      </c>
      <c r="I88">
        <f t="shared" si="5"/>
        <v>7.1556127740484318E-5</v>
      </c>
      <c r="J88">
        <f t="shared" si="6"/>
        <v>1.239388488394076E-4</v>
      </c>
      <c r="K88">
        <f t="shared" si="7"/>
        <v>2.9493610463604889</v>
      </c>
      <c r="L88">
        <f t="shared" si="8"/>
        <v>1.7028143940536247</v>
      </c>
      <c r="M88">
        <f t="shared" si="9"/>
        <v>1.1990809904321107E-4</v>
      </c>
      <c r="N88">
        <f t="shared" si="10"/>
        <v>8.3074767912737061E-4</v>
      </c>
      <c r="O88">
        <f t="shared" si="2"/>
        <v>8.0161254774838514E-2</v>
      </c>
    </row>
    <row r="89" spans="2:15" x14ac:dyDescent="0.3">
      <c r="B89" s="28">
        <f t="shared" si="3"/>
        <v>3.4000000000000017</v>
      </c>
      <c r="C89" s="27">
        <f t="shared" si="1"/>
        <v>0.1</v>
      </c>
      <c r="D89" s="27">
        <f t="shared" si="0"/>
        <v>9.1102079801368176E-3</v>
      </c>
      <c r="E89">
        <f t="shared" si="11"/>
        <v>3.4970385751131308E-3</v>
      </c>
      <c r="F89">
        <f t="shared" si="12"/>
        <v>2.0669492904288864E-2</v>
      </c>
      <c r="G89">
        <f t="shared" si="13"/>
        <v>2.4193392877485054E-2</v>
      </c>
      <c r="H89">
        <f t="shared" si="4"/>
        <v>1.6233911494518325E-3</v>
      </c>
      <c r="I89">
        <f t="shared" si="5"/>
        <v>7.570252355336333E-5</v>
      </c>
      <c r="J89">
        <f t="shared" si="6"/>
        <v>1.3112061705560491E-4</v>
      </c>
      <c r="K89">
        <f t="shared" si="7"/>
        <v>3.0127635644946031</v>
      </c>
      <c r="L89">
        <f t="shared" si="8"/>
        <v>1.7394198549656552</v>
      </c>
      <c r="M89">
        <f t="shared" si="9"/>
        <v>1.2155252657248703E-4</v>
      </c>
      <c r="N89">
        <f t="shared" si="10"/>
        <v>8.4214060724765462E-4</v>
      </c>
      <c r="O89">
        <f t="shared" si="2"/>
        <v>7.9330507095711142E-2</v>
      </c>
    </row>
    <row r="90" spans="2:15" x14ac:dyDescent="0.3">
      <c r="B90" s="28">
        <f t="shared" si="3"/>
        <v>3.5000000000000018</v>
      </c>
      <c r="C90" s="27">
        <f t="shared" si="1"/>
        <v>0.1</v>
      </c>
      <c r="D90" s="27">
        <f t="shared" si="0"/>
        <v>9.3781552736702557E-3</v>
      </c>
      <c r="E90">
        <f t="shared" si="11"/>
        <v>3.6185911016856178E-3</v>
      </c>
      <c r="F90">
        <f t="shared" si="12"/>
        <v>2.1511633511536517E-2</v>
      </c>
      <c r="G90">
        <f t="shared" si="13"/>
        <v>2.523507382750317E-2</v>
      </c>
      <c r="H90">
        <f t="shared" si="4"/>
        <v>1.6770746549198347E-3</v>
      </c>
      <c r="I90">
        <f t="shared" si="5"/>
        <v>7.9993642033399377E-5</v>
      </c>
      <c r="J90">
        <f t="shared" si="6"/>
        <v>1.3855305228432506E-4</v>
      </c>
      <c r="K90">
        <f t="shared" si="7"/>
        <v>3.0760126790640951</v>
      </c>
      <c r="L90">
        <f t="shared" si="8"/>
        <v>1.7759367482883575</v>
      </c>
      <c r="M90">
        <f t="shared" si="9"/>
        <v>1.2319129131873187E-4</v>
      </c>
      <c r="N90">
        <f t="shared" si="10"/>
        <v>8.5349430245624939E-4</v>
      </c>
      <c r="O90">
        <f t="shared" si="2"/>
        <v>7.8488366488463496E-2</v>
      </c>
    </row>
    <row r="91" spans="2:15" x14ac:dyDescent="0.3">
      <c r="B91" s="28">
        <f t="shared" si="3"/>
        <v>3.6000000000000019</v>
      </c>
      <c r="C91" s="27">
        <f t="shared" si="1"/>
        <v>0.1</v>
      </c>
      <c r="D91" s="27">
        <f t="shared" si="0"/>
        <v>9.6461025672036904E-3</v>
      </c>
      <c r="E91">
        <f t="shared" si="11"/>
        <v>3.7417823930043495E-3</v>
      </c>
      <c r="F91">
        <f t="shared" si="12"/>
        <v>2.2365127813992768E-2</v>
      </c>
      <c r="G91">
        <f t="shared" si="13"/>
        <v>2.6298028678685897E-2</v>
      </c>
      <c r="H91">
        <f t="shared" si="4"/>
        <v>1.7313348546516346E-3</v>
      </c>
      <c r="I91">
        <f t="shared" si="5"/>
        <v>8.4431586819576715E-5</v>
      </c>
      <c r="J91">
        <f t="shared" si="6"/>
        <v>1.4623979813516963E-4</v>
      </c>
      <c r="K91">
        <f t="shared" si="7"/>
        <v>3.1391028983337188</v>
      </c>
      <c r="L91">
        <f t="shared" si="8"/>
        <v>1.8123619033669069</v>
      </c>
      <c r="M91">
        <f t="shared" si="9"/>
        <v>1.2482500529513183E-4</v>
      </c>
      <c r="N91">
        <f t="shared" si="10"/>
        <v>8.6481300490488984E-4</v>
      </c>
      <c r="O91">
        <f t="shared" si="2"/>
        <v>7.7634872186007231E-2</v>
      </c>
    </row>
    <row r="92" spans="2:15" x14ac:dyDescent="0.3">
      <c r="B92" s="28">
        <f t="shared" si="3"/>
        <v>3.700000000000002</v>
      </c>
      <c r="C92" s="27">
        <f t="shared" si="1"/>
        <v>0.1</v>
      </c>
      <c r="D92" s="27">
        <f t="shared" si="0"/>
        <v>9.9140498607371268E-3</v>
      </c>
      <c r="E92">
        <f t="shared" si="11"/>
        <v>3.8666073982994813E-3</v>
      </c>
      <c r="F92">
        <f t="shared" si="12"/>
        <v>2.3229940818897659E-2</v>
      </c>
      <c r="G92">
        <f t="shared" si="13"/>
        <v>2.7382310381861161E-2</v>
      </c>
      <c r="H92">
        <f t="shared" si="4"/>
        <v>1.7861657279537374E-3</v>
      </c>
      <c r="I92">
        <f t="shared" si="5"/>
        <v>8.901847257358204E-5</v>
      </c>
      <c r="J92">
        <f t="shared" si="6"/>
        <v>1.5418451730962073E-4</v>
      </c>
      <c r="K92">
        <f t="shared" si="7"/>
        <v>3.2020291781328942</v>
      </c>
      <c r="L92">
        <f t="shared" si="8"/>
        <v>1.8486924079480627</v>
      </c>
      <c r="M92">
        <f t="shared" si="9"/>
        <v>1.2645424428327351E-4</v>
      </c>
      <c r="N92">
        <f t="shared" si="10"/>
        <v>8.7610070372542395E-4</v>
      </c>
      <c r="O92">
        <f t="shared" si="2"/>
        <v>7.6770059181102343E-2</v>
      </c>
    </row>
    <row r="93" spans="2:15" x14ac:dyDescent="0.3">
      <c r="B93" s="28">
        <f t="shared" si="3"/>
        <v>3.800000000000002</v>
      </c>
      <c r="C93" s="27">
        <f t="shared" si="1"/>
        <v>0.1</v>
      </c>
      <c r="D93" s="27">
        <f t="shared" si="0"/>
        <v>1.0181997154270563E-2</v>
      </c>
      <c r="E93">
        <f t="shared" si="11"/>
        <v>3.9930616425827544E-3</v>
      </c>
      <c r="F93">
        <f t="shared" si="12"/>
        <v>2.4106041522623082E-2</v>
      </c>
      <c r="G93">
        <f t="shared" si="13"/>
        <v>2.8487975382013739E-2</v>
      </c>
      <c r="H93">
        <f t="shared" si="4"/>
        <v>1.8415615227714247E-3</v>
      </c>
      <c r="I93">
        <f t="shared" si="5"/>
        <v>9.3756425604571268E-5</v>
      </c>
      <c r="J93">
        <f t="shared" si="6"/>
        <v>1.6239089268316903E-4</v>
      </c>
      <c r="K93">
        <f t="shared" si="7"/>
        <v>3.2647868706642313</v>
      </c>
      <c r="L93">
        <f t="shared" si="8"/>
        <v>1.8849255786247499</v>
      </c>
      <c r="M93">
        <f t="shared" si="9"/>
        <v>1.2807955127064636E-4</v>
      </c>
      <c r="N93">
        <f t="shared" si="10"/>
        <v>8.8736116084552985E-4</v>
      </c>
      <c r="O93">
        <f t="shared" si="2"/>
        <v>7.5893958477376927E-2</v>
      </c>
    </row>
    <row r="94" spans="2:15" x14ac:dyDescent="0.3">
      <c r="B94" s="28">
        <f t="shared" si="3"/>
        <v>3.9000000000000021</v>
      </c>
      <c r="C94" s="27">
        <f t="shared" si="1"/>
        <v>0.1</v>
      </c>
      <c r="D94" s="27">
        <f t="shared" si="0"/>
        <v>1.0449944447803998E-2</v>
      </c>
      <c r="E94">
        <f t="shared" si="11"/>
        <v>4.1211411938534004E-3</v>
      </c>
      <c r="F94">
        <f t="shared" si="12"/>
        <v>2.4993402683468613E-2</v>
      </c>
      <c r="G94">
        <f t="shared" si="13"/>
        <v>2.9615083538680718E-2</v>
      </c>
      <c r="H94">
        <f t="shared" si="4"/>
        <v>1.8975167382989083E-3</v>
      </c>
      <c r="I94">
        <f t="shared" si="5"/>
        <v>9.8647584469814119E-5</v>
      </c>
      <c r="J94">
        <f t="shared" si="6"/>
        <v>1.7086262834566058E-4</v>
      </c>
      <c r="K94">
        <f t="shared" si="7"/>
        <v>3.3273716802578086</v>
      </c>
      <c r="L94">
        <f t="shared" si="8"/>
        <v>1.9210589352907834</v>
      </c>
      <c r="M94">
        <f t="shared" si="9"/>
        <v>1.2970143948584436E-4</v>
      </c>
      <c r="N94">
        <f t="shared" si="10"/>
        <v>8.9859793201721037E-4</v>
      </c>
      <c r="O94">
        <f t="shared" si="2"/>
        <v>7.5006597316531393E-2</v>
      </c>
    </row>
    <row r="95" spans="2:15" x14ac:dyDescent="0.3">
      <c r="B95" s="12">
        <f t="shared" si="3"/>
        <v>4.0000000000000018</v>
      </c>
      <c r="C95">
        <f t="shared" si="1"/>
        <v>0.1</v>
      </c>
      <c r="D95">
        <f t="shared" si="0"/>
        <v>1.0717891741337433E-2</v>
      </c>
      <c r="E95">
        <f t="shared" si="11"/>
        <v>4.2508426333392451E-3</v>
      </c>
      <c r="F95">
        <f t="shared" si="12"/>
        <v>2.5892000615485824E-2</v>
      </c>
      <c r="G95">
        <f t="shared" si="13"/>
        <v>3.0763698050167886E-2</v>
      </c>
      <c r="H95">
        <f t="shared" si="4"/>
        <v>1.9540261091424167E-3</v>
      </c>
      <c r="I95">
        <f t="shared" si="5"/>
        <v>1.0369410055395958E-4</v>
      </c>
      <c r="J95">
        <f t="shared" si="6"/>
        <v>1.7960345060461405E-4</v>
      </c>
      <c r="K95">
        <f t="shared" si="7"/>
        <v>3.389779624977991</v>
      </c>
      <c r="L95">
        <f t="shared" si="8"/>
        <v>1.9570901789745518</v>
      </c>
      <c r="M95">
        <f t="shared" si="9"/>
        <v>1.3132039508862933E-4</v>
      </c>
      <c r="N95">
        <f t="shared" si="10"/>
        <v>9.0981438545409779E-4</v>
      </c>
      <c r="O95">
        <f t="shared" si="2"/>
        <v>7.4107999384514178E-2</v>
      </c>
    </row>
    <row r="96" spans="2:15" x14ac:dyDescent="0.3">
      <c r="B96" s="28">
        <f t="shared" si="3"/>
        <v>4.1000000000000014</v>
      </c>
      <c r="C96">
        <f t="shared" si="1"/>
        <v>0.1</v>
      </c>
      <c r="D96">
        <f t="shared" ref="D96:D115" si="14">$E$49*B96/$E$29</f>
        <v>1.0985839034870867E-2</v>
      </c>
      <c r="E96">
        <f t="shared" si="11"/>
        <v>4.3821630284278743E-3</v>
      </c>
      <c r="F96">
        <f t="shared" si="12"/>
        <v>2.6801815000939921E-2</v>
      </c>
      <c r="G96">
        <f t="shared" si="13"/>
        <v>3.1933885381771103E-2</v>
      </c>
      <c r="H96">
        <f t="shared" si="4"/>
        <v>2.0110845908596635E-3</v>
      </c>
      <c r="I96">
        <f t="shared" si="5"/>
        <v>1.0889813862933555E-4</v>
      </c>
      <c r="J96">
        <f t="shared" si="6"/>
        <v>1.8861710895568817E-4</v>
      </c>
      <c r="K96">
        <f t="shared" si="7"/>
        <v>3.4520070031846282</v>
      </c>
      <c r="L96">
        <f t="shared" si="8"/>
        <v>1.9930171725331189</v>
      </c>
      <c r="M96">
        <f t="shared" si="9"/>
        <v>1.3293687956253834E-4</v>
      </c>
      <c r="N96">
        <f t="shared" si="10"/>
        <v>9.2101371840792401E-4</v>
      </c>
      <c r="O96">
        <f t="shared" si="2"/>
        <v>7.3198184999060084E-2</v>
      </c>
    </row>
    <row r="97" spans="2:15" x14ac:dyDescent="0.3">
      <c r="B97" s="28">
        <f t="shared" si="3"/>
        <v>4.2000000000000011</v>
      </c>
      <c r="C97">
        <f t="shared" si="1"/>
        <v>0.1</v>
      </c>
      <c r="D97">
        <f t="shared" si="14"/>
        <v>1.1253786328404302E-2</v>
      </c>
      <c r="E97">
        <f t="shared" si="11"/>
        <v>4.5150999079904127E-3</v>
      </c>
      <c r="F97">
        <f t="shared" si="12"/>
        <v>2.7722828719347847E-2</v>
      </c>
      <c r="G97">
        <f t="shared" si="13"/>
        <v>3.3125715198081433E-2</v>
      </c>
      <c r="H97">
        <f t="shared" si="4"/>
        <v>2.0686873467233749E-3</v>
      </c>
      <c r="I97">
        <f t="shared" si="5"/>
        <v>1.1426187739945814E-4</v>
      </c>
      <c r="J97">
        <f t="shared" si="6"/>
        <v>1.979073770240675E-4</v>
      </c>
      <c r="K97">
        <f t="shared" si="7"/>
        <v>3.5140503643048366</v>
      </c>
      <c r="L97">
        <f t="shared" si="8"/>
        <v>2.0288379237772998</v>
      </c>
      <c r="M97">
        <f t="shared" si="9"/>
        <v>1.3455133185010272E-4</v>
      </c>
      <c r="N97">
        <f t="shared" si="10"/>
        <v>9.3219897196175378E-4</v>
      </c>
      <c r="O97">
        <f t="shared" si="2"/>
        <v>7.2277171280652155E-2</v>
      </c>
    </row>
    <row r="98" spans="2:15" x14ac:dyDescent="0.3">
      <c r="B98" s="28">
        <f t="shared" si="3"/>
        <v>4.3000000000000007</v>
      </c>
      <c r="C98">
        <f t="shared" si="1"/>
        <v>0.1</v>
      </c>
      <c r="D98">
        <f t="shared" si="14"/>
        <v>1.1521733621937738E-2</v>
      </c>
      <c r="E98">
        <f t="shared" si="11"/>
        <v>4.6496512398405158E-3</v>
      </c>
      <c r="F98">
        <f t="shared" si="12"/>
        <v>2.8655027691309599E-2</v>
      </c>
      <c r="G98">
        <f t="shared" si="13"/>
        <v>3.4339260299376645E-2</v>
      </c>
      <c r="H98">
        <f t="shared" si="4"/>
        <v>2.1268297355771099E-3</v>
      </c>
      <c r="I98">
        <f t="shared" si="5"/>
        <v>1.1978751002760457E-4</v>
      </c>
      <c r="J98">
        <f t="shared" si="6"/>
        <v>2.0747805347997745E-4</v>
      </c>
      <c r="K98">
        <f t="shared" si="7"/>
        <v>3.5759064832010572</v>
      </c>
      <c r="L98">
        <f t="shared" si="8"/>
        <v>2.0645505706730582</v>
      </c>
      <c r="M98">
        <f t="shared" si="9"/>
        <v>1.361641702643331E-4</v>
      </c>
      <c r="N98">
        <f t="shared" si="10"/>
        <v>9.4337304427313709E-4</v>
      </c>
      <c r="O98">
        <f t="shared" si="2"/>
        <v>7.1344972308690413E-2</v>
      </c>
    </row>
    <row r="99" spans="2:15" x14ac:dyDescent="0.3">
      <c r="B99" s="28">
        <f t="shared" si="3"/>
        <v>4.4000000000000004</v>
      </c>
      <c r="C99">
        <f t="shared" si="1"/>
        <v>0.1</v>
      </c>
      <c r="D99">
        <f t="shared" si="14"/>
        <v>1.1789680915471171E-2</v>
      </c>
      <c r="E99">
        <f t="shared" si="11"/>
        <v>4.7858154101048491E-3</v>
      </c>
      <c r="F99">
        <f t="shared" si="12"/>
        <v>2.9598400735582737E-2</v>
      </c>
      <c r="G99">
        <f t="shared" si="13"/>
        <v>3.5574596562047853E-2</v>
      </c>
      <c r="H99">
        <f t="shared" si="4"/>
        <v>2.1855073006686529E-3</v>
      </c>
      <c r="I99">
        <f t="shared" si="5"/>
        <v>1.2547724465218174E-4</v>
      </c>
      <c r="J99">
        <f t="shared" si="6"/>
        <v>2.1733296293132895E-4</v>
      </c>
      <c r="K99">
        <f t="shared" si="7"/>
        <v>3.6375723376199223</v>
      </c>
      <c r="L99">
        <f t="shared" si="8"/>
        <v>2.1001533683215987</v>
      </c>
      <c r="M99">
        <f t="shared" si="9"/>
        <v>1.3777579420509644E-4</v>
      </c>
      <c r="N99">
        <f t="shared" si="10"/>
        <v>9.5453870246552293E-4</v>
      </c>
      <c r="O99">
        <f t="shared" si="2"/>
        <v>7.0401599264417275E-2</v>
      </c>
    </row>
    <row r="100" spans="2:15" x14ac:dyDescent="0.3">
      <c r="B100" s="28">
        <f t="shared" si="3"/>
        <v>4.5</v>
      </c>
      <c r="C100">
        <f t="shared" si="1"/>
        <v>0.1</v>
      </c>
      <c r="D100">
        <f t="shared" si="14"/>
        <v>1.2057628209004608E-2</v>
      </c>
      <c r="E100">
        <f t="shared" si="11"/>
        <v>4.9235912043099454E-3</v>
      </c>
      <c r="F100">
        <f t="shared" si="12"/>
        <v>3.0552939438048262E-2</v>
      </c>
      <c r="G100">
        <f t="shared" si="13"/>
        <v>3.683180288297231E-2</v>
      </c>
      <c r="H100">
        <f t="shared" si="4"/>
        <v>2.2447157593609348E-3</v>
      </c>
      <c r="I100">
        <f t="shared" si="5"/>
        <v>1.3133330489039274E-4</v>
      </c>
      <c r="J100">
        <f t="shared" si="6"/>
        <v>2.2747595679609433E-4</v>
      </c>
      <c r="K100">
        <f t="shared" si="7"/>
        <v>3.6990450882918089</v>
      </c>
      <c r="L100">
        <f t="shared" si="8"/>
        <v>2.135644677469839</v>
      </c>
      <c r="M100">
        <f t="shared" si="9"/>
        <v>1.3938658570467635E-4</v>
      </c>
      <c r="N100">
        <f t="shared" si="10"/>
        <v>9.656985933362127E-4</v>
      </c>
      <c r="O100">
        <f t="shared" si="2"/>
        <v>6.944706056195174E-2</v>
      </c>
    </row>
    <row r="101" spans="2:15" x14ac:dyDescent="0.3">
      <c r="B101" s="28">
        <f t="shared" si="3"/>
        <v>4.5999999999999996</v>
      </c>
      <c r="C101">
        <f t="shared" si="1"/>
        <v>0.1</v>
      </c>
      <c r="D101">
        <f t="shared" si="14"/>
        <v>1.2325575502538041E-2</v>
      </c>
      <c r="E101">
        <f t="shared" si="11"/>
        <v>5.0629777900146221E-3</v>
      </c>
      <c r="F101">
        <f t="shared" si="12"/>
        <v>3.1518638031384473E-2</v>
      </c>
      <c r="G101">
        <f t="shared" si="13"/>
        <v>3.8110961127718154E-2</v>
      </c>
      <c r="H101">
        <f t="shared" si="4"/>
        <v>2.3044509936328296E-3</v>
      </c>
      <c r="I101">
        <f t="shared" si="5"/>
        <v>1.3735793033156117E-4</v>
      </c>
      <c r="J101">
        <f t="shared" si="6"/>
        <v>2.3791091415677009E-4</v>
      </c>
      <c r="K101">
        <f t="shared" si="7"/>
        <v>3.760322061319135</v>
      </c>
      <c r="L101">
        <f t="shared" si="8"/>
        <v>2.1710229543422916</v>
      </c>
      <c r="M101">
        <f t="shared" si="9"/>
        <v>1.4099691082327496E-4</v>
      </c>
      <c r="N101">
        <f t="shared" si="10"/>
        <v>9.7685525302468128E-4</v>
      </c>
      <c r="O101">
        <f t="shared" si="2"/>
        <v>6.8481361968615539E-2</v>
      </c>
    </row>
    <row r="102" spans="2:15" x14ac:dyDescent="0.3">
      <c r="B102" s="28">
        <f t="shared" si="3"/>
        <v>4.6999999999999993</v>
      </c>
      <c r="C102">
        <f t="shared" si="1"/>
        <v>0.1</v>
      </c>
      <c r="D102">
        <f t="shared" si="14"/>
        <v>1.2593522796071477E-2</v>
      </c>
      <c r="E102">
        <f t="shared" si="11"/>
        <v>5.2039747008378974E-3</v>
      </c>
      <c r="F102">
        <f t="shared" si="12"/>
        <v>3.2495493284409156E-2</v>
      </c>
      <c r="G102">
        <f t="shared" si="13"/>
        <v>3.9412156082450266E-2</v>
      </c>
      <c r="H102">
        <f t="shared" si="4"/>
        <v>2.3647090412927661E-3</v>
      </c>
      <c r="I102">
        <f t="shared" si="5"/>
        <v>1.4355337702134038E-4</v>
      </c>
      <c r="J102">
        <f t="shared" si="6"/>
        <v>2.486417425990521E-4</v>
      </c>
      <c r="K102">
        <f t="shared" si="7"/>
        <v>3.8214007325472137</v>
      </c>
      <c r="L102">
        <f t="shared" si="8"/>
        <v>2.2062867416175669</v>
      </c>
      <c r="M102">
        <f t="shared" si="9"/>
        <v>1.4260712091228355E-4</v>
      </c>
      <c r="N102">
        <f t="shared" si="10"/>
        <v>9.8801111576477278E-4</v>
      </c>
      <c r="O102">
        <f t="shared" si="2"/>
        <v>6.7504506715590856E-2</v>
      </c>
    </row>
    <row r="103" spans="2:15" x14ac:dyDescent="0.3">
      <c r="B103" s="28">
        <f t="shared" si="3"/>
        <v>4.7999999999999989</v>
      </c>
      <c r="C103">
        <f t="shared" si="1"/>
        <v>0.1</v>
      </c>
      <c r="D103">
        <f t="shared" si="14"/>
        <v>1.2861470089604912E-2</v>
      </c>
      <c r="E103">
        <f t="shared" si="11"/>
        <v>5.3465818217501813E-3</v>
      </c>
      <c r="F103">
        <f t="shared" si="12"/>
        <v>3.3483504400173926E-2</v>
      </c>
      <c r="G103">
        <f t="shared" si="13"/>
        <v>4.0735475409396607E-2</v>
      </c>
      <c r="H103">
        <f t="shared" si="4"/>
        <v>2.4254860878371778E-3</v>
      </c>
      <c r="I103">
        <f t="shared" si="5"/>
        <v>1.4992191793793724E-4</v>
      </c>
      <c r="J103">
        <f t="shared" si="6"/>
        <v>2.5967237903667912E-4</v>
      </c>
      <c r="K103">
        <f t="shared" si="7"/>
        <v>3.8822787136576138</v>
      </c>
      <c r="L103">
        <f t="shared" si="8"/>
        <v>2.2414346603993778</v>
      </c>
      <c r="M103">
        <f t="shared" si="9"/>
        <v>1.4421755376069106E-4</v>
      </c>
      <c r="N103">
        <f t="shared" si="10"/>
        <v>9.991685218272517E-4</v>
      </c>
      <c r="O103">
        <f t="shared" si="2"/>
        <v>6.6516495599826087E-2</v>
      </c>
    </row>
    <row r="104" spans="2:15" x14ac:dyDescent="0.3">
      <c r="B104" s="28">
        <f t="shared" si="3"/>
        <v>4.8999999999999986</v>
      </c>
      <c r="C104">
        <f t="shared" si="1"/>
        <v>0.1</v>
      </c>
      <c r="D104">
        <f t="shared" si="14"/>
        <v>1.3129417383138345E-2</v>
      </c>
      <c r="E104">
        <f t="shared" si="11"/>
        <v>5.4907993755108726E-3</v>
      </c>
      <c r="F104">
        <f t="shared" si="12"/>
        <v>3.4482672922001176E-2</v>
      </c>
      <c r="G104">
        <f t="shared" si="13"/>
        <v>4.208100960573008E-2</v>
      </c>
      <c r="H104">
        <f t="shared" si="4"/>
        <v>2.4867784588937067E-3</v>
      </c>
      <c r="I104">
        <f t="shared" si="5"/>
        <v>1.5646584346134642E-4</v>
      </c>
      <c r="J104">
        <f t="shared" si="6"/>
        <v>2.7100679052417061E-4</v>
      </c>
      <c r="K104">
        <f t="shared" si="7"/>
        <v>3.9429537397637242</v>
      </c>
      <c r="L104">
        <f t="shared" si="8"/>
        <v>2.2764654030548281</v>
      </c>
      <c r="M104">
        <f t="shared" si="9"/>
        <v>1.4582853463787664E-4</v>
      </c>
      <c r="N104">
        <f t="shared" si="10"/>
        <v>1.0103297247444807E-3</v>
      </c>
      <c r="O104">
        <f t="shared" si="2"/>
        <v>6.551732707799883E-2</v>
      </c>
    </row>
    <row r="105" spans="2:15" x14ac:dyDescent="0.3">
      <c r="B105" s="28">
        <f t="shared" si="3"/>
        <v>4.9999999999999982</v>
      </c>
      <c r="C105">
        <f t="shared" si="1"/>
        <v>0.1</v>
      </c>
      <c r="D105">
        <f t="shared" si="14"/>
        <v>1.3397364676671781E-2</v>
      </c>
      <c r="E105">
        <f t="shared" si="11"/>
        <v>5.6366279101487489E-3</v>
      </c>
      <c r="F105">
        <f t="shared" si="12"/>
        <v>3.549300264674566E-2</v>
      </c>
      <c r="G105">
        <f t="shared" si="13"/>
        <v>4.3448851965719147E-2</v>
      </c>
      <c r="H105">
        <f t="shared" si="4"/>
        <v>2.5485826131958216E-3</v>
      </c>
      <c r="I105">
        <f t="shared" si="5"/>
        <v>1.6318746183652461E-4</v>
      </c>
      <c r="J105">
        <f t="shared" si="6"/>
        <v>2.8264897505906776E-4</v>
      </c>
      <c r="K105">
        <f t="shared" si="7"/>
        <v>4.0034236583193907</v>
      </c>
      <c r="L105">
        <f t="shared" si="8"/>
        <v>2.3113777268108167</v>
      </c>
      <c r="M105">
        <f t="shared" si="9"/>
        <v>1.4744037724431254E-4</v>
      </c>
      <c r="N105">
        <f t="shared" si="10"/>
        <v>1.0214968978970859E-3</v>
      </c>
      <c r="O105">
        <f t="shared" si="2"/>
        <v>6.4506997353254353E-2</v>
      </c>
    </row>
    <row r="106" spans="2:15" x14ac:dyDescent="0.3">
      <c r="B106" s="28">
        <f t="shared" si="3"/>
        <v>5.0999999999999979</v>
      </c>
      <c r="C106">
        <f t="shared" si="1"/>
        <v>0.1</v>
      </c>
      <c r="D106">
        <f t="shared" si="14"/>
        <v>1.3665311970205216E-2</v>
      </c>
      <c r="E106">
        <f t="shared" si="11"/>
        <v>5.7840682873930615E-3</v>
      </c>
      <c r="F106">
        <f t="shared" si="12"/>
        <v>3.6514499544642746E-2</v>
      </c>
      <c r="G106">
        <f t="shared" si="13"/>
        <v>4.483909854600255E-2</v>
      </c>
      <c r="H106">
        <f t="shared" si="4"/>
        <v>2.6108951360413997E-3</v>
      </c>
      <c r="I106">
        <f t="shared" si="5"/>
        <v>1.7008909963135439E-4</v>
      </c>
      <c r="J106">
        <f t="shared" si="6"/>
        <v>2.9460296237515058E-4</v>
      </c>
      <c r="K106">
        <f t="shared" si="7"/>
        <v>4.0636864191788584</v>
      </c>
      <c r="L106">
        <f t="shared" si="8"/>
        <v>2.3461704480151409</v>
      </c>
      <c r="M106">
        <f t="shared" si="9"/>
        <v>1.4905338458019734E-4</v>
      </c>
      <c r="N106">
        <f t="shared" si="10"/>
        <v>1.0326721405320208E-3</v>
      </c>
      <c r="O106">
        <f t="shared" si="2"/>
        <v>6.3485500455357252E-2</v>
      </c>
    </row>
    <row r="107" spans="2:15" x14ac:dyDescent="0.3">
      <c r="B107" s="28">
        <f t="shared" si="3"/>
        <v>5.1999999999999975</v>
      </c>
      <c r="C107">
        <f t="shared" si="1"/>
        <v>0.1</v>
      </c>
      <c r="D107">
        <f t="shared" si="14"/>
        <v>1.3933259263738649E-2</v>
      </c>
      <c r="E107">
        <f t="shared" si="11"/>
        <v>5.9331216719732587E-3</v>
      </c>
      <c r="F107">
        <f t="shared" si="12"/>
        <v>3.7547171685174768E-2</v>
      </c>
      <c r="G107">
        <f t="shared" si="13"/>
        <v>4.6251848133845988E-2</v>
      </c>
      <c r="H107">
        <f t="shared" si="4"/>
        <v>2.6737127331929829E-3</v>
      </c>
      <c r="I107">
        <f t="shared" si="5"/>
        <v>1.7717310219015606E-4</v>
      </c>
      <c r="J107">
        <f t="shared" si="6"/>
        <v>3.0687281472794301E-4</v>
      </c>
      <c r="K107">
        <f t="shared" si="7"/>
        <v>4.123740065669252</v>
      </c>
      <c r="L107">
        <f t="shared" si="8"/>
        <v>2.3808424369821877</v>
      </c>
      <c r="M107">
        <f t="shared" si="9"/>
        <v>1.5066784974075503E-4</v>
      </c>
      <c r="N107">
        <f t="shared" si="10"/>
        <v>1.0438574832725641E-3</v>
      </c>
      <c r="O107">
        <f t="shared" si="2"/>
        <v>6.2452828314825237E-2</v>
      </c>
    </row>
    <row r="108" spans="2:15" x14ac:dyDescent="0.3">
      <c r="B108" s="28">
        <f t="shared" si="3"/>
        <v>5.2999999999999972</v>
      </c>
      <c r="C108">
        <f t="shared" si="1"/>
        <v>0.1</v>
      </c>
      <c r="D108">
        <f t="shared" si="14"/>
        <v>1.4201206557272085E-2</v>
      </c>
      <c r="E108">
        <f t="shared" si="11"/>
        <v>6.083789521714014E-3</v>
      </c>
      <c r="F108">
        <f t="shared" si="12"/>
        <v>3.8591029168447331E-2</v>
      </c>
      <c r="G108">
        <f t="shared" si="13"/>
        <v>4.7687202218244039E-2</v>
      </c>
      <c r="H108">
        <f t="shared" si="4"/>
        <v>2.7370322251818032E-3</v>
      </c>
      <c r="I108">
        <f t="shared" si="5"/>
        <v>1.8444183408349837E-4</v>
      </c>
      <c r="J108">
        <f t="shared" si="6"/>
        <v>3.1946262767380823E-4</v>
      </c>
      <c r="K108">
        <f t="shared" si="7"/>
        <v>4.1835827265546666</v>
      </c>
      <c r="L108">
        <f t="shared" si="8"/>
        <v>2.4153926133534047</v>
      </c>
      <c r="M108">
        <f t="shared" si="9"/>
        <v>1.5228405664589621E-4</v>
      </c>
      <c r="N108">
        <f t="shared" si="10"/>
        <v>1.055054893173557E-3</v>
      </c>
      <c r="O108">
        <f t="shared" si="2"/>
        <v>6.1408970831552674E-2</v>
      </c>
    </row>
    <row r="109" spans="2:15" x14ac:dyDescent="0.3">
      <c r="B109" s="28">
        <f t="shared" si="3"/>
        <v>5.3999999999999968</v>
      </c>
      <c r="C109">
        <f t="shared" si="1"/>
        <v>0.1</v>
      </c>
      <c r="D109">
        <f t="shared" si="14"/>
        <v>1.446915385080552E-2</v>
      </c>
      <c r="E109">
        <f t="shared" si="11"/>
        <v>6.2360735783599103E-3</v>
      </c>
      <c r="F109">
        <f t="shared" si="12"/>
        <v>3.9646084061620887E-2</v>
      </c>
      <c r="G109">
        <f t="shared" si="13"/>
        <v>4.9145264963735266E-2</v>
      </c>
      <c r="H109">
        <f t="shared" si="4"/>
        <v>2.8008505419817326E-3</v>
      </c>
      <c r="I109">
        <f t="shared" si="5"/>
        <v>1.9189767955492466E-4</v>
      </c>
      <c r="J109">
        <f t="shared" si="6"/>
        <v>3.3237653084370087E-4</v>
      </c>
      <c r="K109">
        <f t="shared" si="7"/>
        <v>4.2432126087892046</v>
      </c>
      <c r="L109">
        <f t="shared" si="8"/>
        <v>2.4498199419132618</v>
      </c>
      <c r="M109">
        <f t="shared" si="9"/>
        <v>1.5390228071092922E-4</v>
      </c>
      <c r="N109">
        <f t="shared" si="10"/>
        <v>1.0662662783682277E-3</v>
      </c>
      <c r="O109">
        <f t="shared" si="2"/>
        <v>6.0353915938379118E-2</v>
      </c>
    </row>
    <row r="110" spans="2:15" x14ac:dyDescent="0.3">
      <c r="B110" s="28">
        <f t="shared" si="3"/>
        <v>5.4999999999999964</v>
      </c>
      <c r="C110">
        <f t="shared" si="1"/>
        <v>0.1</v>
      </c>
      <c r="D110">
        <f t="shared" si="14"/>
        <v>1.4737101144338956E-2</v>
      </c>
      <c r="E110">
        <f t="shared" si="11"/>
        <v>6.3899758590708396E-3</v>
      </c>
      <c r="F110">
        <f t="shared" si="12"/>
        <v>4.0712350339989115E-2</v>
      </c>
      <c r="G110">
        <f t="shared" si="13"/>
        <v>5.0626143186804945E-2</v>
      </c>
      <c r="H110">
        <f t="shared" si="4"/>
        <v>2.8651647180226434E-3</v>
      </c>
      <c r="I110">
        <f t="shared" si="5"/>
        <v>1.9954304296522976E-4</v>
      </c>
      <c r="J110">
        <f t="shared" si="6"/>
        <v>3.4561868871267734E-4</v>
      </c>
      <c r="K110">
        <f t="shared" si="7"/>
        <v>4.3026279909681371</v>
      </c>
      <c r="L110">
        <f t="shared" si="8"/>
        <v>2.4841234288082723</v>
      </c>
      <c r="M110">
        <f t="shared" si="9"/>
        <v>1.5552278946427548E-4</v>
      </c>
      <c r="N110">
        <f t="shared" si="10"/>
        <v>1.0774934923478512E-3</v>
      </c>
      <c r="O110">
        <f t="shared" si="2"/>
        <v>5.9287649660010891E-2</v>
      </c>
    </row>
    <row r="111" spans="2:15" x14ac:dyDescent="0.3">
      <c r="B111" s="28">
        <f t="shared" si="3"/>
        <v>5.5999999999999961</v>
      </c>
      <c r="C111">
        <f t="shared" si="1"/>
        <v>0.1</v>
      </c>
      <c r="D111">
        <f t="shared" si="14"/>
        <v>1.5005048437872388E-2</v>
      </c>
      <c r="E111">
        <f t="shared" si="11"/>
        <v>6.5454986485351148E-3</v>
      </c>
      <c r="F111">
        <f t="shared" si="12"/>
        <v>4.1789843832336963E-2</v>
      </c>
      <c r="G111">
        <f t="shared" si="13"/>
        <v>5.2129946334755713E-2</v>
      </c>
      <c r="H111">
        <f t="shared" si="4"/>
        <v>2.9299718875157046E-3</v>
      </c>
      <c r="I111">
        <f t="shared" si="5"/>
        <v>2.0738034923487088E-4</v>
      </c>
      <c r="J111">
        <f t="shared" si="6"/>
        <v>3.5919330136617388E-4</v>
      </c>
      <c r="K111">
        <f t="shared" si="7"/>
        <v>4.361827217398611</v>
      </c>
      <c r="L111">
        <f t="shared" si="8"/>
        <v>2.5183021181237244</v>
      </c>
      <c r="M111">
        <f t="shared" si="9"/>
        <v>1.5714584311743069E-4</v>
      </c>
      <c r="N111">
        <f t="shared" si="10"/>
        <v>1.0887383379105517E-3</v>
      </c>
      <c r="O111">
        <f t="shared" si="2"/>
        <v>5.8210156167663042E-2</v>
      </c>
    </row>
    <row r="112" spans="2:15" x14ac:dyDescent="0.3">
      <c r="B112" s="28">
        <f t="shared" si="3"/>
        <v>5.6999999999999957</v>
      </c>
      <c r="C112">
        <f t="shared" si="1"/>
        <v>0.1</v>
      </c>
      <c r="D112">
        <f t="shared" si="14"/>
        <v>1.5272995731405824E-2</v>
      </c>
      <c r="E112">
        <f t="shared" si="11"/>
        <v>6.7026444916525457E-3</v>
      </c>
      <c r="F112">
        <f t="shared" si="12"/>
        <v>4.2878582170247516E-2</v>
      </c>
      <c r="G112">
        <f t="shared" si="13"/>
        <v>5.3656786466933337E-2</v>
      </c>
      <c r="H112">
        <f t="shared" si="4"/>
        <v>2.9952692800659349E-3</v>
      </c>
      <c r="I112">
        <f t="shared" si="5"/>
        <v>2.1541204428500443E-4</v>
      </c>
      <c r="J112">
        <f t="shared" si="6"/>
        <v>3.7310460526390467E-4</v>
      </c>
      <c r="K112">
        <f t="shared" si="7"/>
        <v>4.4208086927224173</v>
      </c>
      <c r="L112">
        <f t="shared" si="8"/>
        <v>2.5523550887791258</v>
      </c>
      <c r="M112">
        <f t="shared" si="9"/>
        <v>1.5877169509177479E-4</v>
      </c>
      <c r="N112">
        <f t="shared" si="10"/>
        <v>1.1000025708111521E-3</v>
      </c>
      <c r="O112">
        <f t="shared" si="2"/>
        <v>5.712141782975249E-2</v>
      </c>
    </row>
    <row r="113" spans="2:15" x14ac:dyDescent="0.3">
      <c r="B113" s="28">
        <f t="shared" si="3"/>
        <v>5.7999999999999954</v>
      </c>
      <c r="C113">
        <f t="shared" si="1"/>
        <v>0.1</v>
      </c>
      <c r="D113">
        <f t="shared" si="14"/>
        <v>1.5540943024939259E-2</v>
      </c>
      <c r="E113">
        <f t="shared" si="11"/>
        <v>6.8614161867443209E-3</v>
      </c>
      <c r="F113">
        <f t="shared" si="12"/>
        <v>4.3978584741058667E-2</v>
      </c>
      <c r="G113">
        <f t="shared" si="13"/>
        <v>5.520677823820043E-2</v>
      </c>
      <c r="H113">
        <f t="shared" si="4"/>
        <v>3.0610542165495462E-3</v>
      </c>
      <c r="I113">
        <f t="shared" si="5"/>
        <v>2.2364059547768151E-4</v>
      </c>
      <c r="J113">
        <f t="shared" si="6"/>
        <v>3.8735687400230282E-4</v>
      </c>
      <c r="K113">
        <f t="shared" si="7"/>
        <v>4.4795708770300084</v>
      </c>
      <c r="L113">
        <f t="shared" si="8"/>
        <v>2.5862814517072836</v>
      </c>
      <c r="M113">
        <f t="shared" si="9"/>
        <v>1.6040059250637943E-4</v>
      </c>
      <c r="N113">
        <f t="shared" si="10"/>
        <v>1.1112879031408035E-3</v>
      </c>
      <c r="O113">
        <f t="shared" si="2"/>
        <v>5.6021415258941339E-2</v>
      </c>
    </row>
    <row r="114" spans="2:15" x14ac:dyDescent="0.3">
      <c r="B114" s="28">
        <f t="shared" si="3"/>
        <v>5.899999999999995</v>
      </c>
      <c r="C114">
        <f t="shared" si="1"/>
        <v>0.1</v>
      </c>
      <c r="D114">
        <f t="shared" si="14"/>
        <v>1.5808890318472695E-2</v>
      </c>
      <c r="E114">
        <f t="shared" si="11"/>
        <v>7.0218167792507006E-3</v>
      </c>
      <c r="F114">
        <f t="shared" si="12"/>
        <v>4.5089872644199468E-2</v>
      </c>
      <c r="G114">
        <f t="shared" si="13"/>
        <v>5.6780038884558168E-2</v>
      </c>
      <c r="H114">
        <f t="shared" si="4"/>
        <v>3.1273241052358468E-3</v>
      </c>
      <c r="I114">
        <f t="shared" si="5"/>
        <v>2.3206849205564952E-4</v>
      </c>
      <c r="J114">
        <f t="shared" si="6"/>
        <v>4.0195441907627932E-4</v>
      </c>
      <c r="K114">
        <f t="shared" si="7"/>
        <v>4.5381122814140724</v>
      </c>
      <c r="L114">
        <f t="shared" si="8"/>
        <v>2.6200803472871619</v>
      </c>
      <c r="M114">
        <f t="shared" si="9"/>
        <v>1.6203277663044634E-4</v>
      </c>
      <c r="N114">
        <f t="shared" si="10"/>
        <v>1.1225960064615681E-3</v>
      </c>
      <c r="O114">
        <f t="shared" si="2"/>
        <v>5.4910127355800538E-2</v>
      </c>
    </row>
    <row r="115" spans="2:15" x14ac:dyDescent="0.3">
      <c r="B115" s="28">
        <f t="shared" si="3"/>
        <v>5.9999999999999947</v>
      </c>
      <c r="C115">
        <f t="shared" si="1"/>
        <v>0.1</v>
      </c>
      <c r="D115">
        <f t="shared" si="14"/>
        <v>1.6076837612006126E-2</v>
      </c>
      <c r="E115">
        <f t="shared" si="11"/>
        <v>7.1838495558811466E-3</v>
      </c>
      <c r="F115">
        <f t="shared" si="12"/>
        <v>4.6212468650661039E-2</v>
      </c>
      <c r="G115">
        <f t="shared" si="13"/>
        <v>5.8376688210821197E-2</v>
      </c>
      <c r="H115">
        <f t="shared" si="4"/>
        <v>3.1940764381352869E-3</v>
      </c>
      <c r="I115">
        <f t="shared" si="5"/>
        <v>2.406982455821981E-4</v>
      </c>
      <c r="J115">
        <f t="shared" si="6"/>
        <v>4.1690159064105816E-4</v>
      </c>
      <c r="K115">
        <f t="shared" si="7"/>
        <v>4.5964314639162351</v>
      </c>
      <c r="L115">
        <f t="shared" si="8"/>
        <v>2.6537509430037041</v>
      </c>
      <c r="M115">
        <f t="shared" si="9"/>
        <v>1.6366848330365098E-4</v>
      </c>
      <c r="N115">
        <f t="shared" si="10"/>
        <v>1.1339285147186479E-3</v>
      </c>
      <c r="O115">
        <f t="shared" si="2"/>
        <v>5.3787531349338967E-2</v>
      </c>
    </row>
  </sheetData>
  <mergeCells count="7">
    <mergeCell ref="H16:K16"/>
    <mergeCell ref="H17:K17"/>
    <mergeCell ref="B42:E42"/>
    <mergeCell ref="B16:E16"/>
    <mergeCell ref="B17:E17"/>
    <mergeCell ref="B30:D30"/>
    <mergeCell ref="B34:D3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C2A6-9D54-6E43-AB4D-C197BB0E4AAC}">
  <dimension ref="A2:AH162"/>
  <sheetViews>
    <sheetView tabSelected="1" topLeftCell="A52" zoomScale="80" zoomScaleNormal="80" workbookViewId="0">
      <selection activeCell="N84" sqref="N84"/>
    </sheetView>
  </sheetViews>
  <sheetFormatPr defaultColWidth="11" defaultRowHeight="15.6" x14ac:dyDescent="0.3"/>
  <cols>
    <col min="2" max="2" width="14.09765625" bestFit="1" customWidth="1"/>
    <col min="3" max="3" width="5.8984375" customWidth="1"/>
    <col min="5" max="5" width="12.3984375" bestFit="1" customWidth="1"/>
    <col min="7" max="7" width="23.09765625" bestFit="1" customWidth="1"/>
    <col min="8" max="8" width="13.09765625" bestFit="1" customWidth="1"/>
  </cols>
  <sheetData>
    <row r="2" spans="2:34" x14ac:dyDescent="0.3">
      <c r="B2" s="83" t="s">
        <v>115</v>
      </c>
      <c r="C2" s="84"/>
      <c r="D2" s="84"/>
      <c r="E2" s="85"/>
      <c r="G2" s="11" t="s">
        <v>43</v>
      </c>
      <c r="H2" s="3" t="s">
        <v>44</v>
      </c>
      <c r="I2" s="3" t="s">
        <v>11</v>
      </c>
      <c r="J2" s="35">
        <f>N20</f>
        <v>0.15239999999999998</v>
      </c>
      <c r="R2" s="86" t="s">
        <v>116</v>
      </c>
      <c r="S2" s="86"/>
      <c r="U2" s="86" t="s">
        <v>117</v>
      </c>
      <c r="V2" s="86"/>
      <c r="X2" s="86" t="s">
        <v>118</v>
      </c>
      <c r="Y2" s="86"/>
      <c r="AA2" s="86" t="s">
        <v>119</v>
      </c>
      <c r="AB2" s="86"/>
      <c r="AD2" s="86" t="s">
        <v>120</v>
      </c>
      <c r="AE2" s="86"/>
      <c r="AG2" s="86" t="s">
        <v>121</v>
      </c>
      <c r="AH2" s="86"/>
    </row>
    <row r="3" spans="2:34" x14ac:dyDescent="0.3">
      <c r="B3" s="12" t="s">
        <v>122</v>
      </c>
      <c r="C3" t="s">
        <v>123</v>
      </c>
      <c r="D3" t="s">
        <v>124</v>
      </c>
      <c r="E3" s="8">
        <v>100000</v>
      </c>
      <c r="G3" s="12" t="s">
        <v>47</v>
      </c>
      <c r="H3" t="s">
        <v>48</v>
      </c>
      <c r="I3" t="s">
        <v>22</v>
      </c>
      <c r="J3" s="17">
        <f>PI()*(J2^2)/4</f>
        <v>1.8241469247509915E-2</v>
      </c>
      <c r="R3">
        <v>9.9591220724063994E-3</v>
      </c>
      <c r="S3">
        <v>1.34781296490845</v>
      </c>
      <c r="U3">
        <v>9.9014421487883808E-3</v>
      </c>
      <c r="V3">
        <v>0.53886686734976597</v>
      </c>
      <c r="X3">
        <v>9.9854054618668201E-3</v>
      </c>
      <c r="Y3">
        <v>0.25280041222000199</v>
      </c>
      <c r="AA3">
        <v>1.24660142034828</v>
      </c>
      <c r="AB3">
        <v>1.63291268564479</v>
      </c>
      <c r="AD3">
        <v>0.71386520568131395</v>
      </c>
      <c r="AE3">
        <v>0.89888411090545794</v>
      </c>
      <c r="AG3">
        <v>0.174714972987115</v>
      </c>
      <c r="AH3">
        <v>1.31938143966414E-2</v>
      </c>
    </row>
    <row r="4" spans="2:34" x14ac:dyDescent="0.3">
      <c r="B4" s="12" t="s">
        <v>6</v>
      </c>
      <c r="C4" t="s">
        <v>7</v>
      </c>
      <c r="D4" t="s">
        <v>125</v>
      </c>
      <c r="E4" s="8">
        <v>60</v>
      </c>
      <c r="G4" s="83" t="s">
        <v>126</v>
      </c>
      <c r="H4" s="84"/>
      <c r="I4" s="84"/>
      <c r="J4" s="36">
        <v>1</v>
      </c>
      <c r="K4" s="36">
        <v>2</v>
      </c>
      <c r="L4" s="36">
        <v>4</v>
      </c>
      <c r="M4" s="36">
        <v>8</v>
      </c>
      <c r="N4" s="36">
        <v>16</v>
      </c>
      <c r="O4" s="40">
        <v>32</v>
      </c>
      <c r="R4">
        <v>1.4004249595391699E-2</v>
      </c>
      <c r="S4">
        <v>1.33352143216332</v>
      </c>
      <c r="U4">
        <v>1.8744695514011402E-2</v>
      </c>
      <c r="V4">
        <v>0.527499706370261</v>
      </c>
      <c r="X4">
        <v>1.1884224217901401E-2</v>
      </c>
      <c r="Y4">
        <v>0.24746769804604901</v>
      </c>
      <c r="AA4">
        <v>1.2467897814178699</v>
      </c>
      <c r="AB4">
        <v>1.48352987441289</v>
      </c>
      <c r="AD4">
        <v>0.70898050869111595</v>
      </c>
      <c r="AE4">
        <v>0.70343216390460395</v>
      </c>
      <c r="AG4">
        <v>0.182485248460102</v>
      </c>
      <c r="AH4">
        <v>1.31938143966414E-2</v>
      </c>
    </row>
    <row r="5" spans="2:34" x14ac:dyDescent="0.3">
      <c r="B5" s="12" t="s">
        <v>127</v>
      </c>
      <c r="C5" t="s">
        <v>128</v>
      </c>
      <c r="D5" t="s">
        <v>129</v>
      </c>
      <c r="E5" s="5">
        <f>E3*0.0000018401*E4/100</f>
        <v>0.11040600000000002</v>
      </c>
      <c r="G5" s="37" t="s">
        <v>130</v>
      </c>
      <c r="H5" s="3" t="s">
        <v>131</v>
      </c>
      <c r="I5" s="3" t="s">
        <v>132</v>
      </c>
      <c r="J5" s="41">
        <f>$E$5/($J$3*J4)</f>
        <v>6.0524729944695208</v>
      </c>
      <c r="K5" s="41">
        <f t="shared" ref="K5:M5" si="0">$E$5/($J$3*K4)</f>
        <v>3.0262364972347604</v>
      </c>
      <c r="L5" s="41">
        <f t="shared" si="0"/>
        <v>1.5131182486173802</v>
      </c>
      <c r="M5" s="41">
        <f t="shared" si="0"/>
        <v>0.7565591243086901</v>
      </c>
      <c r="N5" s="41">
        <f t="shared" ref="N5" si="1">$E$5/($J$3*N4)</f>
        <v>0.37827956215434505</v>
      </c>
      <c r="O5" s="19">
        <f t="shared" ref="O5" si="2">$E$5/($J$3*O4)</f>
        <v>0.18913978107717253</v>
      </c>
      <c r="R5">
        <v>1.7033316357971E-2</v>
      </c>
      <c r="S5">
        <v>1.33352143216332</v>
      </c>
      <c r="U5">
        <v>2.61682609229376E-2</v>
      </c>
      <c r="V5">
        <v>0.51637233068200905</v>
      </c>
      <c r="X5">
        <v>1.4989005538119399E-2</v>
      </c>
      <c r="Y5">
        <v>0.242247475146185</v>
      </c>
      <c r="AA5">
        <v>1.2470200391545101</v>
      </c>
      <c r="AB5">
        <v>1.3193814396641399</v>
      </c>
      <c r="AD5">
        <v>0.694001573208196</v>
      </c>
      <c r="AE5">
        <v>0.54464197774113299</v>
      </c>
      <c r="AG5">
        <v>0.23183129534883501</v>
      </c>
      <c r="AH5">
        <v>1.30539138055415E-2</v>
      </c>
    </row>
    <row r="6" spans="2:34" x14ac:dyDescent="0.3">
      <c r="B6" s="13" t="s">
        <v>133</v>
      </c>
      <c r="C6" s="6" t="s">
        <v>134</v>
      </c>
      <c r="D6" s="6" t="s">
        <v>129</v>
      </c>
      <c r="E6" s="15">
        <f>E3*0.0000018401*(100-E4)/100</f>
        <v>7.3604000000000003E-2</v>
      </c>
      <c r="G6" s="38" t="s">
        <v>135</v>
      </c>
      <c r="H6" s="6" t="s">
        <v>136</v>
      </c>
      <c r="I6" s="6" t="s">
        <v>132</v>
      </c>
      <c r="J6" s="39">
        <f t="shared" ref="J6:O6" si="3">$E$6/($J$3*J4)</f>
        <v>4.0349819963130136</v>
      </c>
      <c r="K6" s="39">
        <f t="shared" si="3"/>
        <v>2.0174909981565068</v>
      </c>
      <c r="L6" s="39">
        <f t="shared" si="3"/>
        <v>1.0087454990782534</v>
      </c>
      <c r="M6" s="39">
        <f t="shared" si="3"/>
        <v>0.5043727495391267</v>
      </c>
      <c r="N6" s="39">
        <f t="shared" si="3"/>
        <v>0.25218637476956335</v>
      </c>
      <c r="O6" s="15">
        <f t="shared" si="3"/>
        <v>0.12609318738478167</v>
      </c>
      <c r="P6" s="2"/>
      <c r="R6">
        <v>2.0271681016233702E-2</v>
      </c>
      <c r="S6">
        <v>1.33352143216332</v>
      </c>
      <c r="U6">
        <v>4.10272421128672E-2</v>
      </c>
      <c r="V6">
        <v>0.50011982907045105</v>
      </c>
      <c r="X6">
        <v>1.8632691375830901E-2</v>
      </c>
      <c r="Y6">
        <v>0.23713737056616499</v>
      </c>
      <c r="AA6">
        <v>1.23817534585084</v>
      </c>
      <c r="AB6">
        <v>1.2115276586285799</v>
      </c>
      <c r="AD6">
        <v>0.67438491136180401</v>
      </c>
      <c r="AE6">
        <v>0.44006671208501802</v>
      </c>
      <c r="AG6">
        <v>0.29451117536515498</v>
      </c>
      <c r="AH6">
        <v>1.31938143966414E-2</v>
      </c>
    </row>
    <row r="7" spans="2:34" x14ac:dyDescent="0.3">
      <c r="G7" s="12" t="s">
        <v>43</v>
      </c>
      <c r="H7" t="s">
        <v>44</v>
      </c>
      <c r="I7" t="s">
        <v>11</v>
      </c>
      <c r="J7" s="18">
        <f>N19</f>
        <v>0.127</v>
      </c>
      <c r="R7">
        <v>2.4478202743611101E-2</v>
      </c>
      <c r="S7">
        <v>1.33352143216332</v>
      </c>
      <c r="U7">
        <v>4.7432033168480998E-2</v>
      </c>
      <c r="V7">
        <v>0.49481680921551402</v>
      </c>
      <c r="X7">
        <v>2.2015260372539699E-2</v>
      </c>
      <c r="Y7">
        <v>0.234622884814226</v>
      </c>
      <c r="AA7">
        <v>1.2295172224878901</v>
      </c>
      <c r="AB7">
        <v>1.0435626297753899</v>
      </c>
      <c r="AD7">
        <v>0.66002608017406195</v>
      </c>
      <c r="AE7">
        <v>0.37905628655634099</v>
      </c>
      <c r="AG7">
        <v>0.31437516883467398</v>
      </c>
      <c r="AH7">
        <v>1.31938143966414E-2</v>
      </c>
    </row>
    <row r="8" spans="2:34" x14ac:dyDescent="0.3">
      <c r="G8" s="12" t="s">
        <v>47</v>
      </c>
      <c r="H8" t="s">
        <v>48</v>
      </c>
      <c r="I8" t="s">
        <v>22</v>
      </c>
      <c r="J8" s="17">
        <f>PI()*(J7^2)/4</f>
        <v>1.2667686977437444E-2</v>
      </c>
      <c r="R8">
        <v>3.2479861841437599E-2</v>
      </c>
      <c r="S8">
        <v>1.33352143216332</v>
      </c>
      <c r="U8">
        <v>6.5726182397772198E-2</v>
      </c>
      <c r="V8">
        <v>0.54464197774113299</v>
      </c>
      <c r="X8">
        <v>2.9213281535365301E-2</v>
      </c>
      <c r="Y8">
        <v>0.22723827377490999</v>
      </c>
      <c r="AA8">
        <v>1.2210016302465001</v>
      </c>
      <c r="AB8">
        <v>0.86136096220590697</v>
      </c>
      <c r="AD8">
        <v>0.63217662978191203</v>
      </c>
      <c r="AE8">
        <v>0.293489516372545</v>
      </c>
      <c r="AG8">
        <v>0.34046465494038503</v>
      </c>
      <c r="AH8">
        <v>1.36225766197722E-2</v>
      </c>
    </row>
    <row r="9" spans="2:34" x14ac:dyDescent="0.3">
      <c r="G9" s="83" t="s">
        <v>126</v>
      </c>
      <c r="H9" s="84"/>
      <c r="I9" s="84"/>
      <c r="J9" s="36">
        <v>1</v>
      </c>
      <c r="K9" s="36">
        <v>2</v>
      </c>
      <c r="L9" s="36">
        <v>4</v>
      </c>
      <c r="M9" s="36">
        <v>8</v>
      </c>
      <c r="N9" s="36">
        <v>16</v>
      </c>
      <c r="O9" s="40">
        <v>32</v>
      </c>
      <c r="R9">
        <v>3.80982925027726E-2</v>
      </c>
      <c r="S9">
        <v>1.33352143216332</v>
      </c>
      <c r="U9">
        <v>0.100805674771551</v>
      </c>
      <c r="V9">
        <v>0.61240261576210497</v>
      </c>
      <c r="X9">
        <v>3.7114124841935103E-2</v>
      </c>
      <c r="Y9">
        <v>0.22008608882755501</v>
      </c>
      <c r="AA9">
        <v>1.22124762704064</v>
      </c>
      <c r="AB9">
        <v>0.75793092879535495</v>
      </c>
      <c r="AD9">
        <v>0.59673307604200598</v>
      </c>
      <c r="AE9">
        <v>0.239678804408022</v>
      </c>
      <c r="AG9">
        <v>0.41715500906081698</v>
      </c>
      <c r="AH9">
        <v>1.29154966501488E-2</v>
      </c>
    </row>
    <row r="10" spans="2:34" x14ac:dyDescent="0.3">
      <c r="G10" s="11" t="s">
        <v>130</v>
      </c>
      <c r="H10" s="3" t="s">
        <v>131</v>
      </c>
      <c r="I10" s="3" t="s">
        <v>132</v>
      </c>
      <c r="J10" s="41">
        <f t="shared" ref="J10:O10" si="4">$E$5/($J$8*J9)</f>
        <v>8.7155611120361076</v>
      </c>
      <c r="K10" s="41">
        <f t="shared" si="4"/>
        <v>4.3577805560180538</v>
      </c>
      <c r="L10" s="41">
        <f t="shared" si="4"/>
        <v>2.1788902780090269</v>
      </c>
      <c r="M10" s="41">
        <f t="shared" si="4"/>
        <v>1.0894451390045135</v>
      </c>
      <c r="N10" s="41">
        <f t="shared" si="4"/>
        <v>0.54472256950225673</v>
      </c>
      <c r="O10" s="19">
        <f t="shared" si="4"/>
        <v>0.27236128475112836</v>
      </c>
      <c r="R10">
        <v>3.9793344376801203E-2</v>
      </c>
      <c r="S10">
        <v>1.3193814396641399</v>
      </c>
      <c r="U10">
        <v>0.125293755126104</v>
      </c>
      <c r="V10">
        <v>0.65285211411278399</v>
      </c>
      <c r="X10">
        <v>4.9970021500767701E-2</v>
      </c>
      <c r="Y10">
        <v>0.20866251828387</v>
      </c>
      <c r="AA10">
        <v>1.19542573581774</v>
      </c>
      <c r="AB10">
        <v>0.59312761997282504</v>
      </c>
      <c r="AD10">
        <v>0.56731941519612406</v>
      </c>
      <c r="AE10">
        <v>0.20866251828387</v>
      </c>
      <c r="AG10">
        <v>0.448569746567273</v>
      </c>
      <c r="AH10">
        <v>1.2245117673105399E-2</v>
      </c>
    </row>
    <row r="11" spans="2:34" x14ac:dyDescent="0.3">
      <c r="G11" s="13" t="s">
        <v>135</v>
      </c>
      <c r="H11" s="6" t="s">
        <v>136</v>
      </c>
      <c r="I11" s="6" t="s">
        <v>132</v>
      </c>
      <c r="J11" s="39">
        <f>$E$6/($J$8*J9)</f>
        <v>5.8103740746907384</v>
      </c>
      <c r="K11" s="39">
        <f t="shared" ref="K11:O11" si="5">$E$6/($J$8*K9)</f>
        <v>2.9051870373453692</v>
      </c>
      <c r="L11" s="39">
        <f t="shared" si="5"/>
        <v>1.4525935186726846</v>
      </c>
      <c r="M11" s="39">
        <f t="shared" si="5"/>
        <v>0.7262967593363423</v>
      </c>
      <c r="N11" s="39">
        <f t="shared" si="5"/>
        <v>0.36314837966817115</v>
      </c>
      <c r="O11" s="15">
        <f t="shared" si="5"/>
        <v>0.18157418983408558</v>
      </c>
      <c r="R11">
        <v>5.1290787849945597E-2</v>
      </c>
      <c r="S11">
        <v>1.33352143216332</v>
      </c>
      <c r="U11">
        <v>0.173621451598618</v>
      </c>
      <c r="V11">
        <v>0.71097094323124299</v>
      </c>
      <c r="X11">
        <v>6.4416450735251402E-2</v>
      </c>
      <c r="Y11">
        <v>0.19365871108531801</v>
      </c>
      <c r="AA11">
        <v>1.17020875254892</v>
      </c>
      <c r="AB11">
        <v>0.44954976790018197</v>
      </c>
      <c r="AD11">
        <v>0.53550314989210601</v>
      </c>
      <c r="AE11">
        <v>0.17223091590007</v>
      </c>
      <c r="AG11">
        <v>0.46856663624117401</v>
      </c>
      <c r="AH11">
        <v>1.1486433039304E-2</v>
      </c>
    </row>
    <row r="12" spans="2:34" x14ac:dyDescent="0.3">
      <c r="R12">
        <v>5.8442970717122601E-2</v>
      </c>
      <c r="S12">
        <v>1.33352143216332</v>
      </c>
      <c r="U12">
        <v>0.23885537833418799</v>
      </c>
      <c r="V12">
        <v>0.76605377888697701</v>
      </c>
      <c r="X12">
        <v>8.3649397485202795E-2</v>
      </c>
      <c r="Y12">
        <v>0.17223091590007</v>
      </c>
      <c r="AA12">
        <v>1.1537065627488901</v>
      </c>
      <c r="AB12">
        <v>0.371060259911076</v>
      </c>
      <c r="AD12">
        <v>0.52402217409687302</v>
      </c>
      <c r="AE12">
        <v>0.16329126856447901</v>
      </c>
      <c r="AG12">
        <v>0.49304234783089601</v>
      </c>
      <c r="AH12">
        <v>1.04356262977539E-2</v>
      </c>
    </row>
    <row r="13" spans="2:34" x14ac:dyDescent="0.3">
      <c r="M13" s="83" t="s">
        <v>137</v>
      </c>
      <c r="N13" s="85"/>
      <c r="R13">
        <v>6.1934000582640203E-2</v>
      </c>
      <c r="S13">
        <v>1.33352143216332</v>
      </c>
      <c r="U13">
        <v>0.27612471365263502</v>
      </c>
      <c r="V13">
        <v>0.79094839324178601</v>
      </c>
      <c r="X13">
        <v>9.1927225532020707E-2</v>
      </c>
      <c r="Y13">
        <v>0.16329126856447901</v>
      </c>
      <c r="AA13">
        <v>1.1292748342348</v>
      </c>
      <c r="AB13">
        <v>0.29663488391777298</v>
      </c>
      <c r="AD13">
        <v>0.54349114917936203</v>
      </c>
      <c r="AE13">
        <v>0.14216011881646201</v>
      </c>
      <c r="AG13">
        <v>0.50392070707850201</v>
      </c>
      <c r="AH13">
        <v>0.01</v>
      </c>
    </row>
    <row r="14" spans="2:34" x14ac:dyDescent="0.3">
      <c r="M14" s="13" t="s">
        <v>138</v>
      </c>
      <c r="N14" s="34" t="s">
        <v>113</v>
      </c>
      <c r="R14">
        <v>6.3297308496803303E-2</v>
      </c>
      <c r="S14">
        <v>1.3193814396641399</v>
      </c>
      <c r="U14">
        <v>0.42046650850444001</v>
      </c>
      <c r="V14">
        <v>0.85222752253938605</v>
      </c>
      <c r="X14">
        <v>0.101025911897462</v>
      </c>
      <c r="Y14">
        <v>0.15317404637020701</v>
      </c>
      <c r="AA14">
        <v>1.1052862669185299</v>
      </c>
      <c r="AB14">
        <v>0.24746769804604901</v>
      </c>
      <c r="AD14">
        <v>0.56781487539867803</v>
      </c>
      <c r="AE14">
        <v>0.11986812269235</v>
      </c>
    </row>
    <row r="15" spans="2:34" x14ac:dyDescent="0.3">
      <c r="M15" s="32">
        <v>1</v>
      </c>
      <c r="N15" s="22">
        <v>2.5399999999999999E-2</v>
      </c>
      <c r="R15">
        <v>8.6460613806247505E-2</v>
      </c>
      <c r="S15">
        <v>1.3193814396641399</v>
      </c>
      <c r="U15">
        <v>0.65912919037289897</v>
      </c>
      <c r="V15">
        <v>0.89888411090545794</v>
      </c>
      <c r="X15">
        <v>0.115972627630755</v>
      </c>
      <c r="Y15">
        <v>0.136225766197722</v>
      </c>
      <c r="AA15">
        <v>1.0817891148315499</v>
      </c>
      <c r="AB15">
        <v>0.20866251828387</v>
      </c>
      <c r="AD15">
        <v>0.58894053889874598</v>
      </c>
      <c r="AE15">
        <v>0.101071713764806</v>
      </c>
    </row>
    <row r="16" spans="2:34" x14ac:dyDescent="0.3">
      <c r="M16" s="32">
        <v>2</v>
      </c>
      <c r="N16" s="22">
        <f>$N$15*M16</f>
        <v>5.0799999999999998E-2</v>
      </c>
      <c r="R16">
        <v>8.90069727493117E-2</v>
      </c>
      <c r="S16">
        <v>1.3053913805541499</v>
      </c>
      <c r="U16">
        <v>0.713853221709427</v>
      </c>
      <c r="V16">
        <v>0.908517575651686</v>
      </c>
      <c r="X16">
        <v>0.12562020348672201</v>
      </c>
      <c r="Y16">
        <v>0.125089893343068</v>
      </c>
      <c r="AA16">
        <v>1.05880926066634</v>
      </c>
      <c r="AB16">
        <v>0.17407673833302301</v>
      </c>
      <c r="AD16">
        <v>0.602076258167625</v>
      </c>
      <c r="AE16">
        <v>8.3425015553682105E-2</v>
      </c>
    </row>
    <row r="17" spans="13:31" x14ac:dyDescent="0.3">
      <c r="M17" s="32">
        <v>3</v>
      </c>
      <c r="N17" s="22">
        <f t="shared" ref="N17:N22" si="6">$N$15*M17</f>
        <v>7.619999999999999E-2</v>
      </c>
      <c r="R17">
        <v>0.11144531744232899</v>
      </c>
      <c r="S17">
        <v>1.3053913805541499</v>
      </c>
      <c r="X17">
        <v>0.137065348834155</v>
      </c>
      <c r="Y17">
        <v>0.112441317560942</v>
      </c>
      <c r="AA17">
        <v>1.0214976856037901</v>
      </c>
      <c r="AB17">
        <v>0.136225766197722</v>
      </c>
      <c r="AD17">
        <v>0.62001619416049802</v>
      </c>
      <c r="AE17">
        <v>6.6692051071530506E-2</v>
      </c>
    </row>
    <row r="18" spans="13:31" x14ac:dyDescent="0.3">
      <c r="M18" s="32">
        <v>4</v>
      </c>
      <c r="N18" s="22">
        <f t="shared" si="6"/>
        <v>0.1016</v>
      </c>
      <c r="R18">
        <v>0.113898481808206</v>
      </c>
      <c r="S18">
        <v>1.2915496650148801</v>
      </c>
      <c r="X18">
        <v>0.16319809211546599</v>
      </c>
      <c r="Y18">
        <v>8.4319092928662506E-2</v>
      </c>
      <c r="AA18">
        <v>0.99265734040987497</v>
      </c>
      <c r="AB18">
        <v>0.107747550892219</v>
      </c>
      <c r="AD18">
        <v>0.62930711532454497</v>
      </c>
      <c r="AE18">
        <v>5.2749970637026099E-2</v>
      </c>
    </row>
    <row r="19" spans="13:31" x14ac:dyDescent="0.3">
      <c r="M19" s="32">
        <v>5</v>
      </c>
      <c r="N19" s="22">
        <f t="shared" si="6"/>
        <v>0.127</v>
      </c>
      <c r="R19">
        <v>0.12607019467040101</v>
      </c>
      <c r="S19">
        <v>1.2915496650148801</v>
      </c>
      <c r="X19">
        <v>0.17172279090036799</v>
      </c>
      <c r="Y19">
        <v>7.6605377888697895E-2</v>
      </c>
      <c r="AA19">
        <v>0.98583187918516002</v>
      </c>
      <c r="AB19">
        <v>8.6136096220590694E-2</v>
      </c>
      <c r="AD19">
        <v>0.65309327446454801</v>
      </c>
      <c r="AE19">
        <v>3.0955707954434902E-2</v>
      </c>
    </row>
    <row r="20" spans="13:31" x14ac:dyDescent="0.3">
      <c r="M20" s="32">
        <v>6</v>
      </c>
      <c r="N20" s="22">
        <f t="shared" si="6"/>
        <v>0.15239999999999998</v>
      </c>
      <c r="R20">
        <v>0.127909954747781</v>
      </c>
      <c r="S20">
        <v>1.3053913805541499</v>
      </c>
      <c r="X20">
        <v>0.17809383142871199</v>
      </c>
      <c r="Y20">
        <v>6.8859356994058707E-2</v>
      </c>
      <c r="AA20">
        <v>0.97852754062180902</v>
      </c>
      <c r="AB20">
        <v>9.6852561485993402E-2</v>
      </c>
      <c r="AD20">
        <v>0.66310245492851505</v>
      </c>
      <c r="AE20">
        <v>1.9783188827841601E-2</v>
      </c>
    </row>
    <row r="21" spans="13:31" x14ac:dyDescent="0.3">
      <c r="M21" s="32">
        <v>7</v>
      </c>
      <c r="N21" s="22">
        <f t="shared" si="6"/>
        <v>0.17779999999999999</v>
      </c>
      <c r="R21">
        <v>0.13457103399539699</v>
      </c>
      <c r="S21">
        <v>1.3053913805541499</v>
      </c>
      <c r="X21">
        <v>0.18470434291146801</v>
      </c>
      <c r="Y21">
        <v>6.1240261576210597E-2</v>
      </c>
      <c r="AA21">
        <v>0.98626226624129099</v>
      </c>
      <c r="AB21">
        <v>6.5285211411278396E-2</v>
      </c>
      <c r="AD21">
        <v>0.67334415624948196</v>
      </c>
      <c r="AE21">
        <v>1.17339557049307E-2</v>
      </c>
    </row>
    <row r="22" spans="13:31" x14ac:dyDescent="0.3">
      <c r="M22" s="33">
        <v>8</v>
      </c>
      <c r="N22" s="23">
        <f t="shared" si="6"/>
        <v>0.20319999999999999</v>
      </c>
      <c r="R22">
        <v>0.136534848016337</v>
      </c>
      <c r="S22">
        <v>1.3193814396641399</v>
      </c>
      <c r="X22">
        <v>0.19437853024214599</v>
      </c>
      <c r="Y22">
        <v>5.1089697745069301E-2</v>
      </c>
      <c r="AA22">
        <v>0.994174952349279</v>
      </c>
      <c r="AB22">
        <v>4.0842386526745197E-2</v>
      </c>
      <c r="AD22">
        <v>0.67351373492873701</v>
      </c>
      <c r="AE22">
        <v>0.01</v>
      </c>
    </row>
    <row r="23" spans="13:31" x14ac:dyDescent="0.3">
      <c r="R23">
        <v>0.14055358794523001</v>
      </c>
      <c r="S23">
        <v>1.3193814396641399</v>
      </c>
      <c r="X23">
        <v>0.197264791201823</v>
      </c>
      <c r="Y23">
        <v>4.4006671208501803E-2</v>
      </c>
      <c r="AA23">
        <v>1.00980130785787</v>
      </c>
      <c r="AB23">
        <v>2.0426087368585099E-2</v>
      </c>
    </row>
    <row r="24" spans="13:31" x14ac:dyDescent="0.3">
      <c r="R24">
        <v>0.14260470621715901</v>
      </c>
      <c r="S24">
        <v>1.33352143216332</v>
      </c>
      <c r="X24">
        <v>0.20020399184332499</v>
      </c>
      <c r="Y24">
        <v>3.6712572300350403E-2</v>
      </c>
      <c r="AA24">
        <v>1.0106323037116201</v>
      </c>
      <c r="AB24">
        <v>1.2115276586285801E-2</v>
      </c>
    </row>
    <row r="25" spans="13:31" x14ac:dyDescent="0.3">
      <c r="R25">
        <v>0.148946909361554</v>
      </c>
      <c r="S25">
        <v>1.33352143216332</v>
      </c>
      <c r="X25">
        <v>0.201711983611296</v>
      </c>
      <c r="Y25">
        <v>3.12874645375757E-2</v>
      </c>
      <c r="AA25">
        <v>1.01092076815066</v>
      </c>
      <c r="AB25">
        <v>1.01071713764806E-2</v>
      </c>
    </row>
    <row r="26" spans="13:31" x14ac:dyDescent="0.3">
      <c r="R26">
        <v>0.25104952562032901</v>
      </c>
      <c r="S26">
        <v>1.42160118816462</v>
      </c>
      <c r="X26">
        <v>0.20030484548056701</v>
      </c>
      <c r="Y26">
        <v>2.6664038389397099E-2</v>
      </c>
    </row>
    <row r="27" spans="13:31" x14ac:dyDescent="0.3">
      <c r="R27">
        <v>0.28604722368469199</v>
      </c>
      <c r="S27">
        <v>1.4522354602966701</v>
      </c>
      <c r="X27">
        <v>0.19890752351288099</v>
      </c>
      <c r="Y27">
        <v>2.2723827377490999E-2</v>
      </c>
    </row>
    <row r="28" spans="13:31" x14ac:dyDescent="0.3">
      <c r="R28">
        <v>0.340418933377301</v>
      </c>
      <c r="S28">
        <v>1.48352987441289</v>
      </c>
      <c r="X28">
        <v>0.196082794065291</v>
      </c>
      <c r="Y28">
        <v>1.9995207985627199E-2</v>
      </c>
    </row>
    <row r="29" spans="13:31" x14ac:dyDescent="0.3">
      <c r="R29">
        <v>0.58640508183907103</v>
      </c>
      <c r="S29">
        <v>1.56474814165801</v>
      </c>
      <c r="X29">
        <v>0.19189818456037999</v>
      </c>
      <c r="Y29">
        <v>1.7782794100389201E-2</v>
      </c>
    </row>
    <row r="30" spans="13:31" x14ac:dyDescent="0.3">
      <c r="R30">
        <v>0.77806842139717303</v>
      </c>
      <c r="S30">
        <v>1.5984671064343099</v>
      </c>
      <c r="X30">
        <v>0.185098556949441</v>
      </c>
      <c r="Y30">
        <v>1.5815177628767101E-2</v>
      </c>
    </row>
    <row r="31" spans="13:31" x14ac:dyDescent="0.3">
      <c r="R31">
        <v>1.1344431457962301</v>
      </c>
      <c r="S31">
        <v>1.63291268564479</v>
      </c>
      <c r="X31">
        <v>0.17853686683207101</v>
      </c>
      <c r="Y31">
        <v>1.4216011881646199E-2</v>
      </c>
    </row>
    <row r="32" spans="13:31" x14ac:dyDescent="0.3">
      <c r="R32">
        <v>1.2375726993340801</v>
      </c>
      <c r="S32">
        <v>1.6504128356641099</v>
      </c>
      <c r="X32">
        <v>0.174714972987115</v>
      </c>
      <c r="Y32">
        <v>1.31938143966414E-2</v>
      </c>
    </row>
    <row r="43" spans="2:31" x14ac:dyDescent="0.3">
      <c r="G43" s="11" t="s">
        <v>43</v>
      </c>
      <c r="H43" s="3" t="s">
        <v>44</v>
      </c>
      <c r="I43" s="3" t="s">
        <v>11</v>
      </c>
      <c r="J43" s="35">
        <f>N20</f>
        <v>0.15239999999999998</v>
      </c>
    </row>
    <row r="44" spans="2:31" x14ac:dyDescent="0.3">
      <c r="G44" s="12" t="s">
        <v>47</v>
      </c>
      <c r="H44" t="s">
        <v>48</v>
      </c>
      <c r="I44" t="s">
        <v>22</v>
      </c>
      <c r="J44" s="17">
        <f>PI()*(J43^2)/4</f>
        <v>1.8241469247509915E-2</v>
      </c>
    </row>
    <row r="45" spans="2:31" x14ac:dyDescent="0.3">
      <c r="G45" s="80">
        <v>1</v>
      </c>
      <c r="H45" s="81"/>
      <c r="I45" s="81">
        <v>2</v>
      </c>
      <c r="J45" s="81"/>
      <c r="K45" s="81">
        <v>4</v>
      </c>
      <c r="L45" s="81"/>
      <c r="M45" s="81">
        <v>8</v>
      </c>
      <c r="N45" s="82"/>
    </row>
    <row r="46" spans="2:31" x14ac:dyDescent="0.3">
      <c r="B46" s="31" t="s">
        <v>139</v>
      </c>
      <c r="C46" s="3" t="s">
        <v>123</v>
      </c>
      <c r="D46" s="3" t="s">
        <v>7</v>
      </c>
      <c r="E46" s="3" t="s">
        <v>128</v>
      </c>
      <c r="F46" s="16" t="s">
        <v>134</v>
      </c>
      <c r="G46" s="31" t="s">
        <v>131</v>
      </c>
      <c r="H46" s="3" t="s">
        <v>136</v>
      </c>
      <c r="I46" s="3" t="s">
        <v>131</v>
      </c>
      <c r="J46" s="3" t="s">
        <v>136</v>
      </c>
      <c r="K46" s="3" t="s">
        <v>131</v>
      </c>
      <c r="L46" s="3" t="s">
        <v>136</v>
      </c>
      <c r="M46" s="3" t="s">
        <v>131</v>
      </c>
      <c r="N46" s="16" t="s">
        <v>136</v>
      </c>
    </row>
    <row r="47" spans="2:31" x14ac:dyDescent="0.3">
      <c r="B47" s="33"/>
      <c r="C47" s="6" t="s">
        <v>140</v>
      </c>
      <c r="D47" s="6" t="s">
        <v>125</v>
      </c>
      <c r="E47" s="6" t="s">
        <v>129</v>
      </c>
      <c r="F47" s="23" t="s">
        <v>129</v>
      </c>
      <c r="G47" s="33" t="s">
        <v>132</v>
      </c>
      <c r="H47" s="6" t="s">
        <v>132</v>
      </c>
      <c r="I47" s="6" t="s">
        <v>132</v>
      </c>
      <c r="J47" s="6" t="s">
        <v>132</v>
      </c>
      <c r="K47" s="6" t="s">
        <v>132</v>
      </c>
      <c r="L47" s="6" t="s">
        <v>132</v>
      </c>
      <c r="M47" s="6" t="s">
        <v>132</v>
      </c>
      <c r="N47" s="23" t="s">
        <v>132</v>
      </c>
    </row>
    <row r="48" spans="2:31" x14ac:dyDescent="0.3">
      <c r="B48" s="31">
        <v>1</v>
      </c>
      <c r="C48" s="3">
        <v>9000</v>
      </c>
      <c r="D48" s="46">
        <v>2</v>
      </c>
      <c r="E48" s="3">
        <f>C48*D48/(100*60*60*24)</f>
        <v>2.0833333333333333E-3</v>
      </c>
      <c r="F48" s="3">
        <f>C48*(100-D48)/(100*60*60*24)</f>
        <v>0.10208333333333333</v>
      </c>
      <c r="G48" s="3">
        <f>E48/($J$44*$G$45)</f>
        <v>0.11420863665451304</v>
      </c>
      <c r="H48" s="3">
        <f>F48/($J$44*$G$45)</f>
        <v>5.596223196071139</v>
      </c>
      <c r="I48" s="3">
        <f>E48/($J$44*$I$45)</f>
        <v>5.7104318327256522E-2</v>
      </c>
      <c r="J48" s="3">
        <f>F48/($J$44*$I$45)</f>
        <v>2.7981115980355695</v>
      </c>
      <c r="K48" s="3">
        <f>E48/($J$44*$K$45)</f>
        <v>2.8552159163628261E-2</v>
      </c>
      <c r="L48" s="3">
        <f>F48/($J$44*$K$45)</f>
        <v>1.3990557990177848</v>
      </c>
      <c r="M48" s="3">
        <f>E48/($J$44*$M$45)</f>
        <v>1.427607958181413E-2</v>
      </c>
      <c r="N48" s="3">
        <f>F48/($J$44*$M$45)</f>
        <v>0.69952789950889238</v>
      </c>
      <c r="W48" s="43" t="s">
        <v>141</v>
      </c>
      <c r="X48" s="43" t="s">
        <v>142</v>
      </c>
      <c r="Y48" s="43" t="s">
        <v>143</v>
      </c>
      <c r="Z48" s="43" t="s">
        <v>144</v>
      </c>
      <c r="AA48" s="43" t="s">
        <v>145</v>
      </c>
      <c r="AB48" s="43" t="s">
        <v>7</v>
      </c>
      <c r="AC48" s="43" t="s">
        <v>146</v>
      </c>
      <c r="AD48" s="43" t="s">
        <v>147</v>
      </c>
      <c r="AE48" s="43" t="s">
        <v>148</v>
      </c>
    </row>
    <row r="49" spans="2:32" x14ac:dyDescent="0.3">
      <c r="B49" s="32">
        <v>2</v>
      </c>
      <c r="C49">
        <v>8050</v>
      </c>
      <c r="D49" s="47">
        <v>21</v>
      </c>
      <c r="E49">
        <f t="shared" ref="E49:E52" si="7">C49*D49/(100*60*60*24)</f>
        <v>1.9565972222222221E-2</v>
      </c>
      <c r="F49">
        <f t="shared" ref="F49:F52" si="8">C49*(100-D49)/(100*60*60*24)</f>
        <v>7.360532407407408E-2</v>
      </c>
      <c r="G49" s="3">
        <f t="shared" ref="G49:G52" si="9">E49/($J$44*$G$45)</f>
        <v>1.0726094459136348</v>
      </c>
      <c r="H49" s="3">
        <f t="shared" ref="H49:H52" si="10">F49/($J$44*$G$45)</f>
        <v>4.0350545822465316</v>
      </c>
      <c r="I49" s="3">
        <f t="shared" ref="I49:I52" si="11">E49/($J$44*$I$45)</f>
        <v>0.53630472295681741</v>
      </c>
      <c r="J49" s="3">
        <f t="shared" ref="J49:J52" si="12">F49/($J$44*$I$45)</f>
        <v>2.0175272911232658</v>
      </c>
      <c r="K49" s="3">
        <f t="shared" ref="K49:K52" si="13">E49/($J$44*$K$45)</f>
        <v>0.26815236147840871</v>
      </c>
      <c r="L49" s="3">
        <f t="shared" ref="L49:L52" si="14">F49/($J$44*$K$45)</f>
        <v>1.0087636455616329</v>
      </c>
      <c r="M49" s="3">
        <f t="shared" ref="M49:M52" si="15">E49/($J$44*$M$45)</f>
        <v>0.13407618073920435</v>
      </c>
      <c r="N49" s="3">
        <f t="shared" ref="N49:N52" si="16">F49/($J$44*$M$45)</f>
        <v>0.50438182278081645</v>
      </c>
      <c r="W49" s="43" t="s">
        <v>149</v>
      </c>
      <c r="X49" s="43" t="s">
        <v>150</v>
      </c>
      <c r="Y49" s="42" t="s">
        <v>151</v>
      </c>
      <c r="Z49" s="42" t="s">
        <v>151</v>
      </c>
      <c r="AA49" s="42" t="s">
        <v>151</v>
      </c>
      <c r="AB49" s="42" t="s">
        <v>125</v>
      </c>
      <c r="AC49" s="43" t="s">
        <v>152</v>
      </c>
      <c r="AD49" s="43"/>
      <c r="AE49" s="43" t="s">
        <v>153</v>
      </c>
    </row>
    <row r="50" spans="2:32" x14ac:dyDescent="0.3">
      <c r="B50" s="32">
        <v>3</v>
      </c>
      <c r="C50">
        <v>4250</v>
      </c>
      <c r="D50" s="47">
        <v>58</v>
      </c>
      <c r="E50">
        <f t="shared" si="7"/>
        <v>2.8530092592592593E-2</v>
      </c>
      <c r="F50">
        <f t="shared" si="8"/>
        <v>2.0659722222222222E-2</v>
      </c>
      <c r="G50" s="3">
        <f t="shared" si="9"/>
        <v>1.5640238297409703</v>
      </c>
      <c r="H50" s="3">
        <f t="shared" si="10"/>
        <v>1.1325689801572543</v>
      </c>
      <c r="I50" s="3">
        <f t="shared" si="11"/>
        <v>0.78201191487048516</v>
      </c>
      <c r="J50" s="3">
        <f t="shared" si="12"/>
        <v>0.56628449007862713</v>
      </c>
      <c r="K50" s="3">
        <f t="shared" si="13"/>
        <v>0.39100595743524258</v>
      </c>
      <c r="L50" s="3">
        <f t="shared" si="14"/>
        <v>0.28314224503931357</v>
      </c>
      <c r="M50" s="3">
        <f t="shared" si="15"/>
        <v>0.19550297871762129</v>
      </c>
      <c r="N50" s="3">
        <f t="shared" si="16"/>
        <v>0.14157112251965678</v>
      </c>
      <c r="W50" s="42" t="s">
        <v>154</v>
      </c>
      <c r="X50" s="44">
        <v>3</v>
      </c>
      <c r="Y50" s="44">
        <v>3867</v>
      </c>
      <c r="Z50" s="44">
        <v>11.5</v>
      </c>
      <c r="AA50" s="45">
        <f>(Z50+Y50)*X50</f>
        <v>11635.5</v>
      </c>
      <c r="AB50">
        <f>(Z50*100*X50)/AA50</f>
        <v>0.29650638133298957</v>
      </c>
      <c r="AC50" s="42" t="s">
        <v>155</v>
      </c>
      <c r="AD50" s="42" t="s">
        <v>156</v>
      </c>
      <c r="AE50" s="42" t="s">
        <v>157</v>
      </c>
      <c r="AF50" s="42" t="s">
        <v>158</v>
      </c>
    </row>
    <row r="51" spans="2:32" x14ac:dyDescent="0.3">
      <c r="B51" s="32">
        <v>4</v>
      </c>
      <c r="C51">
        <v>2400</v>
      </c>
      <c r="D51" s="47">
        <v>76</v>
      </c>
      <c r="E51">
        <f t="shared" si="7"/>
        <v>2.1111111111111112E-2</v>
      </c>
      <c r="F51">
        <f t="shared" si="8"/>
        <v>6.6666666666666671E-3</v>
      </c>
      <c r="G51" s="3">
        <f t="shared" si="9"/>
        <v>1.1573141847657322</v>
      </c>
      <c r="H51" s="3">
        <f t="shared" si="10"/>
        <v>0.36546763729444176</v>
      </c>
      <c r="I51" s="3">
        <f t="shared" si="11"/>
        <v>0.57865709238286611</v>
      </c>
      <c r="J51" s="3">
        <f t="shared" si="12"/>
        <v>0.18273381864722088</v>
      </c>
      <c r="K51" s="3">
        <f t="shared" si="13"/>
        <v>0.28932854619143306</v>
      </c>
      <c r="L51" s="3">
        <f t="shared" si="14"/>
        <v>9.136690932361044E-2</v>
      </c>
      <c r="M51" s="3">
        <f t="shared" si="15"/>
        <v>0.14466427309571653</v>
      </c>
      <c r="N51" s="3">
        <f t="shared" si="16"/>
        <v>4.568345466180522E-2</v>
      </c>
      <c r="W51" s="42" t="s">
        <v>159</v>
      </c>
      <c r="X51" s="44">
        <v>3</v>
      </c>
      <c r="Y51" s="44">
        <v>3763.7</v>
      </c>
      <c r="Z51" s="44">
        <v>14.7</v>
      </c>
      <c r="AA51" s="45">
        <f t="shared" ref="AA51:AA56" si="17">(Z51+Y51)*X51</f>
        <v>11335.199999999999</v>
      </c>
      <c r="AB51">
        <f t="shared" ref="AB51:AB56" si="18">(Z51*100*X51)/AA51</f>
        <v>0.38905356764768162</v>
      </c>
      <c r="AC51" s="42" t="s">
        <v>160</v>
      </c>
      <c r="AD51" s="42" t="s">
        <v>156</v>
      </c>
      <c r="AE51" s="42" t="s">
        <v>157</v>
      </c>
      <c r="AF51" s="42" t="s">
        <v>158</v>
      </c>
    </row>
    <row r="52" spans="2:32" x14ac:dyDescent="0.3">
      <c r="B52" s="33">
        <v>5</v>
      </c>
      <c r="C52" s="6">
        <v>1340</v>
      </c>
      <c r="D52" s="48">
        <v>84</v>
      </c>
      <c r="E52" s="6">
        <f t="shared" si="7"/>
        <v>1.3027777777777777E-2</v>
      </c>
      <c r="F52" s="6">
        <f t="shared" si="8"/>
        <v>2.4814814814814816E-3</v>
      </c>
      <c r="G52" s="3">
        <f t="shared" si="9"/>
        <v>0.71418467454622148</v>
      </c>
      <c r="H52" s="3">
        <f t="shared" si="10"/>
        <v>0.1360351761040422</v>
      </c>
      <c r="I52" s="3">
        <f t="shared" si="11"/>
        <v>0.35709233727311074</v>
      </c>
      <c r="J52" s="3">
        <f t="shared" si="12"/>
        <v>6.80175880520211E-2</v>
      </c>
      <c r="K52" s="3">
        <f t="shared" si="13"/>
        <v>0.17854616863655537</v>
      </c>
      <c r="L52" s="3">
        <f t="shared" si="14"/>
        <v>3.400879402601055E-2</v>
      </c>
      <c r="M52" s="3">
        <f t="shared" si="15"/>
        <v>8.9273084318277685E-2</v>
      </c>
      <c r="N52" s="3">
        <f t="shared" si="16"/>
        <v>1.7004397013005275E-2</v>
      </c>
      <c r="W52" s="42" t="s">
        <v>161</v>
      </c>
      <c r="X52" s="44">
        <v>3</v>
      </c>
      <c r="Y52" s="44">
        <v>3241.8</v>
      </c>
      <c r="Z52" s="44">
        <v>1077.9000000000001</v>
      </c>
      <c r="AA52" s="45">
        <f t="shared" si="17"/>
        <v>12959.100000000002</v>
      </c>
      <c r="AB52">
        <f t="shared" si="18"/>
        <v>24.953121744565596</v>
      </c>
      <c r="AC52" s="42" t="s">
        <v>162</v>
      </c>
      <c r="AD52" s="42" t="s">
        <v>163</v>
      </c>
      <c r="AE52" s="42" t="s">
        <v>157</v>
      </c>
      <c r="AF52" s="42" t="s">
        <v>158</v>
      </c>
    </row>
    <row r="53" spans="2:32" x14ac:dyDescent="0.3">
      <c r="W53" s="42" t="s">
        <v>164</v>
      </c>
      <c r="X53" s="44">
        <v>3</v>
      </c>
      <c r="Y53" s="44">
        <v>1482.8</v>
      </c>
      <c r="Z53" s="44">
        <v>3678.3</v>
      </c>
      <c r="AA53" s="45">
        <f t="shared" si="17"/>
        <v>15483.300000000001</v>
      </c>
      <c r="AB53">
        <f t="shared" si="18"/>
        <v>71.269690569839753</v>
      </c>
      <c r="AC53" s="42" t="s">
        <v>165</v>
      </c>
      <c r="AD53" s="42" t="s">
        <v>166</v>
      </c>
      <c r="AE53" s="42" t="s">
        <v>157</v>
      </c>
      <c r="AF53" s="42" t="s">
        <v>158</v>
      </c>
    </row>
    <row r="54" spans="2:32" x14ac:dyDescent="0.3">
      <c r="W54" s="42" t="s">
        <v>167</v>
      </c>
      <c r="X54" s="44">
        <v>3</v>
      </c>
      <c r="Y54" s="44">
        <v>993</v>
      </c>
      <c r="Z54" s="44">
        <v>2452.1999999999998</v>
      </c>
      <c r="AA54" s="45">
        <f t="shared" si="17"/>
        <v>10335.599999999999</v>
      </c>
      <c r="AB54">
        <f t="shared" si="18"/>
        <v>71.177290142807379</v>
      </c>
      <c r="AC54" s="42" t="s">
        <v>168</v>
      </c>
      <c r="AD54" s="42" t="s">
        <v>169</v>
      </c>
      <c r="AE54" s="42" t="s">
        <v>157</v>
      </c>
      <c r="AF54" s="42" t="s">
        <v>158</v>
      </c>
    </row>
    <row r="55" spans="2:32" x14ac:dyDescent="0.3">
      <c r="G55" s="11" t="s">
        <v>43</v>
      </c>
      <c r="H55" s="3" t="s">
        <v>44</v>
      </c>
      <c r="I55" s="3" t="s">
        <v>11</v>
      </c>
      <c r="J55" s="35">
        <f>N19</f>
        <v>0.127</v>
      </c>
      <c r="W55" s="42" t="s">
        <v>170</v>
      </c>
      <c r="X55" s="44">
        <v>3</v>
      </c>
      <c r="Y55" s="44">
        <v>892.8</v>
      </c>
      <c r="Z55" s="44">
        <v>2259</v>
      </c>
      <c r="AA55" s="45">
        <f t="shared" si="17"/>
        <v>9455.4000000000015</v>
      </c>
      <c r="AB55">
        <f t="shared" si="18"/>
        <v>71.673329525985139</v>
      </c>
      <c r="AC55" s="42" t="s">
        <v>171</v>
      </c>
      <c r="AD55" s="42" t="s">
        <v>172</v>
      </c>
      <c r="AE55" s="42" t="s">
        <v>157</v>
      </c>
      <c r="AF55" s="42" t="s">
        <v>158</v>
      </c>
    </row>
    <row r="56" spans="2:32" x14ac:dyDescent="0.3">
      <c r="G56" s="12" t="s">
        <v>47</v>
      </c>
      <c r="H56" t="s">
        <v>48</v>
      </c>
      <c r="I56" t="s">
        <v>22</v>
      </c>
      <c r="J56" s="17">
        <f>PI()*(J55^2)/4</f>
        <v>1.2667686977437444E-2</v>
      </c>
      <c r="W56" s="42" t="s">
        <v>173</v>
      </c>
      <c r="X56" s="44">
        <v>3</v>
      </c>
      <c r="Y56" s="44">
        <v>1171.8</v>
      </c>
      <c r="Z56" s="44">
        <v>2561.4</v>
      </c>
      <c r="AA56" s="45">
        <f t="shared" si="17"/>
        <v>11199.599999999999</v>
      </c>
      <c r="AB56">
        <f t="shared" si="18"/>
        <v>68.61137897782065</v>
      </c>
      <c r="AC56" s="42" t="s">
        <v>174</v>
      </c>
      <c r="AD56" s="42" t="s">
        <v>175</v>
      </c>
      <c r="AE56" s="42" t="s">
        <v>157</v>
      </c>
      <c r="AF56" s="42" t="s">
        <v>158</v>
      </c>
    </row>
    <row r="57" spans="2:32" x14ac:dyDescent="0.3">
      <c r="G57" s="80">
        <v>1</v>
      </c>
      <c r="H57" s="81"/>
      <c r="I57" s="81">
        <v>2</v>
      </c>
      <c r="J57" s="81"/>
      <c r="K57" s="81">
        <v>4</v>
      </c>
      <c r="L57" s="81"/>
      <c r="M57" s="81">
        <v>8</v>
      </c>
      <c r="N57" s="82"/>
      <c r="O57">
        <v>16</v>
      </c>
      <c r="W57" s="42" t="s">
        <v>176</v>
      </c>
      <c r="X57" s="44">
        <v>3</v>
      </c>
      <c r="Y57" s="44">
        <v>1303.2</v>
      </c>
      <c r="Z57" s="44">
        <v>2079.6</v>
      </c>
      <c r="AA57" s="45">
        <f>(Z57+Y57)*X57</f>
        <v>10148.400000000001</v>
      </c>
      <c r="AB57">
        <f>(Z57*100*X57)/AA57</f>
        <v>61.475700603050718</v>
      </c>
      <c r="AC57" s="42" t="s">
        <v>177</v>
      </c>
      <c r="AD57" s="42" t="s">
        <v>178</v>
      </c>
      <c r="AE57" s="42" t="s">
        <v>157</v>
      </c>
      <c r="AF57" s="42" t="s">
        <v>158</v>
      </c>
    </row>
    <row r="58" spans="2:32" x14ac:dyDescent="0.3">
      <c r="B58" s="31" t="s">
        <v>139</v>
      </c>
      <c r="C58" s="3" t="s">
        <v>123</v>
      </c>
      <c r="D58" s="3" t="s">
        <v>7</v>
      </c>
      <c r="E58" s="3" t="s">
        <v>128</v>
      </c>
      <c r="F58" s="16" t="s">
        <v>134</v>
      </c>
      <c r="G58" s="31" t="s">
        <v>131</v>
      </c>
      <c r="H58" s="3" t="s">
        <v>136</v>
      </c>
      <c r="I58" s="3" t="s">
        <v>131</v>
      </c>
      <c r="J58" s="3" t="s">
        <v>136</v>
      </c>
      <c r="K58" s="3" t="s">
        <v>131</v>
      </c>
      <c r="L58" s="3" t="s">
        <v>136</v>
      </c>
      <c r="M58" s="3" t="s">
        <v>131</v>
      </c>
      <c r="N58" s="16" t="s">
        <v>136</v>
      </c>
      <c r="O58" s="3" t="s">
        <v>131</v>
      </c>
      <c r="P58" s="16" t="s">
        <v>136</v>
      </c>
      <c r="W58" s="42" t="s">
        <v>179</v>
      </c>
      <c r="X58" s="44">
        <v>3</v>
      </c>
      <c r="Y58" s="44">
        <v>733.1</v>
      </c>
      <c r="Z58" s="44">
        <v>1734.3</v>
      </c>
      <c r="AA58" s="45">
        <f>(Z58+Y58)*X58</f>
        <v>7402.2000000000007</v>
      </c>
      <c r="AB58">
        <f>(Z58*100*X58)/AA58</f>
        <v>70.288562859690359</v>
      </c>
      <c r="AC58" s="42" t="s">
        <v>180</v>
      </c>
      <c r="AD58" s="42" t="s">
        <v>181</v>
      </c>
      <c r="AE58" s="42" t="s">
        <v>157</v>
      </c>
      <c r="AF58" s="42" t="s">
        <v>158</v>
      </c>
    </row>
    <row r="59" spans="2:32" x14ac:dyDescent="0.3">
      <c r="B59" s="33"/>
      <c r="C59" s="6" t="s">
        <v>140</v>
      </c>
      <c r="D59" s="6" t="s">
        <v>125</v>
      </c>
      <c r="E59" s="6" t="s">
        <v>129</v>
      </c>
      <c r="F59" s="23" t="s">
        <v>129</v>
      </c>
      <c r="G59" s="33" t="s">
        <v>132</v>
      </c>
      <c r="H59" s="6" t="s">
        <v>132</v>
      </c>
      <c r="I59" s="6" t="s">
        <v>132</v>
      </c>
      <c r="J59" s="6" t="s">
        <v>132</v>
      </c>
      <c r="K59" s="6" t="s">
        <v>132</v>
      </c>
      <c r="L59" s="6" t="s">
        <v>132</v>
      </c>
      <c r="M59" s="6" t="s">
        <v>132</v>
      </c>
      <c r="N59" s="23" t="s">
        <v>132</v>
      </c>
      <c r="O59" s="6" t="s">
        <v>132</v>
      </c>
      <c r="P59" s="23" t="s">
        <v>132</v>
      </c>
    </row>
    <row r="60" spans="2:32" x14ac:dyDescent="0.3">
      <c r="B60" s="31">
        <v>1</v>
      </c>
      <c r="C60" s="3">
        <v>9000</v>
      </c>
      <c r="D60" s="3">
        <v>2</v>
      </c>
      <c r="E60" s="3">
        <f>C60*D60/(100*60*60*24)</f>
        <v>2.0833333333333333E-3</v>
      </c>
      <c r="F60" s="3">
        <f>C60*(100-D60)/(100*60*60*24)</f>
        <v>0.10208333333333333</v>
      </c>
      <c r="G60" s="3">
        <f>E60/$J$56</f>
        <v>0.16446043678249875</v>
      </c>
      <c r="H60" s="3">
        <f>F60/$J$56</f>
        <v>8.0585614023424377</v>
      </c>
      <c r="I60" s="3">
        <f>E60/($J$56*$I$45)</f>
        <v>8.2230218391249374E-2</v>
      </c>
      <c r="J60" s="3">
        <f>F60/($J$56*$I$45)</f>
        <v>4.0292807011712188</v>
      </c>
      <c r="K60" s="3">
        <f>E60/($J$56*$K$45)</f>
        <v>4.1115109195624687E-2</v>
      </c>
      <c r="L60" s="3">
        <f>F60/($J$56*$K$45)</f>
        <v>2.0146403505856094</v>
      </c>
      <c r="M60" s="3">
        <f>E60/($J$56*$M$45)</f>
        <v>2.0557554597812343E-2</v>
      </c>
      <c r="N60" s="3">
        <f>F60/($J$56*$M$45)</f>
        <v>1.0073201752928047</v>
      </c>
      <c r="O60" s="3">
        <f>E60/($J$56*$O$57)</f>
        <v>1.0278777298906172E-2</v>
      </c>
      <c r="P60" s="3">
        <f>F60/($J$56*$O$57)</f>
        <v>0.50366008764640235</v>
      </c>
    </row>
    <row r="61" spans="2:32" x14ac:dyDescent="0.3">
      <c r="B61" s="32">
        <v>2</v>
      </c>
      <c r="C61">
        <v>8050</v>
      </c>
      <c r="D61">
        <v>21</v>
      </c>
      <c r="E61">
        <f t="shared" ref="E61:E64" si="19">C61*D61/(100*60*60*24)</f>
        <v>1.9565972222222221E-2</v>
      </c>
      <c r="F61">
        <f t="shared" ref="F61:F64" si="20">C61*(100-D61)/(100*60*60*24)</f>
        <v>7.360532407407408E-2</v>
      </c>
      <c r="G61">
        <f t="shared" ref="G61:G64" si="21">E61/$J$56</f>
        <v>1.5445576021156338</v>
      </c>
      <c r="H61">
        <f t="shared" ref="H61:H64" si="22">F61/$J$56</f>
        <v>5.8104785984350045</v>
      </c>
      <c r="I61" s="3">
        <f t="shared" ref="I61:I64" si="23">E61/($J$56*$I$45)</f>
        <v>0.77227880105781688</v>
      </c>
      <c r="J61" s="3">
        <f t="shared" ref="J61:J63" si="24">F61/($J$56*$I$45)</f>
        <v>2.9052392992175022</v>
      </c>
      <c r="K61" s="3">
        <f t="shared" ref="K61:K64" si="25">E61/($J$56*$K$45)</f>
        <v>0.38613940052890844</v>
      </c>
      <c r="L61" s="3">
        <f t="shared" ref="L61:L64" si="26">F61/($J$56*$K$45)</f>
        <v>1.4526196496087511</v>
      </c>
      <c r="M61" s="3">
        <f t="shared" ref="M61:M64" si="27">E61/($J$56*$M$45)</f>
        <v>0.19306970026445422</v>
      </c>
      <c r="N61" s="3">
        <f t="shared" ref="N61:N64" si="28">F61/($J$56*$M$45)</f>
        <v>0.72630982480437556</v>
      </c>
      <c r="O61" s="3">
        <f t="shared" ref="O61:O64" si="29">E61/($J$56*$O$57)</f>
        <v>9.653485013222711E-2</v>
      </c>
      <c r="P61" s="3">
        <f t="shared" ref="P61:P64" si="30">F61/($J$56*$O$57)</f>
        <v>0.36315491240218778</v>
      </c>
    </row>
    <row r="62" spans="2:32" x14ac:dyDescent="0.3">
      <c r="B62" s="32">
        <v>3</v>
      </c>
      <c r="C62">
        <v>4250</v>
      </c>
      <c r="D62">
        <v>58</v>
      </c>
      <c r="E62">
        <f t="shared" si="19"/>
        <v>2.8530092592592593E-2</v>
      </c>
      <c r="F62">
        <f t="shared" si="20"/>
        <v>2.0659722222222222E-2</v>
      </c>
      <c r="G62">
        <f t="shared" si="21"/>
        <v>2.2521943148269967</v>
      </c>
      <c r="H62">
        <f t="shared" si="22"/>
        <v>1.6308993314264457</v>
      </c>
      <c r="I62" s="3">
        <f t="shared" si="23"/>
        <v>1.1260971574134984</v>
      </c>
      <c r="J62" s="3">
        <f t="shared" si="24"/>
        <v>0.81544966571322286</v>
      </c>
      <c r="K62" s="3">
        <f t="shared" si="25"/>
        <v>0.56304857870674918</v>
      </c>
      <c r="L62" s="3">
        <f t="shared" si="26"/>
        <v>0.40772483285661143</v>
      </c>
      <c r="M62" s="3">
        <f t="shared" si="27"/>
        <v>0.28152428935337459</v>
      </c>
      <c r="N62" s="3">
        <f t="shared" si="28"/>
        <v>0.20386241642830571</v>
      </c>
      <c r="O62" s="3">
        <f t="shared" si="29"/>
        <v>0.1407621446766873</v>
      </c>
      <c r="P62" s="3">
        <f t="shared" si="30"/>
        <v>0.10193120821415286</v>
      </c>
    </row>
    <row r="63" spans="2:32" x14ac:dyDescent="0.3">
      <c r="B63" s="32">
        <v>4</v>
      </c>
      <c r="C63">
        <v>2400</v>
      </c>
      <c r="D63">
        <v>76</v>
      </c>
      <c r="E63">
        <f t="shared" si="19"/>
        <v>2.1111111111111112E-2</v>
      </c>
      <c r="F63">
        <f t="shared" si="20"/>
        <v>6.6666666666666671E-3</v>
      </c>
      <c r="G63">
        <f t="shared" si="21"/>
        <v>1.6665324260626539</v>
      </c>
      <c r="H63">
        <f t="shared" si="22"/>
        <v>0.52627339770399595</v>
      </c>
      <c r="I63" s="3">
        <f t="shared" si="23"/>
        <v>0.83326621303132697</v>
      </c>
      <c r="J63" s="3">
        <f t="shared" si="24"/>
        <v>0.26313669885199797</v>
      </c>
      <c r="K63" s="3">
        <f t="shared" si="25"/>
        <v>0.41663310651566349</v>
      </c>
      <c r="L63" s="3">
        <f t="shared" si="26"/>
        <v>0.13156834942599899</v>
      </c>
      <c r="M63" s="3">
        <f t="shared" si="27"/>
        <v>0.20831655325783174</v>
      </c>
      <c r="N63" s="3">
        <f t="shared" si="28"/>
        <v>6.5784174712999494E-2</v>
      </c>
      <c r="O63" s="3">
        <f t="shared" si="29"/>
        <v>0.10415827662891587</v>
      </c>
      <c r="P63" s="3">
        <f t="shared" si="30"/>
        <v>3.2892087356499747E-2</v>
      </c>
    </row>
    <row r="64" spans="2:32" x14ac:dyDescent="0.3">
      <c r="B64" s="33">
        <v>5</v>
      </c>
      <c r="C64" s="6">
        <v>1340</v>
      </c>
      <c r="D64" s="6">
        <v>84</v>
      </c>
      <c r="E64" s="6">
        <f t="shared" si="19"/>
        <v>1.3027777777777777E-2</v>
      </c>
      <c r="F64" s="6">
        <f t="shared" si="20"/>
        <v>2.4814814814814816E-3</v>
      </c>
      <c r="G64" s="6">
        <f t="shared" si="21"/>
        <v>1.0284259313465587</v>
      </c>
      <c r="H64" s="6">
        <f t="shared" si="22"/>
        <v>0.19589065358982072</v>
      </c>
      <c r="I64" s="3">
        <f t="shared" si="23"/>
        <v>0.51421296567327934</v>
      </c>
      <c r="J64" s="3">
        <f>F64/($J$56*$I$45)</f>
        <v>9.7945326794910359E-2</v>
      </c>
      <c r="K64" s="3">
        <f t="shared" si="25"/>
        <v>0.25710648283663967</v>
      </c>
      <c r="L64" s="3">
        <f t="shared" si="26"/>
        <v>4.8972663397455179E-2</v>
      </c>
      <c r="M64" s="3">
        <f t="shared" si="27"/>
        <v>0.12855324141831984</v>
      </c>
      <c r="N64" s="3">
        <f t="shared" si="28"/>
        <v>2.448633169872759E-2</v>
      </c>
      <c r="O64" s="3">
        <f t="shared" si="29"/>
        <v>6.4276620709159918E-2</v>
      </c>
      <c r="P64" s="3">
        <f t="shared" si="30"/>
        <v>1.2243165849363795E-2</v>
      </c>
    </row>
    <row r="68" spans="1:14" x14ac:dyDescent="0.3">
      <c r="G68" s="11" t="s">
        <v>43</v>
      </c>
      <c r="H68" s="3" t="s">
        <v>44</v>
      </c>
      <c r="I68" s="3" t="s">
        <v>11</v>
      </c>
      <c r="J68" s="35">
        <f>N22</f>
        <v>0.20319999999999999</v>
      </c>
    </row>
    <row r="69" spans="1:14" x14ac:dyDescent="0.3">
      <c r="G69" s="12" t="s">
        <v>47</v>
      </c>
      <c r="H69" t="s">
        <v>48</v>
      </c>
      <c r="I69" t="s">
        <v>22</v>
      </c>
      <c r="J69" s="17">
        <f>PI()*(J68^2)/4</f>
        <v>3.2429278662239852E-2</v>
      </c>
    </row>
    <row r="70" spans="1:14" x14ac:dyDescent="0.3">
      <c r="G70" s="80">
        <v>1</v>
      </c>
      <c r="H70" s="81"/>
      <c r="I70" s="81">
        <v>2</v>
      </c>
      <c r="J70" s="81"/>
      <c r="K70" s="81">
        <v>4</v>
      </c>
      <c r="L70" s="81"/>
      <c r="M70" s="81">
        <v>8</v>
      </c>
      <c r="N70" s="82"/>
    </row>
    <row r="71" spans="1:14" x14ac:dyDescent="0.3">
      <c r="B71" s="31" t="s">
        <v>139</v>
      </c>
      <c r="C71" s="3" t="s">
        <v>123</v>
      </c>
      <c r="D71" s="3" t="s">
        <v>7</v>
      </c>
      <c r="E71" s="3" t="s">
        <v>128</v>
      </c>
      <c r="F71" s="3" t="s">
        <v>134</v>
      </c>
      <c r="G71" s="31" t="s">
        <v>131</v>
      </c>
      <c r="H71" s="3" t="s">
        <v>136</v>
      </c>
      <c r="I71" s="3" t="s">
        <v>131</v>
      </c>
      <c r="J71" s="3" t="s">
        <v>136</v>
      </c>
      <c r="K71" s="3" t="s">
        <v>131</v>
      </c>
      <c r="L71" s="3" t="s">
        <v>136</v>
      </c>
      <c r="M71" s="3" t="s">
        <v>131</v>
      </c>
      <c r="N71" s="16" t="s">
        <v>136</v>
      </c>
    </row>
    <row r="72" spans="1:14" x14ac:dyDescent="0.3">
      <c r="B72" s="33"/>
      <c r="C72" s="6" t="s">
        <v>140</v>
      </c>
      <c r="D72" s="6" t="s">
        <v>125</v>
      </c>
      <c r="E72" s="6" t="s">
        <v>129</v>
      </c>
      <c r="F72" s="6" t="s">
        <v>129</v>
      </c>
      <c r="G72" s="33" t="s">
        <v>132</v>
      </c>
      <c r="H72" s="6" t="s">
        <v>132</v>
      </c>
      <c r="I72" s="6" t="s">
        <v>132</v>
      </c>
      <c r="J72" s="6" t="s">
        <v>132</v>
      </c>
      <c r="K72" s="6" t="s">
        <v>132</v>
      </c>
      <c r="L72" s="6" t="s">
        <v>132</v>
      </c>
      <c r="M72" s="6" t="s">
        <v>132</v>
      </c>
      <c r="N72" s="23" t="s">
        <v>132</v>
      </c>
    </row>
    <row r="73" spans="1:14" x14ac:dyDescent="0.3">
      <c r="A73">
        <v>2015</v>
      </c>
      <c r="B73" s="31">
        <v>1</v>
      </c>
      <c r="C73" s="3">
        <v>9000</v>
      </c>
      <c r="D73" s="3">
        <v>2</v>
      </c>
      <c r="E73" s="3">
        <f>C73*D73/(100*60*60*24)</f>
        <v>2.0833333333333333E-3</v>
      </c>
      <c r="F73" s="3">
        <f>C73*(100-D73)/(100*60*60*24)</f>
        <v>0.10208333333333333</v>
      </c>
      <c r="G73" s="3">
        <f>E73/$J$69</f>
        <v>6.4242358118163576E-2</v>
      </c>
      <c r="H73" s="3">
        <f>F73/$J$69</f>
        <v>3.1478755477900155</v>
      </c>
      <c r="I73" s="3">
        <f>E73/($J$69*$I$45)</f>
        <v>3.2121179059081788E-2</v>
      </c>
      <c r="J73" s="3">
        <f>F73/($J$69*$I$45)</f>
        <v>1.5739377738950078</v>
      </c>
      <c r="K73" s="3">
        <f>E73/($J$69*$K$45)</f>
        <v>1.6060589529540894E-2</v>
      </c>
      <c r="L73" s="3">
        <f>F73/($J$69*$K$45)</f>
        <v>0.78696888694750389</v>
      </c>
      <c r="M73" s="3">
        <f>E73/($J$69*$M$45)</f>
        <v>8.0302947647704469E-3</v>
      </c>
      <c r="N73" s="3">
        <f>F73/($J$69*$M$45)</f>
        <v>0.39348444347375194</v>
      </c>
    </row>
    <row r="74" spans="1:14" x14ac:dyDescent="0.3">
      <c r="A74">
        <v>2016</v>
      </c>
      <c r="B74" s="32">
        <v>2</v>
      </c>
      <c r="C74">
        <v>8050</v>
      </c>
      <c r="D74">
        <v>21</v>
      </c>
      <c r="E74">
        <f t="shared" ref="E74:E77" si="31">C74*D74/(100*60*60*24)</f>
        <v>1.9565972222222221E-2</v>
      </c>
      <c r="F74">
        <f t="shared" ref="F74:F77" si="32">C74*(100-D74)/(100*60*60*24)</f>
        <v>7.360532407407408E-2</v>
      </c>
      <c r="G74">
        <f t="shared" ref="G74:G77" si="33">E74/$J$69</f>
        <v>0.60334281332641959</v>
      </c>
      <c r="H74">
        <f>F74/$J$69</f>
        <v>2.269718202513674</v>
      </c>
      <c r="I74" s="3">
        <f t="shared" ref="I74:I77" si="34">E74/($J$69*$I$45)</f>
        <v>0.3016714066632098</v>
      </c>
      <c r="J74" s="3">
        <f t="shared" ref="J74:J77" si="35">F74/($J$69*$I$45)</f>
        <v>1.134859101256837</v>
      </c>
      <c r="K74" s="3">
        <f t="shared" ref="K74:K77" si="36">E74/($J$69*$K$45)</f>
        <v>0.1508357033316049</v>
      </c>
      <c r="L74" s="3">
        <f t="shared" ref="L74:L77" si="37">F74/($J$69*$K$45)</f>
        <v>0.56742955062841849</v>
      </c>
      <c r="M74" s="3">
        <f t="shared" ref="M74:M77" si="38">E74/($J$69*$M$45)</f>
        <v>7.5417851665802449E-2</v>
      </c>
      <c r="N74" s="3">
        <f t="shared" ref="N74:N77" si="39">F74/($J$69*$M$45)</f>
        <v>0.28371477531420924</v>
      </c>
    </row>
    <row r="75" spans="1:14" x14ac:dyDescent="0.3">
      <c r="A75">
        <v>2017</v>
      </c>
      <c r="B75" s="32">
        <v>3</v>
      </c>
      <c r="C75">
        <v>4250</v>
      </c>
      <c r="D75">
        <v>58</v>
      </c>
      <c r="E75">
        <f t="shared" si="31"/>
        <v>2.8530092592592593E-2</v>
      </c>
      <c r="F75">
        <f t="shared" si="32"/>
        <v>2.0659722222222222E-2</v>
      </c>
      <c r="G75">
        <f t="shared" si="33"/>
        <v>0.87976340422929566</v>
      </c>
      <c r="H75">
        <f t="shared" ref="H74:H77" si="40">F75/$J$69</f>
        <v>0.63707005133845551</v>
      </c>
      <c r="I75" s="3">
        <f t="shared" si="34"/>
        <v>0.43988170211464783</v>
      </c>
      <c r="J75" s="3">
        <f t="shared" si="35"/>
        <v>0.31853502566922776</v>
      </c>
      <c r="K75" s="3">
        <f t="shared" si="36"/>
        <v>0.21994085105732392</v>
      </c>
      <c r="L75" s="3">
        <f t="shared" si="37"/>
        <v>0.15926751283461388</v>
      </c>
      <c r="M75" s="3">
        <f t="shared" si="38"/>
        <v>0.10997042552866196</v>
      </c>
      <c r="N75" s="3">
        <f t="shared" si="39"/>
        <v>7.9633756417306939E-2</v>
      </c>
    </row>
    <row r="76" spans="1:14" x14ac:dyDescent="0.3">
      <c r="A76">
        <v>2018</v>
      </c>
      <c r="B76" s="32">
        <v>4</v>
      </c>
      <c r="C76">
        <v>2400</v>
      </c>
      <c r="D76">
        <v>76</v>
      </c>
      <c r="E76">
        <f t="shared" si="31"/>
        <v>2.1111111111111112E-2</v>
      </c>
      <c r="F76">
        <f t="shared" si="32"/>
        <v>6.6666666666666671E-3</v>
      </c>
      <c r="G76">
        <f t="shared" si="33"/>
        <v>0.65098922893072431</v>
      </c>
      <c r="H76">
        <f t="shared" si="40"/>
        <v>0.20557554597812347</v>
      </c>
      <c r="I76" s="3">
        <f t="shared" si="34"/>
        <v>0.32549461446536215</v>
      </c>
      <c r="J76" s="3">
        <f t="shared" si="35"/>
        <v>0.10278777298906173</v>
      </c>
      <c r="K76" s="3">
        <f t="shared" si="36"/>
        <v>0.16274730723268108</v>
      </c>
      <c r="L76" s="3">
        <f t="shared" si="37"/>
        <v>5.1393886494530867E-2</v>
      </c>
      <c r="M76" s="3">
        <f t="shared" si="38"/>
        <v>8.1373653616340538E-2</v>
      </c>
      <c r="N76" s="3">
        <f t="shared" si="39"/>
        <v>2.5696943247265434E-2</v>
      </c>
    </row>
    <row r="77" spans="1:14" x14ac:dyDescent="0.3">
      <c r="A77">
        <v>2019</v>
      </c>
      <c r="B77" s="33">
        <v>5</v>
      </c>
      <c r="C77" s="6">
        <v>1340</v>
      </c>
      <c r="D77" s="6">
        <v>84</v>
      </c>
      <c r="E77" s="6">
        <f t="shared" si="31"/>
        <v>1.3027777777777777E-2</v>
      </c>
      <c r="F77" s="6">
        <f t="shared" si="32"/>
        <v>2.4814814814814816E-3</v>
      </c>
      <c r="G77" s="6">
        <f t="shared" si="33"/>
        <v>0.40172887943224955</v>
      </c>
      <c r="H77" s="6">
        <f t="shared" si="40"/>
        <v>7.6519786558523734E-2</v>
      </c>
      <c r="I77" s="3">
        <f t="shared" si="34"/>
        <v>0.20086443971612478</v>
      </c>
      <c r="J77" s="3">
        <f t="shared" si="35"/>
        <v>3.8259893279261867E-2</v>
      </c>
      <c r="K77" s="3">
        <f t="shared" si="36"/>
        <v>0.10043221985806239</v>
      </c>
      <c r="L77" s="3">
        <f t="shared" si="37"/>
        <v>1.9129946639630933E-2</v>
      </c>
      <c r="M77" s="3">
        <f t="shared" si="38"/>
        <v>5.0216109929031194E-2</v>
      </c>
      <c r="N77" s="3">
        <f t="shared" si="39"/>
        <v>9.5649733198154667E-3</v>
      </c>
    </row>
    <row r="117" spans="15:16" x14ac:dyDescent="0.3">
      <c r="O117" t="s">
        <v>123</v>
      </c>
      <c r="P117" t="s">
        <v>7</v>
      </c>
    </row>
    <row r="147" spans="4:9" x14ac:dyDescent="0.3">
      <c r="F147" t="s">
        <v>182</v>
      </c>
      <c r="G147" s="18">
        <v>0.15239999999999998</v>
      </c>
    </row>
    <row r="148" spans="4:9" x14ac:dyDescent="0.3">
      <c r="F148" t="s">
        <v>48</v>
      </c>
      <c r="G148" s="17">
        <f>PI()*(G147^2)/4</f>
        <v>1.8241469247509915E-2</v>
      </c>
    </row>
    <row r="150" spans="4:9" x14ac:dyDescent="0.3">
      <c r="D150" t="s">
        <v>123</v>
      </c>
      <c r="E150" t="s">
        <v>7</v>
      </c>
      <c r="F150" t="s">
        <v>128</v>
      </c>
      <c r="G150" t="s">
        <v>134</v>
      </c>
      <c r="H150" t="s">
        <v>131</v>
      </c>
      <c r="I150" t="s">
        <v>136</v>
      </c>
    </row>
    <row r="151" spans="4:9" x14ac:dyDescent="0.3">
      <c r="D151">
        <v>300</v>
      </c>
      <c r="E151">
        <v>30</v>
      </c>
      <c r="F151">
        <f>D151*E151/100</f>
        <v>90</v>
      </c>
      <c r="G151">
        <f>D151-F151</f>
        <v>210</v>
      </c>
      <c r="H151">
        <f>F151/($G$148*1000*2)</f>
        <v>2.4669065517374817</v>
      </c>
      <c r="I151">
        <f>G151/($G$148*1000*2)</f>
        <v>5.7561152873874573</v>
      </c>
    </row>
    <row r="152" spans="4:9" x14ac:dyDescent="0.3">
      <c r="D152">
        <v>300</v>
      </c>
      <c r="E152">
        <v>50</v>
      </c>
      <c r="F152">
        <f t="shared" ref="F152:F162" si="41">D152*E152/100</f>
        <v>150</v>
      </c>
      <c r="G152">
        <f t="shared" ref="G152:G162" si="42">D152-F152</f>
        <v>150</v>
      </c>
      <c r="H152">
        <f t="shared" ref="H152:H162" si="43">F152/($G$148*1000*2)</f>
        <v>4.1115109195624697</v>
      </c>
      <c r="I152">
        <f t="shared" ref="I152:I162" si="44">G152/($G$148*1000*2)</f>
        <v>4.1115109195624697</v>
      </c>
    </row>
    <row r="153" spans="4:9" x14ac:dyDescent="0.3">
      <c r="D153">
        <v>300</v>
      </c>
      <c r="E153">
        <v>70</v>
      </c>
      <c r="F153">
        <f t="shared" si="41"/>
        <v>210</v>
      </c>
      <c r="G153">
        <f t="shared" si="42"/>
        <v>90</v>
      </c>
      <c r="H153">
        <f t="shared" si="43"/>
        <v>5.7561152873874573</v>
      </c>
      <c r="I153">
        <f t="shared" si="44"/>
        <v>2.4669065517374817</v>
      </c>
    </row>
    <row r="154" spans="4:9" x14ac:dyDescent="0.3">
      <c r="D154">
        <v>300</v>
      </c>
      <c r="E154">
        <v>90</v>
      </c>
      <c r="F154">
        <f t="shared" si="41"/>
        <v>270</v>
      </c>
      <c r="G154">
        <f t="shared" si="42"/>
        <v>30</v>
      </c>
      <c r="H154">
        <f t="shared" si="43"/>
        <v>7.4007196552124448</v>
      </c>
      <c r="I154">
        <f t="shared" si="44"/>
        <v>0.82230218391249388</v>
      </c>
    </row>
    <row r="155" spans="4:9" x14ac:dyDescent="0.3">
      <c r="D155">
        <v>500</v>
      </c>
      <c r="E155">
        <v>30</v>
      </c>
      <c r="F155">
        <f t="shared" si="41"/>
        <v>150</v>
      </c>
      <c r="G155">
        <f t="shared" si="42"/>
        <v>350</v>
      </c>
      <c r="H155">
        <f t="shared" si="43"/>
        <v>4.1115109195624697</v>
      </c>
      <c r="I155">
        <f t="shared" si="44"/>
        <v>9.593525478979096</v>
      </c>
    </row>
    <row r="156" spans="4:9" x14ac:dyDescent="0.3">
      <c r="D156">
        <v>500</v>
      </c>
      <c r="E156">
        <v>50</v>
      </c>
      <c r="F156">
        <f t="shared" si="41"/>
        <v>250</v>
      </c>
      <c r="G156">
        <f t="shared" si="42"/>
        <v>250</v>
      </c>
      <c r="H156">
        <f t="shared" si="43"/>
        <v>6.8525181992707829</v>
      </c>
      <c r="I156">
        <f t="shared" si="44"/>
        <v>6.8525181992707829</v>
      </c>
    </row>
    <row r="157" spans="4:9" x14ac:dyDescent="0.3">
      <c r="D157">
        <v>500</v>
      </c>
      <c r="E157">
        <v>70</v>
      </c>
      <c r="F157">
        <f t="shared" si="41"/>
        <v>350</v>
      </c>
      <c r="G157">
        <f t="shared" si="42"/>
        <v>150</v>
      </c>
      <c r="H157">
        <f t="shared" si="43"/>
        <v>9.593525478979096</v>
      </c>
      <c r="I157">
        <f t="shared" si="44"/>
        <v>4.1115109195624697</v>
      </c>
    </row>
    <row r="158" spans="4:9" x14ac:dyDescent="0.3">
      <c r="D158">
        <v>500</v>
      </c>
      <c r="E158">
        <v>90</v>
      </c>
      <c r="F158">
        <f t="shared" si="41"/>
        <v>450</v>
      </c>
      <c r="G158">
        <f t="shared" si="42"/>
        <v>50</v>
      </c>
      <c r="H158">
        <f t="shared" si="43"/>
        <v>12.334532758687409</v>
      </c>
      <c r="I158">
        <f t="shared" si="44"/>
        <v>1.3705036398541566</v>
      </c>
    </row>
    <row r="159" spans="4:9" x14ac:dyDescent="0.3">
      <c r="D159">
        <v>700</v>
      </c>
      <c r="E159">
        <v>30</v>
      </c>
      <c r="F159">
        <f t="shared" si="41"/>
        <v>210</v>
      </c>
      <c r="G159">
        <f t="shared" si="42"/>
        <v>490</v>
      </c>
      <c r="H159">
        <f t="shared" si="43"/>
        <v>5.7561152873874573</v>
      </c>
      <c r="I159">
        <f t="shared" si="44"/>
        <v>13.430935670570733</v>
      </c>
    </row>
    <row r="160" spans="4:9" x14ac:dyDescent="0.3">
      <c r="D160">
        <v>700</v>
      </c>
      <c r="E160">
        <v>50</v>
      </c>
      <c r="F160">
        <f t="shared" si="41"/>
        <v>350</v>
      </c>
      <c r="G160">
        <f t="shared" si="42"/>
        <v>350</v>
      </c>
      <c r="H160">
        <f t="shared" si="43"/>
        <v>9.593525478979096</v>
      </c>
      <c r="I160">
        <f t="shared" si="44"/>
        <v>9.593525478979096</v>
      </c>
    </row>
    <row r="161" spans="4:9" x14ac:dyDescent="0.3">
      <c r="D161">
        <v>700</v>
      </c>
      <c r="E161">
        <v>70</v>
      </c>
      <c r="F161">
        <f t="shared" si="41"/>
        <v>490</v>
      </c>
      <c r="G161">
        <f t="shared" si="42"/>
        <v>210</v>
      </c>
      <c r="H161">
        <f t="shared" si="43"/>
        <v>13.430935670570733</v>
      </c>
      <c r="I161">
        <f t="shared" si="44"/>
        <v>5.7561152873874573</v>
      </c>
    </row>
    <row r="162" spans="4:9" x14ac:dyDescent="0.3">
      <c r="D162">
        <v>700</v>
      </c>
      <c r="E162">
        <v>90</v>
      </c>
      <c r="F162">
        <f t="shared" si="41"/>
        <v>630</v>
      </c>
      <c r="G162">
        <f t="shared" si="42"/>
        <v>70</v>
      </c>
      <c r="H162">
        <f t="shared" si="43"/>
        <v>17.268345862162374</v>
      </c>
      <c r="I162">
        <f t="shared" si="44"/>
        <v>1.9187050957958192</v>
      </c>
    </row>
  </sheetData>
  <mergeCells count="22">
    <mergeCell ref="U2:V2"/>
    <mergeCell ref="X2:Y2"/>
    <mergeCell ref="AA2:AB2"/>
    <mergeCell ref="AD2:AE2"/>
    <mergeCell ref="AG2:AH2"/>
    <mergeCell ref="G4:I4"/>
    <mergeCell ref="G9:I9"/>
    <mergeCell ref="M13:N13"/>
    <mergeCell ref="B2:E2"/>
    <mergeCell ref="R2:S2"/>
    <mergeCell ref="G70:H70"/>
    <mergeCell ref="I70:J70"/>
    <mergeCell ref="K70:L70"/>
    <mergeCell ref="M70:N70"/>
    <mergeCell ref="G45:H45"/>
    <mergeCell ref="I45:J45"/>
    <mergeCell ref="K45:L45"/>
    <mergeCell ref="M45:N45"/>
    <mergeCell ref="G57:H57"/>
    <mergeCell ref="I57:J57"/>
    <mergeCell ref="K57:L57"/>
    <mergeCell ref="M57:N5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78F9-BBA6-934D-AFBF-AD5787F8E47B}">
  <dimension ref="B2:P309"/>
  <sheetViews>
    <sheetView topLeftCell="B4" zoomScale="89" zoomScaleNormal="126" workbookViewId="0">
      <selection activeCell="E38" sqref="E38"/>
    </sheetView>
  </sheetViews>
  <sheetFormatPr defaultColWidth="11" defaultRowHeight="15.6" x14ac:dyDescent="0.3"/>
  <cols>
    <col min="2" max="2" width="25.09765625" bestFit="1" customWidth="1"/>
    <col min="3" max="4" width="11" bestFit="1" customWidth="1"/>
    <col min="5" max="5" width="12.3984375" bestFit="1" customWidth="1"/>
    <col min="6" max="7" width="11" bestFit="1" customWidth="1"/>
    <col min="8" max="8" width="36.8984375" bestFit="1" customWidth="1"/>
    <col min="9" max="11" width="12.3984375" bestFit="1" customWidth="1"/>
    <col min="12" max="12" width="11" bestFit="1" customWidth="1"/>
    <col min="13" max="14" width="12.09765625" bestFit="1" customWidth="1"/>
    <col min="15" max="15" width="11" bestFit="1" customWidth="1"/>
  </cols>
  <sheetData>
    <row r="2" spans="2:16" x14ac:dyDescent="0.3">
      <c r="K2" t="s">
        <v>183</v>
      </c>
      <c r="M2">
        <v>6</v>
      </c>
      <c r="O2">
        <v>2.5399999999999999E-2</v>
      </c>
      <c r="P2" t="s">
        <v>184</v>
      </c>
    </row>
    <row r="3" spans="2:16" ht="16.2" thickBot="1" x14ac:dyDescent="0.35">
      <c r="K3" t="s">
        <v>185</v>
      </c>
      <c r="M3">
        <f>M2+3.7</f>
        <v>9.6999999999999993</v>
      </c>
    </row>
    <row r="4" spans="2:16" ht="16.2" thickBot="1" x14ac:dyDescent="0.35">
      <c r="K4" s="67" t="s">
        <v>186</v>
      </c>
      <c r="L4" s="67" t="s">
        <v>7</v>
      </c>
      <c r="M4" s="68" t="s">
        <v>187</v>
      </c>
      <c r="N4" s="68" t="s">
        <v>188</v>
      </c>
      <c r="O4" s="68" t="s">
        <v>189</v>
      </c>
    </row>
    <row r="5" spans="2:16" x14ac:dyDescent="0.3">
      <c r="K5">
        <f>0.3+M2</f>
        <v>6.3</v>
      </c>
      <c r="L5">
        <v>50</v>
      </c>
      <c r="M5">
        <f>5.18884892086331*O2</f>
        <v>0.13179676258992806</v>
      </c>
      <c r="N5">
        <f>0.72841726618705*O2</f>
        <v>1.850179856115107E-2</v>
      </c>
      <c r="O5">
        <f>6/100</f>
        <v>0.06</v>
      </c>
    </row>
    <row r="6" spans="2:16" x14ac:dyDescent="0.3">
      <c r="K6">
        <f>K5+0.9</f>
        <v>7.2</v>
      </c>
      <c r="L6">
        <v>50</v>
      </c>
      <c r="M6">
        <f>4.95524475524476*O2</f>
        <v>0.12586321678321688</v>
      </c>
      <c r="N6">
        <f>1.86713286713287*O2</f>
        <v>4.7425174825174894E-2</v>
      </c>
      <c r="O6">
        <f t="shared" ref="O6:O8" si="0">6/100</f>
        <v>0.06</v>
      </c>
    </row>
    <row r="7" spans="2:16" x14ac:dyDescent="0.3">
      <c r="K7">
        <f>K6+1</f>
        <v>8.1999999999999993</v>
      </c>
      <c r="L7">
        <v>50</v>
      </c>
      <c r="M7">
        <f>4.46595460614152*O2</f>
        <v>0.11343524699599461</v>
      </c>
      <c r="N7">
        <f>1.86248331108144*O2</f>
        <v>4.7307076101468573E-2</v>
      </c>
      <c r="O7">
        <f t="shared" si="0"/>
        <v>0.06</v>
      </c>
    </row>
    <row r="8" spans="2:16" x14ac:dyDescent="0.3">
      <c r="K8">
        <f>K7+0.9</f>
        <v>9.1</v>
      </c>
      <c r="L8">
        <v>50</v>
      </c>
      <c r="M8">
        <f>4.72894736842105*O2</f>
        <v>0.12011526315789467</v>
      </c>
      <c r="N8">
        <f>2.20263157894737*O2</f>
        <v>5.5946842105263191E-2</v>
      </c>
      <c r="O8">
        <f t="shared" si="0"/>
        <v>0.06</v>
      </c>
    </row>
    <row r="12" spans="2:16" x14ac:dyDescent="0.3">
      <c r="B12" s="1" t="s">
        <v>0</v>
      </c>
    </row>
    <row r="13" spans="2:16" x14ac:dyDescent="0.3">
      <c r="B13" s="2" t="s">
        <v>1</v>
      </c>
    </row>
    <row r="14" spans="2:16" x14ac:dyDescent="0.3">
      <c r="B14" t="s">
        <v>2</v>
      </c>
    </row>
    <row r="16" spans="2:16" x14ac:dyDescent="0.3">
      <c r="B16" s="73" t="s">
        <v>3</v>
      </c>
      <c r="C16" s="74"/>
      <c r="D16" s="74"/>
      <c r="E16" s="75"/>
      <c r="H16" s="73" t="s">
        <v>4</v>
      </c>
      <c r="I16" s="74"/>
      <c r="J16" s="74"/>
      <c r="K16" s="75"/>
    </row>
    <row r="17" spans="2:11" x14ac:dyDescent="0.3">
      <c r="B17" s="70" t="s">
        <v>5</v>
      </c>
      <c r="C17" s="71"/>
      <c r="D17" s="71"/>
      <c r="E17" s="72"/>
      <c r="H17" s="70" t="s">
        <v>5</v>
      </c>
      <c r="I17" s="71"/>
      <c r="J17" s="71"/>
      <c r="K17" s="72"/>
    </row>
    <row r="18" spans="2:11" x14ac:dyDescent="0.3">
      <c r="B18" s="11" t="s">
        <v>6</v>
      </c>
      <c r="C18" s="3" t="s">
        <v>7</v>
      </c>
      <c r="D18" s="3" t="s">
        <v>8</v>
      </c>
      <c r="E18" s="4">
        <v>50</v>
      </c>
      <c r="H18" s="11" t="s">
        <v>9</v>
      </c>
      <c r="I18" s="3" t="s">
        <v>10</v>
      </c>
      <c r="J18" s="3" t="s">
        <v>11</v>
      </c>
      <c r="K18" s="20">
        <f>D56</f>
        <v>5.1696607418529722E-4</v>
      </c>
    </row>
    <row r="19" spans="2:11" x14ac:dyDescent="0.3">
      <c r="B19" s="12" t="s">
        <v>12</v>
      </c>
      <c r="C19" t="s">
        <v>13</v>
      </c>
      <c r="D19" t="s">
        <v>14</v>
      </c>
      <c r="E19" s="5">
        <f>(100-E18)/100</f>
        <v>0.5</v>
      </c>
      <c r="H19" s="12" t="s">
        <v>15</v>
      </c>
      <c r="I19" t="s">
        <v>16</v>
      </c>
      <c r="J19" t="s">
        <v>14</v>
      </c>
      <c r="K19" s="5">
        <f>(2*K18/$E$27)-1</f>
        <v>-0.9932156683177783</v>
      </c>
    </row>
    <row r="20" spans="2:11" x14ac:dyDescent="0.3">
      <c r="B20" s="12" t="s">
        <v>17</v>
      </c>
      <c r="C20" t="s">
        <v>18</v>
      </c>
      <c r="D20" t="s">
        <v>19</v>
      </c>
      <c r="E20" s="5">
        <v>787.45</v>
      </c>
      <c r="H20" s="12" t="s">
        <v>20</v>
      </c>
      <c r="I20" t="s">
        <v>21</v>
      </c>
      <c r="J20" t="s">
        <v>22</v>
      </c>
      <c r="K20" s="5">
        <f>((E27^2)/4)*(PI()-ACOS(K19)+(K19*(SQRT(1-(K19^2)))))</f>
        <v>6.1119787039291405E-6</v>
      </c>
    </row>
    <row r="21" spans="2:11" x14ac:dyDescent="0.3">
      <c r="B21" s="12" t="s">
        <v>23</v>
      </c>
      <c r="C21" t="s">
        <v>24</v>
      </c>
      <c r="D21" t="s">
        <v>25</v>
      </c>
      <c r="E21" s="5">
        <f>1.3/1000</f>
        <v>1.2999999999999999E-3</v>
      </c>
      <c r="H21" s="12" t="s">
        <v>26</v>
      </c>
      <c r="I21" t="s">
        <v>27</v>
      </c>
      <c r="J21" t="s">
        <v>11</v>
      </c>
      <c r="K21" s="21">
        <f>0.01</f>
        <v>0.01</v>
      </c>
    </row>
    <row r="22" spans="2:11" x14ac:dyDescent="0.3">
      <c r="B22" s="12" t="s">
        <v>28</v>
      </c>
      <c r="C22" t="s">
        <v>29</v>
      </c>
      <c r="D22" t="s">
        <v>14</v>
      </c>
      <c r="E22" s="5">
        <f>1-E19</f>
        <v>0.5</v>
      </c>
      <c r="H22" s="12" t="s">
        <v>30</v>
      </c>
      <c r="I22" t="s">
        <v>31</v>
      </c>
      <c r="J22" t="s">
        <v>14</v>
      </c>
      <c r="K22" s="5">
        <f>(2*K21/$E$27)-1</f>
        <v>-0.86876640419947504</v>
      </c>
    </row>
    <row r="23" spans="2:11" x14ac:dyDescent="0.3">
      <c r="B23" s="12" t="s">
        <v>17</v>
      </c>
      <c r="C23" t="s">
        <v>18</v>
      </c>
      <c r="D23" t="s">
        <v>19</v>
      </c>
      <c r="E23" s="5">
        <v>1020.7</v>
      </c>
      <c r="H23" s="12" t="s">
        <v>32</v>
      </c>
      <c r="I23" t="s">
        <v>33</v>
      </c>
      <c r="J23" t="s">
        <v>22</v>
      </c>
      <c r="K23" s="5">
        <f>(($E$27^2)/4)*(PI()-ACOS(K22)+(K22*(SQRT(1-(K22^2)))))</f>
        <v>5.1014302796574106E-4</v>
      </c>
    </row>
    <row r="24" spans="2:11" x14ac:dyDescent="0.3">
      <c r="B24" s="12" t="s">
        <v>23</v>
      </c>
      <c r="C24" t="s">
        <v>24</v>
      </c>
      <c r="D24" t="s">
        <v>25</v>
      </c>
      <c r="E24" s="5">
        <f>1/1000</f>
        <v>1E-3</v>
      </c>
      <c r="H24" s="12" t="s">
        <v>34</v>
      </c>
      <c r="I24" t="s">
        <v>35</v>
      </c>
      <c r="J24" t="s">
        <v>14</v>
      </c>
      <c r="K24" s="5">
        <f>2*SQRT(K21*($E$27-K21))</f>
        <v>7.5471849056452822E-2</v>
      </c>
    </row>
    <row r="25" spans="2:11" x14ac:dyDescent="0.3">
      <c r="B25" s="12" t="s">
        <v>36</v>
      </c>
      <c r="D25" t="s">
        <v>37</v>
      </c>
      <c r="E25" s="8">
        <v>300</v>
      </c>
      <c r="H25" s="12" t="s">
        <v>38</v>
      </c>
      <c r="I25" t="s">
        <v>39</v>
      </c>
      <c r="J25" t="s">
        <v>11</v>
      </c>
      <c r="K25" s="21">
        <f>0.05</f>
        <v>0.05</v>
      </c>
    </row>
    <row r="26" spans="2:11" x14ac:dyDescent="0.3">
      <c r="B26" s="12" t="s">
        <v>40</v>
      </c>
      <c r="E26" s="17" t="str">
        <f>IF(E18&gt;33, "WiO", "OiW")</f>
        <v>WiO</v>
      </c>
      <c r="H26" s="12" t="s">
        <v>41</v>
      </c>
      <c r="I26" t="s">
        <v>42</v>
      </c>
      <c r="J26" t="s">
        <v>14</v>
      </c>
      <c r="K26" s="5">
        <f>(2*(K25+K21)/$E$27)-1</f>
        <v>-0.21259842519685035</v>
      </c>
    </row>
    <row r="27" spans="2:11" x14ac:dyDescent="0.3">
      <c r="B27" s="12" t="s">
        <v>43</v>
      </c>
      <c r="C27" t="s">
        <v>44</v>
      </c>
      <c r="D27" t="s">
        <v>11</v>
      </c>
      <c r="E27" s="18">
        <v>0.15240000000000001</v>
      </c>
      <c r="H27" s="12" t="s">
        <v>45</v>
      </c>
      <c r="I27" t="s">
        <v>46</v>
      </c>
      <c r="J27" t="s">
        <v>22</v>
      </c>
      <c r="K27" s="5">
        <f>(($E$27^2)/4)*(PI()-ACOS(K26)+(K26*(SQRT(1-(K26^2)))))-K23</f>
        <v>6.1604378771616675E-3</v>
      </c>
    </row>
    <row r="28" spans="2:11" x14ac:dyDescent="0.3">
      <c r="B28" s="12" t="s">
        <v>47</v>
      </c>
      <c r="C28" t="s">
        <v>48</v>
      </c>
      <c r="D28" t="s">
        <v>22</v>
      </c>
      <c r="E28" s="17">
        <f>PI()*(E27^2)/4</f>
        <v>1.8241469247509919E-2</v>
      </c>
      <c r="H28" s="12" t="s">
        <v>49</v>
      </c>
      <c r="I28" t="s">
        <v>50</v>
      </c>
      <c r="J28" s="24" t="s">
        <v>14</v>
      </c>
      <c r="K28" s="5">
        <f>2*SQRT((K21+K25)*($E$27-K21-K25))</f>
        <v>0.14891608375189028</v>
      </c>
    </row>
    <row r="29" spans="2:11" x14ac:dyDescent="0.3">
      <c r="B29" s="13" t="s">
        <v>51</v>
      </c>
      <c r="C29" s="6" t="s">
        <v>52</v>
      </c>
      <c r="D29" s="6" t="s">
        <v>53</v>
      </c>
      <c r="E29" s="9">
        <f>(E25/2)/(60*1000*E28)</f>
        <v>0.13705036398541565</v>
      </c>
      <c r="H29" s="13" t="s">
        <v>54</v>
      </c>
      <c r="I29" s="6" t="s">
        <v>55</v>
      </c>
      <c r="J29" s="6" t="s">
        <v>14</v>
      </c>
      <c r="K29" s="15">
        <f>2*SQRT((K21+K25)*($E$27-K21-K25))-(2*SQRT(K25*($E$27-K25)))</f>
        <v>5.8077331919037245E-3</v>
      </c>
    </row>
    <row r="30" spans="2:11" x14ac:dyDescent="0.3">
      <c r="B30" s="76" t="s">
        <v>56</v>
      </c>
      <c r="C30" s="77"/>
      <c r="D30" s="77"/>
      <c r="E30" s="9" t="str">
        <f>IF(E26="WiO", "Oil", "Water")</f>
        <v>Oil</v>
      </c>
      <c r="H30" s="12" t="s">
        <v>57</v>
      </c>
      <c r="I30" t="s">
        <v>58</v>
      </c>
      <c r="J30" t="s">
        <v>14</v>
      </c>
      <c r="K30" s="8">
        <v>9.5E-4</v>
      </c>
    </row>
    <row r="31" spans="2:11" x14ac:dyDescent="0.3">
      <c r="B31" s="12" t="s">
        <v>17</v>
      </c>
      <c r="C31" t="s">
        <v>59</v>
      </c>
      <c r="D31" t="s">
        <v>19</v>
      </c>
      <c r="E31" s="5">
        <f>IF(E30="Oil",E20,E23)</f>
        <v>787.45</v>
      </c>
      <c r="H31" s="12" t="s">
        <v>60</v>
      </c>
      <c r="I31" t="s">
        <v>61</v>
      </c>
      <c r="J31" t="s">
        <v>14</v>
      </c>
      <c r="K31" s="8">
        <f>10^-20</f>
        <v>9.9999999999999995E-21</v>
      </c>
    </row>
    <row r="32" spans="2:11" x14ac:dyDescent="0.3">
      <c r="B32" s="12" t="s">
        <v>23</v>
      </c>
      <c r="C32" t="s">
        <v>62</v>
      </c>
      <c r="D32" t="s">
        <v>25</v>
      </c>
      <c r="E32" s="5">
        <f>IF(E30="Oil",E21,E24)</f>
        <v>1.2999999999999999E-3</v>
      </c>
      <c r="H32" s="12" t="s">
        <v>63</v>
      </c>
      <c r="I32" t="s">
        <v>64</v>
      </c>
      <c r="J32" t="s">
        <v>14</v>
      </c>
      <c r="K32" s="5">
        <f>((ABS($E$40)*$E$39/$E$41)^0.6)*(K25^0.2)*E38</f>
        <v>2.0095498223196449E-3</v>
      </c>
    </row>
    <row r="33" spans="2:11" x14ac:dyDescent="0.3">
      <c r="B33" s="13" t="s">
        <v>65</v>
      </c>
      <c r="C33" s="6" t="s">
        <v>66</v>
      </c>
      <c r="D33" s="6"/>
      <c r="E33" s="15">
        <f>IF(E30="Oil",E19,E22)</f>
        <v>0.5</v>
      </c>
      <c r="H33" s="12" t="s">
        <v>67</v>
      </c>
      <c r="I33" t="s">
        <v>68</v>
      </c>
      <c r="J33" t="s">
        <v>11</v>
      </c>
      <c r="K33" s="5">
        <f>0.5*E38*(1-(SQRT(1-(4.7/(K32+4.7)))))</f>
        <v>1.2976080144519873E-4</v>
      </c>
    </row>
    <row r="34" spans="2:11" x14ac:dyDescent="0.3">
      <c r="B34" s="78" t="s">
        <v>69</v>
      </c>
      <c r="C34" s="79"/>
      <c r="D34" s="79"/>
      <c r="E34" s="10" t="str">
        <f>IF(E26="WiO", "Water", "Oil")</f>
        <v>Water</v>
      </c>
      <c r="H34" s="12" t="s">
        <v>70</v>
      </c>
      <c r="I34" t="s">
        <v>71</v>
      </c>
      <c r="J34" t="s">
        <v>11</v>
      </c>
      <c r="K34" s="5">
        <f>0.3025*E38*(SQRT(1-(4.7/(K32+4.7))))</f>
        <v>1.6572151256547623E-6</v>
      </c>
    </row>
    <row r="35" spans="2:11" x14ac:dyDescent="0.3">
      <c r="B35" s="12" t="s">
        <v>17</v>
      </c>
      <c r="C35" t="s">
        <v>72</v>
      </c>
      <c r="D35" t="s">
        <v>19</v>
      </c>
      <c r="E35" s="5">
        <f>IF(E34="Oil",E20,E23)</f>
        <v>1020.7</v>
      </c>
      <c r="H35" s="12" t="s">
        <v>73</v>
      </c>
      <c r="I35" t="s">
        <v>74</v>
      </c>
      <c r="J35" t="s">
        <v>11</v>
      </c>
      <c r="K35" s="5">
        <f>SQRT(3)*K34</f>
        <v>2.8703807967056893E-6</v>
      </c>
    </row>
    <row r="36" spans="2:11" x14ac:dyDescent="0.3">
      <c r="B36" s="12" t="s">
        <v>23</v>
      </c>
      <c r="C36" t="s">
        <v>75</v>
      </c>
      <c r="D36" t="s">
        <v>25</v>
      </c>
      <c r="E36" s="5">
        <f>IF(E34="Oil",E21,E24)</f>
        <v>1E-3</v>
      </c>
      <c r="H36" s="12" t="s">
        <v>76</v>
      </c>
      <c r="I36" t="s">
        <v>77</v>
      </c>
      <c r="J36" t="s">
        <v>14</v>
      </c>
      <c r="K36" s="5">
        <f>((6*PI())^(7/6))*$E$32*(K33^(7/3))/(4*($E$41^(5/6))*(K31^(1/6))*K34*K30)</f>
        <v>0.70871775964288286</v>
      </c>
    </row>
    <row r="37" spans="2:11" x14ac:dyDescent="0.3">
      <c r="B37" s="12" t="s">
        <v>65</v>
      </c>
      <c r="C37" t="s">
        <v>78</v>
      </c>
      <c r="D37" t="s">
        <v>14</v>
      </c>
      <c r="E37" s="5">
        <f>IF(E34="Oil",E19,E22)</f>
        <v>0.5</v>
      </c>
      <c r="H37" s="12" t="s">
        <v>79</v>
      </c>
      <c r="I37" t="s">
        <v>80</v>
      </c>
      <c r="J37" t="s">
        <v>14</v>
      </c>
      <c r="K37" s="5">
        <f>((6*PI())^(7/6))*$E$32*(K33^(7/3))/(4*($E$41^(5/6))*($K$31^(1/6))*K35*$K$30)</f>
        <v>0.40917838930928696</v>
      </c>
    </row>
    <row r="38" spans="2:11" x14ac:dyDescent="0.3">
      <c r="B38" s="13" t="s">
        <v>81</v>
      </c>
      <c r="C38" s="6" t="s">
        <v>82</v>
      </c>
      <c r="D38" s="6" t="s">
        <v>11</v>
      </c>
      <c r="E38" s="7">
        <f>265/1000000</f>
        <v>2.6499999999999999E-4</v>
      </c>
    </row>
    <row r="39" spans="2:11" x14ac:dyDescent="0.3">
      <c r="B39" s="11" t="s">
        <v>83</v>
      </c>
      <c r="C39" s="3" t="s">
        <v>84</v>
      </c>
      <c r="D39" s="3" t="s">
        <v>85</v>
      </c>
      <c r="E39" s="16">
        <v>9.81</v>
      </c>
    </row>
    <row r="40" spans="2:11" x14ac:dyDescent="0.3">
      <c r="B40" s="13" t="s">
        <v>86</v>
      </c>
      <c r="C40" s="6" t="s">
        <v>87</v>
      </c>
      <c r="D40" s="6" t="s">
        <v>19</v>
      </c>
      <c r="E40" s="15">
        <f>ABS(E20-E23)</f>
        <v>233.25</v>
      </c>
    </row>
    <row r="41" spans="2:11" x14ac:dyDescent="0.3">
      <c r="B41" s="13" t="s">
        <v>88</v>
      </c>
      <c r="C41" s="6" t="s">
        <v>89</v>
      </c>
      <c r="D41" s="6" t="s">
        <v>90</v>
      </c>
      <c r="E41" s="23">
        <v>28.8</v>
      </c>
    </row>
    <row r="42" spans="2:11" x14ac:dyDescent="0.3">
      <c r="B42" s="70" t="s">
        <v>91</v>
      </c>
      <c r="C42" s="71"/>
      <c r="D42" s="71"/>
      <c r="E42" s="72"/>
    </row>
    <row r="43" spans="2:11" x14ac:dyDescent="0.3">
      <c r="B43" s="11" t="s">
        <v>92</v>
      </c>
      <c r="C43" s="3" t="s">
        <v>93</v>
      </c>
      <c r="D43" s="3" t="s">
        <v>14</v>
      </c>
      <c r="E43" s="19">
        <f>(3*(E32+E36))/((2*E32)+(3*E36))</f>
        <v>1.2321428571428572</v>
      </c>
    </row>
    <row r="44" spans="2:11" x14ac:dyDescent="0.3">
      <c r="B44" s="12" t="s">
        <v>94</v>
      </c>
      <c r="C44" t="s">
        <v>95</v>
      </c>
      <c r="D44" t="s">
        <v>14</v>
      </c>
      <c r="E44" s="5">
        <f>(5*(E43^(-3/2))*((E37/E33)^0.45))</f>
        <v>3.6557661625856879</v>
      </c>
    </row>
    <row r="45" spans="2:11" x14ac:dyDescent="0.3">
      <c r="B45" s="12" t="s">
        <v>94</v>
      </c>
      <c r="C45" t="s">
        <v>96</v>
      </c>
      <c r="D45" t="s">
        <v>14</v>
      </c>
      <c r="E45" s="5">
        <f>(E33/(2*E37*E43))*(EXP((2.5*E37)/(1-(0.61*E37))))</f>
        <v>2.4513996733072223</v>
      </c>
    </row>
    <row r="46" spans="2:11" ht="31.2" x14ac:dyDescent="0.3">
      <c r="B46" s="14" t="s">
        <v>97</v>
      </c>
      <c r="C46" t="s">
        <v>98</v>
      </c>
      <c r="D46" t="s">
        <v>14</v>
      </c>
      <c r="E46" s="5">
        <f>9.72*((1+((0.01*E47)^(4/7)))-1)</f>
        <v>3.8572215760564159</v>
      </c>
    </row>
    <row r="47" spans="2:11" x14ac:dyDescent="0.3">
      <c r="B47" s="12" t="s">
        <v>99</v>
      </c>
      <c r="C47" t="s">
        <v>100</v>
      </c>
      <c r="D47" t="s">
        <v>14</v>
      </c>
      <c r="E47" s="5">
        <f>(E31*E40*E39*(E38^3))/(E32^2)</f>
        <v>19.841046015461622</v>
      </c>
    </row>
    <row r="48" spans="2:11" x14ac:dyDescent="0.3">
      <c r="B48" s="12" t="s">
        <v>101</v>
      </c>
      <c r="C48" t="s">
        <v>102</v>
      </c>
      <c r="D48" t="s">
        <v>14</v>
      </c>
      <c r="E48" s="5">
        <f>(E47/(6*(E46^2)))-(3/(E43*E46))</f>
        <v>-0.40896560524505182</v>
      </c>
    </row>
    <row r="49" spans="2:15" x14ac:dyDescent="0.3">
      <c r="B49" s="13" t="s">
        <v>103</v>
      </c>
      <c r="C49" s="6" t="s">
        <v>104</v>
      </c>
      <c r="D49" s="6" t="s">
        <v>53</v>
      </c>
      <c r="E49" s="15">
        <f>((3*E45*E37*E32)/(E48*E44*E33*E31*E38))*(((1+((E47*E48*E44*(E33^3))/(54*(E45^2)*(E37^2))))^0.5)-1)</f>
        <v>7.0850388635206377E-4</v>
      </c>
    </row>
    <row r="51" spans="2:15" x14ac:dyDescent="0.3">
      <c r="B51" s="29" t="s">
        <v>105</v>
      </c>
      <c r="C51" t="s">
        <v>106</v>
      </c>
      <c r="D51">
        <v>0.1</v>
      </c>
    </row>
    <row r="53" spans="2:15" x14ac:dyDescent="0.3">
      <c r="B53" s="25" t="s">
        <v>107</v>
      </c>
      <c r="C53" s="25" t="s">
        <v>108</v>
      </c>
      <c r="D53" s="25" t="s">
        <v>10</v>
      </c>
      <c r="E53" s="30" t="s">
        <v>109</v>
      </c>
      <c r="F53" s="30" t="s">
        <v>39</v>
      </c>
      <c r="G53" s="30" t="s">
        <v>64</v>
      </c>
      <c r="H53" s="30" t="s">
        <v>68</v>
      </c>
      <c r="I53" s="30" t="s">
        <v>71</v>
      </c>
      <c r="J53" s="30" t="s">
        <v>74</v>
      </c>
      <c r="K53" s="30" t="s">
        <v>77</v>
      </c>
      <c r="L53" s="30" t="s">
        <v>80</v>
      </c>
      <c r="M53" s="30" t="s">
        <v>110</v>
      </c>
      <c r="N53" s="30" t="s">
        <v>111</v>
      </c>
      <c r="O53" s="30" t="s">
        <v>112</v>
      </c>
    </row>
    <row r="54" spans="2:15" x14ac:dyDescent="0.3">
      <c r="B54" s="26" t="s">
        <v>113</v>
      </c>
      <c r="C54" s="26" t="s">
        <v>113</v>
      </c>
      <c r="D54" s="26" t="s">
        <v>113</v>
      </c>
      <c r="E54" s="30" t="s">
        <v>113</v>
      </c>
      <c r="F54" s="30" t="s">
        <v>113</v>
      </c>
      <c r="G54" s="30" t="s">
        <v>114</v>
      </c>
      <c r="H54" s="30" t="s">
        <v>113</v>
      </c>
      <c r="I54" s="30" t="s">
        <v>113</v>
      </c>
      <c r="J54" s="30" t="s">
        <v>113</v>
      </c>
      <c r="K54" s="30" t="s">
        <v>114</v>
      </c>
      <c r="L54" s="30" t="s">
        <v>114</v>
      </c>
      <c r="M54" s="30" t="s">
        <v>113</v>
      </c>
      <c r="N54" s="30" t="s">
        <v>113</v>
      </c>
      <c r="O54" s="30" t="s">
        <v>113</v>
      </c>
    </row>
    <row r="55" spans="2:15" x14ac:dyDescent="0.3">
      <c r="B55" s="28">
        <v>0</v>
      </c>
      <c r="C55" s="27">
        <f>$E$27</f>
        <v>0.15240000000000001</v>
      </c>
      <c r="D55" s="27">
        <f t="shared" ref="D55:D118" si="1">$E$49*B55/$E$29</f>
        <v>0</v>
      </c>
      <c r="E55">
        <f>E38</f>
        <v>2.6499999999999999E-4</v>
      </c>
      <c r="F55">
        <v>9.9999999999999995E-7</v>
      </c>
      <c r="G55">
        <f>((ABS($E$40)*$E$39/$E$41)^0.6)*(F55^0.2)*E55</f>
        <v>2.3083665751831597E-4</v>
      </c>
      <c r="H55">
        <f>0.5*E55*(1-(SQRT(1-(4.7/(G55+4.7)))))</f>
        <v>1.3157144277586532E-4</v>
      </c>
      <c r="I55">
        <f>0.3025*E55*(SQRT(1-(4.7/(G55+4.7))))</f>
        <v>5.6177712060147278E-7</v>
      </c>
      <c r="J55">
        <f>SQRT(3)*I55</f>
        <v>9.7302651541149939E-7</v>
      </c>
      <c r="K55">
        <f>((6*PI())^(7/6))*$E$32*(H55^(7/3))/(4*($E$41^(5/6))*($K$31^(1/6))*I55*$K$30)</f>
        <v>2.1593867465467205</v>
      </c>
      <c r="L55">
        <f>((6*PI())^(7/6))*$E$32*(H55^(7/3))/(4*($E$41^(5/6))*($K$31^(1/6))*J55*$K$30)</f>
        <v>1.2467225194032594</v>
      </c>
      <c r="M55">
        <f>(E55*$D$51)/($E$29*6*K55)</f>
        <v>1.4923957332857326E-5</v>
      </c>
      <c r="O55">
        <f>C55-F55</f>
        <v>0.15239900000000001</v>
      </c>
    </row>
    <row r="56" spans="2:15" x14ac:dyDescent="0.3">
      <c r="B56" s="28">
        <f>B55+$D$51</f>
        <v>0.1</v>
      </c>
      <c r="C56" s="27">
        <f t="shared" ref="C56:C119" si="2">$E$27</f>
        <v>0.15240000000000001</v>
      </c>
      <c r="D56" s="27">
        <f t="shared" si="1"/>
        <v>5.1696607418529722E-4</v>
      </c>
      <c r="E56">
        <f>E55+M55</f>
        <v>2.7992395733285731E-4</v>
      </c>
      <c r="F56">
        <v>1E-4</v>
      </c>
      <c r="G56">
        <f>((ABS($E$40)*$E$39/$E$41)^0.6)*(F56^0.2)*E56</f>
        <v>6.1248995766337636E-4</v>
      </c>
      <c r="H56">
        <f>0.5*E56*(1-(SQRT(1-(4.7/(G56+4.7)))))</f>
        <v>1.3836432612470835E-4</v>
      </c>
      <c r="I56">
        <f>0.3025*E56*(SQRT(1-(4.7/(G56+4.7))))</f>
        <v>9.6657978774078096E-7</v>
      </c>
      <c r="J56">
        <f>SQRT(3)*I56</f>
        <v>1.6741653019361737E-6</v>
      </c>
      <c r="K56">
        <f>((6*PI())^(7/6))*$E$32*(H56^(7/3))/(4*($E$41^(5/6))*($K$31^(1/6))*I56*$K$30)</f>
        <v>1.4114622224945279</v>
      </c>
      <c r="L56">
        <f>((6*PI())^(7/6))*$E$32*(H56^(7/3))/(4*($E$41^(5/6))*($K$31^(1/6))*J56*$K$30)</f>
        <v>0.8149080941082032</v>
      </c>
      <c r="M56">
        <f>(E56*$D$51)/($E$29*6*K56)</f>
        <v>2.4117893146320184E-5</v>
      </c>
      <c r="N56">
        <f>($D$51*2*1*E56)/($E$29*3*L56)</f>
        <v>1.6709366520377506E-4</v>
      </c>
      <c r="O56">
        <f t="shared" ref="O56:O119" si="3">C56-F56</f>
        <v>0.15230000000000002</v>
      </c>
    </row>
    <row r="57" spans="2:15" x14ac:dyDescent="0.3">
      <c r="B57" s="28">
        <f t="shared" ref="B57:B120" si="4">B56+$D$51</f>
        <v>0.2</v>
      </c>
      <c r="C57" s="27">
        <f t="shared" si="2"/>
        <v>0.15240000000000001</v>
      </c>
      <c r="D57" s="27">
        <f>$E$49*B57/$E$29</f>
        <v>1.0339321483705944E-3</v>
      </c>
      <c r="E57">
        <f>E56+M56</f>
        <v>3.0404185047917749E-4</v>
      </c>
      <c r="F57">
        <f>F56+N56</f>
        <v>2.6709366520377508E-4</v>
      </c>
      <c r="G57">
        <f>((ABS($E$40)*$E$39/$E$41)^0.6)*(F57^0.2)*E57</f>
        <v>8.097015821323417E-4</v>
      </c>
      <c r="H57">
        <f>0.5*E57*(1-(SQRT(1-(4.7/(G57+4.7)))))</f>
        <v>1.5002575696616494E-4</v>
      </c>
      <c r="I57">
        <f>0.3025*E57*(SQRT(1-(4.7/(G57+4.7))))</f>
        <v>1.2070768054214091E-6</v>
      </c>
      <c r="J57">
        <f>SQRT(3)*I57</f>
        <v>2.0907183556278123E-6</v>
      </c>
      <c r="K57">
        <f>((6*PI())^(7/6))*$E$32*(H57^(7/3))/(4*($E$41^(5/6))*($K$31^(1/6))*I57*$K$30)</f>
        <v>1.3651153506917146</v>
      </c>
      <c r="L57">
        <f>((6*PI())^(7/6))*$E$32*(H57^(7/3))/(4*($E$41^(5/6))*($K$31^(1/6))*J57*$K$30)</f>
        <v>0.7881497151967517</v>
      </c>
      <c r="M57">
        <f>(E57*$D$51)/($E$29*6*K57)</f>
        <v>2.7085232822567638E-5</v>
      </c>
      <c r="N57">
        <f>($D$51*2*1*E57)/($E$29*3*L57)</f>
        <v>1.8765199753407739E-4</v>
      </c>
      <c r="O57">
        <f t="shared" si="3"/>
        <v>0.15213290633479623</v>
      </c>
    </row>
    <row r="58" spans="2:15" x14ac:dyDescent="0.3">
      <c r="B58" s="28">
        <f t="shared" si="4"/>
        <v>0.30000000000000004</v>
      </c>
      <c r="C58" s="27">
        <f t="shared" si="2"/>
        <v>0.15240000000000001</v>
      </c>
      <c r="D58" s="27">
        <f t="shared" si="1"/>
        <v>1.5508982225558921E-3</v>
      </c>
      <c r="E58">
        <f>E57+M57</f>
        <v>3.3112708330174513E-4</v>
      </c>
      <c r="F58">
        <f>F57+N57</f>
        <v>4.5474566273785244E-4</v>
      </c>
      <c r="G58">
        <f>((ABS($E$40)*$E$39/$E$41)^0.6)*(F58^0.2)*E58</f>
        <v>9.8086066829509403E-4</v>
      </c>
      <c r="H58">
        <f t="shared" ref="H58:H121" si="5">0.5*E58*(1-(SQRT(1-(4.7/(G58+4.7)))))</f>
        <v>1.6317202104866341E-4</v>
      </c>
      <c r="I58">
        <f t="shared" ref="I58:I121" si="6">0.3025*E58*(SQRT(1-(4.7/(G58+4.7))))</f>
        <v>1.446869964336531E-6</v>
      </c>
      <c r="J58">
        <f t="shared" ref="J58:J121" si="7">SQRT(3)*I58</f>
        <v>2.5060522901762413E-6</v>
      </c>
      <c r="K58">
        <f t="shared" ref="K58:K121" si="8">((6*PI())^(7/6))*$E$32*(H58^(7/3))/(4*($E$41^(5/6))*($K$31^(1/6))*I58*$K$30)</f>
        <v>1.3854614345706429</v>
      </c>
      <c r="L58">
        <f t="shared" ref="L58:L121" si="9">((6*PI())^(7/6))*$E$32*(H58^(7/3))/(4*($E$41^(5/6))*($K$31^(1/6))*J58*$K$30)</f>
        <v>0.7998965322012056</v>
      </c>
      <c r="M58">
        <f t="shared" ref="M58:M121" si="10">(E58*$D$51)/($E$29*6*K58)</f>
        <v>2.9064899035789816E-5</v>
      </c>
      <c r="N58">
        <f t="shared" ref="N58:N121" si="11">($D$51*2*1*E58)/($E$29*3*L58)</f>
        <v>2.0136752738739058E-4</v>
      </c>
      <c r="O58">
        <f t="shared" si="3"/>
        <v>0.15194525433726216</v>
      </c>
    </row>
    <row r="59" spans="2:15" x14ac:dyDescent="0.3">
      <c r="B59" s="28">
        <f t="shared" si="4"/>
        <v>0.4</v>
      </c>
      <c r="C59" s="27">
        <f t="shared" si="2"/>
        <v>0.15240000000000001</v>
      </c>
      <c r="D59" s="27">
        <f t="shared" si="1"/>
        <v>2.0678642967411889E-3</v>
      </c>
      <c r="E59">
        <f t="shared" ref="E59:F74" si="12">E58+M58</f>
        <v>3.6019198233753493E-4</v>
      </c>
      <c r="F59">
        <f t="shared" si="12"/>
        <v>6.5611319012524308E-4</v>
      </c>
      <c r="G59">
        <f t="shared" ref="G59:G122" si="13">((ABS($E$40)*$E$39/$E$41)^0.6)*(F59^0.2)*E59</f>
        <v>1.1481237436160982E-3</v>
      </c>
      <c r="H59">
        <f t="shared" si="5"/>
        <v>1.7728152244139269E-4</v>
      </c>
      <c r="I59">
        <f t="shared" si="6"/>
        <v>1.7027535800617387E-6</v>
      </c>
      <c r="J59">
        <f t="shared" si="7"/>
        <v>2.9492557134367315E-6</v>
      </c>
      <c r="K59">
        <f t="shared" si="8"/>
        <v>1.4286098064820185</v>
      </c>
      <c r="L59">
        <f t="shared" si="9"/>
        <v>0.82480825633933252</v>
      </c>
      <c r="M59">
        <f t="shared" si="10"/>
        <v>3.0661187490093848E-5</v>
      </c>
      <c r="N59">
        <f t="shared" si="11"/>
        <v>2.1242693821295122E-4</v>
      </c>
      <c r="O59">
        <f t="shared" si="3"/>
        <v>0.15174388680987477</v>
      </c>
    </row>
    <row r="60" spans="2:15" x14ac:dyDescent="0.3">
      <c r="B60" s="28">
        <f t="shared" si="4"/>
        <v>0.5</v>
      </c>
      <c r="C60" s="27">
        <f t="shared" si="2"/>
        <v>0.15240000000000001</v>
      </c>
      <c r="D60" s="27">
        <f t="shared" si="1"/>
        <v>2.5848303709264863E-3</v>
      </c>
      <c r="E60">
        <f t="shared" si="12"/>
        <v>3.9085316982762877E-4</v>
      </c>
      <c r="F60">
        <f t="shared" si="12"/>
        <v>8.6854012833819435E-4</v>
      </c>
      <c r="G60">
        <f t="shared" si="13"/>
        <v>1.3177423977256538E-3</v>
      </c>
      <c r="H60">
        <f t="shared" si="5"/>
        <v>1.9215476719296889E-4</v>
      </c>
      <c r="I60">
        <f t="shared" si="6"/>
        <v>1.9794497211115215E-6</v>
      </c>
      <c r="J60">
        <f t="shared" si="7"/>
        <v>3.4285074879931995E-6</v>
      </c>
      <c r="K60">
        <f t="shared" si="8"/>
        <v>1.4830606062793195</v>
      </c>
      <c r="L60">
        <f t="shared" si="9"/>
        <v>0.85624544025989469</v>
      </c>
      <c r="M60">
        <f t="shared" si="10"/>
        <v>3.2049650331280971E-5</v>
      </c>
      <c r="N60">
        <f t="shared" si="11"/>
        <v>2.2204649095438134E-4</v>
      </c>
      <c r="O60">
        <f t="shared" si="3"/>
        <v>0.15153145987166181</v>
      </c>
    </row>
    <row r="61" spans="2:15" x14ac:dyDescent="0.3">
      <c r="B61" s="28">
        <f t="shared" si="4"/>
        <v>0.6</v>
      </c>
      <c r="C61" s="27">
        <f t="shared" si="2"/>
        <v>0.15240000000000001</v>
      </c>
      <c r="D61" s="27">
        <f t="shared" si="1"/>
        <v>3.1017964451117838E-3</v>
      </c>
      <c r="E61">
        <f t="shared" si="12"/>
        <v>4.2290282015890976E-4</v>
      </c>
      <c r="F61">
        <f t="shared" si="12"/>
        <v>1.0905866192925757E-3</v>
      </c>
      <c r="G61">
        <f t="shared" si="13"/>
        <v>1.4922153992863217E-3</v>
      </c>
      <c r="H61">
        <f t="shared" si="5"/>
        <v>2.0768429850204911E-4</v>
      </c>
      <c r="I61">
        <f t="shared" si="6"/>
        <v>2.2791025043304975E-6</v>
      </c>
      <c r="J61">
        <f t="shared" si="7"/>
        <v>3.9475213331578887E-6</v>
      </c>
      <c r="K61">
        <f t="shared" si="8"/>
        <v>1.5441708517534607</v>
      </c>
      <c r="L61">
        <f t="shared" si="9"/>
        <v>0.89152745693463409</v>
      </c>
      <c r="M61">
        <f t="shared" si="10"/>
        <v>3.3305333538077644E-5</v>
      </c>
      <c r="N61">
        <f t="shared" si="11"/>
        <v>2.3074611940391283E-4</v>
      </c>
      <c r="O61">
        <f t="shared" si="3"/>
        <v>0.15130941338070744</v>
      </c>
    </row>
    <row r="62" spans="2:15" x14ac:dyDescent="0.3">
      <c r="B62" s="28">
        <f t="shared" si="4"/>
        <v>0.7</v>
      </c>
      <c r="C62" s="27">
        <f t="shared" si="2"/>
        <v>0.15240000000000001</v>
      </c>
      <c r="D62" s="27">
        <f t="shared" si="1"/>
        <v>3.6187625192970808E-3</v>
      </c>
      <c r="E62">
        <f t="shared" si="12"/>
        <v>4.5620815369698742E-4</v>
      </c>
      <c r="F62">
        <f t="shared" si="12"/>
        <v>1.3213327386964885E-3</v>
      </c>
      <c r="G62">
        <f t="shared" si="13"/>
        <v>1.6727243746007061E-3</v>
      </c>
      <c r="H62">
        <f t="shared" si="5"/>
        <v>2.2380159504316902E-4</v>
      </c>
      <c r="I62">
        <f t="shared" si="6"/>
        <v>2.6030014922214443E-6</v>
      </c>
      <c r="J62">
        <f t="shared" si="7"/>
        <v>4.5085308367051454E-6</v>
      </c>
      <c r="K62">
        <f t="shared" si="8"/>
        <v>1.6096210999550846</v>
      </c>
      <c r="L62">
        <f t="shared" si="9"/>
        <v>0.92931517535236963</v>
      </c>
      <c r="M62">
        <f t="shared" si="10"/>
        <v>3.4467353865076659E-5</v>
      </c>
      <c r="N62">
        <f t="shared" si="11"/>
        <v>2.3879683238707316E-4</v>
      </c>
      <c r="O62">
        <f t="shared" si="3"/>
        <v>0.15107866726130351</v>
      </c>
    </row>
    <row r="63" spans="2:15" x14ac:dyDescent="0.3">
      <c r="B63" s="28">
        <f t="shared" si="4"/>
        <v>0.79999999999999993</v>
      </c>
      <c r="C63" s="27">
        <f t="shared" si="2"/>
        <v>0.15240000000000001</v>
      </c>
      <c r="D63" s="27">
        <f t="shared" si="1"/>
        <v>4.1357285934823778E-3</v>
      </c>
      <c r="E63">
        <f t="shared" si="12"/>
        <v>4.9067550756206409E-4</v>
      </c>
      <c r="F63">
        <f t="shared" si="12"/>
        <v>1.5601295710835617E-3</v>
      </c>
      <c r="G63">
        <f t="shared" si="13"/>
        <v>1.8598821113960053E-3</v>
      </c>
      <c r="H63">
        <f t="shared" si="5"/>
        <v>2.4045828827755253E-4</v>
      </c>
      <c r="I63">
        <f t="shared" si="6"/>
        <v>2.9520766296051063E-6</v>
      </c>
      <c r="J63">
        <f t="shared" si="7"/>
        <v>5.1131467103127335E-6</v>
      </c>
      <c r="K63">
        <f t="shared" si="8"/>
        <v>1.6780920722437598</v>
      </c>
      <c r="L63">
        <f t="shared" si="9"/>
        <v>0.96884690963491171</v>
      </c>
      <c r="M63">
        <f t="shared" si="10"/>
        <v>3.5558804469061503E-5</v>
      </c>
      <c r="N63">
        <f t="shared" si="11"/>
        <v>2.4635862398728704E-4</v>
      </c>
      <c r="O63">
        <f t="shared" si="3"/>
        <v>0.15083987042891644</v>
      </c>
    </row>
    <row r="64" spans="2:15" x14ac:dyDescent="0.3">
      <c r="B64" s="28">
        <f t="shared" si="4"/>
        <v>0.89999999999999991</v>
      </c>
      <c r="C64" s="27">
        <f t="shared" si="2"/>
        <v>0.15240000000000001</v>
      </c>
      <c r="D64" s="27">
        <f t="shared" si="1"/>
        <v>4.6526946676676752E-3</v>
      </c>
      <c r="E64">
        <f t="shared" si="12"/>
        <v>5.2623431203112554E-4</v>
      </c>
      <c r="F64">
        <f t="shared" si="12"/>
        <v>1.8064881950708488E-3</v>
      </c>
      <c r="G64">
        <f t="shared" si="13"/>
        <v>2.0540219994341444E-3</v>
      </c>
      <c r="H64">
        <f t="shared" si="5"/>
        <v>2.5761784978149216E-4</v>
      </c>
      <c r="I64">
        <f t="shared" si="6"/>
        <v>3.3270802716127076E-6</v>
      </c>
      <c r="J64">
        <f t="shared" si="7"/>
        <v>5.7626720712932698E-6</v>
      </c>
      <c r="K64">
        <f t="shared" si="8"/>
        <v>1.7487642489993078</v>
      </c>
      <c r="L64">
        <f t="shared" si="9"/>
        <v>1.0096495099089442</v>
      </c>
      <c r="M64">
        <f t="shared" si="10"/>
        <v>3.659455346022502E-5</v>
      </c>
      <c r="N64">
        <f t="shared" si="11"/>
        <v>2.5353450349362079E-4</v>
      </c>
      <c r="O64">
        <f t="shared" si="3"/>
        <v>0.15059351180492916</v>
      </c>
    </row>
    <row r="65" spans="2:15" x14ac:dyDescent="0.3">
      <c r="B65" s="28">
        <f t="shared" si="4"/>
        <v>0.99999999999999989</v>
      </c>
      <c r="C65" s="27">
        <f t="shared" si="2"/>
        <v>0.15240000000000001</v>
      </c>
      <c r="D65" s="27">
        <f t="shared" si="1"/>
        <v>5.1696607418529718E-3</v>
      </c>
      <c r="E65">
        <f t="shared" si="12"/>
        <v>5.628288654913506E-4</v>
      </c>
      <c r="F65">
        <f t="shared" si="12"/>
        <v>2.0600226985644696E-3</v>
      </c>
      <c r="G65">
        <f t="shared" si="13"/>
        <v>2.2553277683523181E-3</v>
      </c>
      <c r="H65">
        <f t="shared" si="5"/>
        <v>2.7525134860303268E-4</v>
      </c>
      <c r="I65">
        <f t="shared" si="6"/>
        <v>3.7286659062987927E-6</v>
      </c>
      <c r="J65">
        <f t="shared" si="7"/>
        <v>6.4582387941593635E-6</v>
      </c>
      <c r="K65">
        <f t="shared" si="8"/>
        <v>1.8210949242740386</v>
      </c>
      <c r="L65">
        <f t="shared" si="9"/>
        <v>1.0514096447494774</v>
      </c>
      <c r="M65">
        <f t="shared" si="10"/>
        <v>3.7584807925609679E-5</v>
      </c>
      <c r="N65">
        <f t="shared" si="11"/>
        <v>2.6039518767949354E-4</v>
      </c>
      <c r="O65">
        <f t="shared" si="3"/>
        <v>0.15033997730143553</v>
      </c>
    </row>
    <row r="66" spans="2:15" x14ac:dyDescent="0.3">
      <c r="B66" s="28">
        <f t="shared" si="4"/>
        <v>1.0999999999999999</v>
      </c>
      <c r="C66" s="27">
        <f t="shared" si="2"/>
        <v>0.15240000000000001</v>
      </c>
      <c r="D66" s="27">
        <f t="shared" si="1"/>
        <v>5.6866268160382693E-3</v>
      </c>
      <c r="E66">
        <f t="shared" si="12"/>
        <v>6.0041367341696027E-4</v>
      </c>
      <c r="F66">
        <f t="shared" si="12"/>
        <v>2.3204178862439632E-3</v>
      </c>
      <c r="G66">
        <f t="shared" si="13"/>
        <v>2.4638979608784233E-3</v>
      </c>
      <c r="H66">
        <f t="shared" si="5"/>
        <v>2.9333505741606602E-4</v>
      </c>
      <c r="I66">
        <f t="shared" si="6"/>
        <v>4.1574264719105183E-6</v>
      </c>
      <c r="J66">
        <f t="shared" si="7"/>
        <v>7.2008738780808411E-6</v>
      </c>
      <c r="K66">
        <f t="shared" si="8"/>
        <v>1.8947067942751121</v>
      </c>
      <c r="L66">
        <f t="shared" si="9"/>
        <v>1.0939094777101488</v>
      </c>
      <c r="M66">
        <f t="shared" si="10"/>
        <v>3.8536930331429588E-5</v>
      </c>
      <c r="N66">
        <f t="shared" si="11"/>
        <v>2.6699168520711273E-4</v>
      </c>
      <c r="O66">
        <f t="shared" si="3"/>
        <v>0.15007958211375605</v>
      </c>
    </row>
    <row r="67" spans="2:15" x14ac:dyDescent="0.3">
      <c r="B67" s="28">
        <f t="shared" si="4"/>
        <v>1.2</v>
      </c>
      <c r="C67" s="27">
        <f t="shared" si="2"/>
        <v>0.15240000000000001</v>
      </c>
      <c r="D67" s="27">
        <f t="shared" si="1"/>
        <v>6.2035928902235676E-3</v>
      </c>
      <c r="E67">
        <f t="shared" si="12"/>
        <v>6.3895060374838982E-4</v>
      </c>
      <c r="F67">
        <f t="shared" si="12"/>
        <v>2.5874095714510758E-3</v>
      </c>
      <c r="G67">
        <f t="shared" si="13"/>
        <v>2.6797805097728885E-3</v>
      </c>
      <c r="H67">
        <f t="shared" si="5"/>
        <v>3.1184899639155942E-4</v>
      </c>
      <c r="I67">
        <f t="shared" si="6"/>
        <v>4.6139148169944645E-6</v>
      </c>
      <c r="J67">
        <f t="shared" si="7"/>
        <v>7.9915348848292711E-6</v>
      </c>
      <c r="K67">
        <f t="shared" si="8"/>
        <v>1.9693273190706899</v>
      </c>
      <c r="L67">
        <f t="shared" si="9"/>
        <v>1.1369916577879466</v>
      </c>
      <c r="M67">
        <f t="shared" si="10"/>
        <v>3.945644341288489E-5</v>
      </c>
      <c r="N67">
        <f t="shared" si="11"/>
        <v>2.7336225870833197E-4</v>
      </c>
      <c r="O67">
        <f t="shared" si="3"/>
        <v>0.14981259042854894</v>
      </c>
    </row>
    <row r="68" spans="2:15" x14ac:dyDescent="0.3">
      <c r="B68" s="28">
        <f t="shared" si="4"/>
        <v>1.3</v>
      </c>
      <c r="C68" s="27">
        <f t="shared" si="2"/>
        <v>0.15240000000000001</v>
      </c>
      <c r="D68" s="27">
        <f t="shared" si="1"/>
        <v>6.720558964408865E-3</v>
      </c>
      <c r="E68">
        <f t="shared" si="12"/>
        <v>6.7840704716127468E-4</v>
      </c>
      <c r="F68">
        <f t="shared" si="12"/>
        <v>2.860771830159408E-3</v>
      </c>
      <c r="G68">
        <f t="shared" si="13"/>
        <v>2.9029923942563785E-3</v>
      </c>
      <c r="H68">
        <f t="shared" si="5"/>
        <v>3.3077599384245923E-4</v>
      </c>
      <c r="I68">
        <f t="shared" si="6"/>
        <v>5.0986554915977406E-6</v>
      </c>
      <c r="J68">
        <f t="shared" si="7"/>
        <v>8.8311303617373578E-6</v>
      </c>
      <c r="K68">
        <f t="shared" si="8"/>
        <v>2.0447534585343283</v>
      </c>
      <c r="L68">
        <f t="shared" si="9"/>
        <v>1.1805389597112128</v>
      </c>
      <c r="M68">
        <f t="shared" si="10"/>
        <v>4.0347623121132843E-5</v>
      </c>
      <c r="N68">
        <f t="shared" si="11"/>
        <v>2.7953653284177134E-4</v>
      </c>
      <c r="O68">
        <f t="shared" si="3"/>
        <v>0.14953922816984061</v>
      </c>
    </row>
    <row r="69" spans="2:15" x14ac:dyDescent="0.3">
      <c r="B69" s="28">
        <f t="shared" si="4"/>
        <v>1.4000000000000001</v>
      </c>
      <c r="C69" s="27">
        <f t="shared" si="2"/>
        <v>0.15240000000000001</v>
      </c>
      <c r="D69" s="27">
        <f t="shared" si="1"/>
        <v>7.2375250385941624E-3</v>
      </c>
      <c r="E69">
        <f t="shared" si="12"/>
        <v>7.1875467028240754E-4</v>
      </c>
      <c r="F69">
        <f t="shared" si="12"/>
        <v>3.1403083630011795E-3</v>
      </c>
      <c r="G69">
        <f t="shared" si="13"/>
        <v>3.1335313354273276E-3</v>
      </c>
      <c r="H69">
        <f t="shared" si="5"/>
        <v>3.5010105084474499E-4</v>
      </c>
      <c r="I69">
        <f t="shared" si="6"/>
        <v>5.6121519993575515E-6</v>
      </c>
      <c r="J69">
        <f t="shared" si="7"/>
        <v>9.7205324026865362E-6</v>
      </c>
      <c r="K69">
        <f t="shared" si="8"/>
        <v>2.120830048470836</v>
      </c>
      <c r="L69">
        <f t="shared" si="9"/>
        <v>1.2244617993900844</v>
      </c>
      <c r="M69">
        <f t="shared" si="10"/>
        <v>4.1213867258919315E-5</v>
      </c>
      <c r="N69">
        <f t="shared" si="11"/>
        <v>2.8553804827539079E-4</v>
      </c>
      <c r="O69">
        <f t="shared" si="3"/>
        <v>0.14925969163699881</v>
      </c>
    </row>
    <row r="70" spans="2:15" x14ac:dyDescent="0.3">
      <c r="B70" s="28">
        <f t="shared" si="4"/>
        <v>1.5000000000000002</v>
      </c>
      <c r="C70" s="27">
        <f t="shared" si="2"/>
        <v>0.15240000000000001</v>
      </c>
      <c r="D70" s="27">
        <f t="shared" si="1"/>
        <v>7.7544911127794599E-3</v>
      </c>
      <c r="E70">
        <f t="shared" si="12"/>
        <v>7.5996853754132685E-4</v>
      </c>
      <c r="F70">
        <f t="shared" si="12"/>
        <v>3.4258464112765703E-3</v>
      </c>
      <c r="G70">
        <f t="shared" si="13"/>
        <v>3.3713830106116274E-3</v>
      </c>
      <c r="H70">
        <f t="shared" si="5"/>
        <v>3.6981089436096125E-4</v>
      </c>
      <c r="I70">
        <f t="shared" si="6"/>
        <v>6.1548915178698264E-6</v>
      </c>
      <c r="J70">
        <f t="shared" si="7"/>
        <v>1.0660584824025265E-5</v>
      </c>
      <c r="K70">
        <f t="shared" si="8"/>
        <v>2.1974359524450975</v>
      </c>
      <c r="L70">
        <f t="shared" si="9"/>
        <v>1.2686902386711392</v>
      </c>
      <c r="M70">
        <f t="shared" si="10"/>
        <v>4.2057934813253106E-5</v>
      </c>
      <c r="N70">
        <f t="shared" si="11"/>
        <v>2.9138591983189686E-4</v>
      </c>
      <c r="O70">
        <f t="shared" si="3"/>
        <v>0.14897415358872343</v>
      </c>
    </row>
    <row r="71" spans="2:15" x14ac:dyDescent="0.3">
      <c r="B71" s="28">
        <f t="shared" si="4"/>
        <v>1.6000000000000003</v>
      </c>
      <c r="C71" s="27">
        <f t="shared" si="2"/>
        <v>0.15240000000000001</v>
      </c>
      <c r="D71" s="27">
        <f t="shared" si="1"/>
        <v>8.2714571869647573E-3</v>
      </c>
      <c r="E71">
        <f t="shared" si="12"/>
        <v>8.0202647235457999E-4</v>
      </c>
      <c r="F71">
        <f t="shared" si="12"/>
        <v>3.717232331108467E-3</v>
      </c>
      <c r="G71">
        <f t="shared" si="13"/>
        <v>3.6165256328690169E-3</v>
      </c>
      <c r="H71">
        <f t="shared" si="5"/>
        <v>3.8989365249440485E-4</v>
      </c>
      <c r="I71">
        <f t="shared" si="6"/>
        <v>6.7273481281455135E-6</v>
      </c>
      <c r="J71">
        <f t="shared" si="7"/>
        <v>1.1652108758151412E-5</v>
      </c>
      <c r="K71">
        <f t="shared" si="8"/>
        <v>2.274474865824621</v>
      </c>
      <c r="L71">
        <f t="shared" si="9"/>
        <v>1.3131686760488828</v>
      </c>
      <c r="M71">
        <f t="shared" si="10"/>
        <v>4.2882107135942377E-5</v>
      </c>
      <c r="N71">
        <f t="shared" si="11"/>
        <v>2.9709595318025645E-4</v>
      </c>
      <c r="O71">
        <f t="shared" si="3"/>
        <v>0.14868276766889155</v>
      </c>
    </row>
    <row r="72" spans="2:15" x14ac:dyDescent="0.3">
      <c r="B72" s="28">
        <f t="shared" si="4"/>
        <v>1.7000000000000004</v>
      </c>
      <c r="C72" s="27">
        <f t="shared" si="2"/>
        <v>0.15240000000000001</v>
      </c>
      <c r="D72" s="27">
        <f t="shared" si="1"/>
        <v>8.7884232611500548E-3</v>
      </c>
      <c r="E72">
        <f t="shared" si="12"/>
        <v>8.4490857949052242E-4</v>
      </c>
      <c r="F72">
        <f t="shared" si="12"/>
        <v>4.0143282842887238E-3</v>
      </c>
      <c r="G72">
        <f t="shared" si="13"/>
        <v>3.8689329242081122E-3</v>
      </c>
      <c r="H72">
        <f t="shared" si="5"/>
        <v>4.1033861185571166E-4</v>
      </c>
      <c r="I72">
        <f t="shared" si="6"/>
        <v>7.3299851231774649E-6</v>
      </c>
      <c r="J72">
        <f t="shared" si="7"/>
        <v>1.2695906652067384E-5</v>
      </c>
      <c r="K72">
        <f t="shared" si="8"/>
        <v>2.3518690184829398</v>
      </c>
      <c r="L72">
        <f t="shared" si="9"/>
        <v>1.3578522109198663</v>
      </c>
      <c r="M72">
        <f t="shared" si="10"/>
        <v>4.3688299953810975E-5</v>
      </c>
      <c r="N72">
        <f t="shared" si="11"/>
        <v>3.0268142086523856E-4</v>
      </c>
      <c r="O72">
        <f t="shared" si="3"/>
        <v>0.14838567171571129</v>
      </c>
    </row>
    <row r="73" spans="2:15" x14ac:dyDescent="0.3">
      <c r="B73" s="28">
        <f t="shared" si="4"/>
        <v>1.8000000000000005</v>
      </c>
      <c r="C73" s="27">
        <f t="shared" si="2"/>
        <v>0.15240000000000001</v>
      </c>
      <c r="D73" s="27">
        <f t="shared" si="1"/>
        <v>9.305389335335354E-3</v>
      </c>
      <c r="E73">
        <f t="shared" si="12"/>
        <v>8.885968794443334E-4</v>
      </c>
      <c r="F73">
        <f t="shared" si="12"/>
        <v>4.3170097051539623E-3</v>
      </c>
      <c r="G73">
        <f t="shared" si="13"/>
        <v>4.1285760795102327E-3</v>
      </c>
      <c r="H73">
        <f t="shared" si="5"/>
        <v>4.3113603191561039E-4</v>
      </c>
      <c r="I73">
        <f t="shared" si="6"/>
        <v>7.963256722966573E-6</v>
      </c>
      <c r="J73">
        <f t="shared" si="7"/>
        <v>1.3792765237892543E-5</v>
      </c>
      <c r="K73">
        <f t="shared" si="8"/>
        <v>2.4295547470614256</v>
      </c>
      <c r="L73">
        <f t="shared" si="9"/>
        <v>1.4027040872268475</v>
      </c>
      <c r="M73">
        <f t="shared" si="10"/>
        <v>4.447814335643856E-5</v>
      </c>
      <c r="N73">
        <f t="shared" si="11"/>
        <v>3.0815361647873474E-4</v>
      </c>
      <c r="O73">
        <f t="shared" si="3"/>
        <v>0.14808299029484603</v>
      </c>
    </row>
    <row r="74" spans="2:15" x14ac:dyDescent="0.3">
      <c r="B74" s="28">
        <f t="shared" si="4"/>
        <v>1.9000000000000006</v>
      </c>
      <c r="C74" s="27">
        <f t="shared" si="2"/>
        <v>0.15240000000000001</v>
      </c>
      <c r="D74" s="27">
        <f t="shared" si="1"/>
        <v>9.8223554095206514E-3</v>
      </c>
      <c r="E74">
        <f t="shared" si="12"/>
        <v>9.3307502280077191E-4</v>
      </c>
      <c r="F74">
        <f t="shared" si="12"/>
        <v>4.6251633216326969E-3</v>
      </c>
      <c r="G74">
        <f t="shared" si="13"/>
        <v>4.3954250799569496E-3</v>
      </c>
      <c r="H74">
        <f t="shared" si="5"/>
        <v>4.5227700000860006E-4</v>
      </c>
      <c r="I74">
        <f t="shared" si="6"/>
        <v>8.6276093920304444E-6</v>
      </c>
      <c r="J74">
        <f t="shared" si="7"/>
        <v>1.4943457814855161E-5</v>
      </c>
      <c r="K74">
        <f t="shared" si="8"/>
        <v>2.50747930950959</v>
      </c>
      <c r="L74">
        <f t="shared" si="9"/>
        <v>1.4476938543327784</v>
      </c>
      <c r="M74">
        <f t="shared" si="10"/>
        <v>4.5253040292932736E-5</v>
      </c>
      <c r="N74">
        <f t="shared" si="11"/>
        <v>3.1352225993728442E-4</v>
      </c>
      <c r="O74">
        <f t="shared" si="3"/>
        <v>0.1477748366783673</v>
      </c>
    </row>
    <row r="75" spans="2:15" x14ac:dyDescent="0.3">
      <c r="B75" s="28">
        <f t="shared" si="4"/>
        <v>2.0000000000000004</v>
      </c>
      <c r="C75" s="27">
        <f t="shared" si="2"/>
        <v>0.15240000000000001</v>
      </c>
      <c r="D75" s="27">
        <f t="shared" si="1"/>
        <v>1.0339321483705947E-2</v>
      </c>
      <c r="E75">
        <f t="shared" ref="E75:F90" si="14">E74+M74</f>
        <v>9.7832806309370462E-4</v>
      </c>
      <c r="F75">
        <f t="shared" si="14"/>
        <v>4.9386855815699814E-3</v>
      </c>
      <c r="G75">
        <f t="shared" si="13"/>
        <v>4.6694495781334699E-3</v>
      </c>
      <c r="H75">
        <f t="shared" si="5"/>
        <v>4.7375331604065268E-4</v>
      </c>
      <c r="I75">
        <f t="shared" si="6"/>
        <v>9.3234828812507749E-6</v>
      </c>
      <c r="J75">
        <f t="shared" si="7"/>
        <v>1.6148746053825006E-5</v>
      </c>
      <c r="K75">
        <f t="shared" si="8"/>
        <v>2.585598546807391</v>
      </c>
      <c r="L75">
        <f t="shared" si="9"/>
        <v>1.4927960170155528</v>
      </c>
      <c r="M75">
        <f t="shared" si="10"/>
        <v>4.6014210259453102E-5</v>
      </c>
      <c r="N75">
        <f t="shared" si="11"/>
        <v>3.1879580015811942E-4</v>
      </c>
      <c r="O75">
        <f t="shared" si="3"/>
        <v>0.14746131441843002</v>
      </c>
    </row>
    <row r="76" spans="2:15" x14ac:dyDescent="0.3">
      <c r="B76" s="28">
        <f t="shared" si="4"/>
        <v>2.1000000000000005</v>
      </c>
      <c r="C76" s="27">
        <f t="shared" si="2"/>
        <v>0.15240000000000001</v>
      </c>
      <c r="D76" s="27">
        <f t="shared" si="1"/>
        <v>1.0856287557891246E-2</v>
      </c>
      <c r="E76">
        <f t="shared" si="14"/>
        <v>1.0243422733531577E-3</v>
      </c>
      <c r="F76">
        <f t="shared" si="14"/>
        <v>5.257481381728101E-3</v>
      </c>
      <c r="G76">
        <f t="shared" si="13"/>
        <v>4.9506194959777596E-3</v>
      </c>
      <c r="H76">
        <f t="shared" si="5"/>
        <v>4.9555739936674506E-4</v>
      </c>
      <c r="I76">
        <f t="shared" si="6"/>
        <v>1.0051311072449467E-5</v>
      </c>
      <c r="J76">
        <f t="shared" si="7"/>
        <v>1.7409381460162098E-5</v>
      </c>
      <c r="K76">
        <f t="shared" si="8"/>
        <v>2.6638751357709989</v>
      </c>
      <c r="L76">
        <f t="shared" si="9"/>
        <v>1.5379890267249368</v>
      </c>
      <c r="M76">
        <f t="shared" si="10"/>
        <v>4.6762722540016056E-5</v>
      </c>
      <c r="N76">
        <f t="shared" si="11"/>
        <v>3.2398164535821667E-4</v>
      </c>
      <c r="O76">
        <f t="shared" si="3"/>
        <v>0.14714251861827191</v>
      </c>
    </row>
    <row r="77" spans="2:15" x14ac:dyDescent="0.3">
      <c r="B77" s="28">
        <f t="shared" si="4"/>
        <v>2.2000000000000006</v>
      </c>
      <c r="C77" s="27">
        <f t="shared" si="2"/>
        <v>0.15240000000000001</v>
      </c>
      <c r="D77" s="27">
        <f t="shared" si="1"/>
        <v>1.1373253632076544E-2</v>
      </c>
      <c r="E77">
        <f t="shared" si="14"/>
        <v>1.0711049958931737E-3</v>
      </c>
      <c r="F77">
        <f t="shared" si="14"/>
        <v>5.5814630270863176E-3</v>
      </c>
      <c r="G77">
        <f t="shared" si="13"/>
        <v>5.2389054273109968E-3</v>
      </c>
      <c r="H77">
        <f t="shared" si="5"/>
        <v>5.1768221252890625E-4</v>
      </c>
      <c r="I77">
        <f t="shared" si="6"/>
        <v>1.0811522677696739E-5</v>
      </c>
      <c r="J77">
        <f t="shared" si="7"/>
        <v>1.8726106584953869E-5</v>
      </c>
      <c r="K77">
        <f t="shared" si="8"/>
        <v>2.7422772626974332</v>
      </c>
      <c r="L77">
        <f t="shared" si="9"/>
        <v>1.583254515810953</v>
      </c>
      <c r="M77">
        <f t="shared" si="10"/>
        <v>4.7499521922205995E-5</v>
      </c>
      <c r="N77">
        <f t="shared" si="11"/>
        <v>3.2908634121796998E-4</v>
      </c>
      <c r="O77">
        <f t="shared" si="3"/>
        <v>0.14681853697291369</v>
      </c>
    </row>
    <row r="78" spans="2:15" x14ac:dyDescent="0.3">
      <c r="B78" s="28">
        <f t="shared" si="4"/>
        <v>2.3000000000000007</v>
      </c>
      <c r="C78" s="27">
        <f t="shared" si="2"/>
        <v>0.15240000000000001</v>
      </c>
      <c r="D78" s="27">
        <f t="shared" si="1"/>
        <v>1.1890219706261841E-2</v>
      </c>
      <c r="E78">
        <f t="shared" si="14"/>
        <v>1.1186045178153798E-3</v>
      </c>
      <c r="F78">
        <f t="shared" si="14"/>
        <v>5.9105493683042874E-3</v>
      </c>
      <c r="G78">
        <f t="shared" si="13"/>
        <v>5.5342789057388885E-3</v>
      </c>
      <c r="H78">
        <f t="shared" si="5"/>
        <v>5.4012119803355577E-4</v>
      </c>
      <c r="I78">
        <f t="shared" si="6"/>
        <v>1.1604541828851145E-5</v>
      </c>
      <c r="J78">
        <f t="shared" si="7"/>
        <v>2.0099656046128442E-5</v>
      </c>
      <c r="K78">
        <f t="shared" si="8"/>
        <v>2.8207776021026514</v>
      </c>
      <c r="L78">
        <f t="shared" si="9"/>
        <v>1.6285767078980331</v>
      </c>
      <c r="M78">
        <f t="shared" si="10"/>
        <v>4.8225448889565567E-5</v>
      </c>
      <c r="N78">
        <f t="shared" si="11"/>
        <v>3.3411571077817461E-4</v>
      </c>
      <c r="O78">
        <f t="shared" si="3"/>
        <v>0.14648945063169572</v>
      </c>
    </row>
    <row r="79" spans="2:15" x14ac:dyDescent="0.3">
      <c r="B79" s="28">
        <f t="shared" si="4"/>
        <v>2.4000000000000008</v>
      </c>
      <c r="C79" s="27">
        <f t="shared" si="2"/>
        <v>0.15240000000000001</v>
      </c>
      <c r="D79" s="27">
        <f t="shared" si="1"/>
        <v>1.2407185780447137E-2</v>
      </c>
      <c r="E79">
        <f t="shared" si="14"/>
        <v>1.1668299667049453E-3</v>
      </c>
      <c r="F79">
        <f t="shared" si="14"/>
        <v>6.2446650790824619E-3</v>
      </c>
      <c r="G79">
        <f t="shared" si="13"/>
        <v>5.8367125789009619E-3</v>
      </c>
      <c r="H79">
        <f t="shared" si="5"/>
        <v>5.6286822536532005E-4</v>
      </c>
      <c r="I79">
        <f t="shared" si="6"/>
        <v>1.2430788582227287E-5</v>
      </c>
      <c r="J79">
        <f t="shared" si="7"/>
        <v>2.1530757402564751E-5</v>
      </c>
      <c r="K79">
        <f t="shared" si="8"/>
        <v>2.8993525202587942</v>
      </c>
      <c r="L79">
        <f t="shared" si="9"/>
        <v>1.6739419580470347</v>
      </c>
      <c r="M79">
        <f t="shared" si="10"/>
        <v>4.894125569070486E-5</v>
      </c>
      <c r="N79">
        <f t="shared" si="11"/>
        <v>3.3907496577008112E-4</v>
      </c>
      <c r="O79">
        <f t="shared" si="3"/>
        <v>0.14615533492091753</v>
      </c>
    </row>
    <row r="80" spans="2:15" x14ac:dyDescent="0.3">
      <c r="B80" s="28">
        <f t="shared" si="4"/>
        <v>2.5000000000000009</v>
      </c>
      <c r="C80" s="27">
        <f t="shared" si="2"/>
        <v>0.15240000000000001</v>
      </c>
      <c r="D80" s="27">
        <f t="shared" si="1"/>
        <v>1.2924151854632436E-2</v>
      </c>
      <c r="E80">
        <f t="shared" si="14"/>
        <v>1.2157712223956501E-3</v>
      </c>
      <c r="F80">
        <f t="shared" si="14"/>
        <v>6.5837400448525429E-3</v>
      </c>
      <c r="G80">
        <f t="shared" si="13"/>
        <v>6.1461803171053249E-3</v>
      </c>
      <c r="H80">
        <f t="shared" si="5"/>
        <v>5.859175461461456E-4</v>
      </c>
      <c r="I80">
        <f t="shared" si="6"/>
        <v>1.3290679356266075E-5</v>
      </c>
      <c r="J80">
        <f t="shared" si="7"/>
        <v>2.3020131912159659E-5</v>
      </c>
      <c r="K80">
        <f t="shared" si="8"/>
        <v>2.9779814468167491</v>
      </c>
      <c r="L80">
        <f t="shared" si="9"/>
        <v>1.7193383899613617</v>
      </c>
      <c r="M80">
        <f t="shared" si="10"/>
        <v>4.9647619282616006E-5</v>
      </c>
      <c r="N80">
        <f t="shared" si="11"/>
        <v>3.4396879628930879E-4</v>
      </c>
      <c r="O80">
        <f t="shared" si="3"/>
        <v>0.14581625995514746</v>
      </c>
    </row>
    <row r="81" spans="2:15" x14ac:dyDescent="0.3">
      <c r="B81" s="28">
        <f t="shared" si="4"/>
        <v>2.600000000000001</v>
      </c>
      <c r="C81" s="27">
        <f t="shared" si="2"/>
        <v>0.15240000000000001</v>
      </c>
      <c r="D81" s="27">
        <f t="shared" si="1"/>
        <v>1.3441117928817733E-2</v>
      </c>
      <c r="E81">
        <f t="shared" si="14"/>
        <v>1.2654188416782661E-3</v>
      </c>
      <c r="F81">
        <f t="shared" si="14"/>
        <v>6.9277088411418518E-3</v>
      </c>
      <c r="G81">
        <f t="shared" si="13"/>
        <v>6.4626572757834301E-3</v>
      </c>
      <c r="H81">
        <f t="shared" si="5"/>
        <v>6.0926375585509604E-4</v>
      </c>
      <c r="I81">
        <f t="shared" si="6"/>
        <v>1.4184627315342365E-5</v>
      </c>
      <c r="J81">
        <f t="shared" si="7"/>
        <v>2.45684951966023E-5</v>
      </c>
      <c r="K81">
        <f t="shared" si="8"/>
        <v>3.0566463737912728</v>
      </c>
      <c r="L81">
        <f t="shared" si="9"/>
        <v>1.7647556067258845</v>
      </c>
      <c r="M81">
        <f t="shared" si="10"/>
        <v>5.034515187105289E-5</v>
      </c>
      <c r="N81">
        <f t="shared" si="11"/>
        <v>3.4880144382173981E-4</v>
      </c>
      <c r="O81">
        <f t="shared" si="3"/>
        <v>0.14547229115885815</v>
      </c>
    </row>
    <row r="82" spans="2:15" x14ac:dyDescent="0.3">
      <c r="B82" s="28">
        <f t="shared" si="4"/>
        <v>2.7000000000000011</v>
      </c>
      <c r="C82" s="27">
        <f t="shared" si="2"/>
        <v>0.15240000000000001</v>
      </c>
      <c r="D82" s="27">
        <f t="shared" si="1"/>
        <v>1.3958084003003031E-2</v>
      </c>
      <c r="E82">
        <f t="shared" si="14"/>
        <v>1.3157639935493189E-3</v>
      </c>
      <c r="F82">
        <f t="shared" si="14"/>
        <v>7.2765102849635917E-3</v>
      </c>
      <c r="G82">
        <f t="shared" si="13"/>
        <v>6.7861199253883972E-3</v>
      </c>
      <c r="H82">
        <f t="shared" si="5"/>
        <v>6.3290176089108587E-4</v>
      </c>
      <c r="I82">
        <f t="shared" si="6"/>
        <v>1.5113042709562049E-5</v>
      </c>
      <c r="J82">
        <f t="shared" si="7"/>
        <v>2.6176557829919878E-5</v>
      </c>
      <c r="K82">
        <f t="shared" si="8"/>
        <v>3.1353314522302229</v>
      </c>
      <c r="L82">
        <f t="shared" si="9"/>
        <v>1.8101844579438195</v>
      </c>
      <c r="M82">
        <f t="shared" si="10"/>
        <v>5.103440957996753E-5</v>
      </c>
      <c r="N82">
        <f t="shared" si="11"/>
        <v>3.5357676130713444E-4</v>
      </c>
      <c r="O82">
        <f t="shared" si="3"/>
        <v>0.14512348971503641</v>
      </c>
    </row>
    <row r="83" spans="2:15" x14ac:dyDescent="0.3">
      <c r="B83" s="28">
        <f t="shared" si="4"/>
        <v>2.8000000000000012</v>
      </c>
      <c r="C83" s="27">
        <f t="shared" si="2"/>
        <v>0.15240000000000001</v>
      </c>
      <c r="D83" s="27">
        <f t="shared" si="1"/>
        <v>1.4475050077188328E-2</v>
      </c>
      <c r="E83">
        <f t="shared" si="14"/>
        <v>1.3667984031292865E-3</v>
      </c>
      <c r="F83">
        <f t="shared" si="14"/>
        <v>7.6300870462707258E-3</v>
      </c>
      <c r="G83">
        <f t="shared" si="13"/>
        <v>7.1165460583788804E-3</v>
      </c>
      <c r="H83">
        <f t="shared" si="5"/>
        <v>6.5682675003064924E-4</v>
      </c>
      <c r="I83">
        <f t="shared" si="6"/>
        <v>1.6076333178066398E-5</v>
      </c>
      <c r="J83">
        <f t="shared" si="7"/>
        <v>2.7845025863816238E-5</v>
      </c>
      <c r="K83">
        <f t="shared" si="8"/>
        <v>3.2140226646452734</v>
      </c>
      <c r="L83">
        <f t="shared" si="9"/>
        <v>1.8556168506145072</v>
      </c>
      <c r="M83">
        <f t="shared" si="10"/>
        <v>5.1715899647065891E-5</v>
      </c>
      <c r="N83">
        <f t="shared" si="11"/>
        <v>3.5829826299140595E-4</v>
      </c>
      <c r="O83">
        <f t="shared" si="3"/>
        <v>0.14476991295372929</v>
      </c>
    </row>
    <row r="84" spans="2:15" x14ac:dyDescent="0.3">
      <c r="B84" s="28">
        <f t="shared" si="4"/>
        <v>2.9000000000000012</v>
      </c>
      <c r="C84" s="27">
        <f t="shared" si="2"/>
        <v>0.15240000000000001</v>
      </c>
      <c r="D84" s="27">
        <f t="shared" si="1"/>
        <v>1.4992016151373626E-2</v>
      </c>
      <c r="E84">
        <f t="shared" si="14"/>
        <v>1.4185143027763524E-3</v>
      </c>
      <c r="F84">
        <f t="shared" si="14"/>
        <v>7.9883853092621322E-3</v>
      </c>
      <c r="G84">
        <f t="shared" si="13"/>
        <v>7.453914780167434E-3</v>
      </c>
      <c r="H84">
        <f t="shared" si="5"/>
        <v>6.8103416953407153E-4</v>
      </c>
      <c r="I84">
        <f t="shared" si="6"/>
        <v>1.7074904021733299E-5</v>
      </c>
      <c r="J84">
        <f t="shared" si="7"/>
        <v>2.9574601300004229E-5</v>
      </c>
      <c r="K84">
        <f t="shared" si="8"/>
        <v>3.2927075567951913</v>
      </c>
      <c r="L84">
        <f t="shared" si="9"/>
        <v>1.9010455942784186</v>
      </c>
      <c r="M84">
        <f t="shared" si="10"/>
        <v>5.2390086445925435E-5</v>
      </c>
      <c r="N84">
        <f t="shared" si="11"/>
        <v>3.6296916614907382E-4</v>
      </c>
      <c r="O84">
        <f t="shared" si="3"/>
        <v>0.14441161469073788</v>
      </c>
    </row>
    <row r="85" spans="2:15" x14ac:dyDescent="0.3">
      <c r="B85" s="28">
        <f t="shared" si="4"/>
        <v>3.0000000000000013</v>
      </c>
      <c r="C85" s="27">
        <f t="shared" si="2"/>
        <v>0.15240000000000001</v>
      </c>
      <c r="D85" s="27">
        <f t="shared" si="1"/>
        <v>1.5508982225558923E-2</v>
      </c>
      <c r="E85">
        <f t="shared" si="14"/>
        <v>1.470904389222278E-3</v>
      </c>
      <c r="F85">
        <f t="shared" si="14"/>
        <v>8.3513544754112053E-3</v>
      </c>
      <c r="G85">
        <f t="shared" si="13"/>
        <v>7.7982064889739041E-3</v>
      </c>
      <c r="H85">
        <f t="shared" si="5"/>
        <v>7.0551970130557627E-4</v>
      </c>
      <c r="I85">
        <f t="shared" si="6"/>
        <v>1.8109158449865403E-5</v>
      </c>
      <c r="J85">
        <f t="shared" si="7"/>
        <v>3.136598251748213E-5</v>
      </c>
      <c r="K85">
        <f t="shared" si="8"/>
        <v>3.3713750164207581</v>
      </c>
      <c r="L85">
        <f t="shared" si="9"/>
        <v>1.9464642732697037</v>
      </c>
      <c r="M85">
        <f t="shared" si="10"/>
        <v>5.3057396564387208E-5</v>
      </c>
      <c r="N85">
        <f t="shared" si="11"/>
        <v>3.6759242626739614E-4</v>
      </c>
      <c r="O85">
        <f t="shared" si="3"/>
        <v>0.14404864552458879</v>
      </c>
    </row>
    <row r="86" spans="2:15" x14ac:dyDescent="0.3">
      <c r="B86" s="28">
        <f t="shared" si="4"/>
        <v>3.1000000000000014</v>
      </c>
      <c r="C86" s="27">
        <f t="shared" si="2"/>
        <v>0.15240000000000001</v>
      </c>
      <c r="D86" s="27">
        <f t="shared" si="1"/>
        <v>1.6025948299744224E-2</v>
      </c>
      <c r="E86">
        <f t="shared" si="14"/>
        <v>1.5239617857866652E-3</v>
      </c>
      <c r="F86">
        <f t="shared" si="14"/>
        <v>8.7189469016786016E-3</v>
      </c>
      <c r="G86">
        <f t="shared" si="13"/>
        <v>8.1494028481484543E-3</v>
      </c>
      <c r="H86">
        <f t="shared" si="5"/>
        <v>7.3027924362951719E-4</v>
      </c>
      <c r="I86">
        <f t="shared" si="6"/>
        <v>1.917949780460836E-5</v>
      </c>
      <c r="J86">
        <f t="shared" si="7"/>
        <v>3.3219864661237421E-5</v>
      </c>
      <c r="K86">
        <f t="shared" si="8"/>
        <v>3.4500150894327422</v>
      </c>
      <c r="L86">
        <f t="shared" si="9"/>
        <v>1.9918671405922643</v>
      </c>
      <c r="M86">
        <f t="shared" si="10"/>
        <v>5.3718223117257081E-5</v>
      </c>
      <c r="N86">
        <f t="shared" si="11"/>
        <v>3.7217076692564106E-4</v>
      </c>
      <c r="O86">
        <f t="shared" si="3"/>
        <v>0.14368105309832141</v>
      </c>
    </row>
    <row r="87" spans="2:15" x14ac:dyDescent="0.3">
      <c r="B87" s="28">
        <f t="shared" si="4"/>
        <v>3.2000000000000015</v>
      </c>
      <c r="C87" s="27">
        <f t="shared" si="2"/>
        <v>0.15240000000000001</v>
      </c>
      <c r="D87" s="27">
        <f t="shared" si="1"/>
        <v>1.6542914373929522E-2</v>
      </c>
      <c r="E87">
        <f t="shared" si="14"/>
        <v>1.5776800089039222E-3</v>
      </c>
      <c r="F87">
        <f t="shared" si="14"/>
        <v>9.0911176686042424E-3</v>
      </c>
      <c r="G87">
        <f t="shared" si="13"/>
        <v>8.5074867535460987E-3</v>
      </c>
      <c r="H87">
        <f t="shared" si="5"/>
        <v>7.5530889409476014E-4</v>
      </c>
      <c r="I87">
        <f t="shared" si="6"/>
        <v>2.028632176610664E-5</v>
      </c>
      <c r="J87">
        <f t="shared" si="7"/>
        <v>3.5136939997587096E-5</v>
      </c>
      <c r="K87">
        <f t="shared" si="8"/>
        <v>3.5286188262254847</v>
      </c>
      <c r="L87">
        <f t="shared" si="9"/>
        <v>2.0372490291888647</v>
      </c>
      <c r="M87">
        <f t="shared" si="10"/>
        <v>5.4372929432404927E-5</v>
      </c>
      <c r="N87">
        <f t="shared" si="11"/>
        <v>3.7670670533313015E-4</v>
      </c>
      <c r="O87">
        <f t="shared" si="3"/>
        <v>0.14330888233139577</v>
      </c>
    </row>
    <row r="88" spans="2:15" x14ac:dyDescent="0.3">
      <c r="B88" s="28">
        <f t="shared" si="4"/>
        <v>3.3000000000000016</v>
      </c>
      <c r="C88" s="27">
        <f t="shared" si="2"/>
        <v>0.15240000000000001</v>
      </c>
      <c r="D88" s="27">
        <f t="shared" si="1"/>
        <v>1.7059880448114819E-2</v>
      </c>
      <c r="E88">
        <f t="shared" si="14"/>
        <v>1.6320529383363272E-3</v>
      </c>
      <c r="F88">
        <f t="shared" si="14"/>
        <v>9.4678243739373721E-3</v>
      </c>
      <c r="G88">
        <f t="shared" si="13"/>
        <v>8.8724422978248303E-3</v>
      </c>
      <c r="H88">
        <f t="shared" si="5"/>
        <v>7.8060493438985592E-4</v>
      </c>
      <c r="I88">
        <f t="shared" si="6"/>
        <v>2.1430028540876154E-5</v>
      </c>
      <c r="J88">
        <f t="shared" si="7"/>
        <v>3.7117898240448632E-5</v>
      </c>
      <c r="K88">
        <f t="shared" si="8"/>
        <v>3.6071781524038546</v>
      </c>
      <c r="L88">
        <f t="shared" si="9"/>
        <v>2.0826052773053023</v>
      </c>
      <c r="M88">
        <f t="shared" si="10"/>
        <v>5.5021852220099212E-5</v>
      </c>
      <c r="N88">
        <f t="shared" si="11"/>
        <v>3.8120257428703305E-4</v>
      </c>
      <c r="O88">
        <f t="shared" si="3"/>
        <v>0.14293217562606264</v>
      </c>
    </row>
    <row r="89" spans="2:15" x14ac:dyDescent="0.3">
      <c r="B89" s="28">
        <f t="shared" si="4"/>
        <v>3.4000000000000017</v>
      </c>
      <c r="C89" s="27">
        <f t="shared" si="2"/>
        <v>0.15240000000000001</v>
      </c>
      <c r="D89" s="27">
        <f t="shared" si="1"/>
        <v>1.7576846522300116E-2</v>
      </c>
      <c r="E89">
        <f t="shared" si="14"/>
        <v>1.6870747905564263E-3</v>
      </c>
      <c r="F89">
        <f t="shared" si="14"/>
        <v>9.8490269482244056E-3</v>
      </c>
      <c r="G89">
        <f t="shared" si="13"/>
        <v>9.2442547330246535E-3</v>
      </c>
      <c r="H89">
        <f t="shared" si="5"/>
        <v>8.0616381670721709E-4</v>
      </c>
      <c r="I89">
        <f t="shared" si="6"/>
        <v>2.2611015035452593E-5</v>
      </c>
      <c r="J89">
        <f t="shared" si="7"/>
        <v>3.9163426852107687E-5</v>
      </c>
      <c r="K89">
        <f t="shared" si="8"/>
        <v>3.6856857594332069</v>
      </c>
      <c r="L89">
        <f t="shared" si="9"/>
        <v>2.1279316653571323</v>
      </c>
      <c r="M89">
        <f t="shared" si="10"/>
        <v>5.5665304313078293E-5</v>
      </c>
      <c r="N89">
        <f t="shared" si="11"/>
        <v>3.8566054115613826E-4</v>
      </c>
      <c r="O89">
        <f t="shared" si="3"/>
        <v>0.14255097305177561</v>
      </c>
    </row>
    <row r="90" spans="2:15" x14ac:dyDescent="0.3">
      <c r="B90" s="28">
        <f t="shared" si="4"/>
        <v>3.5000000000000018</v>
      </c>
      <c r="C90" s="27">
        <f t="shared" si="2"/>
        <v>0.15240000000000001</v>
      </c>
      <c r="D90" s="27">
        <f t="shared" si="1"/>
        <v>1.8093812596485414E-2</v>
      </c>
      <c r="E90">
        <f t="shared" si="14"/>
        <v>1.7427400948695046E-3</v>
      </c>
      <c r="F90">
        <f t="shared" si="14"/>
        <v>1.0234687489380544E-2</v>
      </c>
      <c r="G90">
        <f t="shared" si="13"/>
        <v>9.6229104324083575E-3</v>
      </c>
      <c r="H90">
        <f t="shared" si="5"/>
        <v>8.3198215153877826E-4</v>
      </c>
      <c r="I90">
        <f t="shared" si="6"/>
        <v>2.3829677017064323E-5</v>
      </c>
      <c r="J90">
        <f t="shared" si="7"/>
        <v>4.1274211321511774E-5</v>
      </c>
      <c r="K90">
        <f t="shared" si="8"/>
        <v>3.7641350116517831</v>
      </c>
      <c r="L90">
        <f t="shared" si="9"/>
        <v>2.1732243622432521</v>
      </c>
      <c r="M90">
        <f t="shared" si="10"/>
        <v>5.6303577047686523E-5</v>
      </c>
      <c r="N90">
        <f t="shared" si="11"/>
        <v>3.9008262437784775E-4</v>
      </c>
      <c r="O90">
        <f t="shared" si="3"/>
        <v>0.14216531251061945</v>
      </c>
    </row>
    <row r="91" spans="2:15" x14ac:dyDescent="0.3">
      <c r="B91" s="28">
        <f t="shared" si="4"/>
        <v>3.6000000000000019</v>
      </c>
      <c r="C91" s="27">
        <f t="shared" si="2"/>
        <v>0.15240000000000001</v>
      </c>
      <c r="D91" s="27">
        <f t="shared" si="1"/>
        <v>1.8610778670670711E-2</v>
      </c>
      <c r="E91">
        <f t="shared" ref="E91:F106" si="15">E90+M90</f>
        <v>1.7990436719171911E-3</v>
      </c>
      <c r="F91">
        <f t="shared" si="15"/>
        <v>1.0624770113758392E-2</v>
      </c>
      <c r="G91">
        <f t="shared" si="13"/>
        <v>1.0008396852269357E-2</v>
      </c>
      <c r="H91">
        <f t="shared" si="5"/>
        <v>8.5805669668129485E-4</v>
      </c>
      <c r="I91">
        <f t="shared" si="6"/>
        <v>2.5086409262766939E-5</v>
      </c>
      <c r="J91">
        <f t="shared" si="7"/>
        <v>4.3450935422578839E-5</v>
      </c>
      <c r="K91">
        <f t="shared" si="8"/>
        <v>3.8425198668111054</v>
      </c>
      <c r="L91">
        <f t="shared" si="9"/>
        <v>2.2184798794698768</v>
      </c>
      <c r="M91">
        <f t="shared" si="10"/>
        <v>5.6936942342889612E-5</v>
      </c>
      <c r="N91">
        <f t="shared" si="11"/>
        <v>3.944707078620182E-4</v>
      </c>
      <c r="O91">
        <f t="shared" si="3"/>
        <v>0.14177522988624161</v>
      </c>
    </row>
    <row r="92" spans="2:15" x14ac:dyDescent="0.3">
      <c r="B92" s="28">
        <f t="shared" si="4"/>
        <v>3.700000000000002</v>
      </c>
      <c r="C92" s="27">
        <f t="shared" si="2"/>
        <v>0.15240000000000001</v>
      </c>
      <c r="D92" s="27">
        <f t="shared" si="1"/>
        <v>1.9127744744856009E-2</v>
      </c>
      <c r="E92">
        <f t="shared" si="15"/>
        <v>1.8559806142600806E-3</v>
      </c>
      <c r="F92">
        <f t="shared" si="15"/>
        <v>1.101924082162041E-2</v>
      </c>
      <c r="G92">
        <f t="shared" si="13"/>
        <v>1.040070249420786E-2</v>
      </c>
      <c r="H92">
        <f t="shared" si="5"/>
        <v>8.8438434729811745E-4</v>
      </c>
      <c r="I92">
        <f t="shared" si="6"/>
        <v>2.6381605698313307E-5</v>
      </c>
      <c r="J92">
        <f t="shared" si="7"/>
        <v>4.5694281454727254E-5</v>
      </c>
      <c r="K92">
        <f t="shared" si="8"/>
        <v>3.9208348078574011</v>
      </c>
      <c r="L92">
        <f t="shared" si="9"/>
        <v>2.2636950317645255</v>
      </c>
      <c r="M92">
        <f t="shared" si="10"/>
        <v>5.7565654523627404E-5</v>
      </c>
      <c r="N92">
        <f t="shared" si="11"/>
        <v>3.9882655362351928E-4</v>
      </c>
      <c r="O92">
        <f t="shared" si="3"/>
        <v>0.14138075917837961</v>
      </c>
    </row>
    <row r="93" spans="2:15" x14ac:dyDescent="0.3">
      <c r="B93" s="28">
        <f t="shared" si="4"/>
        <v>3.800000000000002</v>
      </c>
      <c r="C93" s="27">
        <f t="shared" si="2"/>
        <v>0.15240000000000001</v>
      </c>
      <c r="D93" s="27">
        <f t="shared" si="1"/>
        <v>1.9644710819041306E-2</v>
      </c>
      <c r="E93">
        <f t="shared" si="15"/>
        <v>1.9135462687837081E-3</v>
      </c>
      <c r="F93">
        <f t="shared" si="15"/>
        <v>1.141806737524393E-2</v>
      </c>
      <c r="G93">
        <f t="shared" si="13"/>
        <v>1.0799816868226855E-2</v>
      </c>
      <c r="H93">
        <f t="shared" si="5"/>
        <v>9.1096212690784228E-4</v>
      </c>
      <c r="I93">
        <f t="shared" si="6"/>
        <v>2.7715659527827159E-5</v>
      </c>
      <c r="J93">
        <f t="shared" si="7"/>
        <v>4.8004930467477078E-5</v>
      </c>
      <c r="K93">
        <f t="shared" si="8"/>
        <v>3.9990747841094474</v>
      </c>
      <c r="L93">
        <f t="shared" si="9"/>
        <v>2.308866903115034</v>
      </c>
      <c r="M93">
        <f t="shared" si="10"/>
        <v>5.8189951926557167E-5</v>
      </c>
      <c r="N93">
        <f t="shared" si="11"/>
        <v>4.0315181290714994E-4</v>
      </c>
      <c r="O93">
        <f t="shared" si="3"/>
        <v>0.14098193262475608</v>
      </c>
    </row>
    <row r="94" spans="2:15" x14ac:dyDescent="0.3">
      <c r="B94" s="28">
        <f t="shared" si="4"/>
        <v>3.9000000000000021</v>
      </c>
      <c r="C94" s="27">
        <f t="shared" si="2"/>
        <v>0.15240000000000001</v>
      </c>
      <c r="D94" s="27">
        <f t="shared" si="1"/>
        <v>2.0161676893226607E-2</v>
      </c>
      <c r="E94">
        <f t="shared" si="15"/>
        <v>1.9717362207102651E-3</v>
      </c>
      <c r="F94">
        <f t="shared" si="15"/>
        <v>1.1821219188151081E-2</v>
      </c>
      <c r="G94">
        <f t="shared" si="13"/>
        <v>1.1205730456888083E-2</v>
      </c>
      <c r="H94">
        <f t="shared" si="5"/>
        <v>9.3778717918950886E-4</v>
      </c>
      <c r="I94">
        <f t="shared" si="6"/>
        <v>2.908896335520238E-5</v>
      </c>
      <c r="J94">
        <f t="shared" si="7"/>
        <v>5.0383562470719756E-5</v>
      </c>
      <c r="K94">
        <f t="shared" si="8"/>
        <v>4.077235160330595</v>
      </c>
      <c r="L94">
        <f t="shared" si="9"/>
        <v>2.3539928173662767</v>
      </c>
      <c r="M94">
        <f t="shared" si="10"/>
        <v>5.8810058319637335E-5</v>
      </c>
      <c r="N94">
        <f t="shared" si="11"/>
        <v>4.0744803602280234E-4</v>
      </c>
      <c r="O94">
        <f t="shared" si="3"/>
        <v>0.14057878081184894</v>
      </c>
    </row>
    <row r="95" spans="2:15" x14ac:dyDescent="0.3">
      <c r="B95" s="12">
        <f t="shared" si="4"/>
        <v>4.0000000000000018</v>
      </c>
      <c r="C95">
        <f t="shared" si="2"/>
        <v>0.15240000000000001</v>
      </c>
      <c r="D95">
        <f t="shared" si="1"/>
        <v>2.0678642967411901E-2</v>
      </c>
      <c r="E95">
        <f t="shared" si="15"/>
        <v>2.0305462790299023E-3</v>
      </c>
      <c r="F95">
        <f t="shared" si="15"/>
        <v>1.2228667224173883E-2</v>
      </c>
      <c r="G95">
        <f t="shared" si="13"/>
        <v>1.1618434680685753E-2</v>
      </c>
      <c r="H95">
        <f t="shared" si="5"/>
        <v>9.6485676050991041E-4</v>
      </c>
      <c r="I95">
        <f t="shared" si="6"/>
        <v>3.0501909298049686E-5</v>
      </c>
      <c r="J95">
        <f t="shared" si="7"/>
        <v>5.2830856632079603E-5</v>
      </c>
      <c r="K95">
        <f t="shared" si="8"/>
        <v>4.1553116724627612</v>
      </c>
      <c r="L95">
        <f t="shared" si="9"/>
        <v>2.3990703126631687</v>
      </c>
      <c r="M95">
        <f t="shared" si="10"/>
        <v>5.9426184161723425E-5</v>
      </c>
      <c r="N95">
        <f t="shared" si="11"/>
        <v>4.1171668107219963E-4</v>
      </c>
      <c r="O95">
        <f t="shared" si="3"/>
        <v>0.14017133277582614</v>
      </c>
    </row>
    <row r="96" spans="2:15" x14ac:dyDescent="0.3">
      <c r="B96" s="28">
        <f t="shared" si="4"/>
        <v>4.1000000000000014</v>
      </c>
      <c r="C96">
        <f t="shared" si="2"/>
        <v>0.15240000000000001</v>
      </c>
      <c r="D96">
        <f t="shared" si="1"/>
        <v>2.1195609041597195E-2</v>
      </c>
      <c r="E96">
        <f t="shared" si="15"/>
        <v>2.0899724631916255E-3</v>
      </c>
      <c r="F96">
        <f t="shared" si="15"/>
        <v>1.2640383905246083E-2</v>
      </c>
      <c r="G96">
        <f t="shared" si="13"/>
        <v>1.2037921864735138E-2</v>
      </c>
      <c r="H96">
        <f t="shared" si="5"/>
        <v>9.9216823309185146E-4</v>
      </c>
      <c r="I96">
        <f t="shared" si="6"/>
        <v>3.1954889094896602E-5</v>
      </c>
      <c r="J96">
        <f t="shared" si="7"/>
        <v>5.5347491462589568E-5</v>
      </c>
      <c r="K96">
        <f t="shared" si="8"/>
        <v>4.2333003890093837</v>
      </c>
      <c r="L96">
        <f t="shared" si="9"/>
        <v>2.4440971191551153</v>
      </c>
      <c r="M96">
        <f t="shared" si="10"/>
        <v>6.0038527724029301E-5</v>
      </c>
      <c r="N96">
        <f t="shared" si="11"/>
        <v>4.1595912171860555E-4</v>
      </c>
      <c r="O96">
        <f t="shared" si="3"/>
        <v>0.13975961609475393</v>
      </c>
    </row>
    <row r="97" spans="2:15" x14ac:dyDescent="0.3">
      <c r="B97" s="28">
        <f t="shared" si="4"/>
        <v>4.2000000000000011</v>
      </c>
      <c r="C97">
        <f t="shared" si="2"/>
        <v>0.15240000000000001</v>
      </c>
      <c r="D97">
        <f t="shared" si="1"/>
        <v>2.1712575115782493E-2</v>
      </c>
      <c r="E97">
        <f t="shared" si="15"/>
        <v>2.150010990915655E-3</v>
      </c>
      <c r="F97">
        <f t="shared" si="15"/>
        <v>1.3056343026964689E-2</v>
      </c>
      <c r="G97">
        <f t="shared" si="13"/>
        <v>1.2464185206828361E-2</v>
      </c>
      <c r="H97">
        <f t="shared" si="5"/>
        <v>1.0197190587532795E-3</v>
      </c>
      <c r="I97">
        <f t="shared" si="6"/>
        <v>3.3448294206251533E-5</v>
      </c>
      <c r="J97">
        <f t="shared" si="7"/>
        <v>5.7934144991739363E-5</v>
      </c>
      <c r="K97">
        <f t="shared" si="8"/>
        <v>4.3111976772311182</v>
      </c>
      <c r="L97">
        <f t="shared" si="9"/>
        <v>2.4890711394790759</v>
      </c>
      <c r="M97">
        <f t="shared" si="10"/>
        <v>6.0647276091787423E-5</v>
      </c>
      <c r="N97">
        <f t="shared" si="11"/>
        <v>4.2017665412653221E-4</v>
      </c>
      <c r="O97">
        <f t="shared" si="3"/>
        <v>0.13934365697303533</v>
      </c>
    </row>
    <row r="98" spans="2:15" x14ac:dyDescent="0.3">
      <c r="B98" s="28">
        <f t="shared" si="4"/>
        <v>4.3000000000000007</v>
      </c>
      <c r="C98">
        <f t="shared" si="2"/>
        <v>0.15240000000000001</v>
      </c>
      <c r="D98">
        <f t="shared" si="1"/>
        <v>2.2229541189967787E-2</v>
      </c>
      <c r="E98">
        <f t="shared" si="15"/>
        <v>2.2106582670074425E-3</v>
      </c>
      <c r="F98">
        <f t="shared" si="15"/>
        <v>1.3476519681091221E-2</v>
      </c>
      <c r="G98">
        <f t="shared" si="13"/>
        <v>1.2897218746876606E-2</v>
      </c>
      <c r="H98">
        <f t="shared" si="5"/>
        <v>1.0475067931564463E-3</v>
      </c>
      <c r="I98">
        <f t="shared" si="6"/>
        <v>3.4982515910101381E-5</v>
      </c>
      <c r="J98">
        <f t="shared" si="7"/>
        <v>6.0591494932882191E-5</v>
      </c>
      <c r="K98">
        <f t="shared" si="8"/>
        <v>4.3890001734540389</v>
      </c>
      <c r="L98">
        <f t="shared" si="9"/>
        <v>2.5339904316170037</v>
      </c>
      <c r="M98">
        <f t="shared" si="10"/>
        <v>6.1252606061658761E-5</v>
      </c>
      <c r="N98">
        <f t="shared" si="11"/>
        <v>4.2437050317917745E-4</v>
      </c>
      <c r="O98">
        <f t="shared" si="3"/>
        <v>0.13892348031890878</v>
      </c>
    </row>
    <row r="99" spans="2:15" x14ac:dyDescent="0.3">
      <c r="B99" s="28">
        <f t="shared" si="4"/>
        <v>4.4000000000000004</v>
      </c>
      <c r="C99">
        <f t="shared" si="2"/>
        <v>0.15240000000000001</v>
      </c>
      <c r="D99">
        <f t="shared" si="1"/>
        <v>2.274650726415308E-2</v>
      </c>
      <c r="E99">
        <f t="shared" si="15"/>
        <v>2.2719108730691012E-3</v>
      </c>
      <c r="F99">
        <f t="shared" si="15"/>
        <v>1.3900890184270398E-2</v>
      </c>
      <c r="G99">
        <f t="shared" si="13"/>
        <v>1.3337017337734545E-2</v>
      </c>
      <c r="H99">
        <f t="shared" si="5"/>
        <v>1.0755290805141969E-3</v>
      </c>
      <c r="I99">
        <f t="shared" si="6"/>
        <v>3.6557945392313976E-5</v>
      </c>
      <c r="J99">
        <f t="shared" si="7"/>
        <v>6.3320218839816342E-5</v>
      </c>
      <c r="K99">
        <f t="shared" si="8"/>
        <v>4.4667047569104152</v>
      </c>
      <c r="L99">
        <f t="shared" si="9"/>
        <v>2.5788531937928094</v>
      </c>
      <c r="M99">
        <f t="shared" si="10"/>
        <v>6.1854684948014059E-5</v>
      </c>
      <c r="N99">
        <f t="shared" si="11"/>
        <v>4.2854182806450504E-4</v>
      </c>
      <c r="O99">
        <f t="shared" si="3"/>
        <v>0.1384991098157296</v>
      </c>
    </row>
    <row r="100" spans="2:15" x14ac:dyDescent="0.3">
      <c r="B100" s="28">
        <f t="shared" si="4"/>
        <v>4.5</v>
      </c>
      <c r="C100">
        <f t="shared" si="2"/>
        <v>0.15240000000000001</v>
      </c>
      <c r="D100">
        <f t="shared" si="1"/>
        <v>2.3263473338338378E-2</v>
      </c>
      <c r="E100">
        <f t="shared" si="15"/>
        <v>2.3337655580171154E-3</v>
      </c>
      <c r="F100">
        <f t="shared" si="15"/>
        <v>1.4329432012334904E-2</v>
      </c>
      <c r="G100">
        <f t="shared" si="13"/>
        <v>1.3783576617385267E-2</v>
      </c>
      <c r="H100">
        <f t="shared" si="5"/>
        <v>1.1037836487070816E-3</v>
      </c>
      <c r="I100">
        <f t="shared" si="6"/>
        <v>3.8174973832393025E-5</v>
      </c>
      <c r="J100">
        <f t="shared" si="7"/>
        <v>6.6120994255317099E-5</v>
      </c>
      <c r="K100">
        <f t="shared" si="8"/>
        <v>4.5443085266212808</v>
      </c>
      <c r="L100">
        <f t="shared" si="9"/>
        <v>2.6236577511255081</v>
      </c>
      <c r="M100">
        <f t="shared" si="10"/>
        <v>6.2453671309327578E-5</v>
      </c>
      <c r="N100">
        <f t="shared" si="11"/>
        <v>4.326917273078483E-4</v>
      </c>
      <c r="O100">
        <f t="shared" si="3"/>
        <v>0.13807056798766509</v>
      </c>
    </row>
    <row r="101" spans="2:15" x14ac:dyDescent="0.3">
      <c r="B101" s="28">
        <f t="shared" si="4"/>
        <v>4.5999999999999996</v>
      </c>
      <c r="C101">
        <f t="shared" si="2"/>
        <v>0.15240000000000001</v>
      </c>
      <c r="D101">
        <f t="shared" si="1"/>
        <v>2.3780439412523672E-2</v>
      </c>
      <c r="E101">
        <f t="shared" si="15"/>
        <v>2.396219229326443E-3</v>
      </c>
      <c r="F101">
        <f t="shared" si="15"/>
        <v>1.4762123739642752E-2</v>
      </c>
      <c r="G101">
        <f t="shared" si="13"/>
        <v>1.4236892982452289E-2</v>
      </c>
      <c r="H101">
        <f t="shared" si="5"/>
        <v>1.1322683047707166E-3</v>
      </c>
      <c r="I101">
        <f t="shared" si="6"/>
        <v>3.9833992484965546E-5</v>
      </c>
      <c r="J101">
        <f t="shared" si="7"/>
        <v>6.8994498852277165E-5</v>
      </c>
      <c r="K101">
        <f t="shared" si="8"/>
        <v>4.6218087809102322</v>
      </c>
      <c r="L101">
        <f t="shared" si="9"/>
        <v>2.6684025438014984</v>
      </c>
      <c r="M101">
        <f t="shared" si="10"/>
        <v>6.3049715604261393E-5</v>
      </c>
      <c r="N101">
        <f t="shared" si="11"/>
        <v>4.3682124331739596E-4</v>
      </c>
      <c r="O101">
        <f t="shared" si="3"/>
        <v>0.13763787626035726</v>
      </c>
    </row>
    <row r="102" spans="2:15" x14ac:dyDescent="0.3">
      <c r="B102" s="28">
        <f t="shared" si="4"/>
        <v>4.6999999999999993</v>
      </c>
      <c r="C102">
        <f t="shared" si="2"/>
        <v>0.15240000000000001</v>
      </c>
      <c r="D102">
        <f t="shared" si="1"/>
        <v>2.4297405486708969E-2</v>
      </c>
      <c r="E102">
        <f t="shared" si="15"/>
        <v>2.4592689449307046E-3</v>
      </c>
      <c r="F102">
        <f t="shared" si="15"/>
        <v>1.5198944982960148E-2</v>
      </c>
      <c r="G102">
        <f t="shared" si="13"/>
        <v>1.4696963562996865E-2</v>
      </c>
      <c r="H102">
        <f t="shared" si="5"/>
        <v>1.1609809307176592E-3</v>
      </c>
      <c r="I102">
        <f t="shared" si="6"/>
        <v>4.1535392757354344E-5</v>
      </c>
      <c r="J102">
        <f t="shared" si="7"/>
        <v>7.1941410568066084E-5</v>
      </c>
      <c r="K102">
        <f t="shared" si="8"/>
        <v>4.6992029991991355</v>
      </c>
      <c r="L102">
        <f t="shared" si="9"/>
        <v>2.7130861165643179</v>
      </c>
      <c r="M102">
        <f t="shared" si="10"/>
        <v>6.3642960785697798E-5</v>
      </c>
      <c r="N102">
        <f t="shared" si="11"/>
        <v>4.4093136649976894E-4</v>
      </c>
      <c r="O102">
        <f t="shared" si="3"/>
        <v>0.13720105501703986</v>
      </c>
    </row>
    <row r="103" spans="2:15" x14ac:dyDescent="0.3">
      <c r="B103" s="28">
        <f t="shared" si="4"/>
        <v>4.7999999999999989</v>
      </c>
      <c r="C103">
        <f t="shared" si="2"/>
        <v>0.15240000000000001</v>
      </c>
      <c r="D103">
        <f t="shared" si="1"/>
        <v>2.4814371560894263E-2</v>
      </c>
      <c r="E103">
        <f t="shared" si="15"/>
        <v>2.5229119057164026E-3</v>
      </c>
      <c r="F103">
        <f t="shared" si="15"/>
        <v>1.5639876349459916E-2</v>
      </c>
      <c r="G103">
        <f t="shared" si="13"/>
        <v>1.5163786198553329E-2</v>
      </c>
      <c r="H103">
        <f t="shared" si="5"/>
        <v>1.1899194796622617E-3</v>
      </c>
      <c r="I103">
        <f t="shared" si="6"/>
        <v>4.3279566283543397E-5</v>
      </c>
      <c r="J103">
        <f t="shared" si="7"/>
        <v>7.4962407732642088E-5</v>
      </c>
      <c r="K103">
        <f t="shared" si="8"/>
        <v>4.7764888257905831</v>
      </c>
      <c r="L103">
        <f t="shared" si="9"/>
        <v>2.7577071093514332</v>
      </c>
      <c r="M103">
        <f t="shared" si="10"/>
        <v>6.4233542839821752E-5</v>
      </c>
      <c r="N103">
        <f t="shared" si="11"/>
        <v>4.4502303899489326E-4</v>
      </c>
      <c r="O103">
        <f t="shared" si="3"/>
        <v>0.13676012365054008</v>
      </c>
    </row>
    <row r="104" spans="2:15" x14ac:dyDescent="0.3">
      <c r="B104" s="28">
        <f t="shared" si="4"/>
        <v>4.8999999999999986</v>
      </c>
      <c r="C104">
        <f t="shared" si="2"/>
        <v>0.15240000000000001</v>
      </c>
      <c r="D104">
        <f t="shared" si="1"/>
        <v>2.5331337635079557E-2</v>
      </c>
      <c r="E104">
        <f t="shared" si="15"/>
        <v>2.5871454485562242E-3</v>
      </c>
      <c r="F104">
        <f t="shared" si="15"/>
        <v>1.608489938845481E-2</v>
      </c>
      <c r="G104">
        <f t="shared" si="13"/>
        <v>1.5637359415352232E-2</v>
      </c>
      <c r="H104">
        <f t="shared" si="5"/>
        <v>1.2190819722205433E-3</v>
      </c>
      <c r="I104">
        <f t="shared" si="6"/>
        <v>4.5066904994829142E-5</v>
      </c>
      <c r="J104">
        <f t="shared" si="7"/>
        <v>7.8058169190923685E-5</v>
      </c>
      <c r="K104">
        <f t="shared" si="8"/>
        <v>4.8536640553830894</v>
      </c>
      <c r="L104">
        <f t="shared" si="9"/>
        <v>2.8022642489314378</v>
      </c>
      <c r="M104">
        <f t="shared" si="10"/>
        <v>6.482159127643311E-5</v>
      </c>
      <c r="N104">
        <f t="shared" si="11"/>
        <v>4.4909715807298257E-4</v>
      </c>
      <c r="O104">
        <f t="shared" si="3"/>
        <v>0.1363151006115452</v>
      </c>
    </row>
    <row r="105" spans="2:15" x14ac:dyDescent="0.3">
      <c r="B105" s="28">
        <f t="shared" si="4"/>
        <v>4.9999999999999982</v>
      </c>
      <c r="C105">
        <f t="shared" si="2"/>
        <v>0.15240000000000001</v>
      </c>
      <c r="D105">
        <f t="shared" si="1"/>
        <v>2.5848303709264855E-2</v>
      </c>
      <c r="E105">
        <f t="shared" si="15"/>
        <v>2.6519670398326574E-3</v>
      </c>
      <c r="F105">
        <f t="shared" si="15"/>
        <v>1.6533996546527794E-2</v>
      </c>
      <c r="G105">
        <f t="shared" si="13"/>
        <v>1.6117682404679205E-2</v>
      </c>
      <c r="H105">
        <f t="shared" si="5"/>
        <v>1.2484664931602901E-3</v>
      </c>
      <c r="I105">
        <f t="shared" si="6"/>
        <v>4.6897801187403423E-5</v>
      </c>
      <c r="J105">
        <f t="shared" si="7"/>
        <v>8.1229374419846748E-5</v>
      </c>
      <c r="K105">
        <f t="shared" si="8"/>
        <v>4.9307266201047186</v>
      </c>
      <c r="L105">
        <f t="shared" si="9"/>
        <v>2.8467563414179127</v>
      </c>
      <c r="M105">
        <f t="shared" si="10"/>
        <v>6.540722957581713E-5</v>
      </c>
      <c r="N105">
        <f t="shared" si="11"/>
        <v>4.5315457923054812E-4</v>
      </c>
      <c r="O105">
        <f t="shared" si="3"/>
        <v>0.13586600345347222</v>
      </c>
    </row>
    <row r="106" spans="2:15" x14ac:dyDescent="0.3">
      <c r="B106" s="28">
        <f t="shared" si="4"/>
        <v>5.0999999999999979</v>
      </c>
      <c r="C106">
        <f t="shared" si="2"/>
        <v>0.15240000000000001</v>
      </c>
      <c r="D106">
        <f t="shared" si="1"/>
        <v>2.6365269783450149E-2</v>
      </c>
      <c r="E106">
        <f t="shared" si="15"/>
        <v>2.7173742694084745E-3</v>
      </c>
      <c r="F106">
        <f t="shared" si="15"/>
        <v>1.6987151125758344E-2</v>
      </c>
      <c r="G106">
        <f t="shared" si="13"/>
        <v>1.6604755002317045E-2</v>
      </c>
      <c r="H106">
        <f t="shared" si="5"/>
        <v>1.2780711882792704E-3</v>
      </c>
      <c r="I106">
        <f t="shared" si="6"/>
        <v>4.8772647587104946E-5</v>
      </c>
      <c r="J106">
        <f t="shared" si="7"/>
        <v>8.4476703640517375E-5</v>
      </c>
      <c r="K106">
        <f t="shared" si="8"/>
        <v>5.0076745778789471</v>
      </c>
      <c r="L106">
        <f t="shared" si="9"/>
        <v>2.8911822655524562</v>
      </c>
      <c r="M106">
        <f t="shared" si="10"/>
        <v>6.5990575596846984E-5</v>
      </c>
      <c r="N106">
        <f t="shared" si="11"/>
        <v>4.5719611901781529E-4</v>
      </c>
      <c r="O106">
        <f t="shared" si="3"/>
        <v>0.13541284887424165</v>
      </c>
    </row>
    <row r="107" spans="2:15" x14ac:dyDescent="0.3">
      <c r="B107" s="28">
        <f t="shared" si="4"/>
        <v>5.1999999999999975</v>
      </c>
      <c r="C107">
        <f t="shared" si="2"/>
        <v>0.15240000000000001</v>
      </c>
      <c r="D107">
        <f t="shared" si="1"/>
        <v>2.6882235857635446E-2</v>
      </c>
      <c r="E107">
        <f t="shared" ref="E107:F122" si="16">E106+M106</f>
        <v>2.7833648450053213E-3</v>
      </c>
      <c r="F107">
        <f t="shared" si="16"/>
        <v>1.744434724477616E-2</v>
      </c>
      <c r="G107">
        <f t="shared" si="13"/>
        <v>1.7098577669018986E-2</v>
      </c>
      <c r="H107">
        <f t="shared" si="5"/>
        <v>1.307894261491849E-3</v>
      </c>
      <c r="I107">
        <f t="shared" si="6"/>
        <v>5.0691837411541118E-5</v>
      </c>
      <c r="J107">
        <f t="shared" si="7"/>
        <v>8.7800837925810016E-5</v>
      </c>
      <c r="K107">
        <f t="shared" si="8"/>
        <v>5.0845061019644211</v>
      </c>
      <c r="L107">
        <f t="shared" si="9"/>
        <v>2.9355409666654531</v>
      </c>
      <c r="M107">
        <f t="shared" si="10"/>
        <v>6.6571741950378153E-5</v>
      </c>
      <c r="N107">
        <f t="shared" si="11"/>
        <v>4.6122255762567752E-4</v>
      </c>
      <c r="O107">
        <f t="shared" si="3"/>
        <v>0.13495565275522384</v>
      </c>
    </row>
    <row r="108" spans="2:15" x14ac:dyDescent="0.3">
      <c r="B108" s="28">
        <f t="shared" si="4"/>
        <v>5.2999999999999972</v>
      </c>
      <c r="C108">
        <f t="shared" si="2"/>
        <v>0.15240000000000001</v>
      </c>
      <c r="D108">
        <f t="shared" si="1"/>
        <v>2.739920193182074E-2</v>
      </c>
      <c r="E108">
        <f t="shared" si="16"/>
        <v>2.8499365869556993E-3</v>
      </c>
      <c r="F108">
        <f t="shared" si="16"/>
        <v>1.7905569802401839E-2</v>
      </c>
      <c r="G108">
        <f t="shared" si="13"/>
        <v>1.7599151471961987E-2</v>
      </c>
      <c r="H108">
        <f t="shared" si="5"/>
        <v>1.3379339721063027E-3</v>
      </c>
      <c r="I108">
        <f t="shared" si="6"/>
        <v>5.2655764429785981E-5</v>
      </c>
      <c r="J108">
        <f t="shared" si="7"/>
        <v>9.1202459303767368E-5</v>
      </c>
      <c r="K108">
        <f t="shared" si="8"/>
        <v>5.1612194715289101</v>
      </c>
      <c r="L108">
        <f t="shared" si="9"/>
        <v>2.9798314512339545</v>
      </c>
      <c r="M108">
        <f t="shared" si="10"/>
        <v>6.7150836341533089E-5</v>
      </c>
      <c r="N108">
        <f t="shared" si="11"/>
        <v>4.6523464125711151E-4</v>
      </c>
      <c r="O108">
        <f t="shared" si="3"/>
        <v>0.13449443019759816</v>
      </c>
    </row>
    <row r="109" spans="2:15" x14ac:dyDescent="0.3">
      <c r="B109" s="28">
        <f t="shared" si="4"/>
        <v>5.3999999999999968</v>
      </c>
      <c r="C109">
        <f t="shared" si="2"/>
        <v>0.15240000000000001</v>
      </c>
      <c r="D109">
        <f t="shared" si="1"/>
        <v>2.7916168006006034E-2</v>
      </c>
      <c r="E109">
        <f t="shared" si="16"/>
        <v>2.9170874232972324E-3</v>
      </c>
      <c r="F109">
        <f t="shared" si="16"/>
        <v>1.8370804443658951E-2</v>
      </c>
      <c r="G109">
        <f t="shared" si="13"/>
        <v>1.8106478067130356E-2</v>
      </c>
      <c r="H109">
        <f t="shared" si="5"/>
        <v>1.3681886322770072E-3</v>
      </c>
      <c r="I109">
        <f t="shared" si="6"/>
        <v>5.466482301982348E-5</v>
      </c>
      <c r="J109">
        <f t="shared" si="7"/>
        <v>9.4682250857095011E-5</v>
      </c>
      <c r="K109">
        <f t="shared" si="8"/>
        <v>5.2378130631389439</v>
      </c>
      <c r="L109">
        <f t="shared" si="9"/>
        <v>3.0240527819682073</v>
      </c>
      <c r="M109">
        <f t="shared" si="10"/>
        <v>6.7727961884007188E-5</v>
      </c>
      <c r="N109">
        <f t="shared" si="11"/>
        <v>4.6923308430475529E-4</v>
      </c>
      <c r="O109">
        <f t="shared" si="3"/>
        <v>0.13402919555634105</v>
      </c>
    </row>
    <row r="110" spans="2:15" x14ac:dyDescent="0.3">
      <c r="B110" s="28">
        <f t="shared" si="4"/>
        <v>5.4999999999999964</v>
      </c>
      <c r="C110">
        <f t="shared" si="2"/>
        <v>0.15240000000000001</v>
      </c>
      <c r="D110">
        <f t="shared" si="1"/>
        <v>2.8433134080191332E-2</v>
      </c>
      <c r="E110">
        <f t="shared" si="16"/>
        <v>2.9848153851812394E-3</v>
      </c>
      <c r="F110">
        <f t="shared" si="16"/>
        <v>1.8840037527963704E-2</v>
      </c>
      <c r="G110">
        <f t="shared" si="13"/>
        <v>1.8620559682581941E-2</v>
      </c>
      <c r="H110">
        <f t="shared" si="5"/>
        <v>1.3986566046172522E-3</v>
      </c>
      <c r="I110">
        <f t="shared" si="6"/>
        <v>5.6719408223887315E-5</v>
      </c>
      <c r="J110">
        <f t="shared" si="7"/>
        <v>9.8240896819012832E-5</v>
      </c>
      <c r="K110">
        <f t="shared" si="8"/>
        <v>5.3142853430625134</v>
      </c>
      <c r="L110">
        <f t="shared" si="9"/>
        <v>3.068204073367625</v>
      </c>
      <c r="M110">
        <f t="shared" si="10"/>
        <v>6.8303217389152726E-5</v>
      </c>
      <c r="N110">
        <f t="shared" si="11"/>
        <v>4.7321857135373827E-4</v>
      </c>
      <c r="O110">
        <f t="shared" si="3"/>
        <v>0.1335599624720363</v>
      </c>
    </row>
    <row r="111" spans="2:15" x14ac:dyDescent="0.3">
      <c r="B111" s="28">
        <f t="shared" si="4"/>
        <v>5.5999999999999961</v>
      </c>
      <c r="C111">
        <f t="shared" si="2"/>
        <v>0.15240000000000001</v>
      </c>
      <c r="D111">
        <f t="shared" si="1"/>
        <v>2.8950100154376626E-2</v>
      </c>
      <c r="E111">
        <f t="shared" si="16"/>
        <v>3.0531186025703921E-3</v>
      </c>
      <c r="F111">
        <f t="shared" si="16"/>
        <v>1.9313256099317444E-2</v>
      </c>
      <c r="G111">
        <f t="shared" si="13"/>
        <v>1.9141399102550753E-2</v>
      </c>
      <c r="H111">
        <f t="shared" si="5"/>
        <v>1.429336299959822E-3</v>
      </c>
      <c r="I111">
        <f t="shared" si="6"/>
        <v>5.8819915801851231E-5</v>
      </c>
      <c r="J111">
        <f t="shared" si="7"/>
        <v>1.0187908266572979E-4</v>
      </c>
      <c r="K111">
        <f t="shared" si="8"/>
        <v>5.3906348602934271</v>
      </c>
      <c r="L111">
        <f t="shared" si="9"/>
        <v>3.1122844876933904</v>
      </c>
      <c r="M111">
        <f t="shared" si="10"/>
        <v>6.8876697632304121E-5</v>
      </c>
      <c r="N111">
        <f t="shared" si="11"/>
        <v>4.7719175902683907E-4</v>
      </c>
      <c r="O111">
        <f t="shared" si="3"/>
        <v>0.13308674390068256</v>
      </c>
    </row>
    <row r="112" spans="2:15" x14ac:dyDescent="0.3">
      <c r="B112" s="28">
        <f t="shared" si="4"/>
        <v>5.6999999999999957</v>
      </c>
      <c r="C112">
        <f t="shared" si="2"/>
        <v>0.15240000000000001</v>
      </c>
      <c r="D112">
        <f t="shared" si="1"/>
        <v>2.9467066228561923E-2</v>
      </c>
      <c r="E112">
        <f t="shared" si="16"/>
        <v>3.1219953002026963E-3</v>
      </c>
      <c r="F112">
        <f t="shared" si="16"/>
        <v>1.9790447858344284E-2</v>
      </c>
      <c r="G112">
        <f t="shared" si="13"/>
        <v>1.9668999652341982E-2</v>
      </c>
      <c r="H112">
        <f t="shared" si="5"/>
        <v>1.4602261752537174E-3</v>
      </c>
      <c r="I112">
        <f t="shared" si="6"/>
        <v>6.0966742282816707E-5</v>
      </c>
      <c r="J112">
        <f t="shared" si="7"/>
        <v>1.0559749520579629E-4</v>
      </c>
      <c r="K112">
        <f t="shared" si="8"/>
        <v>5.4668602402172928</v>
      </c>
      <c r="L112">
        <f t="shared" si="9"/>
        <v>3.156293231311516</v>
      </c>
      <c r="M112">
        <f t="shared" si="10"/>
        <v>6.9448493598529579E-5</v>
      </c>
      <c r="N112">
        <f t="shared" si="11"/>
        <v>4.8115327768710064E-4</v>
      </c>
      <c r="O112">
        <f t="shared" si="3"/>
        <v>0.13260955214165573</v>
      </c>
    </row>
    <row r="113" spans="2:15" x14ac:dyDescent="0.3">
      <c r="B113" s="28">
        <f t="shared" si="4"/>
        <v>5.7999999999999954</v>
      </c>
      <c r="C113">
        <f t="shared" si="2"/>
        <v>0.15240000000000001</v>
      </c>
      <c r="D113">
        <f t="shared" si="1"/>
        <v>2.998403230274722E-2</v>
      </c>
      <c r="E113">
        <f t="shared" si="16"/>
        <v>3.1914437938012257E-3</v>
      </c>
      <c r="F113">
        <f t="shared" si="16"/>
        <v>2.0271601136031384E-2</v>
      </c>
      <c r="G113">
        <f t="shared" si="13"/>
        <v>2.0203365183977764E-2</v>
      </c>
      <c r="H113">
        <f t="shared" si="5"/>
        <v>1.4913247315865713E-3</v>
      </c>
      <c r="I113">
        <f t="shared" si="6"/>
        <v>6.3160285014995137E-5</v>
      </c>
      <c r="J113">
        <f t="shared" si="7"/>
        <v>1.0939682266650279E-4</v>
      </c>
      <c r="K113">
        <f t="shared" si="8"/>
        <v>5.5429601788529839</v>
      </c>
      <c r="L113">
        <f t="shared" si="9"/>
        <v>3.2002295513681469</v>
      </c>
      <c r="M113">
        <f t="shared" si="10"/>
        <v>7.0018692709699774E-5</v>
      </c>
      <c r="N113">
        <f t="shared" si="11"/>
        <v>4.8510373301101015E-4</v>
      </c>
      <c r="O113">
        <f t="shared" si="3"/>
        <v>0.13212839886396863</v>
      </c>
    </row>
    <row r="114" spans="2:15" x14ac:dyDescent="0.3">
      <c r="B114" s="28">
        <f t="shared" si="4"/>
        <v>5.899999999999995</v>
      </c>
      <c r="C114">
        <f t="shared" si="2"/>
        <v>0.15240000000000001</v>
      </c>
      <c r="D114">
        <f t="shared" si="1"/>
        <v>3.0500998376932511E-2</v>
      </c>
      <c r="E114">
        <f t="shared" si="16"/>
        <v>3.2614624865109254E-3</v>
      </c>
      <c r="F114">
        <f t="shared" si="16"/>
        <v>2.0756704869042394E-2</v>
      </c>
      <c r="G114">
        <f t="shared" si="13"/>
        <v>2.074450006255369E-2</v>
      </c>
      <c r="H114">
        <f t="shared" si="5"/>
        <v>1.5226305123232069E-3</v>
      </c>
      <c r="I114">
        <f t="shared" si="6"/>
        <v>6.5400942214014781E-5</v>
      </c>
      <c r="J114">
        <f t="shared" si="7"/>
        <v>1.1327775477754977E-4</v>
      </c>
      <c r="K114">
        <f t="shared" si="8"/>
        <v>5.6189334376071152</v>
      </c>
      <c r="L114">
        <f t="shared" si="9"/>
        <v>3.2440927327610574</v>
      </c>
      <c r="M114">
        <f t="shared" si="10"/>
        <v>7.0587379034614317E-5</v>
      </c>
      <c r="N114">
        <f t="shared" si="11"/>
        <v>4.890437074442966E-4</v>
      </c>
      <c r="O114">
        <f t="shared" si="3"/>
        <v>0.13164329513095763</v>
      </c>
    </row>
    <row r="115" spans="2:15" x14ac:dyDescent="0.3">
      <c r="B115" s="28">
        <f t="shared" si="4"/>
        <v>5.9999999999999947</v>
      </c>
      <c r="C115">
        <f t="shared" si="2"/>
        <v>0.15240000000000001</v>
      </c>
      <c r="D115">
        <f t="shared" si="1"/>
        <v>3.1017964451117808E-2</v>
      </c>
      <c r="E115">
        <f t="shared" si="16"/>
        <v>3.3320498655455399E-3</v>
      </c>
      <c r="F115">
        <f t="shared" si="16"/>
        <v>2.124574857648669E-2</v>
      </c>
      <c r="G115">
        <f t="shared" si="13"/>
        <v>2.1292409153268396E-2</v>
      </c>
      <c r="H115">
        <f t="shared" si="5"/>
        <v>1.5541421013516717E-3</v>
      </c>
      <c r="I115">
        <f t="shared" si="6"/>
        <v>6.7689113009764451E-5</v>
      </c>
      <c r="J115">
        <f t="shared" si="7"/>
        <v>1.1724098285218351E-4</v>
      </c>
      <c r="K115">
        <f t="shared" si="8"/>
        <v>5.694778838487478</v>
      </c>
      <c r="L115">
        <f t="shared" si="9"/>
        <v>3.2878820953761303</v>
      </c>
      <c r="M115">
        <f t="shared" si="10"/>
        <v>7.1154633483726254E-5</v>
      </c>
      <c r="N115">
        <f t="shared" si="11"/>
        <v>4.9297376155102207E-4</v>
      </c>
      <c r="O115">
        <f t="shared" si="3"/>
        <v>0.13115425142351331</v>
      </c>
    </row>
    <row r="116" spans="2:15" x14ac:dyDescent="0.3">
      <c r="B116" s="28">
        <f t="shared" si="4"/>
        <v>6.0999999999999943</v>
      </c>
      <c r="C116">
        <f t="shared" si="2"/>
        <v>0.15240000000000001</v>
      </c>
      <c r="D116">
        <f t="shared" si="1"/>
        <v>3.1534930525303109E-2</v>
      </c>
      <c r="E116">
        <f t="shared" si="16"/>
        <v>3.4032044990292662E-3</v>
      </c>
      <c r="F116">
        <f t="shared" si="16"/>
        <v>2.1738722338037711E-2</v>
      </c>
      <c r="G116">
        <f t="shared" si="13"/>
        <v>2.1847097809090582E-2</v>
      </c>
      <c r="H116">
        <f t="shared" si="5"/>
        <v>1.5858581214289185E-3</v>
      </c>
      <c r="I116">
        <f t="shared" si="6"/>
        <v>7.0025197491857281E-5</v>
      </c>
      <c r="J116">
        <f t="shared" si="7"/>
        <v>1.2128719986594151E-4</v>
      </c>
      <c r="K116">
        <f t="shared" si="8"/>
        <v>5.7704952597301507</v>
      </c>
      <c r="L116">
        <f t="shared" si="9"/>
        <v>3.3315969915626624</v>
      </c>
      <c r="M116">
        <f t="shared" si="10"/>
        <v>7.1720533989813099E-5</v>
      </c>
      <c r="N116">
        <f t="shared" si="11"/>
        <v>4.9689443526530752E-4</v>
      </c>
      <c r="O116">
        <f t="shared" si="3"/>
        <v>0.13066127766196228</v>
      </c>
    </row>
    <row r="117" spans="2:15" x14ac:dyDescent="0.3">
      <c r="B117" s="28">
        <f t="shared" si="4"/>
        <v>6.199999999999994</v>
      </c>
      <c r="C117">
        <f t="shared" si="2"/>
        <v>0.15240000000000001</v>
      </c>
      <c r="D117">
        <f t="shared" si="1"/>
        <v>3.20518965994884E-2</v>
      </c>
      <c r="E117">
        <f t="shared" si="16"/>
        <v>3.4749250330190795E-3</v>
      </c>
      <c r="F117">
        <f t="shared" si="16"/>
        <v>2.2235616773303019E-2</v>
      </c>
      <c r="G117">
        <f t="shared" si="13"/>
        <v>2.2408571859029766E-2</v>
      </c>
      <c r="H117">
        <f t="shared" si="5"/>
        <v>1.6177772326189568E-3</v>
      </c>
      <c r="I117">
        <f t="shared" si="6"/>
        <v>7.2409596753802654E-5</v>
      </c>
      <c r="J117">
        <f t="shared" si="7"/>
        <v>1.2541710053316064E-4</v>
      </c>
      <c r="K117">
        <f t="shared" si="8"/>
        <v>5.8460816317986373</v>
      </c>
      <c r="L117">
        <f t="shared" si="9"/>
        <v>3.3752368038234701</v>
      </c>
      <c r="M117">
        <f t="shared" si="10"/>
        <v>7.2285155675822822E-5</v>
      </c>
      <c r="N117">
        <f t="shared" si="11"/>
        <v>5.0080624905420371E-4</v>
      </c>
      <c r="O117">
        <f t="shared" si="3"/>
        <v>0.13016438322669699</v>
      </c>
    </row>
    <row r="118" spans="2:15" x14ac:dyDescent="0.3">
      <c r="B118" s="28">
        <f t="shared" si="4"/>
        <v>6.2999999999999936</v>
      </c>
      <c r="C118">
        <f t="shared" si="2"/>
        <v>0.15240000000000001</v>
      </c>
      <c r="D118">
        <f t="shared" si="1"/>
        <v>3.2568862673673697E-2</v>
      </c>
      <c r="E118">
        <f t="shared" si="16"/>
        <v>3.5472101886949024E-3</v>
      </c>
      <c r="F118">
        <f t="shared" si="16"/>
        <v>2.2736423022357222E-2</v>
      </c>
      <c r="G118">
        <f t="shared" si="13"/>
        <v>2.2976837596978727E-2</v>
      </c>
      <c r="H118">
        <f t="shared" si="5"/>
        <v>1.64989813081689E-3</v>
      </c>
      <c r="I118">
        <f t="shared" si="6"/>
        <v>7.4842712935989527E-5</v>
      </c>
      <c r="J118">
        <f t="shared" si="7"/>
        <v>1.2963138138142631E-4</v>
      </c>
      <c r="K118">
        <f t="shared" si="8"/>
        <v>5.9215369337163537</v>
      </c>
      <c r="L118">
        <f t="shared" si="9"/>
        <v>3.4188009426974477</v>
      </c>
      <c r="M118">
        <f t="shared" si="10"/>
        <v>7.2848571011019885E-5</v>
      </c>
      <c r="N118">
        <f t="shared" si="11"/>
        <v>5.0470970499950289E-4</v>
      </c>
      <c r="O118">
        <f t="shared" si="3"/>
        <v>0.12966357697764277</v>
      </c>
    </row>
    <row r="119" spans="2:15" x14ac:dyDescent="0.3">
      <c r="B119" s="28">
        <f t="shared" si="4"/>
        <v>6.3999999999999932</v>
      </c>
      <c r="C119">
        <f t="shared" si="2"/>
        <v>0.15240000000000001</v>
      </c>
      <c r="D119">
        <f t="shared" ref="D119:D182" si="17">$E$49*B119/$E$29</f>
        <v>3.3085828747858995E-2</v>
      </c>
      <c r="E119">
        <f t="shared" si="16"/>
        <v>3.6200587597059225E-3</v>
      </c>
      <c r="F119">
        <f t="shared" si="16"/>
        <v>2.3241132727356725E-2</v>
      </c>
      <c r="G119">
        <f t="shared" si="13"/>
        <v>2.3551901771097894E-2</v>
      </c>
      <c r="H119">
        <f t="shared" si="5"/>
        <v>1.6822195463528961E-3</v>
      </c>
      <c r="I119">
        <f t="shared" si="6"/>
        <v>7.7324949267539486E-5</v>
      </c>
      <c r="J119">
        <f t="shared" si="7"/>
        <v>1.3393074082406422E-4</v>
      </c>
      <c r="K119">
        <f t="shared" si="8"/>
        <v>5.9968601897019029</v>
      </c>
      <c r="L119">
        <f t="shared" si="9"/>
        <v>3.4622888448169449</v>
      </c>
      <c r="M119">
        <f t="shared" si="10"/>
        <v>7.3410849956396948E-5</v>
      </c>
      <c r="N119">
        <f t="shared" si="11"/>
        <v>5.0860528780517994E-4</v>
      </c>
      <c r="O119">
        <f t="shared" si="3"/>
        <v>0.12915886727264328</v>
      </c>
    </row>
    <row r="120" spans="2:15" x14ac:dyDescent="0.3">
      <c r="B120" s="28">
        <f t="shared" si="4"/>
        <v>6.4999999999999929</v>
      </c>
      <c r="C120">
        <f t="shared" ref="C120:C183" si="18">$E$27</f>
        <v>0.15240000000000001</v>
      </c>
      <c r="D120">
        <f t="shared" si="17"/>
        <v>3.3602794822044285E-2</v>
      </c>
      <c r="E120">
        <f t="shared" si="16"/>
        <v>3.6934696096623193E-3</v>
      </c>
      <c r="F120">
        <f t="shared" si="16"/>
        <v>2.3749738015161906E-2</v>
      </c>
      <c r="G120">
        <f t="shared" si="13"/>
        <v>2.4133771573713145E-2</v>
      </c>
      <c r="H120">
        <f t="shared" si="5"/>
        <v>1.7147402426706696E-3</v>
      </c>
      <c r="I120">
        <f t="shared" si="6"/>
        <v>7.9856710107096513E-5</v>
      </c>
      <c r="J120">
        <f t="shared" si="7"/>
        <v>1.3831587923079024E-4</v>
      </c>
      <c r="K120">
        <f t="shared" si="8"/>
        <v>6.072050466078343</v>
      </c>
      <c r="L120">
        <f t="shared" si="9"/>
        <v>3.5056999711233239</v>
      </c>
      <c r="M120">
        <f t="shared" si="10"/>
        <v>7.3972060100242223E-5</v>
      </c>
      <c r="N120">
        <f t="shared" si="11"/>
        <v>5.1249346573663235E-4</v>
      </c>
      <c r="O120">
        <f t="shared" ref="O120:O154" si="19">C120-F120</f>
        <v>0.12865026198483809</v>
      </c>
    </row>
    <row r="121" spans="2:15" x14ac:dyDescent="0.3">
      <c r="B121" s="28">
        <f t="shared" ref="B121:B184" si="20">B120+$D$51</f>
        <v>6.5999999999999925</v>
      </c>
      <c r="C121">
        <f t="shared" si="18"/>
        <v>0.15240000000000001</v>
      </c>
      <c r="D121">
        <f t="shared" si="17"/>
        <v>3.4119760896229583E-2</v>
      </c>
      <c r="E121">
        <f t="shared" si="16"/>
        <v>3.7674416697625617E-3</v>
      </c>
      <c r="F121">
        <f t="shared" si="16"/>
        <v>2.4262231480898538E-2</v>
      </c>
      <c r="G121">
        <f t="shared" si="13"/>
        <v>2.4722454631700364E-2</v>
      </c>
      <c r="H121">
        <f t="shared" si="5"/>
        <v>1.7474590150752414E-3</v>
      </c>
      <c r="I121">
        <f t="shared" si="6"/>
        <v>8.24384009826539E-5</v>
      </c>
      <c r="J121">
        <f t="shared" si="7"/>
        <v>1.4278749899669261E-4</v>
      </c>
      <c r="K121">
        <f t="shared" si="8"/>
        <v>6.147106868427648</v>
      </c>
      <c r="L121">
        <f t="shared" si="9"/>
        <v>3.5490338052240999</v>
      </c>
      <c r="M121">
        <f t="shared" si="10"/>
        <v>7.453226678470488E-5</v>
      </c>
      <c r="N121">
        <f t="shared" si="11"/>
        <v>5.1637469149754846E-4</v>
      </c>
      <c r="O121">
        <f t="shared" si="19"/>
        <v>0.12813776851910147</v>
      </c>
    </row>
    <row r="122" spans="2:15" x14ac:dyDescent="0.3">
      <c r="B122" s="28">
        <f t="shared" si="20"/>
        <v>6.6999999999999922</v>
      </c>
      <c r="C122">
        <f t="shared" si="18"/>
        <v>0.15240000000000001</v>
      </c>
      <c r="D122">
        <f t="shared" si="17"/>
        <v>3.463672697041488E-2</v>
      </c>
      <c r="E122">
        <f t="shared" si="16"/>
        <v>3.8419739365472667E-3</v>
      </c>
      <c r="F122">
        <f t="shared" si="16"/>
        <v>2.4778606172396085E-2</v>
      </c>
      <c r="G122">
        <f t="shared" si="13"/>
        <v>2.5317958997331746E-2</v>
      </c>
      <c r="H122">
        <f t="shared" ref="H122:H185" si="21">0.5*E122*(1-(SQRT(1-(4.7/(G122+4.7)))))</f>
        <v>1.7803746895456365E-3</v>
      </c>
      <c r="I122">
        <f t="shared" ref="I122:I185" si="22">0.3025*E122*(SQRT(1-(4.7/(G122+4.7))))</f>
        <v>8.5070428630438092E-5</v>
      </c>
      <c r="J122">
        <f t="shared" ref="J122:J185" si="23">SQRT(3)*I122</f>
        <v>1.4734630460958083E-4</v>
      </c>
      <c r="K122">
        <f t="shared" ref="K122:K185" si="24">((6*PI())^(7/6))*$E$32*(H122^(7/3))/(4*($E$41^(5/6))*($K$31^(1/6))*I122*$K$30)</f>
        <v>6.2220285389711512</v>
      </c>
      <c r="L122">
        <f t="shared" ref="L122:L185" si="25">((6*PI())^(7/6))*$E$32*(H122^(7/3))/(4*($E$41^(5/6))*($K$31^(1/6))*J122*$K$30)</f>
        <v>3.5922898518805284</v>
      </c>
      <c r="M122">
        <f t="shared" ref="M122:M185" si="26">(E122*$D$51)/($E$29*6*K122)</f>
        <v>7.5091533224039999E-5</v>
      </c>
      <c r="N122">
        <f t="shared" ref="N122:N185" si="27">($D$51*2*1*E122)/($E$29*3*L122)</f>
        <v>5.2024940304913451E-4</v>
      </c>
      <c r="O122">
        <f t="shared" si="19"/>
        <v>0.12762139382760393</v>
      </c>
    </row>
    <row r="123" spans="2:15" x14ac:dyDescent="0.3">
      <c r="B123" s="28">
        <f t="shared" si="20"/>
        <v>6.7999999999999918</v>
      </c>
      <c r="C123">
        <f t="shared" si="18"/>
        <v>0.15240000000000001</v>
      </c>
      <c r="D123">
        <f t="shared" si="17"/>
        <v>3.5153693044600171E-2</v>
      </c>
      <c r="E123">
        <f t="shared" ref="E123:F138" si="28">E122+M122</f>
        <v>3.9170654697713069E-3</v>
      </c>
      <c r="F123">
        <f t="shared" si="28"/>
        <v>2.5298855575445221E-2</v>
      </c>
      <c r="G123">
        <f t="shared" ref="G123:G186" si="29">((ABS($E$40)*$E$39/$E$41)^0.6)*(F123^0.2)*E123</f>
        <v>2.5920293139560076E-2</v>
      </c>
      <c r="H123">
        <f t="shared" si="21"/>
        <v>1.8134861216080745E-3</v>
      </c>
      <c r="I123">
        <f t="shared" si="22"/>
        <v>8.7753201032935251E-5</v>
      </c>
      <c r="J123">
        <f t="shared" si="23"/>
        <v>1.5199300271584952E-4</v>
      </c>
      <c r="K123">
        <f t="shared" si="24"/>
        <v>6.2968146541529606</v>
      </c>
      <c r="L123">
        <f t="shared" si="25"/>
        <v>3.6354676356123914</v>
      </c>
      <c r="M123">
        <f t="shared" si="26"/>
        <v>7.5649920615222612E-5</v>
      </c>
      <c r="N123">
        <f t="shared" si="27"/>
        <v>5.2411802437647118E-4</v>
      </c>
      <c r="O123">
        <f t="shared" si="19"/>
        <v>0.12710114442455478</v>
      </c>
    </row>
    <row r="124" spans="2:15" x14ac:dyDescent="0.3">
      <c r="B124" s="28">
        <f t="shared" si="20"/>
        <v>6.8999999999999915</v>
      </c>
      <c r="C124">
        <f t="shared" si="18"/>
        <v>0.15240000000000001</v>
      </c>
      <c r="D124">
        <f t="shared" si="17"/>
        <v>3.5670659118785468E-2</v>
      </c>
      <c r="E124">
        <f t="shared" si="28"/>
        <v>3.9927153903865295E-3</v>
      </c>
      <c r="F124">
        <f t="shared" si="28"/>
        <v>2.5822973599821691E-2</v>
      </c>
      <c r="G124">
        <f t="shared" si="29"/>
        <v>2.652946593571873E-2</v>
      </c>
      <c r="H124">
        <f t="shared" si="21"/>
        <v>1.8467921952658149E-3</v>
      </c>
      <c r="I124">
        <f t="shared" si="22"/>
        <v>9.0487127456107222E-5</v>
      </c>
      <c r="J124">
        <f t="shared" si="23"/>
        <v>1.5672830218493844E-4</v>
      </c>
      <c r="K124">
        <f t="shared" si="24"/>
        <v>6.3714644224084935</v>
      </c>
      <c r="L124">
        <f t="shared" si="25"/>
        <v>3.6785666994096666</v>
      </c>
      <c r="M124">
        <f t="shared" si="26"/>
        <v>7.6207488241521767E-5</v>
      </c>
      <c r="N124">
        <f t="shared" si="27"/>
        <v>5.2798096620609413E-4</v>
      </c>
      <c r="O124">
        <f t="shared" si="19"/>
        <v>0.12657702640017832</v>
      </c>
    </row>
    <row r="125" spans="2:15" x14ac:dyDescent="0.3">
      <c r="B125" s="28">
        <f t="shared" si="20"/>
        <v>6.9999999999999911</v>
      </c>
      <c r="C125">
        <f t="shared" si="18"/>
        <v>0.15240000000000001</v>
      </c>
      <c r="D125">
        <f t="shared" si="17"/>
        <v>3.6187625192970765E-2</v>
      </c>
      <c r="E125">
        <f t="shared" si="28"/>
        <v>4.0689228786280514E-3</v>
      </c>
      <c r="F125">
        <f t="shared" si="28"/>
        <v>2.6350954566027786E-2</v>
      </c>
      <c r="G125">
        <f t="shared" si="29"/>
        <v>2.7145486663616439E-2</v>
      </c>
      <c r="H125">
        <f t="shared" si="21"/>
        <v>1.8802918219820517E-3</v>
      </c>
      <c r="I125">
        <f t="shared" si="22"/>
        <v>9.3272618485844202E-5</v>
      </c>
      <c r="J125">
        <f t="shared" si="23"/>
        <v>1.6155291417247023E-4</v>
      </c>
      <c r="K125">
        <f t="shared" si="24"/>
        <v>6.4459770821020399</v>
      </c>
      <c r="L125">
        <f t="shared" si="25"/>
        <v>3.7215866035417715</v>
      </c>
      <c r="M125">
        <f t="shared" si="26"/>
        <v>7.6764293569573042E-5</v>
      </c>
      <c r="N125">
        <f t="shared" si="27"/>
        <v>5.3183862667853337E-4</v>
      </c>
      <c r="O125">
        <f t="shared" si="19"/>
        <v>0.12604904543397222</v>
      </c>
    </row>
    <row r="126" spans="2:15" x14ac:dyDescent="0.3">
      <c r="B126" s="28">
        <f t="shared" si="20"/>
        <v>7.0999999999999908</v>
      </c>
      <c r="C126">
        <f t="shared" si="18"/>
        <v>0.15240000000000001</v>
      </c>
      <c r="D126">
        <f t="shared" si="17"/>
        <v>3.6704591267156063E-2</v>
      </c>
      <c r="E126">
        <f t="shared" si="28"/>
        <v>4.1456871721976245E-3</v>
      </c>
      <c r="F126">
        <f t="shared" si="28"/>
        <v>2.6882793192706318E-2</v>
      </c>
      <c r="G126">
        <f t="shared" si="29"/>
        <v>2.7768364994007016E-2</v>
      </c>
      <c r="H126">
        <f t="shared" si="21"/>
        <v>1.9139839397125187E-3</v>
      </c>
      <c r="I126">
        <f t="shared" si="22"/>
        <v>9.6110086063707633E-5</v>
      </c>
      <c r="J126">
        <f t="shared" si="23"/>
        <v>1.664675521821591E-4</v>
      </c>
      <c r="K126">
        <f t="shared" si="24"/>
        <v>6.5203518996178138</v>
      </c>
      <c r="L126">
        <f t="shared" si="25"/>
        <v>3.7645269244554331</v>
      </c>
      <c r="M126">
        <f t="shared" si="26"/>
        <v>7.7320392340452185E-5</v>
      </c>
      <c r="N126">
        <f t="shared" si="27"/>
        <v>5.3569139197929042E-4</v>
      </c>
      <c r="O126">
        <f t="shared" si="19"/>
        <v>0.1255172068072937</v>
      </c>
    </row>
    <row r="127" spans="2:15" x14ac:dyDescent="0.3">
      <c r="B127" s="28">
        <f t="shared" si="20"/>
        <v>7.1999999999999904</v>
      </c>
      <c r="C127">
        <f t="shared" si="18"/>
        <v>0.15240000000000001</v>
      </c>
      <c r="D127">
        <f t="shared" si="17"/>
        <v>3.7221557341341353E-2</v>
      </c>
      <c r="E127">
        <f t="shared" si="28"/>
        <v>4.2230075645380769E-3</v>
      </c>
      <c r="F127">
        <f t="shared" si="28"/>
        <v>2.7418484584685609E-2</v>
      </c>
      <c r="G127">
        <f t="shared" si="29"/>
        <v>2.839811098341553E-2</v>
      </c>
      <c r="H127">
        <f t="shared" si="21"/>
        <v>1.9478675119847331E-3</v>
      </c>
      <c r="I127">
        <f t="shared" si="22"/>
        <v>9.8999943522004753E-5</v>
      </c>
      <c r="J127">
        <f t="shared" si="23"/>
        <v>1.7147293212656155E-4</v>
      </c>
      <c r="K127">
        <f t="shared" si="24"/>
        <v>6.5945881675914375</v>
      </c>
      <c r="L127">
        <f t="shared" si="25"/>
        <v>3.8073872537536375</v>
      </c>
      <c r="M127">
        <f t="shared" si="26"/>
        <v>7.7875838655196771E-5</v>
      </c>
      <c r="N127">
        <f t="shared" si="27"/>
        <v>5.395396369313486E-4</v>
      </c>
      <c r="O127">
        <f t="shared" si="19"/>
        <v>0.1249815154153144</v>
      </c>
    </row>
    <row r="128" spans="2:15" x14ac:dyDescent="0.3">
      <c r="B128" s="28">
        <f t="shared" si="20"/>
        <v>7.2999999999999901</v>
      </c>
      <c r="C128">
        <f t="shared" si="18"/>
        <v>0.15240000000000001</v>
      </c>
      <c r="D128">
        <f t="shared" si="17"/>
        <v>3.7738523415526651E-2</v>
      </c>
      <c r="E128">
        <f t="shared" si="28"/>
        <v>4.300883403193274E-3</v>
      </c>
      <c r="F128">
        <f t="shared" si="28"/>
        <v>2.7958024221616959E-2</v>
      </c>
      <c r="G128">
        <f t="shared" si="29"/>
        <v>2.9034735067303311E-2</v>
      </c>
      <c r="H128">
        <f t="shared" si="21"/>
        <v>1.9819415270210545E-3</v>
      </c>
      <c r="I128">
        <f t="shared" si="22"/>
        <v>1.0194260561822741E-4</v>
      </c>
      <c r="J128">
        <f t="shared" si="23"/>
        <v>1.7656977238672634E-4</v>
      </c>
      <c r="K128">
        <f t="shared" si="24"/>
        <v>6.6686852032707478</v>
      </c>
      <c r="L128">
        <f t="shared" si="25"/>
        <v>3.8501671972492413</v>
      </c>
      <c r="M128">
        <f t="shared" si="26"/>
        <v>7.8430685055175855E-5</v>
      </c>
      <c r="N128">
        <f t="shared" si="27"/>
        <v>5.4338372555199027E-4</v>
      </c>
      <c r="O128">
        <f t="shared" si="19"/>
        <v>0.12444197577838305</v>
      </c>
    </row>
    <row r="129" spans="2:15" x14ac:dyDescent="0.3">
      <c r="B129" s="28">
        <f t="shared" si="20"/>
        <v>7.3999999999999897</v>
      </c>
      <c r="C129">
        <f t="shared" si="18"/>
        <v>0.15240000000000001</v>
      </c>
      <c r="D129">
        <f t="shared" si="17"/>
        <v>3.8255489489711948E-2</v>
      </c>
      <c r="E129">
        <f t="shared" si="28"/>
        <v>4.3793140882484498E-3</v>
      </c>
      <c r="F129">
        <f t="shared" si="28"/>
        <v>2.850140794716895E-2</v>
      </c>
      <c r="G129">
        <f t="shared" si="29"/>
        <v>2.9678248053555307E-2</v>
      </c>
      <c r="H129">
        <f t="shared" si="21"/>
        <v>2.0162049969028673E-3</v>
      </c>
      <c r="I129">
        <f t="shared" si="22"/>
        <v>1.049384885689213E-4</v>
      </c>
      <c r="J129">
        <f t="shared" si="23"/>
        <v>1.8175879387085752E-4</v>
      </c>
      <c r="K129">
        <f t="shared" si="24"/>
        <v>6.7426423469926045</v>
      </c>
      <c r="L129">
        <f t="shared" si="25"/>
        <v>3.8928663740855507</v>
      </c>
      <c r="M129">
        <f t="shared" si="26"/>
        <v>7.8984982597711992E-5</v>
      </c>
      <c r="N129">
        <f t="shared" si="27"/>
        <v>5.47224011576723E-4</v>
      </c>
      <c r="O129">
        <f t="shared" si="19"/>
        <v>0.12389859205283106</v>
      </c>
    </row>
    <row r="130" spans="2:15" x14ac:dyDescent="0.3">
      <c r="B130" s="28">
        <f t="shared" si="20"/>
        <v>7.4999999999999893</v>
      </c>
      <c r="C130">
        <f t="shared" si="18"/>
        <v>0.15240000000000001</v>
      </c>
      <c r="D130">
        <f t="shared" si="17"/>
        <v>3.8772455563897239E-2</v>
      </c>
      <c r="E130">
        <f t="shared" si="28"/>
        <v>4.458299070846162E-3</v>
      </c>
      <c r="F130">
        <f t="shared" si="28"/>
        <v>2.9048631958745675E-2</v>
      </c>
      <c r="G130">
        <f t="shared" si="29"/>
        <v>3.0328661116274358E-2</v>
      </c>
      <c r="H130">
        <f t="shared" si="21"/>
        <v>2.0506569567735134E-3</v>
      </c>
      <c r="I130">
        <f t="shared" si="22"/>
        <v>1.0798801008298831E-4</v>
      </c>
      <c r="J130">
        <f t="shared" si="23"/>
        <v>1.8704072007199595E-4</v>
      </c>
      <c r="K130">
        <f t="shared" si="24"/>
        <v>6.8164589607688573</v>
      </c>
      <c r="L130">
        <f t="shared" si="25"/>
        <v>3.9354844159199365</v>
      </c>
      <c r="M130">
        <f t="shared" si="26"/>
        <v>7.9538780927264325E-5</v>
      </c>
      <c r="N130">
        <f t="shared" si="27"/>
        <v>5.5106083895244877E-4</v>
      </c>
      <c r="O130">
        <f t="shared" si="19"/>
        <v>0.12335136804125434</v>
      </c>
    </row>
    <row r="131" spans="2:15" x14ac:dyDescent="0.3">
      <c r="B131" s="28">
        <f t="shared" si="20"/>
        <v>7.599999999999989</v>
      </c>
      <c r="C131">
        <f t="shared" si="18"/>
        <v>0.15240000000000001</v>
      </c>
      <c r="D131">
        <f t="shared" si="17"/>
        <v>3.9289421638082536E-2</v>
      </c>
      <c r="E131">
        <f t="shared" si="28"/>
        <v>4.5378378517734264E-3</v>
      </c>
      <c r="F131">
        <f t="shared" si="28"/>
        <v>2.9599692797698123E-2</v>
      </c>
      <c r="G131">
        <f t="shared" si="29"/>
        <v>3.098598578986754E-2</v>
      </c>
      <c r="H131">
        <f t="shared" si="21"/>
        <v>2.0852964640776604E-3</v>
      </c>
      <c r="I131">
        <f t="shared" si="22"/>
        <v>1.1109158939447683E-4</v>
      </c>
      <c r="J131">
        <f t="shared" si="23"/>
        <v>1.9241627712481371E-4</v>
      </c>
      <c r="K131">
        <f t="shared" si="24"/>
        <v>6.8901344269708549</v>
      </c>
      <c r="L131">
        <f t="shared" si="25"/>
        <v>3.9780209661643311</v>
      </c>
      <c r="M131">
        <f t="shared" si="26"/>
        <v>8.0092128342507078E-5</v>
      </c>
      <c r="N131">
        <f t="shared" si="27"/>
        <v>5.5489454230219816E-4</v>
      </c>
      <c r="O131">
        <f t="shared" si="19"/>
        <v>0.12280030720230188</v>
      </c>
    </row>
    <row r="132" spans="2:15" x14ac:dyDescent="0.3">
      <c r="B132" s="28">
        <f t="shared" si="20"/>
        <v>7.6999999999999886</v>
      </c>
      <c r="C132">
        <f t="shared" si="18"/>
        <v>0.15240000000000001</v>
      </c>
      <c r="D132">
        <f t="shared" si="17"/>
        <v>3.9806387712267834E-2</v>
      </c>
      <c r="E132">
        <f t="shared" si="28"/>
        <v>4.6179299801159335E-3</v>
      </c>
      <c r="F132">
        <f t="shared" si="28"/>
        <v>3.0154587340000323E-2</v>
      </c>
      <c r="G132">
        <f t="shared" si="29"/>
        <v>3.165023396341092E-2</v>
      </c>
      <c r="H132">
        <f t="shared" si="21"/>
        <v>2.1201225978349975E-3</v>
      </c>
      <c r="I132">
        <f t="shared" si="22"/>
        <v>1.1424964729489638E-4</v>
      </c>
      <c r="J132">
        <f t="shared" si="23"/>
        <v>1.9788619386158464E-4</v>
      </c>
      <c r="K132">
        <f t="shared" si="24"/>
        <v>6.9636681471041291</v>
      </c>
      <c r="L132">
        <f t="shared" si="25"/>
        <v>4.0204756792777925</v>
      </c>
      <c r="M132">
        <f t="shared" si="26"/>
        <v>8.0645071859596044E-5</v>
      </c>
      <c r="N132">
        <f t="shared" si="27"/>
        <v>5.5872544736345372E-4</v>
      </c>
      <c r="O132">
        <f t="shared" si="19"/>
        <v>0.12224541265999969</v>
      </c>
    </row>
    <row r="133" spans="2:15" x14ac:dyDescent="0.3">
      <c r="B133" s="28">
        <f t="shared" si="20"/>
        <v>7.7999999999999883</v>
      </c>
      <c r="C133">
        <f t="shared" si="18"/>
        <v>0.15240000000000001</v>
      </c>
      <c r="D133">
        <f t="shared" si="17"/>
        <v>4.0323353786453124E-2</v>
      </c>
      <c r="E133">
        <f t="shared" si="28"/>
        <v>4.6985750519755298E-3</v>
      </c>
      <c r="F133">
        <f t="shared" si="28"/>
        <v>3.0713312787363778E-2</v>
      </c>
      <c r="G133">
        <f t="shared" si="29"/>
        <v>3.232141787527968E-2</v>
      </c>
      <c r="H133">
        <f t="shared" si="21"/>
        <v>2.1551344579463314E-3</v>
      </c>
      <c r="I133">
        <f t="shared" si="22"/>
        <v>1.1746260616506731E-4</v>
      </c>
      <c r="J133">
        <f t="shared" si="23"/>
        <v>2.0345120186734982E-4</v>
      </c>
      <c r="K133">
        <f t="shared" si="24"/>
        <v>7.0370595406677552</v>
      </c>
      <c r="L133">
        <f t="shared" si="25"/>
        <v>4.062848220107953</v>
      </c>
      <c r="M133">
        <f t="shared" si="26"/>
        <v>8.1197657271866628E-5</v>
      </c>
      <c r="N133">
        <f t="shared" si="27"/>
        <v>5.6255387140175005E-4</v>
      </c>
      <c r="O133">
        <f t="shared" si="19"/>
        <v>0.12168668721263623</v>
      </c>
    </row>
    <row r="134" spans="2:15" x14ac:dyDescent="0.3">
      <c r="B134" s="28">
        <f t="shared" si="20"/>
        <v>7.8999999999999879</v>
      </c>
      <c r="C134">
        <f t="shared" si="18"/>
        <v>0.15240000000000001</v>
      </c>
      <c r="D134">
        <f t="shared" si="17"/>
        <v>4.0840319860638422E-2</v>
      </c>
      <c r="E134">
        <f t="shared" si="28"/>
        <v>4.7797727092473968E-3</v>
      </c>
      <c r="F134">
        <f t="shared" si="28"/>
        <v>3.1275866658765528E-2</v>
      </c>
      <c r="G134">
        <f t="shared" si="29"/>
        <v>3.2999550108031184E-2</v>
      </c>
      <c r="H134">
        <f t="shared" si="21"/>
        <v>2.190331164530213E-3</v>
      </c>
      <c r="I134">
        <f t="shared" si="22"/>
        <v>1.2073089000655869E-4</v>
      </c>
      <c r="J134">
        <f t="shared" si="23"/>
        <v>2.0911203553436927E-4</v>
      </c>
      <c r="K134">
        <f t="shared" si="24"/>
        <v>7.1103080440895505</v>
      </c>
      <c r="L134">
        <f t="shared" si="25"/>
        <v>4.1051382632762641</v>
      </c>
      <c r="M134">
        <f t="shared" si="26"/>
        <v>8.1749929206232147E-5</v>
      </c>
      <c r="N134">
        <f t="shared" si="27"/>
        <v>5.6638012360141156E-4</v>
      </c>
      <c r="O134">
        <f t="shared" si="19"/>
        <v>0.12112413334123448</v>
      </c>
    </row>
    <row r="135" spans="2:15" x14ac:dyDescent="0.3">
      <c r="B135" s="28">
        <f t="shared" si="20"/>
        <v>7.9999999999999876</v>
      </c>
      <c r="C135">
        <f t="shared" si="18"/>
        <v>0.15240000000000001</v>
      </c>
      <c r="D135">
        <f t="shared" si="17"/>
        <v>4.1357285934823719E-2</v>
      </c>
      <c r="E135">
        <f t="shared" si="28"/>
        <v>4.8615226384536286E-3</v>
      </c>
      <c r="F135">
        <f t="shared" si="28"/>
        <v>3.184224678236694E-2</v>
      </c>
      <c r="G135">
        <f t="shared" si="29"/>
        <v>3.3684643583529641E-2</v>
      </c>
      <c r="H135">
        <f t="shared" si="21"/>
        <v>2.2257118572884308E-3</v>
      </c>
      <c r="I135">
        <f t="shared" si="22"/>
        <v>1.2405492447272194E-4</v>
      </c>
      <c r="J135">
        <f t="shared" si="23"/>
        <v>2.1486943211587411E-4</v>
      </c>
      <c r="K135">
        <f t="shared" si="24"/>
        <v>7.1834131097329159</v>
      </c>
      <c r="L135">
        <f t="shared" si="25"/>
        <v>4.1473454926045861</v>
      </c>
      <c r="M135">
        <f t="shared" si="26"/>
        <v>8.2301931176485336E-5</v>
      </c>
      <c r="N135">
        <f t="shared" si="27"/>
        <v>5.7020450543483823E-4</v>
      </c>
      <c r="O135">
        <f t="shared" si="19"/>
        <v>0.12055775321763307</v>
      </c>
    </row>
    <row r="136" spans="2:15" x14ac:dyDescent="0.3">
      <c r="B136" s="28">
        <f t="shared" si="20"/>
        <v>8.0999999999999872</v>
      </c>
      <c r="C136">
        <f t="shared" si="18"/>
        <v>0.15240000000000001</v>
      </c>
      <c r="D136">
        <f t="shared" si="17"/>
        <v>4.1874252009009016E-2</v>
      </c>
      <c r="E136">
        <f t="shared" si="28"/>
        <v>4.9438245696301142E-3</v>
      </c>
      <c r="F136">
        <f t="shared" si="28"/>
        <v>3.2412451287801777E-2</v>
      </c>
      <c r="G136">
        <f t="shared" si="29"/>
        <v>3.4376711558301257E-2</v>
      </c>
      <c r="H136">
        <f t="shared" si="21"/>
        <v>2.2612756948987654E-3</v>
      </c>
      <c r="I136">
        <f t="shared" si="22"/>
        <v>1.2743513689935653E-4</v>
      </c>
      <c r="J136">
        <f t="shared" si="23"/>
        <v>2.2072413177918091E-4</v>
      </c>
      <c r="K136">
        <f t="shared" si="24"/>
        <v>7.256374204968818</v>
      </c>
      <c r="L136">
        <f t="shared" si="25"/>
        <v>4.1894696005794048</v>
      </c>
      <c r="M136">
        <f t="shared" si="26"/>
        <v>8.2853705633720781E-5</v>
      </c>
      <c r="N136">
        <f t="shared" si="27"/>
        <v>5.7402731101184037E-4</v>
      </c>
      <c r="O136">
        <f t="shared" si="19"/>
        <v>0.11998754871219823</v>
      </c>
    </row>
    <row r="137" spans="2:15" x14ac:dyDescent="0.3">
      <c r="B137" s="28">
        <f t="shared" si="20"/>
        <v>8.1999999999999869</v>
      </c>
      <c r="C137">
        <f t="shared" si="18"/>
        <v>0.15240000000000001</v>
      </c>
      <c r="D137">
        <f t="shared" si="17"/>
        <v>4.2391218083194307E-2</v>
      </c>
      <c r="E137">
        <f t="shared" si="28"/>
        <v>5.0266782752638349E-3</v>
      </c>
      <c r="F137">
        <f t="shared" si="28"/>
        <v>3.2986478598813616E-2</v>
      </c>
      <c r="G137">
        <f t="shared" si="29"/>
        <v>3.5075767619109501E-2</v>
      </c>
      <c r="H137">
        <f t="shared" si="21"/>
        <v>2.2970218544335211E-3</v>
      </c>
      <c r="I137">
        <f t="shared" si="22"/>
        <v>1.3087195633502979E-4</v>
      </c>
      <c r="J137">
        <f t="shared" si="23"/>
        <v>2.2667687765820719E-4</v>
      </c>
      <c r="K137">
        <f t="shared" si="24"/>
        <v>7.3291908113081972</v>
      </c>
      <c r="L137">
        <f t="shared" si="25"/>
        <v>4.2315102878509183</v>
      </c>
      <c r="M137">
        <f t="shared" si="26"/>
        <v>8.3405294014064876E-5</v>
      </c>
      <c r="N137">
        <f t="shared" si="27"/>
        <v>5.7784882741032304E-4</v>
      </c>
      <c r="O137">
        <f t="shared" si="19"/>
        <v>0.11941352140118638</v>
      </c>
    </row>
    <row r="138" spans="2:15" x14ac:dyDescent="0.3">
      <c r="B138" s="28">
        <f t="shared" si="20"/>
        <v>8.2999999999999865</v>
      </c>
      <c r="C138">
        <f t="shared" si="18"/>
        <v>0.15240000000000001</v>
      </c>
      <c r="D138">
        <f t="shared" si="17"/>
        <v>4.2908184157379604E-2</v>
      </c>
      <c r="E138">
        <f t="shared" si="28"/>
        <v>5.1100835692778996E-3</v>
      </c>
      <c r="F138">
        <f t="shared" si="28"/>
        <v>3.3564327426223936E-2</v>
      </c>
      <c r="G138">
        <f t="shared" si="29"/>
        <v>3.5781825678740907E-2</v>
      </c>
      <c r="H138">
        <f t="shared" si="21"/>
        <v>2.3329495308024579E-3</v>
      </c>
      <c r="I138">
        <f t="shared" si="22"/>
        <v>1.3436581357107751E-4</v>
      </c>
      <c r="J138">
        <f t="shared" si="23"/>
        <v>2.3272841590543401E-4</v>
      </c>
      <c r="K138">
        <f t="shared" si="24"/>
        <v>7.4018624235900869</v>
      </c>
      <c r="L138">
        <f t="shared" si="25"/>
        <v>4.2734672627643135</v>
      </c>
      <c r="M138">
        <f t="shared" si="26"/>
        <v>8.3956736783890606E-5</v>
      </c>
      <c r="N138">
        <f t="shared" si="27"/>
        <v>5.8166933498954136E-4</v>
      </c>
      <c r="O138">
        <f t="shared" si="19"/>
        <v>0.11883567257377607</v>
      </c>
    </row>
    <row r="139" spans="2:15" x14ac:dyDescent="0.3">
      <c r="B139" s="28">
        <f t="shared" si="20"/>
        <v>8.3999999999999861</v>
      </c>
      <c r="C139">
        <f t="shared" si="18"/>
        <v>0.15240000000000001</v>
      </c>
      <c r="D139">
        <f t="shared" si="17"/>
        <v>4.3425150231564902E-2</v>
      </c>
      <c r="E139">
        <f t="shared" ref="E139:F154" si="30">E138+M138</f>
        <v>5.1940403060617901E-3</v>
      </c>
      <c r="F139">
        <f t="shared" si="30"/>
        <v>3.4145996761213479E-2</v>
      </c>
      <c r="G139">
        <f t="shared" si="29"/>
        <v>3.6494899971992074E-2</v>
      </c>
      <c r="H139">
        <f t="shared" si="21"/>
        <v>2.3690579362188277E-3</v>
      </c>
      <c r="I139">
        <f t="shared" si="22"/>
        <v>1.3791714117130087E-4</v>
      </c>
      <c r="J139">
        <f t="shared" si="23"/>
        <v>2.3887949574334251E-4</v>
      </c>
      <c r="K139">
        <f t="shared" si="24"/>
        <v>7.4743885492213922</v>
      </c>
      <c r="L139">
        <f t="shared" si="25"/>
        <v>4.3153402409208264</v>
      </c>
      <c r="M139">
        <f t="shared" si="26"/>
        <v>8.4508073482677894E-5</v>
      </c>
      <c r="N139">
        <f t="shared" si="27"/>
        <v>5.8548910768704918E-4</v>
      </c>
      <c r="O139">
        <f t="shared" si="19"/>
        <v>0.11825400323878653</v>
      </c>
    </row>
    <row r="140" spans="2:15" x14ac:dyDescent="0.3">
      <c r="B140" s="28">
        <f t="shared" si="20"/>
        <v>8.4999999999999858</v>
      </c>
      <c r="C140">
        <f t="shared" si="18"/>
        <v>0.15240000000000001</v>
      </c>
      <c r="D140">
        <f t="shared" si="17"/>
        <v>4.3942116305750192E-2</v>
      </c>
      <c r="E140">
        <f t="shared" si="30"/>
        <v>5.278548379544468E-3</v>
      </c>
      <c r="F140">
        <f t="shared" si="30"/>
        <v>3.4731485868900527E-2</v>
      </c>
      <c r="G140">
        <f t="shared" si="29"/>
        <v>3.7215005051849166E-2</v>
      </c>
      <c r="H140">
        <f t="shared" si="21"/>
        <v>2.4053462996873058E-3</v>
      </c>
      <c r="I140">
        <f t="shared" si="22"/>
        <v>1.4152637350138138E-4</v>
      </c>
      <c r="J140">
        <f t="shared" si="23"/>
        <v>2.4513086951536214E-4</v>
      </c>
      <c r="K140">
        <f t="shared" si="24"/>
        <v>7.5467687074649339</v>
      </c>
      <c r="L140">
        <f t="shared" si="25"/>
        <v>4.3571289447667247</v>
      </c>
      <c r="M140">
        <f t="shared" si="26"/>
        <v>8.5059342763664633E-5</v>
      </c>
      <c r="N140">
        <f t="shared" si="27"/>
        <v>5.8930841330033295E-4</v>
      </c>
      <c r="O140">
        <f t="shared" si="19"/>
        <v>0.11766851413109948</v>
      </c>
    </row>
    <row r="141" spans="2:15" x14ac:dyDescent="0.3">
      <c r="B141" s="28">
        <f t="shared" si="20"/>
        <v>8.5999999999999854</v>
      </c>
      <c r="C141">
        <f t="shared" si="18"/>
        <v>0.15240000000000001</v>
      </c>
      <c r="D141">
        <f t="shared" si="17"/>
        <v>4.445908237993549E-2</v>
      </c>
      <c r="E141">
        <f t="shared" si="30"/>
        <v>5.3636077223081328E-3</v>
      </c>
      <c r="F141">
        <f t="shared" si="30"/>
        <v>3.5320794282200862E-2</v>
      </c>
      <c r="G141">
        <f t="shared" si="29"/>
        <v>3.7942155785851722E-2</v>
      </c>
      <c r="H141">
        <f t="shared" si="21"/>
        <v>2.4418138665126756E-3</v>
      </c>
      <c r="I141">
        <f t="shared" si="22"/>
        <v>1.4519394675804149E-4</v>
      </c>
      <c r="J141">
        <f t="shared" si="23"/>
        <v>2.5148329273637831E-4</v>
      </c>
      <c r="K141">
        <f t="shared" si="24"/>
        <v>7.6190024287712568</v>
      </c>
      <c r="L141">
        <f t="shared" si="25"/>
        <v>4.3988331032074974</v>
      </c>
      <c r="M141">
        <f t="shared" si="26"/>
        <v>8.5610582432438408E-5</v>
      </c>
      <c r="N141">
        <f t="shared" si="27"/>
        <v>5.9312751375418756E-4</v>
      </c>
      <c r="O141">
        <f t="shared" si="19"/>
        <v>0.11707920571779915</v>
      </c>
    </row>
    <row r="142" spans="2:15" x14ac:dyDescent="0.3">
      <c r="B142" s="28">
        <f t="shared" si="20"/>
        <v>8.6999999999999851</v>
      </c>
      <c r="C142">
        <f t="shared" si="18"/>
        <v>0.15240000000000001</v>
      </c>
      <c r="D142">
        <f t="shared" si="17"/>
        <v>4.4976048454120787E-2</v>
      </c>
      <c r="E142">
        <f t="shared" si="30"/>
        <v>5.4492183047405709E-3</v>
      </c>
      <c r="F142">
        <f t="shared" si="30"/>
        <v>3.5913921795955053E-2</v>
      </c>
      <c r="G142">
        <f t="shared" si="29"/>
        <v>3.8676367352632871E-2</v>
      </c>
      <c r="H142">
        <f t="shared" si="21"/>
        <v>2.4784598978281956E-3</v>
      </c>
      <c r="I142">
        <f t="shared" si="22"/>
        <v>1.4892029899796422E-4</v>
      </c>
      <c r="J142">
        <f t="shared" si="23"/>
        <v>2.5793752414282259E-4</v>
      </c>
      <c r="K142">
        <f t="shared" si="24"/>
        <v>7.691089254151696</v>
      </c>
      <c r="L142">
        <f t="shared" si="25"/>
        <v>4.4404524512459194</v>
      </c>
      <c r="M142">
        <f t="shared" si="26"/>
        <v>8.6161829483589797E-5</v>
      </c>
      <c r="N142">
        <f t="shared" si="27"/>
        <v>5.9694666535465451E-4</v>
      </c>
      <c r="O142">
        <f t="shared" si="19"/>
        <v>0.11648607820404495</v>
      </c>
    </row>
    <row r="143" spans="2:15" x14ac:dyDescent="0.3">
      <c r="B143" s="28">
        <f t="shared" si="20"/>
        <v>8.7999999999999847</v>
      </c>
      <c r="C143">
        <f t="shared" si="18"/>
        <v>0.15240000000000001</v>
      </c>
      <c r="D143">
        <f t="shared" si="17"/>
        <v>4.5493014528306078E-2</v>
      </c>
      <c r="E143">
        <f t="shared" si="30"/>
        <v>5.5353801342241608E-3</v>
      </c>
      <c r="F143">
        <f t="shared" si="30"/>
        <v>3.6510868461309708E-2</v>
      </c>
      <c r="G143">
        <f t="shared" si="29"/>
        <v>3.94176552386288E-2</v>
      </c>
      <c r="H143">
        <f t="shared" si="21"/>
        <v>2.5152836701426741E-3</v>
      </c>
      <c r="I143">
        <f t="shared" si="22"/>
        <v>1.5270587016649067E-4</v>
      </c>
      <c r="J143">
        <f t="shared" si="23"/>
        <v>2.6449432574237827E-4</v>
      </c>
      <c r="K143">
        <f t="shared" si="24"/>
        <v>7.7630287345896836</v>
      </c>
      <c r="L143">
        <f t="shared" si="25"/>
        <v>4.4819867296421538</v>
      </c>
      <c r="M143">
        <f t="shared" si="26"/>
        <v>8.671312013554746E-5</v>
      </c>
      <c r="N143">
        <f t="shared" si="27"/>
        <v>6.0076611903036822E-4</v>
      </c>
      <c r="O143">
        <f t="shared" si="19"/>
        <v>0.11588913153869029</v>
      </c>
    </row>
    <row r="144" spans="2:15" x14ac:dyDescent="0.3">
      <c r="B144" s="28">
        <f t="shared" si="20"/>
        <v>8.8999999999999844</v>
      </c>
      <c r="C144">
        <f t="shared" si="18"/>
        <v>0.15240000000000001</v>
      </c>
      <c r="D144">
        <f t="shared" si="17"/>
        <v>4.6009980602491375E-2</v>
      </c>
      <c r="E144">
        <f t="shared" si="30"/>
        <v>5.6220932543597085E-3</v>
      </c>
      <c r="F144">
        <f t="shared" si="30"/>
        <v>3.7111634580340079E-2</v>
      </c>
      <c r="G144">
        <f t="shared" si="29"/>
        <v>4.0166035234950305E-2</v>
      </c>
      <c r="H144">
        <f t="shared" si="21"/>
        <v>2.552284474905314E-3</v>
      </c>
      <c r="I144">
        <f t="shared" si="22"/>
        <v>1.5655110212609678E-4</v>
      </c>
      <c r="J144">
        <f t="shared" si="23"/>
        <v>2.7115446286330369E-4</v>
      </c>
      <c r="K144">
        <f t="shared" si="24"/>
        <v>7.8348204304883016</v>
      </c>
      <c r="L144">
        <f t="shared" si="25"/>
        <v>4.5234356845948014</v>
      </c>
      <c r="M144">
        <f t="shared" si="26"/>
        <v>8.726448986369759E-5</v>
      </c>
      <c r="N144">
        <f t="shared" si="27"/>
        <v>6.0458612056201388E-4</v>
      </c>
      <c r="O144">
        <f t="shared" si="19"/>
        <v>0.11528836541965992</v>
      </c>
    </row>
    <row r="145" spans="2:15" x14ac:dyDescent="0.3">
      <c r="B145" s="28">
        <f t="shared" si="20"/>
        <v>8.999999999999984</v>
      </c>
      <c r="C145">
        <f t="shared" si="18"/>
        <v>0.15240000000000001</v>
      </c>
      <c r="D145">
        <f t="shared" si="17"/>
        <v>4.6526946676676673E-2</v>
      </c>
      <c r="E145">
        <f t="shared" si="30"/>
        <v>5.709357744223406E-3</v>
      </c>
      <c r="F145">
        <f t="shared" si="30"/>
        <v>3.7716220700902095E-2</v>
      </c>
      <c r="G145">
        <f t="shared" si="29"/>
        <v>4.0921523434409766E-2</v>
      </c>
      <c r="H145">
        <f t="shared" si="21"/>
        <v>2.5894616180873885E-3</v>
      </c>
      <c r="I145">
        <f t="shared" si="22"/>
        <v>1.6045643868471029E-4</v>
      </c>
      <c r="J145">
        <f t="shared" si="23"/>
        <v>2.7791870420347845E-4</v>
      </c>
      <c r="K145">
        <f t="shared" si="24"/>
        <v>7.9064639111491246</v>
      </c>
      <c r="L145">
        <f t="shared" si="25"/>
        <v>4.564799067440009</v>
      </c>
      <c r="M145">
        <f t="shared" si="26"/>
        <v>8.7815973431918295E-5</v>
      </c>
      <c r="N145">
        <f t="shared" si="27"/>
        <v>6.084069108008046E-4</v>
      </c>
      <c r="O145">
        <f t="shared" si="19"/>
        <v>0.11468377929909791</v>
      </c>
    </row>
    <row r="146" spans="2:15" x14ac:dyDescent="0.3">
      <c r="B146" s="28">
        <f t="shared" si="20"/>
        <v>9.0999999999999837</v>
      </c>
      <c r="C146">
        <f t="shared" si="18"/>
        <v>0.15240000000000001</v>
      </c>
      <c r="D146">
        <f t="shared" si="17"/>
        <v>4.704391275086197E-2</v>
      </c>
      <c r="E146">
        <f t="shared" si="30"/>
        <v>5.7971737176553241E-3</v>
      </c>
      <c r="F146">
        <f t="shared" si="30"/>
        <v>3.8324627611702897E-2</v>
      </c>
      <c r="G146">
        <f t="shared" si="29"/>
        <v>4.1684136228697564E-2</v>
      </c>
      <c r="H146">
        <f t="shared" si="21"/>
        <v>2.6268144197800075E-3</v>
      </c>
      <c r="I146">
        <f t="shared" si="22"/>
        <v>1.6442232562383091E-4</v>
      </c>
      <c r="J146">
        <f t="shared" si="23"/>
        <v>2.847878218791092E-4</v>
      </c>
      <c r="K146">
        <f t="shared" si="24"/>
        <v>7.9779587542831942</v>
      </c>
      <c r="L146">
        <f t="shared" si="25"/>
        <v>4.6060766343691348</v>
      </c>
      <c r="M146">
        <f t="shared" si="26"/>
        <v>8.8367604922589995E-5</v>
      </c>
      <c r="N146">
        <f t="shared" si="27"/>
        <v>6.1222872587639787E-4</v>
      </c>
      <c r="O146">
        <f t="shared" si="19"/>
        <v>0.11407537238829711</v>
      </c>
    </row>
    <row r="147" spans="2:15" x14ac:dyDescent="0.3">
      <c r="B147" s="28">
        <f t="shared" si="20"/>
        <v>9.1999999999999833</v>
      </c>
      <c r="C147">
        <f t="shared" si="18"/>
        <v>0.15240000000000001</v>
      </c>
      <c r="D147">
        <f t="shared" si="17"/>
        <v>4.7560878825047261E-2</v>
      </c>
      <c r="E147">
        <f t="shared" si="30"/>
        <v>5.8855413225779142E-3</v>
      </c>
      <c r="F147">
        <f t="shared" si="30"/>
        <v>3.8936856337579297E-2</v>
      </c>
      <c r="G147">
        <f t="shared" si="29"/>
        <v>4.2453890305701826E-2</v>
      </c>
      <c r="H147">
        <f t="shared" si="21"/>
        <v>2.6643422138071487E-3</v>
      </c>
      <c r="I147">
        <f t="shared" si="22"/>
        <v>1.6844921072649418E-4</v>
      </c>
      <c r="J147">
        <f t="shared" si="23"/>
        <v>2.9176259147316422E-4</v>
      </c>
      <c r="K147">
        <f t="shared" si="24"/>
        <v>8.0493045455505126</v>
      </c>
      <c r="L147">
        <f t="shared" si="25"/>
        <v>4.6472681461628671</v>
      </c>
      <c r="M147">
        <f t="shared" si="26"/>
        <v>8.8919417765187129E-5</v>
      </c>
      <c r="N147">
        <f t="shared" si="27"/>
        <v>6.160517973949869E-4</v>
      </c>
      <c r="O147">
        <f t="shared" si="19"/>
        <v>0.11346314366242072</v>
      </c>
    </row>
    <row r="148" spans="2:15" x14ac:dyDescent="0.3">
      <c r="B148" s="28">
        <f t="shared" si="20"/>
        <v>9.2999999999999829</v>
      </c>
      <c r="C148">
        <f t="shared" si="18"/>
        <v>0.15240000000000001</v>
      </c>
      <c r="D148">
        <f t="shared" si="17"/>
        <v>4.8077844899232558E-2</v>
      </c>
      <c r="E148">
        <f t="shared" si="30"/>
        <v>5.9744607403431011E-3</v>
      </c>
      <c r="F148">
        <f t="shared" si="30"/>
        <v>3.9552908134974286E-2</v>
      </c>
      <c r="G148">
        <f t="shared" si="29"/>
        <v>4.3230802646965785E-2</v>
      </c>
      <c r="H148">
        <f t="shared" si="21"/>
        <v>2.7020443473531998E-3</v>
      </c>
      <c r="I148">
        <f t="shared" si="22"/>
        <v>1.7253754380510211E-4</v>
      </c>
      <c r="J148">
        <f t="shared" si="23"/>
        <v>2.9884379208357763E-4</v>
      </c>
      <c r="K148">
        <f t="shared" si="24"/>
        <v>8.1205008781253962</v>
      </c>
      <c r="L148">
        <f t="shared" si="25"/>
        <v>4.688373367940291</v>
      </c>
      <c r="M148">
        <f t="shared" si="26"/>
        <v>8.9471444763542332E-5</v>
      </c>
      <c r="N148">
        <f t="shared" si="27"/>
        <v>6.1987635262819054E-4</v>
      </c>
      <c r="O148">
        <f t="shared" si="19"/>
        <v>0.11284709186502573</v>
      </c>
    </row>
    <row r="149" spans="2:15" x14ac:dyDescent="0.3">
      <c r="B149" s="28">
        <f t="shared" si="20"/>
        <v>9.3999999999999826</v>
      </c>
      <c r="C149">
        <f t="shared" si="18"/>
        <v>0.15240000000000001</v>
      </c>
      <c r="D149">
        <f t="shared" si="17"/>
        <v>4.8594810973417855E-2</v>
      </c>
      <c r="E149">
        <f t="shared" si="30"/>
        <v>6.0639321851066437E-3</v>
      </c>
      <c r="F149">
        <f t="shared" si="30"/>
        <v>4.0172784487602475E-2</v>
      </c>
      <c r="G149">
        <f t="shared" si="29"/>
        <v>4.4014890525277676E-2</v>
      </c>
      <c r="H149">
        <f t="shared" si="21"/>
        <v>2.7399201806043781E-3</v>
      </c>
      <c r="I149">
        <f t="shared" si="22"/>
        <v>1.7668777672911109E-4</v>
      </c>
      <c r="J149">
        <f t="shared" si="23"/>
        <v>3.0603220637120634E-4</v>
      </c>
      <c r="K149">
        <f t="shared" si="24"/>
        <v>8.1915473522874471</v>
      </c>
      <c r="L149">
        <f t="shared" si="25"/>
        <v>4.7293920689227233</v>
      </c>
      <c r="M149">
        <f t="shared" si="26"/>
        <v>9.0023718121843229E-5</v>
      </c>
      <c r="N149">
        <f t="shared" si="27"/>
        <v>6.2370261469316623E-4</v>
      </c>
      <c r="O149">
        <f t="shared" si="19"/>
        <v>0.11222721551239753</v>
      </c>
    </row>
    <row r="150" spans="2:15" x14ac:dyDescent="0.3">
      <c r="B150" s="28">
        <f t="shared" si="20"/>
        <v>9.4999999999999822</v>
      </c>
      <c r="C150">
        <f t="shared" si="18"/>
        <v>0.15240000000000001</v>
      </c>
      <c r="D150">
        <f t="shared" si="17"/>
        <v>4.9111777047603146E-2</v>
      </c>
      <c r="E150">
        <f t="shared" si="30"/>
        <v>6.1539559032284868E-3</v>
      </c>
      <c r="F150">
        <f t="shared" si="30"/>
        <v>4.0796487102295644E-2</v>
      </c>
      <c r="G150">
        <f t="shared" si="29"/>
        <v>4.4806171502387859E-2</v>
      </c>
      <c r="H150">
        <f t="shared" si="21"/>
        <v>2.7779690864033072E-3</v>
      </c>
      <c r="I150">
        <f t="shared" si="22"/>
        <v>1.809003634526164E-4</v>
      </c>
      <c r="J150">
        <f t="shared" si="23"/>
        <v>3.1332862060760766E-4</v>
      </c>
      <c r="K150">
        <f t="shared" si="24"/>
        <v>8.2624435750351051</v>
      </c>
      <c r="L150">
        <f t="shared" si="25"/>
        <v>4.7703240222106116</v>
      </c>
      <c r="M150">
        <f t="shared" si="26"/>
        <v>9.0576269469448974E-5</v>
      </c>
      <c r="N150">
        <f t="shared" si="27"/>
        <v>6.2753080272454141E-4</v>
      </c>
      <c r="O150">
        <f t="shared" si="19"/>
        <v>0.11160351289770437</v>
      </c>
    </row>
    <row r="151" spans="2:15" x14ac:dyDescent="0.3">
      <c r="B151" s="28">
        <f t="shared" si="20"/>
        <v>9.5999999999999819</v>
      </c>
      <c r="C151">
        <f t="shared" si="18"/>
        <v>0.15240000000000001</v>
      </c>
      <c r="D151">
        <f t="shared" si="17"/>
        <v>4.9628743121788443E-2</v>
      </c>
      <c r="E151">
        <f t="shared" si="30"/>
        <v>6.2445321726979355E-3</v>
      </c>
      <c r="F151">
        <f t="shared" si="30"/>
        <v>4.1424017905020184E-2</v>
      </c>
      <c r="G151">
        <f t="shared" si="29"/>
        <v>4.5604663426848706E-2</v>
      </c>
      <c r="H151">
        <f t="shared" si="21"/>
        <v>2.8161904499162259E-3</v>
      </c>
      <c r="I151">
        <f t="shared" si="22"/>
        <v>1.8517576004180883E-4</v>
      </c>
      <c r="J151">
        <f t="shared" si="23"/>
        <v>3.2073382472259558E-4</v>
      </c>
      <c r="K151">
        <f t="shared" si="24"/>
        <v>8.3331891597218384</v>
      </c>
      <c r="L151">
        <f t="shared" si="25"/>
        <v>4.8111690045734763</v>
      </c>
      <c r="M151">
        <f t="shared" si="26"/>
        <v>9.1129129884576687E-5</v>
      </c>
      <c r="N151">
        <f t="shared" si="27"/>
        <v>6.313611320385204E-4</v>
      </c>
      <c r="O151">
        <f t="shared" si="19"/>
        <v>0.11097598209497983</v>
      </c>
    </row>
    <row r="152" spans="2:15" x14ac:dyDescent="0.3">
      <c r="B152" s="28">
        <f t="shared" si="20"/>
        <v>9.6999999999999815</v>
      </c>
      <c r="C152">
        <f t="shared" si="18"/>
        <v>0.15240000000000001</v>
      </c>
      <c r="D152">
        <f t="shared" si="17"/>
        <v>5.0145709195973741E-2</v>
      </c>
      <c r="E152">
        <f t="shared" si="30"/>
        <v>6.3356613025825122E-3</v>
      </c>
      <c r="F152">
        <f t="shared" si="30"/>
        <v>4.2055379037058707E-2</v>
      </c>
      <c r="G152">
        <f t="shared" si="29"/>
        <v>4.6410384431972249E-2</v>
      </c>
      <c r="H152">
        <f t="shared" si="21"/>
        <v>2.8545836683121499E-3</v>
      </c>
      <c r="I152">
        <f t="shared" si="22"/>
        <v>1.8951442470235919E-4</v>
      </c>
      <c r="J152">
        <f t="shared" si="23"/>
        <v>3.2824861235167241E-4</v>
      </c>
      <c r="K152">
        <f t="shared" si="24"/>
        <v>8.4037837257117012</v>
      </c>
      <c r="L152">
        <f t="shared" si="25"/>
        <v>4.8519267962510471</v>
      </c>
      <c r="M152">
        <f t="shared" si="26"/>
        <v>9.1682329916940644E-5</v>
      </c>
      <c r="N152">
        <f t="shared" si="27"/>
        <v>6.3519381428973312E-4</v>
      </c>
      <c r="O152">
        <f t="shared" si="19"/>
        <v>0.1103446209629413</v>
      </c>
    </row>
    <row r="153" spans="2:15" x14ac:dyDescent="0.3">
      <c r="B153" s="28">
        <f t="shared" si="20"/>
        <v>9.7999999999999812</v>
      </c>
      <c r="C153">
        <f t="shared" si="18"/>
        <v>0.15240000000000001</v>
      </c>
      <c r="D153">
        <f t="shared" si="17"/>
        <v>5.0662675270159031E-2</v>
      </c>
      <c r="E153">
        <f t="shared" si="30"/>
        <v>6.4273436324994533E-3</v>
      </c>
      <c r="F153">
        <f t="shared" si="30"/>
        <v>4.2690572851348439E-2</v>
      </c>
      <c r="G153">
        <f t="shared" si="29"/>
        <v>4.7223352933901633E-2</v>
      </c>
      <c r="H153">
        <f t="shared" si="21"/>
        <v>2.8931481504535068E-3</v>
      </c>
      <c r="I153">
        <f t="shared" si="22"/>
        <v>1.9391681780671295E-4</v>
      </c>
      <c r="J153">
        <f t="shared" si="23"/>
        <v>3.3587378088330397E-4</v>
      </c>
      <c r="K153">
        <f t="shared" si="24"/>
        <v>8.4742268980541908</v>
      </c>
      <c r="L153">
        <f t="shared" si="25"/>
        <v>4.8925971807655548</v>
      </c>
      <c r="M153">
        <f t="shared" si="26"/>
        <v>9.2235899609389722E-5</v>
      </c>
      <c r="N153">
        <f t="shared" si="27"/>
        <v>6.3902905762114142E-4</v>
      </c>
      <c r="O153">
        <f t="shared" si="19"/>
        <v>0.10970942714865156</v>
      </c>
    </row>
    <row r="154" spans="2:15" x14ac:dyDescent="0.3">
      <c r="B154" s="28">
        <f t="shared" si="20"/>
        <v>9.8999999999999808</v>
      </c>
      <c r="C154">
        <f t="shared" si="18"/>
        <v>0.15240000000000001</v>
      </c>
      <c r="D154">
        <f t="shared" si="17"/>
        <v>5.1179641344344329E-2</v>
      </c>
      <c r="E154">
        <f t="shared" si="30"/>
        <v>6.5195795321088433E-3</v>
      </c>
      <c r="F154">
        <f t="shared" si="30"/>
        <v>4.3329601908969582E-2</v>
      </c>
      <c r="G154">
        <f t="shared" si="29"/>
        <v>4.8043587629792266E-2</v>
      </c>
      <c r="H154">
        <f t="shared" si="21"/>
        <v>2.9318833165977018E-3</v>
      </c>
      <c r="I154">
        <f t="shared" si="22"/>
        <v>1.9838340192131559E-4</v>
      </c>
      <c r="J154">
        <f t="shared" si="23"/>
        <v>3.4361013150607583E-4</v>
      </c>
      <c r="K154">
        <f t="shared" si="24"/>
        <v>8.5445183071767481</v>
      </c>
      <c r="L154">
        <f t="shared" si="25"/>
        <v>4.9331799447441815</v>
      </c>
      <c r="M154">
        <f t="shared" si="26"/>
        <v>9.278986851860264E-5</v>
      </c>
      <c r="N154">
        <f t="shared" si="27"/>
        <v>6.4286706680742242E-4</v>
      </c>
      <c r="O154">
        <f t="shared" si="19"/>
        <v>0.10907039809103042</v>
      </c>
    </row>
    <row r="155" spans="2:15" x14ac:dyDescent="0.3">
      <c r="B155" s="28">
        <f t="shared" si="20"/>
        <v>9.9999999999999805</v>
      </c>
      <c r="C155">
        <f t="shared" si="18"/>
        <v>0.15240000000000001</v>
      </c>
      <c r="D155">
        <f t="shared" si="17"/>
        <v>5.1696607418529626E-2</v>
      </c>
      <c r="E155">
        <f t="shared" ref="E155:F170" si="31">E154+M154</f>
        <v>6.612369400627446E-3</v>
      </c>
      <c r="F155">
        <f t="shared" si="31"/>
        <v>4.3972468975777002E-2</v>
      </c>
      <c r="G155">
        <f t="shared" si="29"/>
        <v>4.8871107496098395E-2</v>
      </c>
      <c r="H155">
        <f t="shared" si="21"/>
        <v>2.9707885981091449E-3</v>
      </c>
      <c r="I155">
        <f t="shared" si="22"/>
        <v>2.0291464183376981E-4</v>
      </c>
      <c r="J155">
        <f t="shared" si="23"/>
        <v>3.5145846925573049E-4</v>
      </c>
      <c r="K155">
        <f t="shared" si="24"/>
        <v>8.6146575885944987</v>
      </c>
      <c r="L155">
        <f t="shared" si="25"/>
        <v>4.9736748777514856</v>
      </c>
      <c r="M155">
        <f t="shared" si="26"/>
        <v>9.3344265734884881E-5</v>
      </c>
      <c r="N155">
        <f t="shared" si="27"/>
        <v>6.4670804339212514E-4</v>
      </c>
      <c r="O155">
        <f>C155-F155</f>
        <v>0.10842753102422301</v>
      </c>
    </row>
    <row r="156" spans="2:15" x14ac:dyDescent="0.3">
      <c r="B156" s="28">
        <f t="shared" si="20"/>
        <v>10.09999999999998</v>
      </c>
      <c r="C156">
        <f t="shared" si="18"/>
        <v>0.15240000000000001</v>
      </c>
      <c r="D156">
        <f t="shared" si="17"/>
        <v>5.2213573492714917E-2</v>
      </c>
      <c r="E156">
        <f t="shared" si="31"/>
        <v>6.7057136663623311E-3</v>
      </c>
      <c r="F156">
        <f t="shared" si="31"/>
        <v>4.4619177019169128E-2</v>
      </c>
      <c r="G156">
        <f t="shared" si="29"/>
        <v>4.9705931786961942E-2</v>
      </c>
      <c r="H156">
        <f t="shared" si="21"/>
        <v>3.0098634371812294E-3</v>
      </c>
      <c r="I156">
        <f t="shared" si="22"/>
        <v>2.0751100457996131E-4</v>
      </c>
      <c r="J156">
        <f t="shared" si="23"/>
        <v>3.5941960306215098E-4</v>
      </c>
      <c r="K156">
        <f t="shared" si="24"/>
        <v>8.6846443826342696</v>
      </c>
      <c r="L156">
        <f t="shared" si="25"/>
        <v>5.0140817721300674</v>
      </c>
      <c r="M156">
        <f t="shared" si="26"/>
        <v>9.3899119901136034E-5</v>
      </c>
      <c r="N156">
        <f t="shared" si="27"/>
        <v>6.5055218581907799E-4</v>
      </c>
      <c r="O156">
        <f t="shared" ref="O156:O219" si="32">C156-F156</f>
        <v>0.10778082298083089</v>
      </c>
    </row>
    <row r="157" spans="2:15" x14ac:dyDescent="0.3">
      <c r="B157" s="28">
        <f t="shared" si="20"/>
        <v>10.19999999999998</v>
      </c>
      <c r="C157">
        <f t="shared" si="18"/>
        <v>0.15240000000000001</v>
      </c>
      <c r="D157">
        <f t="shared" si="17"/>
        <v>5.2730539566900214E-2</v>
      </c>
      <c r="E157">
        <f t="shared" si="31"/>
        <v>6.7996127862634667E-3</v>
      </c>
      <c r="F157">
        <f t="shared" si="31"/>
        <v>4.5269729204988209E-2</v>
      </c>
      <c r="G157">
        <f t="shared" si="29"/>
        <v>5.0548080032699678E-2</v>
      </c>
      <c r="H157">
        <f t="shared" si="21"/>
        <v>3.0491072865678954E-3</v>
      </c>
      <c r="I157">
        <f t="shared" si="22"/>
        <v>2.121729594711218E-4</v>
      </c>
      <c r="J157">
        <f t="shared" si="23"/>
        <v>3.6749434579623518E-4</v>
      </c>
      <c r="K157">
        <f t="shared" si="24"/>
        <v>8.7544783341748165</v>
      </c>
      <c r="L157">
        <f t="shared" si="25"/>
        <v>5.054400422850577</v>
      </c>
      <c r="M157">
        <f t="shared" si="26"/>
        <v>9.4454459231001561E-5</v>
      </c>
      <c r="N157">
        <f t="shared" si="27"/>
        <v>6.5439968955815131E-4</v>
      </c>
      <c r="O157">
        <f t="shared" si="32"/>
        <v>0.10713027079501181</v>
      </c>
    </row>
    <row r="158" spans="2:15" x14ac:dyDescent="0.3">
      <c r="B158" s="28">
        <f t="shared" si="20"/>
        <v>10.299999999999979</v>
      </c>
      <c r="C158">
        <f t="shared" si="18"/>
        <v>0.15240000000000001</v>
      </c>
      <c r="D158">
        <f t="shared" si="17"/>
        <v>5.3247505641085512E-2</v>
      </c>
      <c r="E158">
        <f t="shared" si="31"/>
        <v>6.8940672454944679E-3</v>
      </c>
      <c r="F158">
        <f t="shared" si="31"/>
        <v>4.5924128894546362E-2</v>
      </c>
      <c r="G158">
        <f t="shared" si="29"/>
        <v>5.1397572038385429E-2</v>
      </c>
      <c r="H158">
        <f t="shared" si="21"/>
        <v>3.0885196093242947E-3</v>
      </c>
      <c r="I158">
        <f t="shared" si="22"/>
        <v>2.1690097812087833E-4</v>
      </c>
      <c r="J158">
        <f t="shared" si="23"/>
        <v>3.7568351431674666E-4</v>
      </c>
      <c r="K158">
        <f t="shared" si="24"/>
        <v>8.8241590923995865</v>
      </c>
      <c r="L158">
        <f t="shared" si="25"/>
        <v>5.0946306273689865</v>
      </c>
      <c r="M158">
        <f t="shared" si="26"/>
        <v>9.5010311526281212E-5</v>
      </c>
      <c r="N158">
        <f t="shared" si="27"/>
        <v>6.5825074722586385E-4</v>
      </c>
      <c r="O158">
        <f t="shared" si="32"/>
        <v>0.10647587110545365</v>
      </c>
    </row>
    <row r="159" spans="2:15" x14ac:dyDescent="0.3">
      <c r="B159" s="28">
        <f t="shared" si="20"/>
        <v>10.399999999999979</v>
      </c>
      <c r="C159">
        <f t="shared" si="18"/>
        <v>0.15240000000000001</v>
      </c>
      <c r="D159">
        <f t="shared" si="17"/>
        <v>5.3764471715270809E-2</v>
      </c>
      <c r="E159">
        <f t="shared" si="31"/>
        <v>6.9890775570207488E-3</v>
      </c>
      <c r="F159">
        <f t="shared" si="31"/>
        <v>4.6582379641772226E-2</v>
      </c>
      <c r="G159">
        <f t="shared" si="29"/>
        <v>5.2254427882524497E-2</v>
      </c>
      <c r="H159">
        <f t="shared" si="21"/>
        <v>3.1280998785561923E-3</v>
      </c>
      <c r="I159">
        <f t="shared" si="22"/>
        <v>2.2169553447228018E-4</v>
      </c>
      <c r="J159">
        <f t="shared" si="23"/>
        <v>3.8398792951712676E-4</v>
      </c>
      <c r="K159">
        <f t="shared" si="24"/>
        <v>8.8936863105625772</v>
      </c>
      <c r="L159">
        <f t="shared" si="25"/>
        <v>5.1347721854913937</v>
      </c>
      <c r="M159">
        <f t="shared" si="26"/>
        <v>9.5566704193618889E-5</v>
      </c>
      <c r="N159">
        <f t="shared" si="27"/>
        <v>6.6210554870101438E-4</v>
      </c>
      <c r="O159">
        <f t="shared" si="32"/>
        <v>0.10581762035822778</v>
      </c>
    </row>
    <row r="160" spans="2:15" x14ac:dyDescent="0.3">
      <c r="B160" s="28">
        <f t="shared" si="20"/>
        <v>10.499999999999979</v>
      </c>
      <c r="C160">
        <f t="shared" si="18"/>
        <v>0.15240000000000001</v>
      </c>
      <c r="D160">
        <f t="shared" si="17"/>
        <v>5.42814377894561E-2</v>
      </c>
      <c r="E160">
        <f t="shared" si="31"/>
        <v>7.084644261214368E-3</v>
      </c>
      <c r="F160">
        <f t="shared" si="31"/>
        <v>4.7244485190473237E-2</v>
      </c>
      <c r="G160">
        <f t="shared" si="29"/>
        <v>5.3118667915816667E-2</v>
      </c>
      <c r="H160">
        <f t="shared" si="21"/>
        <v>3.1678475771777632E-3</v>
      </c>
      <c r="I160">
        <f t="shared" si="22"/>
        <v>2.2655710482479964E-4</v>
      </c>
      <c r="J160">
        <f t="shared" si="23"/>
        <v>3.9240841637226101E-4</v>
      </c>
      <c r="K160">
        <f t="shared" si="24"/>
        <v>8.9630596457668883</v>
      </c>
      <c r="L160">
        <f t="shared" si="25"/>
        <v>5.1748248992461852</v>
      </c>
      <c r="M160">
        <f t="shared" si="26"/>
        <v>9.6123664260507183E-5</v>
      </c>
      <c r="N160">
        <f t="shared" si="27"/>
        <v>6.6596428123556436E-4</v>
      </c>
      <c r="O160">
        <f t="shared" si="32"/>
        <v>0.10515551480952677</v>
      </c>
    </row>
    <row r="161" spans="2:15" x14ac:dyDescent="0.3">
      <c r="B161" s="28">
        <f t="shared" si="20"/>
        <v>10.599999999999978</v>
      </c>
      <c r="C161">
        <f t="shared" si="18"/>
        <v>0.15240000000000001</v>
      </c>
      <c r="D161">
        <f t="shared" si="17"/>
        <v>5.4798403863641397E-2</v>
      </c>
      <c r="E161">
        <f t="shared" si="31"/>
        <v>7.1807679254748749E-3</v>
      </c>
      <c r="F161">
        <f t="shared" si="31"/>
        <v>4.7910449471708805E-2</v>
      </c>
      <c r="G161">
        <f t="shared" si="29"/>
        <v>5.3990312760005529E-2</v>
      </c>
      <c r="H161">
        <f t="shared" si="21"/>
        <v>3.2077621976773613E-3</v>
      </c>
      <c r="I161">
        <f t="shared" si="22"/>
        <v>2.3148616786134609E-4</v>
      </c>
      <c r="J161">
        <f t="shared" si="23"/>
        <v>4.0094580398526914E-4</v>
      </c>
      <c r="K161">
        <f t="shared" si="24"/>
        <v>9.0322787587539306</v>
      </c>
      <c r="L161">
        <f t="shared" si="25"/>
        <v>5.2147885727623216</v>
      </c>
      <c r="M161">
        <f t="shared" si="26"/>
        <v>9.6681218390655771E-5</v>
      </c>
      <c r="N161">
        <f t="shared" si="27"/>
        <v>6.6982712956111315E-4</v>
      </c>
      <c r="O161">
        <f t="shared" si="32"/>
        <v>0.1044895505282912</v>
      </c>
    </row>
    <row r="162" spans="2:15" x14ac:dyDescent="0.3">
      <c r="B162" s="28">
        <f t="shared" si="20"/>
        <v>10.699999999999978</v>
      </c>
      <c r="C162">
        <f t="shared" si="18"/>
        <v>0.15240000000000001</v>
      </c>
      <c r="D162">
        <f t="shared" si="17"/>
        <v>5.5315369937826694E-2</v>
      </c>
      <c r="E162">
        <f t="shared" si="31"/>
        <v>7.2774491438655307E-3</v>
      </c>
      <c r="F162">
        <f t="shared" si="31"/>
        <v>4.8580276601269914E-2</v>
      </c>
      <c r="G162">
        <f t="shared" si="29"/>
        <v>5.4869383306810897E-2</v>
      </c>
      <c r="H162">
        <f t="shared" si="21"/>
        <v>3.2478432418909819E-3</v>
      </c>
      <c r="I162">
        <f t="shared" si="22"/>
        <v>2.3648320467527909E-4</v>
      </c>
      <c r="J162">
        <f t="shared" si="23"/>
        <v>4.0960092563429321E-4</v>
      </c>
      <c r="K162">
        <f t="shared" si="24"/>
        <v>9.101343313703417</v>
      </c>
      <c r="L162">
        <f t="shared" si="25"/>
        <v>5.2546630121538689</v>
      </c>
      <c r="M162">
        <f t="shared" si="26"/>
        <v>9.7239392898748375E-5</v>
      </c>
      <c r="N162">
        <f t="shared" si="27"/>
        <v>6.7369427599113789E-4</v>
      </c>
      <c r="O162">
        <f t="shared" si="32"/>
        <v>0.10381972339873009</v>
      </c>
    </row>
    <row r="163" spans="2:15" x14ac:dyDescent="0.3">
      <c r="B163" s="28">
        <f t="shared" si="20"/>
        <v>10.799999999999978</v>
      </c>
      <c r="C163">
        <f t="shared" si="18"/>
        <v>0.15240000000000001</v>
      </c>
      <c r="D163">
        <f t="shared" si="17"/>
        <v>5.5832336012011985E-2</v>
      </c>
      <c r="E163">
        <f t="shared" si="31"/>
        <v>7.3746885367642788E-3</v>
      </c>
      <c r="F163">
        <f t="shared" si="31"/>
        <v>4.925397087726105E-2</v>
      </c>
      <c r="G163">
        <f t="shared" si="29"/>
        <v>5.5755900716942051E-2</v>
      </c>
      <c r="H163">
        <f t="shared" si="21"/>
        <v>3.2880902207830976E-3</v>
      </c>
      <c r="I163">
        <f t="shared" si="22"/>
        <v>2.4154869879742025E-4</v>
      </c>
      <c r="J163">
        <f t="shared" si="23"/>
        <v>4.183746188192832E-4</v>
      </c>
      <c r="K163">
        <f t="shared" si="24"/>
        <v>9.1702529780442852</v>
      </c>
      <c r="L163">
        <f t="shared" si="25"/>
        <v>5.2944480254108361</v>
      </c>
      <c r="M163">
        <f t="shared" si="26"/>
        <v>9.7798213764610398E-5</v>
      </c>
      <c r="N163">
        <f t="shared" si="27"/>
        <v>6.7756590051914849E-4</v>
      </c>
      <c r="O163">
        <f t="shared" si="32"/>
        <v>0.10314602912273896</v>
      </c>
    </row>
    <row r="164" spans="2:15" x14ac:dyDescent="0.3">
      <c r="B164" s="28">
        <f t="shared" si="20"/>
        <v>10.899999999999977</v>
      </c>
      <c r="C164">
        <f t="shared" si="18"/>
        <v>0.15240000000000001</v>
      </c>
      <c r="D164">
        <f t="shared" si="17"/>
        <v>5.6349302086197282E-2</v>
      </c>
      <c r="E164">
        <f t="shared" si="31"/>
        <v>7.4724867505288894E-3</v>
      </c>
      <c r="F164">
        <f t="shared" si="31"/>
        <v>4.99315367777802E-2</v>
      </c>
      <c r="G164">
        <f t="shared" si="29"/>
        <v>5.6649886419189069E-2</v>
      </c>
      <c r="H164">
        <f t="shared" si="21"/>
        <v>3.3285026542345083E-3</v>
      </c>
      <c r="I164">
        <f t="shared" si="22"/>
        <v>2.4668313622311155E-4</v>
      </c>
      <c r="J164">
        <f t="shared" si="23"/>
        <v>4.272677253088637E-4</v>
      </c>
      <c r="K164">
        <f t="shared" si="24"/>
        <v>9.239007422273632</v>
      </c>
      <c r="L164">
        <f t="shared" si="25"/>
        <v>5.3341434222946331</v>
      </c>
      <c r="M164">
        <f t="shared" si="26"/>
        <v>9.8357706646842123E-5</v>
      </c>
      <c r="N164">
        <f t="shared" si="27"/>
        <v>6.8144218091314242E-4</v>
      </c>
      <c r="O164">
        <f t="shared" si="32"/>
        <v>0.10246846322221981</v>
      </c>
    </row>
    <row r="165" spans="2:15" x14ac:dyDescent="0.3">
      <c r="B165" s="28">
        <f t="shared" si="20"/>
        <v>10.999999999999977</v>
      </c>
      <c r="C165">
        <f t="shared" si="18"/>
        <v>0.15240000000000001</v>
      </c>
      <c r="D165">
        <f t="shared" si="17"/>
        <v>5.686626816038258E-2</v>
      </c>
      <c r="E165">
        <f t="shared" si="31"/>
        <v>7.5708444571757315E-3</v>
      </c>
      <c r="F165">
        <f t="shared" si="31"/>
        <v>5.0612978958693343E-2</v>
      </c>
      <c r="G165">
        <f t="shared" si="29"/>
        <v>5.755136210959011E-2</v>
      </c>
      <c r="H165">
        <f t="shared" si="21"/>
        <v>3.3690800708369808E-3</v>
      </c>
      <c r="I165">
        <f t="shared" si="22"/>
        <v>2.5188700543928532E-4</v>
      </c>
      <c r="J165">
        <f t="shared" si="23"/>
        <v>4.3628109118722027E-4</v>
      </c>
      <c r="K165">
        <f t="shared" si="24"/>
        <v>9.3076063197855738</v>
      </c>
      <c r="L165">
        <f t="shared" si="25"/>
        <v>5.3737490142392632</v>
      </c>
      <c r="M165">
        <f t="shared" si="26"/>
        <v>9.8917896895918281E-5</v>
      </c>
      <c r="N165">
        <f t="shared" si="27"/>
        <v>6.8532329280636081E-4</v>
      </c>
      <c r="O165">
        <f t="shared" si="32"/>
        <v>0.10178702104130666</v>
      </c>
    </row>
    <row r="166" spans="2:15" x14ac:dyDescent="0.3">
      <c r="B166" s="28">
        <f t="shared" si="20"/>
        <v>11.099999999999977</v>
      </c>
      <c r="C166">
        <f t="shared" si="18"/>
        <v>0.15240000000000001</v>
      </c>
      <c r="D166">
        <f t="shared" si="17"/>
        <v>5.7383234234567877E-2</v>
      </c>
      <c r="E166">
        <f t="shared" si="31"/>
        <v>7.6697623540716497E-3</v>
      </c>
      <c r="F166">
        <f t="shared" si="31"/>
        <v>5.1298302251499707E-2</v>
      </c>
      <c r="G166">
        <f t="shared" si="29"/>
        <v>5.8460349750672214E-2</v>
      </c>
      <c r="H166">
        <f t="shared" si="21"/>
        <v>3.409822007694404E-3</v>
      </c>
      <c r="I166">
        <f t="shared" si="22"/>
        <v>2.5716079745155969E-4</v>
      </c>
      <c r="J166">
        <f t="shared" si="23"/>
        <v>4.4541556690103041E-4</v>
      </c>
      <c r="K166">
        <f t="shared" si="24"/>
        <v>9.37604934670874</v>
      </c>
      <c r="L166">
        <f t="shared" si="25"/>
        <v>5.413264614257506</v>
      </c>
      <c r="M166">
        <f t="shared" si="26"/>
        <v>9.9478809566788293E-5</v>
      </c>
      <c r="N166">
        <f t="shared" si="27"/>
        <v>6.8920940978458483E-4</v>
      </c>
      <c r="O166">
        <f t="shared" si="32"/>
        <v>0.10110169774850031</v>
      </c>
    </row>
    <row r="167" spans="2:15" x14ac:dyDescent="0.3">
      <c r="B167" s="28">
        <f t="shared" si="20"/>
        <v>11.199999999999976</v>
      </c>
      <c r="C167">
        <f t="shared" si="18"/>
        <v>0.15240000000000001</v>
      </c>
      <c r="D167">
        <f t="shared" si="17"/>
        <v>5.7900200308753175E-2</v>
      </c>
      <c r="E167">
        <f t="shared" si="31"/>
        <v>7.7692411636384384E-3</v>
      </c>
      <c r="F167">
        <f t="shared" si="31"/>
        <v>5.1987511661284291E-2</v>
      </c>
      <c r="G167">
        <f t="shared" si="29"/>
        <v>5.9376871570763552E-2</v>
      </c>
      <c r="H167">
        <f t="shared" si="21"/>
        <v>3.4507280102301198E-3</v>
      </c>
      <c r="I167">
        <f t="shared" si="22"/>
        <v>2.6250500581140513E-4</v>
      </c>
      <c r="J167">
        <f t="shared" si="23"/>
        <v>4.5467200730651703E-4</v>
      </c>
      <c r="K167">
        <f t="shared" si="24"/>
        <v>9.4443361817506126</v>
      </c>
      <c r="L167">
        <f t="shared" si="25"/>
        <v>5.4526900368510391</v>
      </c>
      <c r="M167">
        <f t="shared" si="26"/>
        <v>1.0004046943101576E-4</v>
      </c>
      <c r="N167">
        <f t="shared" si="27"/>
        <v>6.9310070347024168E-4</v>
      </c>
      <c r="O167">
        <f t="shared" si="32"/>
        <v>0.10041248833871572</v>
      </c>
    </row>
    <row r="168" spans="2:15" x14ac:dyDescent="0.3">
      <c r="B168" s="28">
        <f t="shared" si="20"/>
        <v>11.299999999999976</v>
      </c>
      <c r="C168">
        <f t="shared" si="18"/>
        <v>0.15240000000000001</v>
      </c>
      <c r="D168">
        <f t="shared" si="17"/>
        <v>5.8417166382938458E-2</v>
      </c>
      <c r="E168">
        <f t="shared" si="31"/>
        <v>7.8692816330694533E-3</v>
      </c>
      <c r="F168">
        <f t="shared" si="31"/>
        <v>5.2680612364754534E-2</v>
      </c>
      <c r="G168">
        <f t="shared" si="29"/>
        <v>6.0300950063375075E-2</v>
      </c>
      <c r="H168">
        <f t="shared" si="21"/>
        <v>3.4917976320002885E-3</v>
      </c>
      <c r="I168">
        <f t="shared" si="22"/>
        <v>2.6792012664333508E-4</v>
      </c>
      <c r="J168">
        <f t="shared" si="23"/>
        <v>4.6405127171654439E-4</v>
      </c>
      <c r="K168">
        <f t="shared" si="24"/>
        <v>9.5124665060502505</v>
      </c>
      <c r="L168">
        <f t="shared" si="25"/>
        <v>5.4920250979254108</v>
      </c>
      <c r="M168">
        <f t="shared" si="26"/>
        <v>1.0060290098845912E-4</v>
      </c>
      <c r="N168">
        <f t="shared" si="27"/>
        <v>6.9699734360332958E-4</v>
      </c>
      <c r="O168">
        <f t="shared" si="32"/>
        <v>9.9719387635245474E-2</v>
      </c>
    </row>
    <row r="169" spans="2:15" x14ac:dyDescent="0.3">
      <c r="B169" s="28">
        <f t="shared" si="20"/>
        <v>11.399999999999975</v>
      </c>
      <c r="C169">
        <f t="shared" si="18"/>
        <v>0.15240000000000001</v>
      </c>
      <c r="D169">
        <f t="shared" si="17"/>
        <v>5.8934132457123756E-2</v>
      </c>
      <c r="E169">
        <f t="shared" si="31"/>
        <v>7.9698845340579125E-3</v>
      </c>
      <c r="F169">
        <f t="shared" si="31"/>
        <v>5.3377609708357865E-2</v>
      </c>
      <c r="G169">
        <f t="shared" si="29"/>
        <v>6.123260798664968E-2</v>
      </c>
      <c r="H169">
        <f t="shared" si="21"/>
        <v>3.5330304345129872E-3</v>
      </c>
      <c r="I169">
        <f t="shared" si="22"/>
        <v>2.7340665867216137E-4</v>
      </c>
      <c r="J169">
        <f t="shared" si="23"/>
        <v>4.7355422394782545E-4</v>
      </c>
      <c r="K169">
        <f t="shared" si="24"/>
        <v>9.5804400030380101</v>
      </c>
      <c r="L169">
        <f t="shared" si="25"/>
        <v>5.5312696147090552</v>
      </c>
      <c r="M169">
        <f t="shared" si="26"/>
        <v>1.0116612847852552E-4</v>
      </c>
      <c r="N169">
        <f t="shared" si="27"/>
        <v>7.0089949811938759E-4</v>
      </c>
      <c r="O169">
        <f t="shared" si="32"/>
        <v>9.9022390291642143E-2</v>
      </c>
    </row>
    <row r="170" spans="2:15" x14ac:dyDescent="0.3">
      <c r="B170" s="28">
        <f t="shared" si="20"/>
        <v>11.499999999999975</v>
      </c>
      <c r="C170">
        <f t="shared" si="18"/>
        <v>0.15240000000000001</v>
      </c>
      <c r="D170">
        <f t="shared" si="17"/>
        <v>5.9451098531309053E-2</v>
      </c>
      <c r="E170">
        <f t="shared" si="31"/>
        <v>8.0710506625364387E-3</v>
      </c>
      <c r="F170">
        <f t="shared" si="31"/>
        <v>5.4078509206477256E-2</v>
      </c>
      <c r="G170">
        <f t="shared" si="29"/>
        <v>6.2171868362876838E-2</v>
      </c>
      <c r="H170">
        <f t="shared" si="21"/>
        <v>3.5744259870528166E-3</v>
      </c>
      <c r="I170">
        <f t="shared" si="22"/>
        <v>2.7896510325031866E-4</v>
      </c>
      <c r="J170">
        <f t="shared" si="23"/>
        <v>4.8318173236824966E-4</v>
      </c>
      <c r="K170">
        <f t="shared" si="24"/>
        <v>9.6482563583012819</v>
      </c>
      <c r="L170">
        <f t="shared" si="25"/>
        <v>5.5704234056757649</v>
      </c>
      <c r="M170">
        <f t="shared" si="26"/>
        <v>1.0173017589102466E-4</v>
      </c>
      <c r="N170">
        <f t="shared" si="27"/>
        <v>7.0480733322469263E-4</v>
      </c>
      <c r="O170">
        <f t="shared" si="32"/>
        <v>9.8321490793522759E-2</v>
      </c>
    </row>
    <row r="171" spans="2:15" x14ac:dyDescent="0.3">
      <c r="B171" s="28">
        <f t="shared" si="20"/>
        <v>11.599999999999975</v>
      </c>
      <c r="C171">
        <f t="shared" si="18"/>
        <v>0.15240000000000001</v>
      </c>
      <c r="D171">
        <f t="shared" si="17"/>
        <v>5.9968064605494351E-2</v>
      </c>
      <c r="E171">
        <f t="shared" ref="E171:F234" si="33">E170+M170</f>
        <v>8.1727808384274639E-3</v>
      </c>
      <c r="F171">
        <f t="shared" si="33"/>
        <v>5.4783316539701948E-2</v>
      </c>
      <c r="G171">
        <f t="shared" si="29"/>
        <v>6.3118754478071193E-2</v>
      </c>
      <c r="H171">
        <f t="shared" si="21"/>
        <v>3.6159838665108406E-3</v>
      </c>
      <c r="I171">
        <f t="shared" si="22"/>
        <v>2.8459596438524913E-4</v>
      </c>
      <c r="J171">
        <f t="shared" si="23"/>
        <v>4.9293466994431421E-4</v>
      </c>
      <c r="K171">
        <f t="shared" si="24"/>
        <v>9.7159152594572156</v>
      </c>
      <c r="L171">
        <f t="shared" si="25"/>
        <v>5.6094862904712173</v>
      </c>
      <c r="M171">
        <f t="shared" si="26"/>
        <v>1.0229506697662815E-4</v>
      </c>
      <c r="N171">
        <f t="shared" si="27"/>
        <v>7.0872101346872445E-4</v>
      </c>
      <c r="O171">
        <f t="shared" si="32"/>
        <v>9.7616683460298059E-2</v>
      </c>
    </row>
    <row r="172" spans="2:15" x14ac:dyDescent="0.3">
      <c r="B172" s="28">
        <f t="shared" si="20"/>
        <v>11.699999999999974</v>
      </c>
      <c r="C172">
        <f t="shared" si="18"/>
        <v>0.15240000000000001</v>
      </c>
      <c r="D172">
        <f t="shared" si="17"/>
        <v>6.0485030679679648E-2</v>
      </c>
      <c r="E172">
        <f t="shared" si="33"/>
        <v>8.2750759054040918E-3</v>
      </c>
      <c r="F172">
        <f t="shared" si="33"/>
        <v>5.549203755317067E-2</v>
      </c>
      <c r="G172">
        <f t="shared" si="29"/>
        <v>6.4073289881613163E-2</v>
      </c>
      <c r="H172">
        <f t="shared" si="21"/>
        <v>3.6577036572196238E-3</v>
      </c>
      <c r="I172">
        <f t="shared" si="22"/>
        <v>2.9029974876686534E-4</v>
      </c>
      <c r="J172">
        <f t="shared" si="23"/>
        <v>5.0281391428869126E-4</v>
      </c>
      <c r="K172">
        <f t="shared" si="24"/>
        <v>9.7834163960311979</v>
      </c>
      <c r="L172">
        <f t="shared" si="25"/>
        <v>5.6484580898428112</v>
      </c>
      <c r="M172">
        <f t="shared" si="26"/>
        <v>1.0286082525696182E-4</v>
      </c>
      <c r="N172">
        <f t="shared" si="27"/>
        <v>7.1264070181408738E-4</v>
      </c>
      <c r="O172">
        <f t="shared" si="32"/>
        <v>9.6907962446829338E-2</v>
      </c>
    </row>
    <row r="173" spans="2:15" x14ac:dyDescent="0.3">
      <c r="B173" s="28">
        <f t="shared" si="20"/>
        <v>11.799999999999974</v>
      </c>
      <c r="C173">
        <f t="shared" si="18"/>
        <v>0.15240000000000001</v>
      </c>
      <c r="D173">
        <f t="shared" si="17"/>
        <v>6.1001996753864945E-2</v>
      </c>
      <c r="E173">
        <f t="shared" si="33"/>
        <v>8.3779367306610533E-3</v>
      </c>
      <c r="F173">
        <f t="shared" si="33"/>
        <v>5.6204678254984757E-2</v>
      </c>
      <c r="G173">
        <f t="shared" si="29"/>
        <v>6.5035498385950241E-2</v>
      </c>
      <c r="H173">
        <f t="shared" si="21"/>
        <v>3.6995849507931782E-3</v>
      </c>
      <c r="I173">
        <f t="shared" si="22"/>
        <v>2.9607696579509596E-4</v>
      </c>
      <c r="J173">
        <f t="shared" si="23"/>
        <v>5.1282034770793882E-4</v>
      </c>
      <c r="K173">
        <f t="shared" si="24"/>
        <v>9.8507594593408108</v>
      </c>
      <c r="L173">
        <f t="shared" si="25"/>
        <v>5.6873386255726697</v>
      </c>
      <c r="M173">
        <f t="shared" si="26"/>
        <v>1.0342747403434828E-4</v>
      </c>
      <c r="N173">
        <f t="shared" si="27"/>
        <v>7.1656655970400815E-4</v>
      </c>
      <c r="O173">
        <f t="shared" si="32"/>
        <v>9.6195321745015244E-2</v>
      </c>
    </row>
    <row r="174" spans="2:15" x14ac:dyDescent="0.3">
      <c r="B174" s="28">
        <f t="shared" si="20"/>
        <v>11.899999999999974</v>
      </c>
      <c r="C174">
        <f t="shared" si="18"/>
        <v>0.15240000000000001</v>
      </c>
      <c r="D174">
        <f t="shared" si="17"/>
        <v>6.1518962828050243E-2</v>
      </c>
      <c r="E174">
        <f t="shared" si="33"/>
        <v>8.4813642046954012E-3</v>
      </c>
      <c r="F174">
        <f t="shared" si="33"/>
        <v>5.6921244814688764E-2</v>
      </c>
      <c r="G174">
        <f t="shared" si="29"/>
        <v>6.6005404066357146E-2</v>
      </c>
      <c r="H174">
        <f t="shared" si="21"/>
        <v>3.7416273459716268E-3</v>
      </c>
      <c r="I174">
        <f t="shared" si="22"/>
        <v>3.0192812760752462E-4</v>
      </c>
      <c r="J174">
        <f t="shared" si="23"/>
        <v>5.2295485725037199E-4</v>
      </c>
      <c r="K174">
        <f t="shared" si="24"/>
        <v>9.917944142385096</v>
      </c>
      <c r="L174">
        <f t="shared" si="25"/>
        <v>5.7261277204137091</v>
      </c>
      <c r="M174">
        <f t="shared" si="26"/>
        <v>1.0399503640121453E-4</v>
      </c>
      <c r="N174">
        <f t="shared" si="27"/>
        <v>7.2049874712751337E-4</v>
      </c>
      <c r="O174">
        <f t="shared" si="32"/>
        <v>9.5478755185311237E-2</v>
      </c>
    </row>
    <row r="175" spans="2:15" x14ac:dyDescent="0.3">
      <c r="B175" s="28">
        <f t="shared" si="20"/>
        <v>11.999999999999973</v>
      </c>
      <c r="C175">
        <f t="shared" si="18"/>
        <v>0.15240000000000001</v>
      </c>
      <c r="D175">
        <f t="shared" si="17"/>
        <v>6.2035928902235526E-2</v>
      </c>
      <c r="E175">
        <f t="shared" si="33"/>
        <v>8.5853592410966156E-3</v>
      </c>
      <c r="F175">
        <f t="shared" si="33"/>
        <v>5.7641743561816276E-2</v>
      </c>
      <c r="G175">
        <f t="shared" si="29"/>
        <v>6.6983031260753639E-2</v>
      </c>
      <c r="H175">
        <f t="shared" si="21"/>
        <v>3.7838304484704385E-3</v>
      </c>
      <c r="I175">
        <f t="shared" si="22"/>
        <v>3.07853749107111E-4</v>
      </c>
      <c r="J175">
        <f t="shared" si="23"/>
        <v>5.332183347540781E-4</v>
      </c>
      <c r="K175">
        <f t="shared" si="24"/>
        <v>9.9849701397390884</v>
      </c>
      <c r="L175">
        <f t="shared" si="25"/>
        <v>5.7648251980287375</v>
      </c>
      <c r="M175">
        <f t="shared" si="26"/>
        <v>1.0456353524917752E-4</v>
      </c>
      <c r="N175">
        <f t="shared" si="27"/>
        <v>7.2443742268237887E-4</v>
      </c>
      <c r="O175">
        <f t="shared" si="32"/>
        <v>9.4758256438183724E-2</v>
      </c>
    </row>
    <row r="176" spans="2:15" x14ac:dyDescent="0.3">
      <c r="B176" s="28">
        <f t="shared" si="20"/>
        <v>12.099999999999973</v>
      </c>
      <c r="C176">
        <f t="shared" si="18"/>
        <v>0.15240000000000001</v>
      </c>
      <c r="D176">
        <f t="shared" si="17"/>
        <v>6.2552894976420831E-2</v>
      </c>
      <c r="E176">
        <f t="shared" si="33"/>
        <v>8.6899227763457924E-3</v>
      </c>
      <c r="F176">
        <f t="shared" si="33"/>
        <v>5.8366180984498653E-2</v>
      </c>
      <c r="G176">
        <f t="shared" si="29"/>
        <v>6.7968404569578339E-2</v>
      </c>
      <c r="H176">
        <f t="shared" si="21"/>
        <v>3.8261938708340289E-3</v>
      </c>
      <c r="I176">
        <f t="shared" si="22"/>
        <v>3.1385434799001459E-4</v>
      </c>
      <c r="J176">
        <f t="shared" si="23"/>
        <v>5.4361167689510816E-4</v>
      </c>
      <c r="K176">
        <f t="shared" si="24"/>
        <v>10.051837147453206</v>
      </c>
      <c r="L176">
        <f t="shared" si="25"/>
        <v>5.8034308829323891</v>
      </c>
      <c r="M176">
        <f t="shared" si="26"/>
        <v>1.0513299327782456E-4</v>
      </c>
      <c r="N176">
        <f t="shared" si="27"/>
        <v>7.2838274363595736E-4</v>
      </c>
      <c r="O176">
        <f t="shared" si="32"/>
        <v>9.4033819015501355E-2</v>
      </c>
    </row>
    <row r="177" spans="2:15" x14ac:dyDescent="0.3">
      <c r="B177" s="28">
        <f t="shared" si="20"/>
        <v>12.199999999999973</v>
      </c>
      <c r="C177">
        <f t="shared" si="18"/>
        <v>0.15240000000000001</v>
      </c>
      <c r="D177">
        <f t="shared" si="17"/>
        <v>6.3069861050606121E-2</v>
      </c>
      <c r="E177">
        <f t="shared" si="33"/>
        <v>8.7950557696236178E-3</v>
      </c>
      <c r="F177">
        <f t="shared" si="33"/>
        <v>5.9094563728134611E-2</v>
      </c>
      <c r="G177">
        <f t="shared" si="29"/>
        <v>6.8961548855717564E-2</v>
      </c>
      <c r="H177">
        <f t="shared" si="21"/>
        <v>3.8687172322935713E-3</v>
      </c>
      <c r="I177">
        <f t="shared" si="22"/>
        <v>3.1993044477353366E-4</v>
      </c>
      <c r="J177">
        <f t="shared" si="23"/>
        <v>5.5413578523586904E-4</v>
      </c>
      <c r="K177">
        <f t="shared" si="24"/>
        <v>10.118544862956563</v>
      </c>
      <c r="L177">
        <f t="shared" si="25"/>
        <v>5.8419446004352773</v>
      </c>
      <c r="M177">
        <f t="shared" si="26"/>
        <v>1.0570343300320891E-4</v>
      </c>
      <c r="N177">
        <f t="shared" si="27"/>
        <v>7.3233486598404268E-4</v>
      </c>
      <c r="O177">
        <f t="shared" si="32"/>
        <v>9.3305436271865397E-2</v>
      </c>
    </row>
    <row r="178" spans="2:15" x14ac:dyDescent="0.3">
      <c r="B178" s="28">
        <f t="shared" si="20"/>
        <v>12.299999999999972</v>
      </c>
      <c r="C178">
        <f t="shared" si="18"/>
        <v>0.15240000000000001</v>
      </c>
      <c r="D178">
        <f t="shared" si="17"/>
        <v>6.3586827124791426E-2</v>
      </c>
      <c r="E178">
        <f t="shared" si="33"/>
        <v>8.9007592026268262E-3</v>
      </c>
      <c r="F178">
        <f t="shared" si="33"/>
        <v>5.9826898594118653E-2</v>
      </c>
      <c r="G178">
        <f t="shared" si="29"/>
        <v>6.9962489244487502E-2</v>
      </c>
      <c r="H178">
        <f t="shared" si="21"/>
        <v>3.9114001586288702E-3</v>
      </c>
      <c r="I178">
        <f t="shared" si="22"/>
        <v>3.2608256282414834E-4</v>
      </c>
      <c r="J178">
        <f t="shared" si="23"/>
        <v>5.6479156627369529E-4</v>
      </c>
      <c r="K178">
        <f t="shared" si="24"/>
        <v>10.18509298496503</v>
      </c>
      <c r="L178">
        <f t="shared" si="25"/>
        <v>5.880366176590929</v>
      </c>
      <c r="M178">
        <f t="shared" si="26"/>
        <v>1.0627487676606329E-4</v>
      </c>
      <c r="N178">
        <f t="shared" si="27"/>
        <v>7.3629394450777132E-4</v>
      </c>
      <c r="O178">
        <f t="shared" si="32"/>
        <v>9.2573101405881347E-2</v>
      </c>
    </row>
    <row r="179" spans="2:15" x14ac:dyDescent="0.3">
      <c r="B179" s="28">
        <f t="shared" si="20"/>
        <v>12.399999999999972</v>
      </c>
      <c r="C179">
        <f t="shared" si="18"/>
        <v>0.15240000000000001</v>
      </c>
      <c r="D179">
        <f t="shared" si="17"/>
        <v>6.4103793198976716E-2</v>
      </c>
      <c r="E179">
        <f t="shared" si="33"/>
        <v>9.0070340793928887E-3</v>
      </c>
      <c r="F179">
        <f t="shared" si="33"/>
        <v>6.0563192538626423E-2</v>
      </c>
      <c r="G179">
        <f t="shared" si="29"/>
        <v>7.0971251123669005E-2</v>
      </c>
      <c r="H179">
        <f t="shared" si="21"/>
        <v>3.9542422820341896E-3</v>
      </c>
      <c r="I179">
        <f t="shared" si="22"/>
        <v>3.3231122838566402E-4</v>
      </c>
      <c r="J179">
        <f t="shared" si="23"/>
        <v>5.7557993148959498E-4</v>
      </c>
      <c r="K179">
        <f t="shared" si="24"/>
        <v>10.251481213393687</v>
      </c>
      <c r="L179">
        <f t="shared" si="25"/>
        <v>5.918695438145237</v>
      </c>
      <c r="M179">
        <f t="shared" si="26"/>
        <v>1.0684734673974538E-4</v>
      </c>
      <c r="N179">
        <f t="shared" si="27"/>
        <v>7.4026013282867131E-4</v>
      </c>
      <c r="O179">
        <f t="shared" si="32"/>
        <v>9.1836807461373585E-2</v>
      </c>
    </row>
    <row r="180" spans="2:15" x14ac:dyDescent="0.3">
      <c r="B180" s="28">
        <f t="shared" si="20"/>
        <v>12.499999999999972</v>
      </c>
      <c r="C180">
        <f t="shared" si="18"/>
        <v>0.15240000000000001</v>
      </c>
      <c r="D180">
        <f t="shared" si="17"/>
        <v>6.4620759273162021E-2</v>
      </c>
      <c r="E180">
        <f t="shared" si="33"/>
        <v>9.1138814261326334E-3</v>
      </c>
      <c r="F180">
        <f t="shared" si="33"/>
        <v>6.1303452671455094E-2</v>
      </c>
      <c r="G180">
        <f t="shared" si="29"/>
        <v>7.198786014359336E-2</v>
      </c>
      <c r="H180">
        <f t="shared" si="21"/>
        <v>3.9972432409877785E-3</v>
      </c>
      <c r="I180">
        <f t="shared" si="22"/>
        <v>3.3861697060751572E-4</v>
      </c>
      <c r="J180">
        <f t="shared" si="23"/>
        <v>5.8650179739727431E-4</v>
      </c>
      <c r="K180">
        <f t="shared" si="24"/>
        <v>10.3177092492719</v>
      </c>
      <c r="L180">
        <f t="shared" si="25"/>
        <v>5.9569322124874233</v>
      </c>
      <c r="M180">
        <f t="shared" si="26"/>
        <v>1.0742086493794298E-4</v>
      </c>
      <c r="N180">
        <f t="shared" si="27"/>
        <v>7.4423358346204557E-4</v>
      </c>
      <c r="O180">
        <f t="shared" si="32"/>
        <v>9.1096547328544913E-2</v>
      </c>
    </row>
    <row r="181" spans="2:15" x14ac:dyDescent="0.3">
      <c r="B181" s="28">
        <f t="shared" si="20"/>
        <v>12.599999999999971</v>
      </c>
      <c r="C181">
        <f t="shared" si="18"/>
        <v>0.15240000000000001</v>
      </c>
      <c r="D181">
        <f t="shared" si="17"/>
        <v>6.5137725347347297E-2</v>
      </c>
      <c r="E181">
        <f t="shared" si="33"/>
        <v>9.2213022910705763E-3</v>
      </c>
      <c r="F181">
        <f t="shared" si="33"/>
        <v>6.2047686254917141E-2</v>
      </c>
      <c r="G181">
        <f t="shared" si="29"/>
        <v>7.3012342217278245E-2</v>
      </c>
      <c r="H181">
        <f t="shared" si="21"/>
        <v>4.0404026801251309E-3</v>
      </c>
      <c r="I181">
        <f t="shared" si="22"/>
        <v>3.4500032157314516E-4</v>
      </c>
      <c r="J181">
        <f t="shared" si="23"/>
        <v>5.9755808559228834E-4</v>
      </c>
      <c r="K181">
        <f t="shared" si="24"/>
        <v>10.383776794663948</v>
      </c>
      <c r="L181">
        <f t="shared" si="25"/>
        <v>5.9950763276042203</v>
      </c>
      <c r="M181">
        <f t="shared" si="26"/>
        <v>1.0799545322211796E-4</v>
      </c>
      <c r="N181">
        <f t="shared" si="27"/>
        <v>7.4821444786854518E-4</v>
      </c>
      <c r="O181">
        <f t="shared" si="32"/>
        <v>9.0352313745082874E-2</v>
      </c>
    </row>
    <row r="182" spans="2:15" x14ac:dyDescent="0.3">
      <c r="B182" s="28">
        <f t="shared" si="20"/>
        <v>12.699999999999971</v>
      </c>
      <c r="C182">
        <f t="shared" si="18"/>
        <v>0.15240000000000001</v>
      </c>
      <c r="D182">
        <f t="shared" si="17"/>
        <v>6.5654691421532602E-2</v>
      </c>
      <c r="E182">
        <f t="shared" si="33"/>
        <v>9.3292977442926937E-3</v>
      </c>
      <c r="F182">
        <f t="shared" si="33"/>
        <v>6.2795900702785692E-2</v>
      </c>
      <c r="G182">
        <f t="shared" si="29"/>
        <v>7.4044723520612768E-2</v>
      </c>
      <c r="H182">
        <f t="shared" si="21"/>
        <v>4.0837202501156529E-3</v>
      </c>
      <c r="I182">
        <f t="shared" si="22"/>
        <v>3.5146181632857013E-4</v>
      </c>
      <c r="J182">
        <f t="shared" si="23"/>
        <v>6.0874972280152426E-4</v>
      </c>
      <c r="K182">
        <f t="shared" si="24"/>
        <v>10.449683552590816</v>
      </c>
      <c r="L182">
        <f t="shared" si="25"/>
        <v>6.0331276120347148</v>
      </c>
      <c r="M182">
        <f t="shared" si="26"/>
        <v>1.0857113330874383E-4</v>
      </c>
      <c r="N182">
        <f t="shared" si="27"/>
        <v>7.5220287650431161E-4</v>
      </c>
      <c r="O182">
        <f t="shared" si="32"/>
        <v>8.9604099297214315E-2</v>
      </c>
    </row>
    <row r="183" spans="2:15" x14ac:dyDescent="0.3">
      <c r="B183" s="28">
        <f t="shared" si="20"/>
        <v>12.799999999999971</v>
      </c>
      <c r="C183">
        <f t="shared" si="18"/>
        <v>0.15240000000000001</v>
      </c>
      <c r="D183">
        <f t="shared" ref="D183:D246" si="34">$E$49*B183/$E$29</f>
        <v>6.6171657495717892E-2</v>
      </c>
      <c r="E183">
        <f t="shared" si="33"/>
        <v>9.437868877601438E-3</v>
      </c>
      <c r="F183">
        <f t="shared" si="33"/>
        <v>6.354810357929E-2</v>
      </c>
      <c r="G183">
        <f t="shared" si="29"/>
        <v>7.508503049259059E-2</v>
      </c>
      <c r="H183">
        <f t="shared" si="21"/>
        <v>4.1271956075428157E-3</v>
      </c>
      <c r="I183">
        <f t="shared" si="22"/>
        <v>3.580019929110316E-4</v>
      </c>
      <c r="J183">
        <f t="shared" si="23"/>
        <v>6.2007764093281975E-4</v>
      </c>
      <c r="K183">
        <f t="shared" si="24"/>
        <v>10.515429226957528</v>
      </c>
      <c r="L183">
        <f t="shared" si="25"/>
        <v>6.0710858948283883</v>
      </c>
      <c r="M183">
        <f t="shared" si="26"/>
        <v>1.0914792677629925E-4</v>
      </c>
      <c r="N183">
        <f t="shared" si="27"/>
        <v>7.5619901886943102E-4</v>
      </c>
      <c r="O183">
        <f t="shared" si="32"/>
        <v>8.8851896420710008E-2</v>
      </c>
    </row>
    <row r="184" spans="2:15" x14ac:dyDescent="0.3">
      <c r="B184" s="28">
        <f t="shared" si="20"/>
        <v>12.89999999999997</v>
      </c>
      <c r="C184">
        <f t="shared" ref="C184:C247" si="35">$E$27</f>
        <v>0.15240000000000001</v>
      </c>
      <c r="D184">
        <f t="shared" si="34"/>
        <v>6.6688623569903197E-2</v>
      </c>
      <c r="E184">
        <f t="shared" si="33"/>
        <v>9.5470168043777365E-3</v>
      </c>
      <c r="F184">
        <f t="shared" si="33"/>
        <v>6.4304302598159432E-2</v>
      </c>
      <c r="G184">
        <f t="shared" si="29"/>
        <v>7.6133289835590118E-2</v>
      </c>
      <c r="H184">
        <f t="shared" si="21"/>
        <v>4.1708284147874922E-3</v>
      </c>
      <c r="I184">
        <f t="shared" si="22"/>
        <v>3.6462139237783246E-4</v>
      </c>
      <c r="J184">
        <f t="shared" si="23"/>
        <v>6.3154277712491316E-4</v>
      </c>
      <c r="K184">
        <f t="shared" si="24"/>
        <v>10.581013522481825</v>
      </c>
      <c r="L184">
        <f t="shared" si="25"/>
        <v>6.1089510055039513</v>
      </c>
      <c r="M184">
        <f t="shared" si="26"/>
        <v>1.0972585507206926E-4</v>
      </c>
      <c r="N184">
        <f t="shared" si="27"/>
        <v>7.6020302355505275E-4</v>
      </c>
      <c r="O184">
        <f t="shared" si="32"/>
        <v>8.8095697401840575E-2</v>
      </c>
    </row>
    <row r="185" spans="2:15" x14ac:dyDescent="0.3">
      <c r="B185" s="28">
        <f t="shared" ref="B185:B248" si="36">B184+$D$51</f>
        <v>12.99999999999997</v>
      </c>
      <c r="C185">
        <f t="shared" si="35"/>
        <v>0.15240000000000001</v>
      </c>
      <c r="D185">
        <f t="shared" si="34"/>
        <v>6.7205589644088487E-2</v>
      </c>
      <c r="E185">
        <f t="shared" si="33"/>
        <v>9.6567426594498049E-3</v>
      </c>
      <c r="F185">
        <f t="shared" si="33"/>
        <v>6.506450562171448E-2</v>
      </c>
      <c r="G185">
        <f t="shared" si="29"/>
        <v>7.7189528515700961E-2</v>
      </c>
      <c r="H185">
        <f t="shared" si="21"/>
        <v>4.2146183399145026E-3</v>
      </c>
      <c r="I185">
        <f t="shared" si="22"/>
        <v>3.7132055883529202E-4</v>
      </c>
      <c r="J185">
        <f t="shared" si="23"/>
        <v>6.4314607379759438E-4</v>
      </c>
      <c r="K185">
        <f t="shared" si="24"/>
        <v>10.646436144626856</v>
      </c>
      <c r="L185">
        <f t="shared" si="25"/>
        <v>6.1467227740104766</v>
      </c>
      <c r="M185">
        <f t="shared" si="26"/>
        <v>1.103049395187349E-4</v>
      </c>
      <c r="N185">
        <f t="shared" si="27"/>
        <v>7.6421503828904365E-4</v>
      </c>
      <c r="O185">
        <f t="shared" si="32"/>
        <v>8.7335494378285528E-2</v>
      </c>
    </row>
    <row r="186" spans="2:15" x14ac:dyDescent="0.3">
      <c r="B186" s="28">
        <f t="shared" si="36"/>
        <v>13.099999999999969</v>
      </c>
      <c r="C186">
        <f t="shared" si="35"/>
        <v>0.15240000000000001</v>
      </c>
      <c r="D186">
        <f t="shared" si="34"/>
        <v>6.7722555718273791E-2</v>
      </c>
      <c r="E186">
        <f t="shared" si="33"/>
        <v>9.7670475989685406E-3</v>
      </c>
      <c r="F186">
        <f t="shared" si="33"/>
        <v>6.5828720660003517E-2</v>
      </c>
      <c r="G186">
        <f t="shared" si="29"/>
        <v>7.825377376309578E-2</v>
      </c>
      <c r="H186">
        <f t="shared" ref="H186:H249" si="37">0.5*E186*(1-(SQRT(1-(4.7/(G186+4.7)))))</f>
        <v>4.2585650565621904E-3</v>
      </c>
      <c r="I186">
        <f t="shared" ref="I186:I249" si="38">0.3025*E186*(SQRT(1-(4.7/(G186+4.7))))</f>
        <v>3.7810003946785816E-4</v>
      </c>
      <c r="J186">
        <f t="shared" ref="J186:J249" si="39">SQRT(3)*I186</f>
        <v>6.5488847870212802E-4</v>
      </c>
      <c r="K186">
        <f t="shared" ref="K186:K249" si="40">((6*PI())^(7/6))*$E$32*(H186^(7/3))/(4*($E$41^(5/6))*($K$31^(1/6))*I186*$K$30)</f>
        <v>10.711696799536616</v>
      </c>
      <c r="L186">
        <f t="shared" ref="L186:L249" si="41">((6*PI())^(7/6))*$E$32*(H186^(7/3))/(4*($E$41^(5/6))*($K$31^(1/6))*J186*$K$30)</f>
        <v>6.1844010306901174</v>
      </c>
      <c r="M186">
        <f t="shared" ref="M186:M249" si="42">(E186*$D$51)/($E$29*6*K186)</f>
        <v>1.1088520132077024E-4</v>
      </c>
      <c r="N186">
        <f t="shared" ref="N186:N249" si="43">($D$51*2*1*E186)/($E$29*3*L186)</f>
        <v>7.6823520998031062E-4</v>
      </c>
      <c r="O186">
        <f t="shared" si="32"/>
        <v>8.657127933999649E-2</v>
      </c>
    </row>
    <row r="187" spans="2:15" x14ac:dyDescent="0.3">
      <c r="B187" s="28">
        <f t="shared" si="36"/>
        <v>13.199999999999969</v>
      </c>
      <c r="C187">
        <f t="shared" si="35"/>
        <v>0.15240000000000001</v>
      </c>
      <c r="D187">
        <f t="shared" si="34"/>
        <v>6.8239521792459082E-2</v>
      </c>
      <c r="E187">
        <f t="shared" si="33"/>
        <v>9.8779328002893112E-3</v>
      </c>
      <c r="F187">
        <f t="shared" si="33"/>
        <v>6.6596955869983834E-2</v>
      </c>
      <c r="G187">
        <f t="shared" ref="G187:G250" si="44">((ABS($E$40)*$E$39/$E$41)^0.6)*(F187^0.2)*E187</f>
        <v>7.932605307244657E-2</v>
      </c>
      <c r="H187">
        <f t="shared" si="37"/>
        <v>4.3026682438349062E-3</v>
      </c>
      <c r="I187">
        <f t="shared" si="38"/>
        <v>3.8496038456739833E-4</v>
      </c>
      <c r="J187">
        <f t="shared" si="39"/>
        <v>6.6677094497198783E-4</v>
      </c>
      <c r="K187">
        <f t="shared" si="40"/>
        <v>10.776795193973092</v>
      </c>
      <c r="L187">
        <f t="shared" si="41"/>
        <v>6.2219856062418293</v>
      </c>
      <c r="M187">
        <f t="shared" si="42"/>
        <v>1.1146666157066612E-4</v>
      </c>
      <c r="N187">
        <f t="shared" si="43"/>
        <v>7.7226368476191604E-4</v>
      </c>
      <c r="O187">
        <f t="shared" si="32"/>
        <v>8.5803044130016173E-2</v>
      </c>
    </row>
    <row r="188" spans="2:15" x14ac:dyDescent="0.3">
      <c r="B188" s="28">
        <f t="shared" si="36"/>
        <v>13.299999999999969</v>
      </c>
      <c r="C188">
        <f t="shared" si="35"/>
        <v>0.15240000000000001</v>
      </c>
      <c r="D188">
        <f t="shared" si="34"/>
        <v>6.8756487866644372E-2</v>
      </c>
      <c r="E188">
        <f t="shared" si="33"/>
        <v>9.9893994618599768E-3</v>
      </c>
      <c r="F188">
        <f t="shared" si="33"/>
        <v>6.7369219554745757E-2</v>
      </c>
      <c r="G188">
        <f t="shared" si="44"/>
        <v>8.0406394203384787E-2</v>
      </c>
      <c r="H188">
        <f t="shared" si="37"/>
        <v>4.3469275861983975E-3</v>
      </c>
      <c r="I188">
        <f t="shared" si="38"/>
        <v>3.9190214756261275E-4</v>
      </c>
      <c r="J188">
        <f t="shared" si="39"/>
        <v>6.7879443117380069E-4</v>
      </c>
      <c r="K188">
        <f t="shared" si="40"/>
        <v>10.841731035257464</v>
      </c>
      <c r="L188">
        <f t="shared" si="41"/>
        <v>6.2594763316874173</v>
      </c>
      <c r="M188">
        <f t="shared" si="42"/>
        <v>1.1204934125496168E-4</v>
      </c>
      <c r="N188">
        <f t="shared" si="43"/>
        <v>7.7630060803286825E-4</v>
      </c>
      <c r="O188">
        <f t="shared" si="32"/>
        <v>8.503078044525425E-2</v>
      </c>
    </row>
    <row r="189" spans="2:15" x14ac:dyDescent="0.3">
      <c r="B189" s="28">
        <f t="shared" si="36"/>
        <v>13.399999999999968</v>
      </c>
      <c r="C189">
        <f t="shared" si="35"/>
        <v>0.15240000000000001</v>
      </c>
      <c r="D189">
        <f t="shared" si="34"/>
        <v>6.9273453940829663E-2</v>
      </c>
      <c r="E189">
        <f t="shared" si="33"/>
        <v>1.0101448803114938E-2</v>
      </c>
      <c r="F189">
        <f t="shared" si="33"/>
        <v>6.8145520162778625E-2</v>
      </c>
      <c r="G189">
        <f t="shared" si="44"/>
        <v>8.1494825181004552E-2</v>
      </c>
      <c r="H189">
        <f t="shared" si="37"/>
        <v>4.3913427733778716E-3</v>
      </c>
      <c r="I189">
        <f t="shared" si="38"/>
        <v>3.9892588504865628E-4</v>
      </c>
      <c r="J189">
        <f t="shared" si="39"/>
        <v>6.9095990135865416E-4</v>
      </c>
      <c r="K189">
        <f t="shared" si="40"/>
        <v>10.906504031212352</v>
      </c>
      <c r="L189">
        <f t="shared" si="41"/>
        <v>6.2968730383381901</v>
      </c>
      <c r="M189">
        <f t="shared" si="42"/>
        <v>1.1263326126012187E-4</v>
      </c>
      <c r="N189">
        <f t="shared" si="43"/>
        <v>7.803461244988417E-4</v>
      </c>
      <c r="O189">
        <f t="shared" si="32"/>
        <v>8.4254479837221383E-2</v>
      </c>
    </row>
    <row r="190" spans="2:15" x14ac:dyDescent="0.3">
      <c r="B190" s="28">
        <f t="shared" si="36"/>
        <v>13.499999999999968</v>
      </c>
      <c r="C190">
        <f t="shared" si="35"/>
        <v>0.15240000000000001</v>
      </c>
      <c r="D190">
        <f t="shared" si="34"/>
        <v>6.9790420015014967E-2</v>
      </c>
      <c r="E190">
        <f t="shared" si="33"/>
        <v>1.021408206437506E-2</v>
      </c>
      <c r="F190">
        <f t="shared" si="33"/>
        <v>6.8925866287277468E-2</v>
      </c>
      <c r="G190">
        <f t="shared" si="44"/>
        <v>8.2591374296408032E-2</v>
      </c>
      <c r="H190">
        <f t="shared" si="37"/>
        <v>4.4359135002587802E-3</v>
      </c>
      <c r="I190">
        <f t="shared" si="38"/>
        <v>4.0603215681689347E-4</v>
      </c>
      <c r="J190">
        <f t="shared" si="39"/>
        <v>7.0326832511363334E-4</v>
      </c>
      <c r="K190">
        <f t="shared" si="40"/>
        <v>10.97111389010748</v>
      </c>
      <c r="L190">
        <f t="shared" si="41"/>
        <v>6.3341755577635963</v>
      </c>
      <c r="M190">
        <f t="shared" si="42"/>
        <v>1.1321844237824239E-4</v>
      </c>
      <c r="N190">
        <f t="shared" si="43"/>
        <v>7.8440037821170044E-4</v>
      </c>
      <c r="O190">
        <f t="shared" si="32"/>
        <v>8.347413371272254E-2</v>
      </c>
    </row>
    <row r="191" spans="2:15" x14ac:dyDescent="0.3">
      <c r="B191" s="28">
        <f t="shared" si="36"/>
        <v>13.599999999999968</v>
      </c>
      <c r="C191">
        <f t="shared" si="35"/>
        <v>0.15240000000000001</v>
      </c>
      <c r="D191">
        <f t="shared" si="34"/>
        <v>7.0307386089200258E-2</v>
      </c>
      <c r="E191">
        <f t="shared" si="33"/>
        <v>1.0327300506753302E-2</v>
      </c>
      <c r="F191">
        <f t="shared" si="33"/>
        <v>6.9710266665489171E-2</v>
      </c>
      <c r="G191">
        <f t="shared" si="44"/>
        <v>8.3696070107292644E-2</v>
      </c>
      <c r="H191">
        <f t="shared" si="37"/>
        <v>4.4806394667901003E-3</v>
      </c>
      <c r="I191">
        <f t="shared" si="38"/>
        <v>4.1322152588486313E-4</v>
      </c>
      <c r="J191">
        <f t="shared" si="39"/>
        <v>7.1572067761372087E-4</v>
      </c>
      <c r="K191">
        <f t="shared" si="40"/>
        <v>11.035560320606521</v>
      </c>
      <c r="L191">
        <f t="shared" si="41"/>
        <v>6.3713837217605285</v>
      </c>
      <c r="M191">
        <f t="shared" si="42"/>
        <v>1.1380490531261046E-4</v>
      </c>
      <c r="N191">
        <f t="shared" si="43"/>
        <v>7.8846351260802611E-4</v>
      </c>
      <c r="O191">
        <f t="shared" si="32"/>
        <v>8.2689733334510837E-2</v>
      </c>
    </row>
    <row r="192" spans="2:15" x14ac:dyDescent="0.3">
      <c r="B192" s="28">
        <f t="shared" si="36"/>
        <v>13.699999999999967</v>
      </c>
      <c r="C192">
        <f t="shared" si="35"/>
        <v>0.15240000000000001</v>
      </c>
      <c r="D192">
        <f t="shared" si="34"/>
        <v>7.0824352163385562E-2</v>
      </c>
      <c r="E192">
        <f t="shared" si="33"/>
        <v>1.0441105412065912E-2</v>
      </c>
      <c r="F192">
        <f t="shared" si="33"/>
        <v>7.0498730178097199E-2</v>
      </c>
      <c r="G192">
        <f t="shared" si="44"/>
        <v>8.4808941438579089E-2</v>
      </c>
      <c r="H192">
        <f t="shared" si="37"/>
        <v>4.5255203778901583E-3</v>
      </c>
      <c r="I192">
        <f t="shared" si="38"/>
        <v>4.2049455852639239E-4</v>
      </c>
      <c r="J192">
        <f t="shared" si="39"/>
        <v>7.283179396739564E-4</v>
      </c>
      <c r="K192">
        <f t="shared" si="40"/>
        <v>11.099843031717</v>
      </c>
      <c r="L192">
        <f t="shared" si="41"/>
        <v>6.4084973623244013</v>
      </c>
      <c r="M192">
        <f t="shared" si="42"/>
        <v>1.1439267068310836E-4</v>
      </c>
      <c r="N192">
        <f t="shared" si="43"/>
        <v>7.9253567054655397E-4</v>
      </c>
      <c r="O192">
        <f t="shared" si="32"/>
        <v>8.1901269821902808E-2</v>
      </c>
    </row>
    <row r="193" spans="2:15" x14ac:dyDescent="0.3">
      <c r="B193" s="28">
        <f t="shared" si="36"/>
        <v>13.799999999999967</v>
      </c>
      <c r="C193">
        <f t="shared" si="35"/>
        <v>0.15240000000000001</v>
      </c>
      <c r="D193">
        <f t="shared" si="34"/>
        <v>7.1341318237570853E-2</v>
      </c>
      <c r="E193">
        <f t="shared" si="33"/>
        <v>1.0555498082749019E-2</v>
      </c>
      <c r="F193">
        <f t="shared" si="33"/>
        <v>7.1291265848643759E-2</v>
      </c>
      <c r="G193">
        <f t="shared" si="44"/>
        <v>8.5930017383079912E-2</v>
      </c>
      <c r="H193">
        <f t="shared" si="37"/>
        <v>4.5705559433547984E-3</v>
      </c>
      <c r="I193">
        <f t="shared" si="38"/>
        <v>4.2785182430192536E-4</v>
      </c>
      <c r="J193">
        <f t="shared" si="39"/>
        <v>7.4106109780196715E-4</v>
      </c>
      <c r="K193">
        <f t="shared" si="40"/>
        <v>11.163961732741221</v>
      </c>
      <c r="L193">
        <f t="shared" si="41"/>
        <v>6.4455163116208265</v>
      </c>
      <c r="M193">
        <f t="shared" si="42"/>
        <v>1.1498175903148529E-4</v>
      </c>
      <c r="N193">
        <f t="shared" si="43"/>
        <v>7.9661699434469642E-4</v>
      </c>
      <c r="O193">
        <f t="shared" si="32"/>
        <v>8.1108734151356249E-2</v>
      </c>
    </row>
    <row r="194" spans="2:15" x14ac:dyDescent="0.3">
      <c r="B194" s="28">
        <f t="shared" si="36"/>
        <v>13.899999999999967</v>
      </c>
      <c r="C194">
        <f t="shared" si="35"/>
        <v>0.15240000000000001</v>
      </c>
      <c r="D194">
        <f t="shared" si="34"/>
        <v>7.1858284311756143E-2</v>
      </c>
      <c r="E194">
        <f t="shared" si="33"/>
        <v>1.0670479841780505E-2</v>
      </c>
      <c r="F194">
        <f t="shared" si="33"/>
        <v>7.2087882842988449E-2</v>
      </c>
      <c r="G194">
        <f t="shared" si="44"/>
        <v>8.7059327302207959E-2</v>
      </c>
      <c r="H194">
        <f t="shared" si="37"/>
        <v>4.615745877767914E-3</v>
      </c>
      <c r="I194">
        <f t="shared" si="38"/>
        <v>4.3529389608901441E-4</v>
      </c>
      <c r="J194">
        <f t="shared" si="39"/>
        <v>7.5395114425078037E-4</v>
      </c>
      <c r="K194">
        <f t="shared" si="40"/>
        <v>11.227916133230124</v>
      </c>
      <c r="L194">
        <f t="shared" si="41"/>
        <v>6.4824404019589545</v>
      </c>
      <c r="M194">
        <f t="shared" si="42"/>
        <v>1.1557219082648341E-4</v>
      </c>
      <c r="N194">
        <f t="shared" si="43"/>
        <v>8.0070762581405986E-4</v>
      </c>
      <c r="O194">
        <f t="shared" si="32"/>
        <v>8.0312117157011559E-2</v>
      </c>
    </row>
    <row r="195" spans="2:15" x14ac:dyDescent="0.3">
      <c r="B195" s="28">
        <f t="shared" si="36"/>
        <v>13.999999999999966</v>
      </c>
      <c r="C195">
        <f t="shared" si="35"/>
        <v>0.15240000000000001</v>
      </c>
      <c r="D195">
        <f t="shared" si="34"/>
        <v>7.2375250385941434E-2</v>
      </c>
      <c r="E195">
        <f t="shared" si="33"/>
        <v>1.0786052032606987E-2</v>
      </c>
      <c r="F195">
        <f t="shared" si="33"/>
        <v>7.2888590468802514E-2</v>
      </c>
      <c r="G195">
        <f t="shared" si="44"/>
        <v>8.819690082672399E-2</v>
      </c>
      <c r="H195">
        <f t="shared" si="37"/>
        <v>4.6610899004141844E-3</v>
      </c>
      <c r="I195">
        <f t="shared" si="38"/>
        <v>4.428213501130323E-4</v>
      </c>
      <c r="J195">
        <f t="shared" si="39"/>
        <v>7.6698907707201808E-4</v>
      </c>
      <c r="K195">
        <f t="shared" si="40"/>
        <v>11.291705942937835</v>
      </c>
      <c r="L195">
        <f t="shared" si="41"/>
        <v>6.5192694657652561</v>
      </c>
      <c r="M195">
        <f t="shared" si="42"/>
        <v>1.1616398646884563E-4</v>
      </c>
      <c r="N195">
        <f t="shared" si="43"/>
        <v>8.0480770629513679E-4</v>
      </c>
      <c r="O195">
        <f t="shared" si="32"/>
        <v>7.9511409531197494E-2</v>
      </c>
    </row>
    <row r="196" spans="2:15" x14ac:dyDescent="0.3">
      <c r="B196" s="28">
        <f t="shared" si="36"/>
        <v>14.099999999999966</v>
      </c>
      <c r="C196">
        <f t="shared" si="35"/>
        <v>0.15240000000000001</v>
      </c>
      <c r="D196">
        <f t="shared" si="34"/>
        <v>7.2892216460126738E-2</v>
      </c>
      <c r="E196">
        <f t="shared" si="33"/>
        <v>1.0902216019075832E-2</v>
      </c>
      <c r="F196">
        <f t="shared" si="33"/>
        <v>7.3693398175097652E-2</v>
      </c>
      <c r="G196">
        <f t="shared" si="44"/>
        <v>8.9342767857523181E-2</v>
      </c>
      <c r="H196">
        <f t="shared" si="37"/>
        <v>4.7065877351940288E-3</v>
      </c>
      <c r="I196">
        <f t="shared" si="38"/>
        <v>4.5043476597805149E-4</v>
      </c>
      <c r="J196">
        <f t="shared" si="39"/>
        <v>7.8017590016938232E-4</v>
      </c>
      <c r="K196">
        <f t="shared" si="40"/>
        <v>11.355330871779076</v>
      </c>
      <c r="L196">
        <f t="shared" si="41"/>
        <v>6.5560033355589162</v>
      </c>
      <c r="M196">
        <f t="shared" si="42"/>
        <v>1.1675716629618783E-4</v>
      </c>
      <c r="N196">
        <f t="shared" si="43"/>
        <v>8.0891737669106347E-4</v>
      </c>
      <c r="O196">
        <f t="shared" si="32"/>
        <v>7.8706601824902356E-2</v>
      </c>
    </row>
    <row r="197" spans="2:15" x14ac:dyDescent="0.3">
      <c r="B197" s="28">
        <f t="shared" si="36"/>
        <v>14.199999999999966</v>
      </c>
      <c r="C197">
        <f t="shared" si="35"/>
        <v>0.15240000000000001</v>
      </c>
      <c r="D197">
        <f t="shared" si="34"/>
        <v>7.3409182534312029E-2</v>
      </c>
      <c r="E197">
        <f t="shared" si="33"/>
        <v>1.1018973185372019E-2</v>
      </c>
      <c r="F197">
        <f t="shared" si="33"/>
        <v>7.4502315551788711E-2</v>
      </c>
      <c r="G197">
        <f t="shared" si="44"/>
        <v>9.049695856645977E-2</v>
      </c>
      <c r="H197">
        <f t="shared" si="37"/>
        <v>4.7522391105406236E-3</v>
      </c>
      <c r="I197">
        <f t="shared" si="38"/>
        <v>4.5813472669795828E-4</v>
      </c>
      <c r="J197">
        <f t="shared" si="39"/>
        <v>7.9351262335254549E-4</v>
      </c>
      <c r="K197">
        <f t="shared" si="40"/>
        <v>11.418790629787393</v>
      </c>
      <c r="L197">
        <f t="shared" si="41"/>
        <v>6.5926418439277272</v>
      </c>
      <c r="M197">
        <f t="shared" si="42"/>
        <v>1.1735175058776053E-4</v>
      </c>
      <c r="N197">
        <f t="shared" si="43"/>
        <v>8.1303677750060855E-4</v>
      </c>
      <c r="O197">
        <f t="shared" si="32"/>
        <v>7.7897684448211296E-2</v>
      </c>
    </row>
    <row r="198" spans="2:15" x14ac:dyDescent="0.3">
      <c r="B198" s="28">
        <f t="shared" si="36"/>
        <v>14.299999999999965</v>
      </c>
      <c r="C198">
        <f t="shared" si="35"/>
        <v>0.15240000000000001</v>
      </c>
      <c r="D198">
        <f t="shared" si="34"/>
        <v>7.3926148608497333E-2</v>
      </c>
      <c r="E198">
        <f t="shared" si="33"/>
        <v>1.113632493595978E-2</v>
      </c>
      <c r="F198">
        <f t="shared" si="33"/>
        <v>7.531535232928932E-2</v>
      </c>
      <c r="G198">
        <f t="shared" si="44"/>
        <v>9.1659503397209824E-2</v>
      </c>
      <c r="H198">
        <f t="shared" si="37"/>
        <v>4.7980437593389694E-3</v>
      </c>
      <c r="I198">
        <f t="shared" si="38"/>
        <v>4.6592181872775681E-4</v>
      </c>
      <c r="J198">
        <f t="shared" si="39"/>
        <v>8.0700026239137121E-4</v>
      </c>
      <c r="K198">
        <f t="shared" si="40"/>
        <v>11.482084927075054</v>
      </c>
      <c r="L198">
        <f t="shared" si="41"/>
        <v>6.6291848235049278</v>
      </c>
      <c r="M198">
        <f t="shared" si="42"/>
        <v>1.1794775956909584E-4</v>
      </c>
      <c r="N198">
        <f t="shared" si="43"/>
        <v>8.1716604885036877E-4</v>
      </c>
      <c r="O198">
        <f t="shared" si="32"/>
        <v>7.7084647670710688E-2</v>
      </c>
    </row>
    <row r="199" spans="2:15" x14ac:dyDescent="0.3">
      <c r="B199" s="28">
        <f t="shared" si="36"/>
        <v>14.399999999999965</v>
      </c>
      <c r="C199">
        <f t="shared" si="35"/>
        <v>0.15240000000000001</v>
      </c>
      <c r="D199">
        <f t="shared" si="34"/>
        <v>7.4443114682682623E-2</v>
      </c>
      <c r="E199">
        <f t="shared" si="33"/>
        <v>1.1254272695528875E-2</v>
      </c>
      <c r="F199">
        <f t="shared" si="33"/>
        <v>7.6132518378139682E-2</v>
      </c>
      <c r="G199">
        <f t="shared" si="44"/>
        <v>9.2830433066171031E-2</v>
      </c>
      <c r="H199">
        <f t="shared" si="37"/>
        <v>4.8440014188469447E-3</v>
      </c>
      <c r="I199">
        <f t="shared" si="38"/>
        <v>4.7379663199508302E-4</v>
      </c>
      <c r="J199">
        <f t="shared" si="39"/>
        <v>8.2063983907049761E-4</v>
      </c>
      <c r="K199">
        <f t="shared" si="40"/>
        <v>11.54521347379502</v>
      </c>
      <c r="L199">
        <f t="shared" si="41"/>
        <v>6.6656321069472506</v>
      </c>
      <c r="M199">
        <f t="shared" si="42"/>
        <v>1.185452134165394E-4</v>
      </c>
      <c r="N199">
        <f t="shared" si="43"/>
        <v>8.2130533052616767E-4</v>
      </c>
      <c r="O199">
        <f t="shared" si="32"/>
        <v>7.6267481621860325E-2</v>
      </c>
    </row>
    <row r="200" spans="2:15" x14ac:dyDescent="0.3">
      <c r="B200" s="28">
        <f t="shared" si="36"/>
        <v>14.499999999999964</v>
      </c>
      <c r="C200">
        <f t="shared" si="35"/>
        <v>0.15240000000000001</v>
      </c>
      <c r="D200">
        <f t="shared" si="34"/>
        <v>7.4960080756867928E-2</v>
      </c>
      <c r="E200">
        <f t="shared" si="33"/>
        <v>1.1372817908945414E-2</v>
      </c>
      <c r="F200">
        <f t="shared" si="33"/>
        <v>7.6953823708665853E-2</v>
      </c>
      <c r="G200">
        <f t="shared" si="44"/>
        <v>9.4009778563399898E-2</v>
      </c>
      <c r="H200">
        <f t="shared" si="37"/>
        <v>4.890111830618233E-3</v>
      </c>
      <c r="I200">
        <f t="shared" si="38"/>
        <v>4.8175975993195689E-4</v>
      </c>
      <c r="J200">
        <f t="shared" si="39"/>
        <v>8.3443238124433436E-4</v>
      </c>
      <c r="K200">
        <f t="shared" si="40"/>
        <v>11.608175980103345</v>
      </c>
      <c r="L200">
        <f t="shared" si="41"/>
        <v>6.7019835269132138</v>
      </c>
      <c r="M200">
        <f t="shared" si="42"/>
        <v>1.1914413226168824E-4</v>
      </c>
      <c r="N200">
        <f t="shared" si="43"/>
        <v>8.2545476200380098E-4</v>
      </c>
      <c r="O200">
        <f t="shared" si="32"/>
        <v>7.5446176291334155E-2</v>
      </c>
    </row>
    <row r="201" spans="2:15" x14ac:dyDescent="0.3">
      <c r="B201" s="28">
        <f t="shared" si="36"/>
        <v>14.599999999999964</v>
      </c>
      <c r="C201">
        <f t="shared" si="35"/>
        <v>0.15240000000000001</v>
      </c>
      <c r="D201">
        <f t="shared" si="34"/>
        <v>7.5477046831053204E-2</v>
      </c>
      <c r="E201">
        <f t="shared" si="33"/>
        <v>1.1491962041207102E-2</v>
      </c>
      <c r="F201">
        <f t="shared" si="33"/>
        <v>7.7779278470669649E-2</v>
      </c>
      <c r="G201">
        <f t="shared" si="44"/>
        <v>9.5197571153585084E-2</v>
      </c>
      <c r="H201">
        <f t="shared" si="37"/>
        <v>4.9363747404271574E-3</v>
      </c>
      <c r="I201">
        <f t="shared" si="38"/>
        <v>4.8981179950671814E-4</v>
      </c>
      <c r="J201">
        <f t="shared" si="39"/>
        <v>8.4837892289237613E-4</v>
      </c>
      <c r="K201">
        <f t="shared" si="40"/>
        <v>11.670972156124179</v>
      </c>
      <c r="L201">
        <f t="shared" si="41"/>
        <v>6.7382389160429224</v>
      </c>
      <c r="M201">
        <f t="shared" si="42"/>
        <v>1.1974453619571589E-4</v>
      </c>
      <c r="N201">
        <f t="shared" si="43"/>
        <v>8.2961448247900152E-4</v>
      </c>
      <c r="O201">
        <f t="shared" si="32"/>
        <v>7.4620721529330358E-2</v>
      </c>
    </row>
    <row r="202" spans="2:15" x14ac:dyDescent="0.3">
      <c r="B202" s="28">
        <f t="shared" si="36"/>
        <v>14.699999999999964</v>
      </c>
      <c r="C202">
        <f t="shared" si="35"/>
        <v>0.15240000000000001</v>
      </c>
      <c r="D202">
        <f t="shared" si="34"/>
        <v>7.5994012905238509E-2</v>
      </c>
      <c r="E202">
        <f t="shared" si="33"/>
        <v>1.1611706577402818E-2</v>
      </c>
      <c r="F202">
        <f t="shared" si="33"/>
        <v>7.8608892953148657E-2</v>
      </c>
      <c r="G202">
        <f t="shared" si="44"/>
        <v>9.6393842377057448E-2</v>
      </c>
      <c r="H202">
        <f t="shared" si="37"/>
        <v>4.9827898981952496E-3</v>
      </c>
      <c r="I202">
        <f t="shared" si="38"/>
        <v>4.9795335125622634E-4</v>
      </c>
      <c r="J202">
        <f t="shared" si="39"/>
        <v>8.6248050417497564E-4</v>
      </c>
      <c r="K202">
        <f t="shared" si="40"/>
        <v>11.733601711915027</v>
      </c>
      <c r="L202">
        <f t="shared" si="41"/>
        <v>6.774398106937995</v>
      </c>
      <c r="M202">
        <f t="shared" si="42"/>
        <v>1.2034644527361247E-4</v>
      </c>
      <c r="N202">
        <f t="shared" si="43"/>
        <v>8.3378463089681663E-4</v>
      </c>
      <c r="O202">
        <f t="shared" si="32"/>
        <v>7.3791107046851351E-2</v>
      </c>
    </row>
    <row r="203" spans="2:15" x14ac:dyDescent="0.3">
      <c r="B203" s="28">
        <f t="shared" si="36"/>
        <v>14.799999999999963</v>
      </c>
      <c r="C203">
        <f t="shared" si="35"/>
        <v>0.15240000000000001</v>
      </c>
      <c r="D203">
        <f t="shared" si="34"/>
        <v>7.6510978979423799E-2</v>
      </c>
      <c r="E203">
        <f t="shared" si="33"/>
        <v>1.1732053022676429E-2</v>
      </c>
      <c r="F203">
        <f t="shared" si="33"/>
        <v>7.9442677584045468E-2</v>
      </c>
      <c r="G203">
        <f t="shared" si="44"/>
        <v>9.7598624050835553E-2</v>
      </c>
      <c r="H203">
        <f t="shared" si="37"/>
        <v>5.0293570579195866E-3</v>
      </c>
      <c r="I203">
        <f t="shared" si="38"/>
        <v>5.0618501931827E-4</v>
      </c>
      <c r="J203">
        <f t="shared" si="39"/>
        <v>8.767381714894773E-4</v>
      </c>
      <c r="K203">
        <f t="shared" si="40"/>
        <v>11.796064357433512</v>
      </c>
      <c r="L203">
        <f t="shared" si="41"/>
        <v>6.8104609321423881</v>
      </c>
      <c r="M203">
        <f t="shared" si="42"/>
        <v>1.2094987951833021E-4</v>
      </c>
      <c r="N203">
        <f t="shared" si="43"/>
        <v>8.3796534598032889E-4</v>
      </c>
      <c r="O203">
        <f t="shared" si="32"/>
        <v>7.295732241595454E-2</v>
      </c>
    </row>
    <row r="204" spans="2:15" x14ac:dyDescent="0.3">
      <c r="B204" s="28">
        <f t="shared" si="36"/>
        <v>14.899999999999963</v>
      </c>
      <c r="C204">
        <f t="shared" si="35"/>
        <v>0.15240000000000001</v>
      </c>
      <c r="D204">
        <f t="shared" si="34"/>
        <v>7.7027945053609104E-2</v>
      </c>
      <c r="E204">
        <f t="shared" si="33"/>
        <v>1.185300290219476E-2</v>
      </c>
      <c r="F204">
        <f t="shared" si="33"/>
        <v>8.0280642930025792E-2</v>
      </c>
      <c r="G204">
        <f t="shared" si="44"/>
        <v>9.8811948269707156E-2</v>
      </c>
      <c r="H204">
        <f t="shared" si="37"/>
        <v>5.0760759776028114E-3</v>
      </c>
      <c r="I204">
        <f t="shared" si="38"/>
        <v>5.1450741146421403E-4</v>
      </c>
      <c r="J204">
        <f t="shared" si="39"/>
        <v>8.9115297752676449E-4</v>
      </c>
      <c r="K204">
        <f t="shared" si="40"/>
        <v>11.85835980250573</v>
      </c>
      <c r="L204">
        <f t="shared" si="41"/>
        <v>6.8464272241241204</v>
      </c>
      <c r="M204">
        <f t="shared" si="42"/>
        <v>1.2155485892483712E-4</v>
      </c>
      <c r="N204">
        <f t="shared" si="43"/>
        <v>8.4215676625874042E-4</v>
      </c>
      <c r="O204">
        <f t="shared" si="32"/>
        <v>7.2119357069974216E-2</v>
      </c>
    </row>
    <row r="205" spans="2:15" x14ac:dyDescent="0.3">
      <c r="B205" s="28">
        <f t="shared" si="36"/>
        <v>14.999999999999963</v>
      </c>
      <c r="C205">
        <f t="shared" si="35"/>
        <v>0.15240000000000001</v>
      </c>
      <c r="D205">
        <f t="shared" si="34"/>
        <v>7.7544911127794394E-2</v>
      </c>
      <c r="E205">
        <f t="shared" si="33"/>
        <v>1.1974557761119596E-2</v>
      </c>
      <c r="F205">
        <f t="shared" si="33"/>
        <v>8.1122799696284525E-2</v>
      </c>
      <c r="G205">
        <f t="shared" si="44"/>
        <v>0.1000338474073456</v>
      </c>
      <c r="H205">
        <f t="shared" si="37"/>
        <v>5.1229464191847847E-3</v>
      </c>
      <c r="I205">
        <f t="shared" si="38"/>
        <v>5.2292113913188318E-4</v>
      </c>
      <c r="J205">
        <f t="shared" si="39"/>
        <v>9.0572598132821543E-4</v>
      </c>
      <c r="K205">
        <f t="shared" si="40"/>
        <v>11.920487756795305</v>
      </c>
      <c r="L205">
        <f t="shared" si="41"/>
        <v>6.8822968152574076</v>
      </c>
      <c r="M205">
        <f t="shared" si="42"/>
        <v>1.2216140346409105E-4</v>
      </c>
      <c r="N205">
        <f t="shared" si="43"/>
        <v>8.4635903009490528E-4</v>
      </c>
      <c r="O205">
        <f t="shared" si="32"/>
        <v>7.1277200303715482E-2</v>
      </c>
    </row>
    <row r="206" spans="2:15" x14ac:dyDescent="0.3">
      <c r="B206" s="28">
        <f t="shared" si="36"/>
        <v>15.099999999999962</v>
      </c>
      <c r="C206">
        <f t="shared" si="35"/>
        <v>0.15240000000000001</v>
      </c>
      <c r="D206">
        <f t="shared" si="34"/>
        <v>7.8061877201979699E-2</v>
      </c>
      <c r="E206">
        <f t="shared" si="33"/>
        <v>1.2096719164583688E-2</v>
      </c>
      <c r="F206">
        <f t="shared" si="33"/>
        <v>8.1969158726379429E-2</v>
      </c>
      <c r="G206">
        <f t="shared" si="44"/>
        <v>0.10126435411746153</v>
      </c>
      <c r="H206">
        <f t="shared" si="37"/>
        <v>5.1699681484758267E-3</v>
      </c>
      <c r="I206">
        <f t="shared" si="38"/>
        <v>5.3142681745869025E-4</v>
      </c>
      <c r="J206">
        <f t="shared" si="39"/>
        <v>9.2045824834308273E-4</v>
      </c>
      <c r="K206">
        <f t="shared" si="40"/>
        <v>11.982447929773882</v>
      </c>
      <c r="L206">
        <f t="shared" si="41"/>
        <v>6.9180695378056249</v>
      </c>
      <c r="M206">
        <f t="shared" si="42"/>
        <v>1.2276953308692923E-4</v>
      </c>
      <c r="N206">
        <f t="shared" si="43"/>
        <v>8.5057227571227914E-4</v>
      </c>
      <c r="O206">
        <f t="shared" si="32"/>
        <v>7.0430841273620579E-2</v>
      </c>
    </row>
    <row r="207" spans="2:15" x14ac:dyDescent="0.3">
      <c r="B207" s="28">
        <f t="shared" si="36"/>
        <v>15.199999999999962</v>
      </c>
      <c r="C207">
        <f t="shared" si="35"/>
        <v>0.15240000000000001</v>
      </c>
      <c r="D207">
        <f t="shared" si="34"/>
        <v>7.8578843276164989E-2</v>
      </c>
      <c r="E207">
        <f t="shared" si="33"/>
        <v>1.2219488697670616E-2</v>
      </c>
      <c r="F207">
        <f t="shared" si="33"/>
        <v>8.2819731002091709E-2</v>
      </c>
      <c r="G207">
        <f t="shared" si="44"/>
        <v>0.10250350133498901</v>
      </c>
      <c r="H207">
        <f t="shared" si="37"/>
        <v>5.2171409350914603E-3</v>
      </c>
      <c r="I207">
        <f t="shared" si="38"/>
        <v>5.4002506531502809E-4</v>
      </c>
      <c r="J207">
        <f t="shared" si="39"/>
        <v>9.3535085048633006E-4</v>
      </c>
      <c r="K207">
        <f t="shared" si="40"/>
        <v>12.044240030691862</v>
      </c>
      <c r="L207">
        <f t="shared" si="41"/>
        <v>6.9537452239044129</v>
      </c>
      <c r="M207">
        <f t="shared" si="42"/>
        <v>1.2337926772788911E-4</v>
      </c>
      <c r="N207">
        <f t="shared" si="43"/>
        <v>8.5479664122138806E-4</v>
      </c>
      <c r="O207">
        <f t="shared" si="32"/>
        <v>6.9580268997908298E-2</v>
      </c>
    </row>
    <row r="208" spans="2:15" x14ac:dyDescent="0.3">
      <c r="B208" s="28">
        <f t="shared" si="36"/>
        <v>15.299999999999962</v>
      </c>
      <c r="C208">
        <f t="shared" si="35"/>
        <v>0.15240000000000001</v>
      </c>
      <c r="D208">
        <f t="shared" si="34"/>
        <v>7.909580935035028E-2</v>
      </c>
      <c r="E208">
        <f t="shared" si="33"/>
        <v>1.2342867965398505E-2</v>
      </c>
      <c r="F208">
        <f t="shared" si="33"/>
        <v>8.3674527643313096E-2</v>
      </c>
      <c r="G208">
        <f t="shared" si="44"/>
        <v>0.10375132227730646</v>
      </c>
      <c r="H208">
        <f t="shared" si="37"/>
        <v>5.2644645523887172E-3</v>
      </c>
      <c r="I208">
        <f t="shared" si="38"/>
        <v>5.4871650533787353E-4</v>
      </c>
      <c r="J208">
        <f t="shared" si="39"/>
        <v>9.504048661968359E-4</v>
      </c>
      <c r="K208">
        <f t="shared" si="40"/>
        <v>12.105863768551609</v>
      </c>
      <c r="L208">
        <f t="shared" si="41"/>
        <v>6.9893237055462105</v>
      </c>
      <c r="M208">
        <f t="shared" si="42"/>
        <v>1.2399062730893988E-4</v>
      </c>
      <c r="N208">
        <f t="shared" si="43"/>
        <v>8.5903226464568376E-4</v>
      </c>
      <c r="O208">
        <f t="shared" si="32"/>
        <v>6.8725472356686912E-2</v>
      </c>
    </row>
    <row r="209" spans="2:15" x14ac:dyDescent="0.3">
      <c r="B209" s="28">
        <f t="shared" si="36"/>
        <v>15.399999999999961</v>
      </c>
      <c r="C209">
        <f t="shared" si="35"/>
        <v>0.15240000000000001</v>
      </c>
      <c r="D209">
        <f t="shared" si="34"/>
        <v>7.961277542453557E-2</v>
      </c>
      <c r="E209">
        <f t="shared" si="33"/>
        <v>1.2466858592707445E-2</v>
      </c>
      <c r="F209">
        <f t="shared" si="33"/>
        <v>8.4533559907958786E-2</v>
      </c>
      <c r="G209">
        <f t="shared" si="44"/>
        <v>0.1050078504454917</v>
      </c>
      <c r="H209">
        <f t="shared" si="37"/>
        <v>5.3119387774038058E-3</v>
      </c>
      <c r="I209">
        <f t="shared" si="38"/>
        <v>5.575017639646993E-4</v>
      </c>
      <c r="J209">
        <f t="shared" si="39"/>
        <v>9.6562138049613097E-4</v>
      </c>
      <c r="K209">
        <f t="shared" si="40"/>
        <v>12.167318852079774</v>
      </c>
      <c r="L209">
        <f t="shared" si="41"/>
        <v>7.0248048145642663</v>
      </c>
      <c r="M209">
        <f t="shared" si="42"/>
        <v>1.246036317431623E-4</v>
      </c>
      <c r="N209">
        <f t="shared" si="43"/>
        <v>8.6327928394703678E-4</v>
      </c>
      <c r="O209">
        <f t="shared" si="32"/>
        <v>6.7866440092041222E-2</v>
      </c>
    </row>
    <row r="210" spans="2:15" x14ac:dyDescent="0.3">
      <c r="B210" s="28">
        <f t="shared" si="36"/>
        <v>15.499999999999961</v>
      </c>
      <c r="C210">
        <f t="shared" si="35"/>
        <v>0.15240000000000001</v>
      </c>
      <c r="D210">
        <f t="shared" si="34"/>
        <v>8.0129741498720874E-2</v>
      </c>
      <c r="E210">
        <f t="shared" si="33"/>
        <v>1.2591462224450607E-2</v>
      </c>
      <c r="F210">
        <f t="shared" si="33"/>
        <v>8.5396839191905827E-2</v>
      </c>
      <c r="G210">
        <f t="shared" si="44"/>
        <v>0.10627311962561088</v>
      </c>
      <c r="H210">
        <f t="shared" si="37"/>
        <v>5.3595633907912495E-3</v>
      </c>
      <c r="I210">
        <f t="shared" si="38"/>
        <v>5.6638147146760283E-4</v>
      </c>
      <c r="J210">
        <f t="shared" si="39"/>
        <v>9.8100148504751041E-4</v>
      </c>
      <c r="K210">
        <f t="shared" si="40"/>
        <v>12.228604989702113</v>
      </c>
      <c r="L210">
        <f t="shared" si="41"/>
        <v>7.0601883826181151</v>
      </c>
      <c r="M210">
        <f t="shared" si="42"/>
        <v>1.2521830093834422E-4</v>
      </c>
      <c r="N210">
        <f t="shared" si="43"/>
        <v>8.6753783705064737E-4</v>
      </c>
      <c r="O210">
        <f t="shared" si="32"/>
        <v>6.7003160808094181E-2</v>
      </c>
    </row>
    <row r="211" spans="2:15" x14ac:dyDescent="0.3">
      <c r="B211" s="28">
        <f t="shared" si="36"/>
        <v>15.599999999999961</v>
      </c>
      <c r="C211">
        <f t="shared" si="35"/>
        <v>0.15240000000000001</v>
      </c>
      <c r="D211">
        <f t="shared" si="34"/>
        <v>8.0646707572906165E-2</v>
      </c>
      <c r="E211">
        <f t="shared" si="33"/>
        <v>1.271668052538895E-2</v>
      </c>
      <c r="F211">
        <f t="shared" si="33"/>
        <v>8.6264377028956479E-2</v>
      </c>
      <c r="G211">
        <f t="shared" si="44"/>
        <v>0.10754716389004175</v>
      </c>
      <c r="H211">
        <f t="shared" si="37"/>
        <v>5.4073381767643473E-3</v>
      </c>
      <c r="I211">
        <f t="shared" si="38"/>
        <v>5.7535626198772704E-4</v>
      </c>
      <c r="J211">
        <f t="shared" si="39"/>
        <v>9.9654627821565305E-4</v>
      </c>
      <c r="K211">
        <f t="shared" si="40"/>
        <v>12.289721889518185</v>
      </c>
      <c r="L211">
        <f t="shared" si="41"/>
        <v>7.0954742411789615</v>
      </c>
      <c r="M211">
        <f t="shared" si="42"/>
        <v>1.2583465480052193E-4</v>
      </c>
      <c r="N211">
        <f t="shared" si="43"/>
        <v>8.718080618695793E-4</v>
      </c>
      <c r="O211">
        <f t="shared" si="32"/>
        <v>6.6135622971043528E-2</v>
      </c>
    </row>
    <row r="212" spans="2:15" x14ac:dyDescent="0.3">
      <c r="B212" s="28">
        <f t="shared" si="36"/>
        <v>15.69999999999996</v>
      </c>
      <c r="C212">
        <f t="shared" si="35"/>
        <v>0.15240000000000001</v>
      </c>
      <c r="D212">
        <f t="shared" si="34"/>
        <v>8.1163673647091469E-2</v>
      </c>
      <c r="E212">
        <f t="shared" si="33"/>
        <v>1.2842515180189472E-2</v>
      </c>
      <c r="F212">
        <f t="shared" si="33"/>
        <v>8.713618509082606E-2</v>
      </c>
      <c r="G212">
        <f t="shared" si="44"/>
        <v>0.10883001759883011</v>
      </c>
      <c r="H212">
        <f t="shared" si="37"/>
        <v>5.4552629230369817E-3</v>
      </c>
      <c r="I212">
        <f t="shared" si="38"/>
        <v>5.8442677356994115E-4</v>
      </c>
      <c r="J212">
        <f t="shared" si="39"/>
        <v>1.0122568651266899E-3</v>
      </c>
      <c r="K212">
        <f t="shared" si="40"/>
        <v>12.350669259277236</v>
      </c>
      <c r="L212">
        <f t="shared" si="41"/>
        <v>7.130662221515748</v>
      </c>
      <c r="M212">
        <f t="shared" si="42"/>
        <v>1.2645271323745514E-4</v>
      </c>
      <c r="N212">
        <f t="shared" si="43"/>
        <v>8.7609009632883938E-4</v>
      </c>
      <c r="O212">
        <f t="shared" si="32"/>
        <v>6.5263814909173948E-2</v>
      </c>
    </row>
    <row r="213" spans="2:15" x14ac:dyDescent="0.3">
      <c r="B213" s="28">
        <f t="shared" si="36"/>
        <v>15.79999999999996</v>
      </c>
      <c r="C213">
        <f t="shared" si="35"/>
        <v>0.15240000000000001</v>
      </c>
      <c r="D213">
        <f t="shared" si="34"/>
        <v>8.168063972127676E-2</v>
      </c>
      <c r="E213">
        <f t="shared" si="33"/>
        <v>1.2968967893426926E-2</v>
      </c>
      <c r="F213">
        <f t="shared" si="33"/>
        <v>8.8012275187154904E-2</v>
      </c>
      <c r="G213">
        <f t="shared" si="44"/>
        <v>0.11012171540108014</v>
      </c>
      <c r="H213">
        <f t="shared" si="37"/>
        <v>5.5033374207666998E-3</v>
      </c>
      <c r="I213">
        <f t="shared" si="38"/>
        <v>5.9359364819779156E-4</v>
      </c>
      <c r="J213">
        <f t="shared" si="39"/>
        <v>1.0281343577287409E-3</v>
      </c>
      <c r="K213">
        <f t="shared" si="40"/>
        <v>12.411446806355096</v>
      </c>
      <c r="L213">
        <f t="shared" si="41"/>
        <v>7.1657521546818348</v>
      </c>
      <c r="M213">
        <f t="shared" si="42"/>
        <v>1.2707249616204135E-4</v>
      </c>
      <c r="N213">
        <f t="shared" si="43"/>
        <v>8.8038407838902715E-4</v>
      </c>
      <c r="O213">
        <f t="shared" si="32"/>
        <v>6.4387724812845104E-2</v>
      </c>
    </row>
    <row r="214" spans="2:15" x14ac:dyDescent="0.3">
      <c r="B214" s="28">
        <f t="shared" si="36"/>
        <v>15.899999999999959</v>
      </c>
      <c r="C214">
        <f t="shared" si="35"/>
        <v>0.15240000000000001</v>
      </c>
      <c r="D214">
        <f t="shared" si="34"/>
        <v>8.219760579546205E-2</v>
      </c>
      <c r="E214">
        <f t="shared" si="33"/>
        <v>1.3096040389588967E-2</v>
      </c>
      <c r="F214">
        <f t="shared" si="33"/>
        <v>8.8892659265543933E-2</v>
      </c>
      <c r="G214">
        <f t="shared" si="44"/>
        <v>0.11142229223637801</v>
      </c>
      <c r="H214">
        <f t="shared" si="37"/>
        <v>5.5515614644990312E-3</v>
      </c>
      <c r="I214">
        <f t="shared" si="38"/>
        <v>6.0285753182874808E-4</v>
      </c>
      <c r="J214">
        <f t="shared" si="39"/>
        <v>1.0441798748529632E-3</v>
      </c>
      <c r="K214">
        <f t="shared" si="40"/>
        <v>12.472054237731109</v>
      </c>
      <c r="L214">
        <f t="shared" si="41"/>
        <v>7.2007438715016701</v>
      </c>
      <c r="M214">
        <f t="shared" si="42"/>
        <v>1.2769402349568009E-4</v>
      </c>
      <c r="N214">
        <f t="shared" si="43"/>
        <v>8.8469014606964741E-4</v>
      </c>
      <c r="O214">
        <f t="shared" si="32"/>
        <v>6.3507340734456075E-2</v>
      </c>
    </row>
    <row r="215" spans="2:15" x14ac:dyDescent="0.3">
      <c r="B215" s="28">
        <f t="shared" si="36"/>
        <v>15.999999999999959</v>
      </c>
      <c r="C215">
        <f t="shared" si="35"/>
        <v>0.15240000000000001</v>
      </c>
      <c r="D215">
        <f t="shared" si="34"/>
        <v>8.2714571869647341E-2</v>
      </c>
      <c r="E215">
        <f t="shared" si="33"/>
        <v>1.3223734413084647E-2</v>
      </c>
      <c r="F215">
        <f t="shared" si="33"/>
        <v>8.9777349411613583E-2</v>
      </c>
      <c r="G215">
        <f t="shared" si="44"/>
        <v>0.11273178333624871</v>
      </c>
      <c r="H215">
        <f t="shared" si="37"/>
        <v>5.5999348521130537E-3</v>
      </c>
      <c r="I215">
        <f t="shared" si="38"/>
        <v>6.1221907442970827E-4</v>
      </c>
      <c r="J215">
        <f t="shared" si="39"/>
        <v>1.0603945422750468E-3</v>
      </c>
      <c r="K215">
        <f t="shared" si="40"/>
        <v>12.532491259966788</v>
      </c>
      <c r="L215">
        <f t="shared" si="41"/>
        <v>7.2356372025584577</v>
      </c>
      <c r="M215">
        <f t="shared" si="42"/>
        <v>1.2831731517157344E-4</v>
      </c>
      <c r="N215">
        <f t="shared" si="43"/>
        <v>8.8900843747197569E-4</v>
      </c>
      <c r="O215">
        <f t="shared" si="32"/>
        <v>6.2622650588386425E-2</v>
      </c>
    </row>
    <row r="216" spans="2:15" x14ac:dyDescent="0.3">
      <c r="B216" s="28">
        <f t="shared" si="36"/>
        <v>16.099999999999959</v>
      </c>
      <c r="C216">
        <f t="shared" si="35"/>
        <v>0.15240000000000001</v>
      </c>
      <c r="D216">
        <f t="shared" si="34"/>
        <v>8.3231537943832645E-2</v>
      </c>
      <c r="E216">
        <f t="shared" si="33"/>
        <v>1.3352051728256221E-2</v>
      </c>
      <c r="F216">
        <f t="shared" si="33"/>
        <v>9.0666357849085555E-2</v>
      </c>
      <c r="G216">
        <f t="shared" si="44"/>
        <v>0.11405022422564626</v>
      </c>
      <c r="H216">
        <f t="shared" si="37"/>
        <v>5.648457384768075E-3</v>
      </c>
      <c r="I216">
        <f t="shared" si="38"/>
        <v>6.2167893001282182E-4</v>
      </c>
      <c r="J216">
        <f t="shared" si="39"/>
        <v>1.0767794927772636E-3</v>
      </c>
      <c r="K216">
        <f t="shared" si="40"/>
        <v>12.592757579184065</v>
      </c>
      <c r="L216">
        <f t="shared" si="41"/>
        <v>7.2704319781816205</v>
      </c>
      <c r="M216">
        <f t="shared" si="42"/>
        <v>1.289423911379855E-4</v>
      </c>
      <c r="N216">
        <f t="shared" si="43"/>
        <v>8.9333909080163948E-4</v>
      </c>
      <c r="O216">
        <f t="shared" si="32"/>
        <v>6.1733642150914453E-2</v>
      </c>
    </row>
    <row r="217" spans="2:15" x14ac:dyDescent="0.3">
      <c r="B217" s="28">
        <f t="shared" si="36"/>
        <v>16.19999999999996</v>
      </c>
      <c r="C217">
        <f t="shared" si="35"/>
        <v>0.15240000000000001</v>
      </c>
      <c r="D217">
        <f t="shared" si="34"/>
        <v>8.374850401801795E-2</v>
      </c>
      <c r="E217">
        <f t="shared" si="33"/>
        <v>1.3480994119394206E-2</v>
      </c>
      <c r="F217">
        <f t="shared" si="33"/>
        <v>9.1559696939887192E-2</v>
      </c>
      <c r="G217">
        <f t="shared" si="44"/>
        <v>0.11537765072447659</v>
      </c>
      <c r="H217">
        <f t="shared" si="37"/>
        <v>5.6971288668515229E-3</v>
      </c>
      <c r="I217">
        <f t="shared" si="38"/>
        <v>6.3123775667157597E-4</v>
      </c>
      <c r="J217">
        <f t="shared" si="39"/>
        <v>1.0933358662109695E-3</v>
      </c>
      <c r="K217">
        <f t="shared" si="40"/>
        <v>12.6528529010452</v>
      </c>
      <c r="L217">
        <f t="shared" si="41"/>
        <v>7.3051280284351856</v>
      </c>
      <c r="M217">
        <f t="shared" si="42"/>
        <v>1.2956927136144268E-4</v>
      </c>
      <c r="N217">
        <f t="shared" si="43"/>
        <v>8.9768224439079104E-4</v>
      </c>
      <c r="O217">
        <f t="shared" si="32"/>
        <v>6.0840303060112816E-2</v>
      </c>
    </row>
    <row r="218" spans="2:15" x14ac:dyDescent="0.3">
      <c r="B218" s="28">
        <f t="shared" si="36"/>
        <v>16.299999999999962</v>
      </c>
      <c r="C218">
        <f t="shared" si="35"/>
        <v>0.15240000000000001</v>
      </c>
      <c r="D218">
        <f t="shared" si="34"/>
        <v>8.4265470092203254E-2</v>
      </c>
      <c r="E218">
        <f t="shared" si="33"/>
        <v>1.3610563390755649E-2</v>
      </c>
      <c r="F218">
        <f t="shared" si="33"/>
        <v>9.2457379184277988E-2</v>
      </c>
      <c r="G218">
        <f t="shared" si="44"/>
        <v>0.11671409894915384</v>
      </c>
      <c r="H218">
        <f t="shared" si="37"/>
        <v>5.7459491059279185E-3</v>
      </c>
      <c r="I218">
        <f t="shared" si="38"/>
        <v>6.4089621661719322E-4</v>
      </c>
      <c r="J218">
        <f t="shared" si="39"/>
        <v>1.1100648095596476E-3</v>
      </c>
      <c r="K218">
        <f t="shared" si="40"/>
        <v>12.712776930732893</v>
      </c>
      <c r="L218">
        <f t="shared" si="41"/>
        <v>7.3397251831063013</v>
      </c>
      <c r="M218">
        <f t="shared" si="42"/>
        <v>1.3019797582989093E-4</v>
      </c>
      <c r="N218">
        <f t="shared" si="43"/>
        <v>9.0203803671998304E-4</v>
      </c>
      <c r="O218">
        <f t="shared" si="32"/>
        <v>5.994262081572202E-2</v>
      </c>
    </row>
    <row r="219" spans="2:15" x14ac:dyDescent="0.3">
      <c r="B219" s="28">
        <f t="shared" si="36"/>
        <v>16.399999999999963</v>
      </c>
      <c r="C219">
        <f t="shared" si="35"/>
        <v>0.15240000000000001</v>
      </c>
      <c r="D219">
        <f t="shared" si="34"/>
        <v>8.4782436166388558E-2</v>
      </c>
      <c r="E219">
        <f t="shared" si="33"/>
        <v>1.374076136658554E-2</v>
      </c>
      <c r="F219">
        <f t="shared" si="33"/>
        <v>9.335941722099797E-2</v>
      </c>
      <c r="G219">
        <f t="shared" si="44"/>
        <v>0.11805960531418927</v>
      </c>
      <c r="H219">
        <f t="shared" si="37"/>
        <v>5.7949179126889107E-3</v>
      </c>
      <c r="I219">
        <f t="shared" si="38"/>
        <v>6.506549762153351E-4</v>
      </c>
      <c r="J219">
        <f t="shared" si="39"/>
        <v>1.1269674770024798E-3</v>
      </c>
      <c r="K219">
        <f t="shared" si="40"/>
        <v>12.772529372930725</v>
      </c>
      <c r="L219">
        <f t="shared" si="41"/>
        <v>7.3742232716939569</v>
      </c>
      <c r="M219">
        <f t="shared" si="42"/>
        <v>1.3082852455581091E-4</v>
      </c>
      <c r="N219">
        <f t="shared" si="43"/>
        <v>9.0640660643974771E-4</v>
      </c>
      <c r="O219">
        <f t="shared" si="32"/>
        <v>5.9040582779002038E-2</v>
      </c>
    </row>
    <row r="220" spans="2:15" x14ac:dyDescent="0.3">
      <c r="B220" s="28">
        <f t="shared" si="36"/>
        <v>16.499999999999964</v>
      </c>
      <c r="C220">
        <f t="shared" si="35"/>
        <v>0.15240000000000001</v>
      </c>
      <c r="D220">
        <f t="shared" si="34"/>
        <v>8.5299402240573863E-2</v>
      </c>
      <c r="E220">
        <f t="shared" si="33"/>
        <v>1.3871589891141352E-2</v>
      </c>
      <c r="F220">
        <f t="shared" si="33"/>
        <v>9.4265823827437714E-2</v>
      </c>
      <c r="G220">
        <f t="shared" si="44"/>
        <v>0.11941420653381303</v>
      </c>
      <c r="H220">
        <f t="shared" si="37"/>
        <v>5.844035100904396E-3</v>
      </c>
      <c r="I220">
        <f t="shared" si="38"/>
        <v>6.6051470602309953E-4</v>
      </c>
      <c r="J220">
        <f t="shared" si="39"/>
        <v>1.144045029978429E-3</v>
      </c>
      <c r="K220">
        <f t="shared" si="40"/>
        <v>12.83210993180481</v>
      </c>
      <c r="L220">
        <f t="shared" si="41"/>
        <v>7.408622123398378</v>
      </c>
      <c r="M220">
        <f t="shared" si="42"/>
        <v>1.3146093757928349E-4</v>
      </c>
      <c r="N220">
        <f t="shared" si="43"/>
        <v>9.1078809239183902E-4</v>
      </c>
      <c r="O220">
        <f t="shared" ref="O220:O283" si="45">C220-F220</f>
        <v>5.8134176172562294E-2</v>
      </c>
    </row>
    <row r="221" spans="2:15" x14ac:dyDescent="0.3">
      <c r="B221" s="28">
        <f t="shared" si="36"/>
        <v>16.599999999999966</v>
      </c>
      <c r="C221">
        <f t="shared" si="35"/>
        <v>0.15240000000000001</v>
      </c>
      <c r="D221">
        <f t="shared" si="34"/>
        <v>8.5816368314759167E-2</v>
      </c>
      <c r="E221">
        <f t="shared" si="33"/>
        <v>1.4003050828720635E-2</v>
      </c>
      <c r="F221">
        <f t="shared" si="33"/>
        <v>9.5176611919829554E-2</v>
      </c>
      <c r="G221">
        <f t="shared" si="44"/>
        <v>0.12077793962362895</v>
      </c>
      <c r="H221">
        <f t="shared" si="37"/>
        <v>5.8933004873746265E-3</v>
      </c>
      <c r="I221">
        <f t="shared" si="38"/>
        <v>6.7047608082634294E-4</v>
      </c>
      <c r="J221">
        <f t="shared" si="39"/>
        <v>1.161298637250883E-3</v>
      </c>
      <c r="K221">
        <f t="shared" si="40"/>
        <v>12.891518310985376</v>
      </c>
      <c r="L221">
        <f t="shared" si="41"/>
        <v>7.442921567110397</v>
      </c>
      <c r="M221">
        <f t="shared" si="42"/>
        <v>1.3209523497102139E-4</v>
      </c>
      <c r="N221">
        <f t="shared" si="43"/>
        <v>9.1518263363023276E-4</v>
      </c>
      <c r="O221">
        <f t="shared" si="45"/>
        <v>5.7223388080170454E-2</v>
      </c>
    </row>
    <row r="222" spans="2:15" x14ac:dyDescent="0.3">
      <c r="B222" s="28">
        <f t="shared" si="36"/>
        <v>16.699999999999967</v>
      </c>
      <c r="C222">
        <f t="shared" si="35"/>
        <v>0.15240000000000001</v>
      </c>
      <c r="D222">
        <f t="shared" si="34"/>
        <v>8.6333334388944472E-2</v>
      </c>
      <c r="E222">
        <f t="shared" si="33"/>
        <v>1.4135146063691656E-2</v>
      </c>
      <c r="F222">
        <f t="shared" si="33"/>
        <v>9.6091794553459786E-2</v>
      </c>
      <c r="G222">
        <f t="shared" si="44"/>
        <v>0.12215084190230195</v>
      </c>
      <c r="H222">
        <f t="shared" si="37"/>
        <v>5.942713891883342E-3</v>
      </c>
      <c r="I222">
        <f t="shared" si="38"/>
        <v>6.8053977967730392E-4</v>
      </c>
      <c r="J222">
        <f t="shared" si="39"/>
        <v>1.1787294749728201E-3</v>
      </c>
      <c r="K222">
        <f t="shared" si="40"/>
        <v>12.950754213549462</v>
      </c>
      <c r="L222">
        <f t="shared" si="41"/>
        <v>7.4771214314014625</v>
      </c>
      <c r="M222">
        <f t="shared" si="42"/>
        <v>1.3273143683535497E-4</v>
      </c>
      <c r="N222">
        <f t="shared" si="43"/>
        <v>9.1959036944181608E-4</v>
      </c>
      <c r="O222">
        <f t="shared" si="45"/>
        <v>5.6308205446540222E-2</v>
      </c>
    </row>
    <row r="223" spans="2:15" x14ac:dyDescent="0.3">
      <c r="B223" s="28">
        <f t="shared" si="36"/>
        <v>16.799999999999969</v>
      </c>
      <c r="C223">
        <f t="shared" si="35"/>
        <v>0.15240000000000001</v>
      </c>
      <c r="D223">
        <f t="shared" si="34"/>
        <v>8.6850300463129776E-2</v>
      </c>
      <c r="E223">
        <f t="shared" si="33"/>
        <v>1.426787750052701E-2</v>
      </c>
      <c r="F223">
        <f t="shared" si="33"/>
        <v>9.7011384922901608E-2</v>
      </c>
      <c r="G223">
        <f t="shared" si="44"/>
        <v>0.12353295099327805</v>
      </c>
      <c r="H223">
        <f t="shared" si="37"/>
        <v>5.9922751371518377E-3</v>
      </c>
      <c r="I223">
        <f t="shared" si="38"/>
        <v>6.9070648593255886E-4</v>
      </c>
      <c r="J223">
        <f t="shared" si="39"/>
        <v>1.19633872675255E-3</v>
      </c>
      <c r="K223">
        <f t="shared" si="40"/>
        <v>13.009817342003549</v>
      </c>
      <c r="L223">
        <f t="shared" si="41"/>
        <v>7.5112215445136092</v>
      </c>
      <c r="M223">
        <f t="shared" si="42"/>
        <v>1.3336956331318751E-4</v>
      </c>
      <c r="N223">
        <f t="shared" si="43"/>
        <v>9.2401143936685992E-4</v>
      </c>
      <c r="O223">
        <f t="shared" si="45"/>
        <v>5.5388615077098399E-2</v>
      </c>
    </row>
    <row r="224" spans="2:15" x14ac:dyDescent="0.3">
      <c r="B224" s="28">
        <f t="shared" si="36"/>
        <v>16.89999999999997</v>
      </c>
      <c r="C224">
        <f t="shared" si="35"/>
        <v>0.15240000000000001</v>
      </c>
      <c r="D224">
        <f t="shared" si="34"/>
        <v>8.736726653731508E-2</v>
      </c>
      <c r="E224">
        <f t="shared" si="33"/>
        <v>1.4401247063840198E-2</v>
      </c>
      <c r="F224">
        <f t="shared" si="33"/>
        <v>9.7935396362268473E-2</v>
      </c>
      <c r="G224">
        <f t="shared" si="44"/>
        <v>0.12492430482653755</v>
      </c>
      <c r="H224">
        <f t="shared" si="37"/>
        <v>6.0419840487939865E-3</v>
      </c>
      <c r="I224">
        <f t="shared" si="38"/>
        <v>7.0097688729129791E-4</v>
      </c>
      <c r="J224">
        <f t="shared" si="39"/>
        <v>1.2141275837200104E-3</v>
      </c>
      <c r="K224">
        <f t="shared" si="40"/>
        <v>13.068707398267218</v>
      </c>
      <c r="L224">
        <f t="shared" si="41"/>
        <v>7.5452217343500321</v>
      </c>
      <c r="M224">
        <f t="shared" si="42"/>
        <v>1.3400963458490924E-4</v>
      </c>
      <c r="N224">
        <f t="shared" si="43"/>
        <v>9.2844598321920881E-4</v>
      </c>
      <c r="O224">
        <f t="shared" si="45"/>
        <v>5.4464603637731535E-2</v>
      </c>
    </row>
    <row r="225" spans="2:15" x14ac:dyDescent="0.3">
      <c r="B225" s="28">
        <f t="shared" si="36"/>
        <v>16.999999999999972</v>
      </c>
      <c r="C225">
        <f t="shared" si="35"/>
        <v>0.15240000000000001</v>
      </c>
      <c r="D225">
        <f t="shared" si="34"/>
        <v>8.7884232611500385E-2</v>
      </c>
      <c r="E225">
        <f t="shared" si="33"/>
        <v>1.4535256698425108E-2</v>
      </c>
      <c r="F225">
        <f t="shared" si="33"/>
        <v>9.8863842345487687E-2</v>
      </c>
      <c r="G225">
        <f t="shared" si="44"/>
        <v>0.12632494164038049</v>
      </c>
      <c r="H225">
        <f t="shared" si="37"/>
        <v>6.091840455272177E-3</v>
      </c>
      <c r="I225">
        <f t="shared" si="38"/>
        <v>7.1135167583392782E-4</v>
      </c>
      <c r="J225">
        <f t="shared" si="39"/>
        <v>1.2320972445936289E-3</v>
      </c>
      <c r="K225">
        <f t="shared" si="40"/>
        <v>13.12742408365699</v>
      </c>
      <c r="L225">
        <f t="shared" si="41"/>
        <v>7.5791218284657376</v>
      </c>
      <c r="M225">
        <f t="shared" si="42"/>
        <v>1.3465167087328079E-4</v>
      </c>
      <c r="N225">
        <f t="shared" si="43"/>
        <v>9.3289414110625903E-4</v>
      </c>
      <c r="O225">
        <f t="shared" si="45"/>
        <v>5.353615765451232E-2</v>
      </c>
    </row>
    <row r="226" spans="2:15" x14ac:dyDescent="0.3">
      <c r="B226" s="28">
        <f t="shared" si="36"/>
        <v>17.099999999999973</v>
      </c>
      <c r="C226">
        <f t="shared" si="35"/>
        <v>0.15240000000000001</v>
      </c>
      <c r="D226">
        <f t="shared" si="34"/>
        <v>8.8401198685685689E-2</v>
      </c>
      <c r="E226">
        <f t="shared" si="33"/>
        <v>1.4669908369298388E-2</v>
      </c>
      <c r="F226">
        <f t="shared" si="33"/>
        <v>9.9796736486593943E-2</v>
      </c>
      <c r="G226">
        <f t="shared" si="44"/>
        <v>0.12773489998324522</v>
      </c>
      <c r="H226">
        <f t="shared" si="37"/>
        <v>6.1418441878541268E-3</v>
      </c>
      <c r="I226">
        <f t="shared" si="38"/>
        <v>7.2183154806101533E-4</v>
      </c>
      <c r="J226">
        <f t="shared" si="39"/>
        <v>1.2502489157477743E-3</v>
      </c>
      <c r="K226">
        <f t="shared" si="40"/>
        <v>13.185967098870599</v>
      </c>
      <c r="L226">
        <f t="shared" si="41"/>
        <v>7.6129216540584892</v>
      </c>
      <c r="M226">
        <f t="shared" si="42"/>
        <v>1.3529569244628525E-4</v>
      </c>
      <c r="N226">
        <f t="shared" si="43"/>
        <v>9.3735605344871516E-4</v>
      </c>
      <c r="O226">
        <f t="shared" si="45"/>
        <v>5.2603263513406065E-2</v>
      </c>
    </row>
    <row r="227" spans="2:15" x14ac:dyDescent="0.3">
      <c r="B227" s="28">
        <f t="shared" si="36"/>
        <v>17.199999999999974</v>
      </c>
      <c r="C227">
        <f t="shared" si="35"/>
        <v>0.15240000000000001</v>
      </c>
      <c r="D227">
        <f t="shared" si="34"/>
        <v>8.8918164759870993E-2</v>
      </c>
      <c r="E227">
        <f t="shared" si="33"/>
        <v>1.4805204061744673E-2</v>
      </c>
      <c r="F227">
        <f t="shared" si="33"/>
        <v>0.10073409254004266</v>
      </c>
      <c r="G227">
        <f t="shared" si="44"/>
        <v>0.12915421871555965</v>
      </c>
      <c r="H227">
        <f t="shared" si="37"/>
        <v>6.1919950805705776E-3</v>
      </c>
      <c r="I227">
        <f t="shared" si="38"/>
        <v>7.3241720493256383E-4</v>
      </c>
      <c r="J227">
        <f t="shared" si="39"/>
        <v>1.2685838112807869E-3</v>
      </c>
      <c r="K227">
        <f t="shared" si="40"/>
        <v>13.244336143971926</v>
      </c>
      <c r="L227">
        <f t="shared" si="41"/>
        <v>7.6466210379600819</v>
      </c>
      <c r="M227">
        <f t="shared" si="42"/>
        <v>1.3594171961994706E-4</v>
      </c>
      <c r="N227">
        <f t="shared" si="43"/>
        <v>9.4183186100012467E-4</v>
      </c>
      <c r="O227">
        <f t="shared" si="45"/>
        <v>5.1665907459957347E-2</v>
      </c>
    </row>
    <row r="228" spans="2:15" x14ac:dyDescent="0.3">
      <c r="B228" s="28">
        <f t="shared" si="36"/>
        <v>17.299999999999976</v>
      </c>
      <c r="C228">
        <f t="shared" si="35"/>
        <v>0.15240000000000001</v>
      </c>
      <c r="D228">
        <f t="shared" si="34"/>
        <v>8.9435130834056298E-2</v>
      </c>
      <c r="E228">
        <f t="shared" si="33"/>
        <v>1.494114578136462E-2</v>
      </c>
      <c r="F228">
        <f t="shared" si="33"/>
        <v>0.10167592440104278</v>
      </c>
      <c r="G228">
        <f t="shared" si="44"/>
        <v>0.13058293701162521</v>
      </c>
      <c r="H228">
        <f t="shared" si="37"/>
        <v>6.2422929701738163E-3</v>
      </c>
      <c r="I228">
        <f t="shared" si="38"/>
        <v>7.4310935190763914E-4</v>
      </c>
      <c r="J228">
        <f t="shared" si="39"/>
        <v>1.2871031530836113E-3</v>
      </c>
      <c r="K228">
        <f t="shared" si="40"/>
        <v>13.302530918376201</v>
      </c>
      <c r="L228">
        <f t="shared" si="41"/>
        <v>7.6802198066278189</v>
      </c>
      <c r="M228">
        <f t="shared" si="42"/>
        <v>1.3658977276112427E-4</v>
      </c>
      <c r="N228">
        <f t="shared" si="43"/>
        <v>9.4632170486621885E-4</v>
      </c>
      <c r="O228">
        <f t="shared" si="45"/>
        <v>5.0724075598957225E-2</v>
      </c>
    </row>
    <row r="229" spans="2:15" x14ac:dyDescent="0.3">
      <c r="B229" s="28">
        <f t="shared" si="36"/>
        <v>17.399999999999977</v>
      </c>
      <c r="C229">
        <f t="shared" si="35"/>
        <v>0.15240000000000001</v>
      </c>
      <c r="D229">
        <f t="shared" si="34"/>
        <v>8.9952096908241616E-2</v>
      </c>
      <c r="E229">
        <f t="shared" si="33"/>
        <v>1.5077735554125744E-2</v>
      </c>
      <c r="F229">
        <f t="shared" si="33"/>
        <v>0.102622246105909</v>
      </c>
      <c r="G229">
        <f t="shared" si="44"/>
        <v>0.13202109436153386</v>
      </c>
      <c r="H229">
        <f t="shared" si="37"/>
        <v>6.292737696097E-3</v>
      </c>
      <c r="I229">
        <f t="shared" si="38"/>
        <v>7.5390869898435235E-4</v>
      </c>
      <c r="J229">
        <f t="shared" si="39"/>
        <v>1.3058081709090489E-3</v>
      </c>
      <c r="K229">
        <f t="shared" si="40"/>
        <v>13.360551120835179</v>
      </c>
      <c r="L229">
        <f t="shared" si="41"/>
        <v>7.7137177861359474</v>
      </c>
      <c r="M229">
        <f t="shared" si="42"/>
        <v>1.3723987229027754E-4</v>
      </c>
      <c r="N229">
        <f t="shared" si="43"/>
        <v>9.5082572652409911E-4</v>
      </c>
      <c r="O229">
        <f t="shared" si="45"/>
        <v>4.9777753894091004E-2</v>
      </c>
    </row>
    <row r="230" spans="2:15" x14ac:dyDescent="0.3">
      <c r="B230" s="28">
        <f t="shared" si="36"/>
        <v>17.499999999999979</v>
      </c>
      <c r="C230">
        <f t="shared" si="35"/>
        <v>0.15240000000000001</v>
      </c>
      <c r="D230">
        <f t="shared" si="34"/>
        <v>9.0469062982426907E-2</v>
      </c>
      <c r="E230">
        <f t="shared" si="33"/>
        <v>1.5214975426416021E-2</v>
      </c>
      <c r="F230">
        <f t="shared" si="33"/>
        <v>0.1035730718324331</v>
      </c>
      <c r="G230">
        <f t="shared" si="44"/>
        <v>0.13346873057311803</v>
      </c>
      <c r="H230">
        <f t="shared" si="37"/>
        <v>6.3433291004143357E-3</v>
      </c>
      <c r="I230">
        <f t="shared" si="38"/>
        <v>7.6481596074017314E-4</v>
      </c>
      <c r="J230">
        <f t="shared" si="39"/>
        <v>1.3247001024415835E-3</v>
      </c>
      <c r="K230">
        <f t="shared" si="40"/>
        <v>13.418396449423774</v>
      </c>
      <c r="L230">
        <f t="shared" si="41"/>
        <v>7.7471148021679364</v>
      </c>
      <c r="M230">
        <f t="shared" si="42"/>
        <v>1.3789203868420281E-4</v>
      </c>
      <c r="N230">
        <f t="shared" si="43"/>
        <v>9.5534406784116921E-4</v>
      </c>
      <c r="O230">
        <f t="shared" si="45"/>
        <v>4.882692816756691E-2</v>
      </c>
    </row>
    <row r="231" spans="2:15" x14ac:dyDescent="0.3">
      <c r="B231" s="28">
        <f t="shared" si="36"/>
        <v>17.59999999999998</v>
      </c>
      <c r="C231">
        <f t="shared" si="35"/>
        <v>0.15240000000000001</v>
      </c>
      <c r="D231">
        <f t="shared" si="34"/>
        <v>9.0986029056612211E-2</v>
      </c>
      <c r="E231">
        <f t="shared" si="33"/>
        <v>1.5352867465100223E-2</v>
      </c>
      <c r="F231">
        <f t="shared" si="33"/>
        <v>0.10452841590027427</v>
      </c>
      <c r="G231">
        <f t="shared" si="44"/>
        <v>0.13492588577393361</v>
      </c>
      <c r="H231">
        <f t="shared" si="37"/>
        <v>6.3940670278019689E-3</v>
      </c>
      <c r="I231">
        <f t="shared" si="38"/>
        <v>7.7583185637262596E-4</v>
      </c>
      <c r="J231">
        <f t="shared" si="39"/>
        <v>1.3437801933678679E-3</v>
      </c>
      <c r="K231">
        <f t="shared" si="40"/>
        <v>13.476066601526044</v>
      </c>
      <c r="L231">
        <f t="shared" si="41"/>
        <v>7.7804106800083872</v>
      </c>
      <c r="M231">
        <f t="shared" si="42"/>
        <v>1.3854629247874998E-4</v>
      </c>
      <c r="N231">
        <f t="shared" si="43"/>
        <v>9.5987687109397118E-4</v>
      </c>
      <c r="O231">
        <f t="shared" si="45"/>
        <v>4.7871584099725736E-2</v>
      </c>
    </row>
    <row r="232" spans="2:15" x14ac:dyDescent="0.3">
      <c r="B232" s="28">
        <f t="shared" si="36"/>
        <v>17.699999999999982</v>
      </c>
      <c r="C232">
        <f t="shared" si="35"/>
        <v>0.15240000000000001</v>
      </c>
      <c r="D232">
        <f t="shared" si="34"/>
        <v>9.1502995130797515E-2</v>
      </c>
      <c r="E232">
        <f t="shared" si="33"/>
        <v>1.5491413757578973E-2</v>
      </c>
      <c r="F232">
        <f t="shared" si="33"/>
        <v>0.10548829277136824</v>
      </c>
      <c r="G232">
        <f t="shared" si="44"/>
        <v>0.13639260041327567</v>
      </c>
      <c r="H232">
        <f t="shared" si="37"/>
        <v>6.4449513254996637E-3</v>
      </c>
      <c r="I232">
        <f t="shared" si="38"/>
        <v>7.869571097403427E-4</v>
      </c>
      <c r="J232">
        <f t="shared" si="39"/>
        <v>1.36304969744783E-3</v>
      </c>
      <c r="K232">
        <f t="shared" si="40"/>
        <v>13.533561273821931</v>
      </c>
      <c r="L232">
        <f t="shared" si="41"/>
        <v>7.8136052445353874</v>
      </c>
      <c r="M232">
        <f t="shared" si="42"/>
        <v>1.3920265427151457E-4</v>
      </c>
      <c r="N232">
        <f t="shared" si="43"/>
        <v>9.6442427898683208E-4</v>
      </c>
      <c r="O232">
        <f t="shared" si="45"/>
        <v>4.6911707228631763E-2</v>
      </c>
    </row>
    <row r="233" spans="2:15" x14ac:dyDescent="0.3">
      <c r="B233" s="28">
        <f t="shared" si="36"/>
        <v>17.799999999999983</v>
      </c>
      <c r="C233">
        <f t="shared" si="35"/>
        <v>0.15240000000000001</v>
      </c>
      <c r="D233">
        <f t="shared" si="34"/>
        <v>9.201996120498282E-2</v>
      </c>
      <c r="E233">
        <f t="shared" si="33"/>
        <v>1.5630616411850488E-2</v>
      </c>
      <c r="F233">
        <f t="shared" si="33"/>
        <v>0.10645271705035508</v>
      </c>
      <c r="G233">
        <f t="shared" si="44"/>
        <v>0.1378689152642279</v>
      </c>
      <c r="H233">
        <f t="shared" si="37"/>
        <v>6.4959818432732113E-3</v>
      </c>
      <c r="I233">
        <f t="shared" si="38"/>
        <v>7.9819244940448008E-4</v>
      </c>
      <c r="J233">
        <f t="shared" si="39"/>
        <v>1.3825098765864099E-3</v>
      </c>
      <c r="K233">
        <f t="shared" si="40"/>
        <v>13.590880162274374</v>
      </c>
      <c r="L233">
        <f t="shared" si="41"/>
        <v>7.8466983202130551</v>
      </c>
      <c r="M233">
        <f t="shared" si="42"/>
        <v>1.3986114472450765E-4</v>
      </c>
      <c r="N233">
        <f t="shared" si="43"/>
        <v>9.6898643467036439E-4</v>
      </c>
      <c r="O233">
        <f t="shared" si="45"/>
        <v>4.5947282949644924E-2</v>
      </c>
    </row>
    <row r="234" spans="2:15" x14ac:dyDescent="0.3">
      <c r="B234" s="28">
        <f t="shared" si="36"/>
        <v>17.899999999999984</v>
      </c>
      <c r="C234">
        <f t="shared" si="35"/>
        <v>0.15240000000000001</v>
      </c>
      <c r="D234">
        <f t="shared" si="34"/>
        <v>9.2536927279168124E-2</v>
      </c>
      <c r="E234">
        <f t="shared" si="33"/>
        <v>1.5770477556574996E-2</v>
      </c>
      <c r="F234">
        <f t="shared" si="33"/>
        <v>0.10742170348502544</v>
      </c>
      <c r="G234">
        <f t="shared" si="44"/>
        <v>0.13935487142574512</v>
      </c>
      <c r="H234">
        <f t="shared" si="37"/>
        <v>6.5471584333775534E-3</v>
      </c>
      <c r="I234">
        <f t="shared" si="38"/>
        <v>8.0953860867051628E-4</v>
      </c>
      <c r="J234">
        <f t="shared" si="39"/>
        <v>1.402162000905953E-3</v>
      </c>
      <c r="K234">
        <f t="shared" si="40"/>
        <v>13.648022962116672</v>
      </c>
      <c r="L234">
        <f t="shared" si="41"/>
        <v>7.8796897310842535</v>
      </c>
      <c r="M234">
        <f t="shared" si="42"/>
        <v>1.4052178456680652E-4</v>
      </c>
      <c r="N234">
        <f t="shared" si="43"/>
        <v>9.735634817598282E-4</v>
      </c>
      <c r="O234">
        <f t="shared" si="45"/>
        <v>4.4978296514974564E-2</v>
      </c>
    </row>
    <row r="235" spans="2:15" x14ac:dyDescent="0.3">
      <c r="B235" s="28">
        <f t="shared" si="36"/>
        <v>17.999999999999986</v>
      </c>
      <c r="C235">
        <f t="shared" si="35"/>
        <v>0.15240000000000001</v>
      </c>
      <c r="D235">
        <f t="shared" si="34"/>
        <v>9.3053893353353428E-2</v>
      </c>
      <c r="E235">
        <f t="shared" ref="E235:F250" si="46">E234+M234</f>
        <v>1.5910999341141801E-2</v>
      </c>
      <c r="F235">
        <f t="shared" si="46"/>
        <v>0.10839526696678527</v>
      </c>
      <c r="G235">
        <f t="shared" si="44"/>
        <v>0.14085051032476884</v>
      </c>
      <c r="H235">
        <f t="shared" si="37"/>
        <v>6.5984809505206044E-3</v>
      </c>
      <c r="I235">
        <f t="shared" si="38"/>
        <v>8.2099632563042947E-4</v>
      </c>
      <c r="J235">
        <f t="shared" si="39"/>
        <v>1.4220073488192663E-3</v>
      </c>
      <c r="K235">
        <f t="shared" si="40"/>
        <v>13.704989367840181</v>
      </c>
      <c r="L235">
        <f t="shared" si="41"/>
        <v>7.9125793007634879</v>
      </c>
      <c r="M235">
        <f t="shared" si="42"/>
        <v>1.4118459459718584E-4</v>
      </c>
      <c r="N235">
        <f t="shared" si="43"/>
        <v>9.78155564353361E-4</v>
      </c>
      <c r="O235">
        <f t="shared" si="45"/>
        <v>4.4004733033214741E-2</v>
      </c>
    </row>
    <row r="236" spans="2:15" x14ac:dyDescent="0.3">
      <c r="B236" s="28">
        <f t="shared" si="36"/>
        <v>18.099999999999987</v>
      </c>
      <c r="C236">
        <f t="shared" si="35"/>
        <v>0.15240000000000001</v>
      </c>
      <c r="D236">
        <f t="shared" si="34"/>
        <v>9.3570859427538747E-2</v>
      </c>
      <c r="E236">
        <f t="shared" si="46"/>
        <v>1.6052183935738987E-2</v>
      </c>
      <c r="F236">
        <f t="shared" si="46"/>
        <v>0.10937342253113863</v>
      </c>
      <c r="G236">
        <f t="shared" si="44"/>
        <v>0.1423558737183771</v>
      </c>
      <c r="H236">
        <f t="shared" si="37"/>
        <v>6.6499492518277449E-3</v>
      </c>
      <c r="I236">
        <f t="shared" si="38"/>
        <v>8.3256634320525835E-4</v>
      </c>
      <c r="J236">
        <f t="shared" si="39"/>
        <v>1.4420472071033346E-3</v>
      </c>
      <c r="K236">
        <f t="shared" si="40"/>
        <v>13.761779073182158</v>
      </c>
      <c r="L236">
        <f t="shared" si="41"/>
        <v>7.9453668524298777</v>
      </c>
      <c r="M236">
        <f t="shared" si="42"/>
        <v>1.4184959568673327E-4</v>
      </c>
      <c r="N236">
        <f t="shared" si="43"/>
        <v>9.8276282705010059E-4</v>
      </c>
      <c r="O236">
        <f t="shared" si="45"/>
        <v>4.3026577468861377E-2</v>
      </c>
    </row>
    <row r="237" spans="2:15" x14ac:dyDescent="0.3">
      <c r="B237" s="28">
        <f t="shared" si="36"/>
        <v>18.199999999999989</v>
      </c>
      <c r="C237">
        <f t="shared" si="35"/>
        <v>0.15240000000000001</v>
      </c>
      <c r="D237">
        <f t="shared" si="34"/>
        <v>9.4087825501724037E-2</v>
      </c>
      <c r="E237">
        <f t="shared" si="46"/>
        <v>1.6194033531425719E-2</v>
      </c>
      <c r="F237">
        <f t="shared" si="46"/>
        <v>0.11035618535818874</v>
      </c>
      <c r="G237">
        <f t="shared" si="44"/>
        <v>0.14387100369596706</v>
      </c>
      <c r="H237">
        <f t="shared" si="37"/>
        <v>6.7015631968069889E-3</v>
      </c>
      <c r="I237">
        <f t="shared" si="38"/>
        <v>8.4424940918805208E-4</v>
      </c>
      <c r="J237">
        <f t="shared" si="39"/>
        <v>1.4622828709737132E-3</v>
      </c>
      <c r="K237">
        <f t="shared" si="40"/>
        <v>13.81839177111428</v>
      </c>
      <c r="L237">
        <f t="shared" si="41"/>
        <v>7.9780522088205394</v>
      </c>
      <c r="M237">
        <f t="shared" si="42"/>
        <v>1.4251680878144433E-4</v>
      </c>
      <c r="N237">
        <f t="shared" si="43"/>
        <v>9.8738541496815979E-4</v>
      </c>
      <c r="O237">
        <f t="shared" si="45"/>
        <v>4.204381464181127E-2</v>
      </c>
    </row>
    <row r="238" spans="2:15" x14ac:dyDescent="0.3">
      <c r="B238" s="28">
        <f t="shared" si="36"/>
        <v>18.29999999999999</v>
      </c>
      <c r="C238">
        <f t="shared" si="35"/>
        <v>0.15240000000000001</v>
      </c>
      <c r="D238">
        <f t="shared" si="34"/>
        <v>9.4604791575909356E-2</v>
      </c>
      <c r="E238">
        <f t="shared" si="46"/>
        <v>1.6336550340207163E-2</v>
      </c>
      <c r="F238">
        <f t="shared" si="46"/>
        <v>0.1113435707731569</v>
      </c>
      <c r="G238">
        <f t="shared" si="44"/>
        <v>0.14539594268147218</v>
      </c>
      <c r="H238">
        <f t="shared" si="37"/>
        <v>6.7533226473147938E-3</v>
      </c>
      <c r="I238">
        <f t="shared" si="38"/>
        <v>8.5604627628721648E-4</v>
      </c>
      <c r="J238">
        <f t="shared" si="39"/>
        <v>1.4827156441596034E-3</v>
      </c>
      <c r="K238">
        <f t="shared" si="40"/>
        <v>13.874827153830973</v>
      </c>
      <c r="L238">
        <f t="shared" si="41"/>
        <v>8.010635192223841</v>
      </c>
      <c r="M238">
        <f t="shared" si="42"/>
        <v>1.4318625490480685E-4</v>
      </c>
      <c r="N238">
        <f t="shared" si="43"/>
        <v>9.9202347376253536E-4</v>
      </c>
      <c r="O238">
        <f t="shared" si="45"/>
        <v>4.1056429226843105E-2</v>
      </c>
    </row>
    <row r="239" spans="2:15" x14ac:dyDescent="0.3">
      <c r="B239" s="28">
        <f t="shared" si="36"/>
        <v>18.399999999999991</v>
      </c>
      <c r="C239">
        <f t="shared" si="35"/>
        <v>0.15240000000000001</v>
      </c>
      <c r="D239">
        <f t="shared" si="34"/>
        <v>9.5121757650094646E-2</v>
      </c>
      <c r="E239">
        <f t="shared" si="46"/>
        <v>1.6479736595111968E-2</v>
      </c>
      <c r="F239">
        <f t="shared" si="46"/>
        <v>0.11233559424691944</v>
      </c>
      <c r="G239">
        <f t="shared" si="44"/>
        <v>0.14693073343561283</v>
      </c>
      <c r="H239">
        <f t="shared" si="37"/>
        <v>6.8052274675224882E-3</v>
      </c>
      <c r="I239">
        <f t="shared" si="38"/>
        <v>8.6795770217026468E-4</v>
      </c>
      <c r="J239">
        <f t="shared" si="39"/>
        <v>1.5033468389796338E-3</v>
      </c>
      <c r="K239">
        <f t="shared" si="40"/>
        <v>13.931084912738386</v>
      </c>
      <c r="L239">
        <f t="shared" si="41"/>
        <v>8.0431156244730424</v>
      </c>
      <c r="M239">
        <f t="shared" si="42"/>
        <v>1.4385795516036758E-4</v>
      </c>
      <c r="N239">
        <f t="shared" si="43"/>
        <v>9.9667714964288777E-4</v>
      </c>
      <c r="O239">
        <f t="shared" si="45"/>
        <v>4.0064405753080568E-2</v>
      </c>
    </row>
    <row r="240" spans="2:15" x14ac:dyDescent="0.3">
      <c r="B240" s="28">
        <f t="shared" si="36"/>
        <v>18.499999999999993</v>
      </c>
      <c r="C240">
        <f t="shared" si="35"/>
        <v>0.15240000000000001</v>
      </c>
      <c r="D240">
        <f t="shared" si="34"/>
        <v>9.563872372427995E-2</v>
      </c>
      <c r="E240">
        <f t="shared" si="46"/>
        <v>1.6623594550272337E-2</v>
      </c>
      <c r="F240">
        <f t="shared" si="46"/>
        <v>0.11333227139656232</v>
      </c>
      <c r="G240">
        <f t="shared" si="44"/>
        <v>0.14847541905818118</v>
      </c>
      <c r="H240">
        <f t="shared" si="37"/>
        <v>6.8572775238833249E-3</v>
      </c>
      <c r="I240">
        <f t="shared" si="38"/>
        <v>8.7998444950797066E-4</v>
      </c>
      <c r="J240">
        <f t="shared" si="39"/>
        <v>1.5241777764183344E-3</v>
      </c>
      <c r="K240">
        <f t="shared" si="40"/>
        <v>13.987164738443386</v>
      </c>
      <c r="L240">
        <f t="shared" si="41"/>
        <v>8.0754933269399309</v>
      </c>
      <c r="M240">
        <f t="shared" si="42"/>
        <v>1.44531930734288E-4</v>
      </c>
      <c r="N240">
        <f t="shared" si="43"/>
        <v>1.0013465893912502E-3</v>
      </c>
      <c r="O240">
        <f t="shared" si="45"/>
        <v>3.9067728603437685E-2</v>
      </c>
    </row>
    <row r="241" spans="2:15" x14ac:dyDescent="0.3">
      <c r="B241" s="28">
        <f t="shared" si="36"/>
        <v>18.599999999999994</v>
      </c>
      <c r="C241">
        <f t="shared" si="35"/>
        <v>0.15240000000000001</v>
      </c>
      <c r="D241">
        <f t="shared" si="34"/>
        <v>9.6155689798465269E-2</v>
      </c>
      <c r="E241">
        <f t="shared" si="46"/>
        <v>1.6768126481006625E-2</v>
      </c>
      <c r="F241">
        <f t="shared" si="46"/>
        <v>0.11433361798595357</v>
      </c>
      <c r="G241">
        <f t="shared" si="44"/>
        <v>0.15003004299036021</v>
      </c>
      <c r="H241">
        <f t="shared" si="37"/>
        <v>6.9094726851001171E-3</v>
      </c>
      <c r="I241">
        <f t="shared" si="38"/>
        <v>8.9212728601893276E-4</v>
      </c>
      <c r="J241">
        <f t="shared" si="39"/>
        <v>1.5452097862033232E-3</v>
      </c>
      <c r="K241">
        <f t="shared" si="40"/>
        <v>14.043066320742879</v>
      </c>
      <c r="L241">
        <f t="shared" si="41"/>
        <v>8.107768120528668</v>
      </c>
      <c r="M241">
        <f t="shared" si="42"/>
        <v>1.452082028978878E-4</v>
      </c>
      <c r="N241">
        <f t="shared" si="43"/>
        <v>1.006031940379648E-3</v>
      </c>
      <c r="O241">
        <f t="shared" si="45"/>
        <v>3.806638201404644E-2</v>
      </c>
    </row>
    <row r="242" spans="2:15" x14ac:dyDescent="0.3">
      <c r="B242" s="28">
        <f t="shared" si="36"/>
        <v>18.699999999999996</v>
      </c>
      <c r="C242">
        <f t="shared" si="35"/>
        <v>0.15240000000000001</v>
      </c>
      <c r="D242">
        <f t="shared" si="34"/>
        <v>9.6672655872650559E-2</v>
      </c>
      <c r="E242">
        <f t="shared" si="46"/>
        <v>1.6913334683904512E-2</v>
      </c>
      <c r="F242">
        <f t="shared" si="46"/>
        <v>0.11533964992633322</v>
      </c>
      <c r="G242">
        <f t="shared" si="44"/>
        <v>0.15159464901707759</v>
      </c>
      <c r="H242">
        <f t="shared" si="37"/>
        <v>6.9618128220934623E-3</v>
      </c>
      <c r="I242">
        <f t="shared" si="38"/>
        <v>9.0438698451456967E-4</v>
      </c>
      <c r="J242">
        <f t="shared" si="39"/>
        <v>1.566444206883242E-3</v>
      </c>
      <c r="K242">
        <f t="shared" si="40"/>
        <v>14.098789348613256</v>
      </c>
      <c r="L242">
        <f t="shared" si="41"/>
        <v>8.1399398256696909</v>
      </c>
      <c r="M242">
        <f t="shared" si="42"/>
        <v>1.4588679301017816E-4</v>
      </c>
      <c r="N242">
        <f t="shared" si="43"/>
        <v>1.0107333505876511E-3</v>
      </c>
      <c r="O242">
        <f t="shared" si="45"/>
        <v>3.7060350073666787E-2</v>
      </c>
    </row>
    <row r="243" spans="2:15" x14ac:dyDescent="0.3">
      <c r="B243" s="28">
        <f t="shared" si="36"/>
        <v>18.799999999999997</v>
      </c>
      <c r="C243">
        <f t="shared" si="35"/>
        <v>0.15240000000000001</v>
      </c>
      <c r="D243">
        <f t="shared" si="34"/>
        <v>9.7189621946835877E-2</v>
      </c>
      <c r="E243">
        <f t="shared" si="46"/>
        <v>1.7059221476914691E-2</v>
      </c>
      <c r="F243">
        <f t="shared" si="46"/>
        <v>0.11635038327692088</v>
      </c>
      <c r="G243">
        <f t="shared" si="44"/>
        <v>0.15316928126939347</v>
      </c>
      <c r="H243">
        <f t="shared" si="37"/>
        <v>7.0142978079705508E-3</v>
      </c>
      <c r="I243">
        <f t="shared" si="38"/>
        <v>9.1676432294451123E-4</v>
      </c>
      <c r="J243">
        <f t="shared" si="39"/>
        <v>1.5878823859063755E-3</v>
      </c>
      <c r="K243">
        <f t="shared" si="40"/>
        <v>14.154333510200361</v>
      </c>
      <c r="L243">
        <f t="shared" si="41"/>
        <v>8.1720082623139199</v>
      </c>
      <c r="M243">
        <f t="shared" si="42"/>
        <v>1.4656772252038264E-4</v>
      </c>
      <c r="N243">
        <f t="shared" si="43"/>
        <v>1.0154509686198395E-3</v>
      </c>
      <c r="O243">
        <f t="shared" si="45"/>
        <v>3.6049616723079131E-2</v>
      </c>
    </row>
    <row r="244" spans="2:15" x14ac:dyDescent="0.3">
      <c r="B244" s="28">
        <f t="shared" si="36"/>
        <v>18.899999999999999</v>
      </c>
      <c r="C244">
        <f t="shared" si="35"/>
        <v>0.15240000000000001</v>
      </c>
      <c r="D244">
        <f t="shared" si="34"/>
        <v>9.7706588021021168E-2</v>
      </c>
      <c r="E244">
        <f t="shared" si="46"/>
        <v>1.7205789199435075E-2</v>
      </c>
      <c r="F244">
        <f t="shared" si="46"/>
        <v>0.11736583424554071</v>
      </c>
      <c r="G244">
        <f t="shared" si="44"/>
        <v>0.15475398422692391</v>
      </c>
      <c r="H244">
        <f t="shared" si="37"/>
        <v>7.0669275179944839E-3</v>
      </c>
      <c r="I244">
        <f t="shared" si="38"/>
        <v>9.2926008444244729E-4</v>
      </c>
      <c r="J244">
        <f t="shared" si="39"/>
        <v>1.6095256797000639E-3</v>
      </c>
      <c r="K244">
        <f t="shared" si="40"/>
        <v>14.209698492809347</v>
      </c>
      <c r="L244">
        <f t="shared" si="41"/>
        <v>8.2039732499268965</v>
      </c>
      <c r="M244">
        <f t="shared" si="42"/>
        <v>1.4725101297045247E-4</v>
      </c>
      <c r="N244">
        <f t="shared" si="43"/>
        <v>1.0201849437232297E-3</v>
      </c>
      <c r="O244">
        <f t="shared" si="45"/>
        <v>3.5034165754459293E-2</v>
      </c>
    </row>
    <row r="245" spans="2:15" x14ac:dyDescent="0.3">
      <c r="B245" s="28">
        <f t="shared" si="36"/>
        <v>19</v>
      </c>
      <c r="C245">
        <f t="shared" si="35"/>
        <v>0.15240000000000001</v>
      </c>
      <c r="D245">
        <f t="shared" si="34"/>
        <v>9.8223554095206486E-2</v>
      </c>
      <c r="E245">
        <f t="shared" si="46"/>
        <v>1.7353040212405527E-2</v>
      </c>
      <c r="F245">
        <f t="shared" si="46"/>
        <v>0.11838601918926395</v>
      </c>
      <c r="G245">
        <f t="shared" si="44"/>
        <v>0.15634880272029852</v>
      </c>
      <c r="H245">
        <f t="shared" si="37"/>
        <v>7.1197018295541779E-3</v>
      </c>
      <c r="I245">
        <f t="shared" si="38"/>
        <v>9.4187505737239395E-4</v>
      </c>
      <c r="J245">
        <f t="shared" si="39"/>
        <v>1.6313754537508375E-3</v>
      </c>
      <c r="K245">
        <f t="shared" si="40"/>
        <v>14.264883982894968</v>
      </c>
      <c r="L245">
        <f t="shared" si="41"/>
        <v>8.2358346074831914</v>
      </c>
      <c r="M245">
        <f t="shared" si="42"/>
        <v>1.4793668599757167E-4</v>
      </c>
      <c r="N245">
        <f t="shared" si="43"/>
        <v>1.0249354258046297E-3</v>
      </c>
      <c r="O245">
        <f t="shared" si="45"/>
        <v>3.4013980810736061E-2</v>
      </c>
    </row>
    <row r="246" spans="2:15" x14ac:dyDescent="0.3">
      <c r="B246" s="28">
        <f t="shared" si="36"/>
        <v>19.100000000000001</v>
      </c>
      <c r="C246">
        <f t="shared" si="35"/>
        <v>0.15240000000000001</v>
      </c>
      <c r="D246">
        <f t="shared" si="34"/>
        <v>9.8740520169391777E-2</v>
      </c>
      <c r="E246">
        <f t="shared" si="46"/>
        <v>1.75009768984031E-2</v>
      </c>
      <c r="F246">
        <f t="shared" si="46"/>
        <v>0.11941095461506858</v>
      </c>
      <c r="G246">
        <f t="shared" si="44"/>
        <v>0.15795378193365414</v>
      </c>
      <c r="H246">
        <f t="shared" si="37"/>
        <v>7.1726206221347545E-3</v>
      </c>
      <c r="I246">
        <f t="shared" si="38"/>
        <v>9.5461003537541098E-4</v>
      </c>
      <c r="J246">
        <f t="shared" si="39"/>
        <v>1.6534330826853351E-3</v>
      </c>
      <c r="K246">
        <f t="shared" si="40"/>
        <v>14.319889666051711</v>
      </c>
      <c r="L246">
        <f t="shared" si="41"/>
        <v>8.2675921534606953</v>
      </c>
      <c r="M246">
        <f t="shared" si="42"/>
        <v>1.4862476333665946E-4</v>
      </c>
      <c r="N246">
        <f t="shared" si="43"/>
        <v>1.029702565447977E-3</v>
      </c>
      <c r="O246">
        <f t="shared" si="45"/>
        <v>3.2989045384931429E-2</v>
      </c>
    </row>
    <row r="247" spans="2:15" x14ac:dyDescent="0.3">
      <c r="B247" s="28">
        <f t="shared" si="36"/>
        <v>19.200000000000003</v>
      </c>
      <c r="C247">
        <f t="shared" si="35"/>
        <v>0.15240000000000001</v>
      </c>
      <c r="D247">
        <f t="shared" ref="D247:D305" si="47">$E$49*B247/$E$29</f>
        <v>9.9257486243577095E-2</v>
      </c>
      <c r="E247">
        <f t="shared" si="46"/>
        <v>1.7649601661739758E-2</v>
      </c>
      <c r="F247">
        <f t="shared" si="46"/>
        <v>0.12044065718051655</v>
      </c>
      <c r="G247">
        <f t="shared" si="44"/>
        <v>0.15956896740716325</v>
      </c>
      <c r="H247">
        <f t="shared" si="37"/>
        <v>7.2256837772884655E-3</v>
      </c>
      <c r="I247">
        <f t="shared" si="38"/>
        <v>9.6746581741675476E-4</v>
      </c>
      <c r="J247">
        <f t="shared" si="39"/>
        <v>1.6756999503519739E-3</v>
      </c>
      <c r="K247">
        <f t="shared" si="40"/>
        <v>14.374715227004701</v>
      </c>
      <c r="L247">
        <f t="shared" si="41"/>
        <v>8.2992457058353768</v>
      </c>
      <c r="M247">
        <f t="shared" si="42"/>
        <v>1.4931526682286018E-4</v>
      </c>
      <c r="N247">
        <f t="shared" si="43"/>
        <v>1.0344865139315896E-3</v>
      </c>
      <c r="O247">
        <f t="shared" si="45"/>
        <v>3.1959342819483455E-2</v>
      </c>
    </row>
    <row r="248" spans="2:15" x14ac:dyDescent="0.3">
      <c r="B248" s="28">
        <f t="shared" si="36"/>
        <v>19.300000000000004</v>
      </c>
      <c r="C248">
        <f t="shared" ref="C248:C305" si="48">$E$27</f>
        <v>0.15240000000000001</v>
      </c>
      <c r="D248">
        <f t="shared" si="47"/>
        <v>9.9774452317762399E-2</v>
      </c>
      <c r="E248">
        <f t="shared" si="46"/>
        <v>1.7798916928562617E-2</v>
      </c>
      <c r="F248">
        <f t="shared" si="46"/>
        <v>0.12147514369444815</v>
      </c>
      <c r="G248">
        <f t="shared" si="44"/>
        <v>0.16119440503959867</v>
      </c>
      <c r="H248">
        <f t="shared" si="37"/>
        <v>7.2788911786061238E-3</v>
      </c>
      <c r="I248">
        <f t="shared" si="38"/>
        <v>9.8044320783348708E-4</v>
      </c>
      <c r="J248">
        <f t="shared" si="39"/>
        <v>1.6981774499034118E-3</v>
      </c>
      <c r="K248">
        <f t="shared" si="40"/>
        <v>14.429360349600348</v>
      </c>
      <c r="L248">
        <f t="shared" si="41"/>
        <v>8.3307950820758734</v>
      </c>
      <c r="M248">
        <f t="shared" si="42"/>
        <v>1.5000821839403357E-4</v>
      </c>
      <c r="N248">
        <f t="shared" si="43"/>
        <v>1.0392874232454175E-3</v>
      </c>
      <c r="O248">
        <f t="shared" si="45"/>
        <v>3.0924856305551862E-2</v>
      </c>
    </row>
    <row r="249" spans="2:15" x14ac:dyDescent="0.3">
      <c r="B249" s="28">
        <f t="shared" ref="B249:B305" si="49">B248+$D$51</f>
        <v>19.400000000000006</v>
      </c>
      <c r="C249">
        <f t="shared" si="48"/>
        <v>0.15240000000000001</v>
      </c>
      <c r="D249">
        <f t="shared" si="47"/>
        <v>0.10029141839194769</v>
      </c>
      <c r="E249">
        <f t="shared" si="46"/>
        <v>1.7948925146956649E-2</v>
      </c>
      <c r="F249">
        <f t="shared" si="46"/>
        <v>0.12251443111769356</v>
      </c>
      <c r="G249">
        <f t="shared" si="44"/>
        <v>0.16283014109093374</v>
      </c>
      <c r="H249">
        <f t="shared" si="37"/>
        <v>7.3322427116889787E-3</v>
      </c>
      <c r="I249">
        <f t="shared" si="38"/>
        <v>9.9354301638255454E-4</v>
      </c>
      <c r="J249">
        <f t="shared" si="39"/>
        <v>1.7208669838798217E-3</v>
      </c>
      <c r="K249">
        <f t="shared" si="40"/>
        <v>14.483824716797113</v>
      </c>
      <c r="L249">
        <f t="shared" si="41"/>
        <v>8.3622400991381678</v>
      </c>
      <c r="M249">
        <f t="shared" si="42"/>
        <v>1.5070364009324105E-4</v>
      </c>
      <c r="N249">
        <f t="shared" si="43"/>
        <v>1.0441054461082704E-3</v>
      </c>
      <c r="O249">
        <f t="shared" si="45"/>
        <v>2.9885568882306451E-2</v>
      </c>
    </row>
    <row r="250" spans="2:15" x14ac:dyDescent="0.3">
      <c r="B250" s="28">
        <f t="shared" si="49"/>
        <v>19.500000000000007</v>
      </c>
      <c r="C250">
        <f t="shared" si="48"/>
        <v>0.15240000000000001</v>
      </c>
      <c r="D250">
        <f t="shared" si="47"/>
        <v>0.10080838446613301</v>
      </c>
      <c r="E250">
        <f t="shared" si="46"/>
        <v>1.809962878704989E-2</v>
      </c>
      <c r="F250">
        <f t="shared" si="46"/>
        <v>0.12355853656380182</v>
      </c>
      <c r="G250">
        <f t="shared" si="44"/>
        <v>0.16447622218497904</v>
      </c>
      <c r="H250">
        <f t="shared" ref="H250:H305" si="50">0.5*E250*(1-(SQRT(1-(4.7/(G250+4.7)))))</f>
        <v>7.3857382641211331E-3</v>
      </c>
      <c r="I250">
        <f t="shared" ref="I250:I305" si="51">0.3025*E250*(SQRT(1-(4.7/(G250+4.7))))</f>
        <v>1.0067660582893064E-3</v>
      </c>
      <c r="J250">
        <f t="shared" ref="J250:J305" si="52">SQRT(3)*I250</f>
        <v>1.7437699642929285E-3</v>
      </c>
      <c r="K250">
        <f t="shared" ref="K250:K305" si="53">((6*PI())^(7/6))*$E$32*(H250^(7/3))/(4*($E$41^(5/6))*($K$31^(1/6))*I250*$K$30)</f>
        <v>14.538108010657023</v>
      </c>
      <c r="L250">
        <f t="shared" ref="L250:L305" si="54">((6*PI())^(7/6))*$E$32*(H250^(7/3))/(4*($E$41^(5/6))*($K$31^(1/6))*J250*$K$30)</f>
        <v>8.393580573460687</v>
      </c>
      <c r="M250">
        <f t="shared" ref="M250:M305" si="55">(E250*$D$51)/($E$29*6*K250)</f>
        <v>1.5140155407122316E-4</v>
      </c>
      <c r="N250">
        <f t="shared" ref="N250:N305" si="56">($D$51*2*1*E250)/($E$29*3*L250)</f>
        <v>1.0489407359849804E-3</v>
      </c>
      <c r="O250">
        <f t="shared" si="45"/>
        <v>2.8841463436198186E-2</v>
      </c>
    </row>
    <row r="251" spans="2:15" x14ac:dyDescent="0.3">
      <c r="B251" s="28">
        <f t="shared" si="49"/>
        <v>19.600000000000009</v>
      </c>
      <c r="C251">
        <f t="shared" si="48"/>
        <v>0.15240000000000001</v>
      </c>
      <c r="D251">
        <f t="shared" si="47"/>
        <v>0.1013253505403183</v>
      </c>
      <c r="E251">
        <f t="shared" ref="E251:F276" si="57">E250+M250</f>
        <v>1.8251030341121112E-2</v>
      </c>
      <c r="F251">
        <f t="shared" si="57"/>
        <v>0.1246074772997868</v>
      </c>
      <c r="G251">
        <f t="shared" ref="G251:G305" si="58">((ABS($E$40)*$E$39/$E$41)^0.6)*(F251^0.2)*E251</f>
        <v>0.16613269531205518</v>
      </c>
      <c r="H251">
        <f t="shared" si="50"/>
        <v>7.4393777254423551E-3</v>
      </c>
      <c r="I251">
        <f t="shared" si="51"/>
        <v>1.0201131542965116E-3</v>
      </c>
      <c r="J251">
        <f t="shared" si="52"/>
        <v>1.7668878127109074E-3</v>
      </c>
      <c r="K251">
        <f t="shared" si="53"/>
        <v>14.592209912336481</v>
      </c>
      <c r="L251">
        <f t="shared" si="54"/>
        <v>8.4248163209589944</v>
      </c>
      <c r="M251">
        <f t="shared" si="55"/>
        <v>1.5210198258888382E-4</v>
      </c>
      <c r="N251">
        <f t="shared" si="56"/>
        <v>1.053793447103614E-3</v>
      </c>
      <c r="O251">
        <f t="shared" si="45"/>
        <v>2.7792522700213207E-2</v>
      </c>
    </row>
    <row r="252" spans="2:15" x14ac:dyDescent="0.3">
      <c r="B252" s="28">
        <f t="shared" si="49"/>
        <v>19.70000000000001</v>
      </c>
      <c r="C252">
        <f t="shared" si="48"/>
        <v>0.15240000000000001</v>
      </c>
      <c r="D252">
        <f t="shared" si="47"/>
        <v>0.10184231661450362</v>
      </c>
      <c r="E252">
        <f t="shared" si="57"/>
        <v>1.8403132323709995E-2</v>
      </c>
      <c r="F252">
        <f t="shared" si="57"/>
        <v>0.1256612707468904</v>
      </c>
      <c r="G252">
        <f t="shared" si="58"/>
        <v>0.16779960783170264</v>
      </c>
      <c r="H252">
        <f t="shared" si="50"/>
        <v>7.4931609871213781E-3</v>
      </c>
      <c r="I252">
        <f t="shared" si="51"/>
        <v>1.0335851307138402E-3</v>
      </c>
      <c r="J252">
        <f t="shared" si="52"/>
        <v>1.7902219603440903E-3</v>
      </c>
      <c r="K252">
        <f t="shared" si="53"/>
        <v>14.64613010207791</v>
      </c>
      <c r="L252">
        <f t="shared" si="54"/>
        <v>8.4559471570209634</v>
      </c>
      <c r="M252">
        <f t="shared" si="55"/>
        <v>1.5280494801976594E-4</v>
      </c>
      <c r="N252">
        <f t="shared" si="56"/>
        <v>1.0586637344726234E-3</v>
      </c>
      <c r="O252">
        <f t="shared" si="45"/>
        <v>2.6738729253109605E-2</v>
      </c>
    </row>
    <row r="253" spans="2:15" x14ac:dyDescent="0.3">
      <c r="B253" s="28">
        <f t="shared" si="49"/>
        <v>19.800000000000011</v>
      </c>
      <c r="C253">
        <f t="shared" si="48"/>
        <v>0.15240000000000001</v>
      </c>
      <c r="D253">
        <f t="shared" si="47"/>
        <v>0.10235928268868891</v>
      </c>
      <c r="E253">
        <f t="shared" si="57"/>
        <v>1.8555937271729762E-2</v>
      </c>
      <c r="F253">
        <f t="shared" si="57"/>
        <v>0.12671993448136304</v>
      </c>
      <c r="G253">
        <f t="shared" si="58"/>
        <v>0.16947700747542843</v>
      </c>
      <c r="H253">
        <f t="shared" si="50"/>
        <v>7.5470879425296499E-3</v>
      </c>
      <c r="I253">
        <f t="shared" si="51"/>
        <v>1.0471828194678148E-3</v>
      </c>
      <c r="J253">
        <f t="shared" si="52"/>
        <v>1.8137738481314824E-3</v>
      </c>
      <c r="K253">
        <f t="shared" si="53"/>
        <v>14.69986825920134</v>
      </c>
      <c r="L253">
        <f t="shared" si="54"/>
        <v>8.4869728965019284</v>
      </c>
      <c r="M253">
        <f t="shared" si="55"/>
        <v>1.5351047285252876E-4</v>
      </c>
      <c r="N253">
        <f t="shared" si="56"/>
        <v>1.0635517538980109E-3</v>
      </c>
      <c r="O253">
        <f t="shared" si="45"/>
        <v>2.5680065518636969E-2</v>
      </c>
    </row>
    <row r="254" spans="2:15" x14ac:dyDescent="0.3">
      <c r="B254" s="28">
        <f t="shared" si="49"/>
        <v>19.900000000000013</v>
      </c>
      <c r="C254">
        <f t="shared" si="48"/>
        <v>0.15240000000000001</v>
      </c>
      <c r="D254">
        <f t="shared" si="47"/>
        <v>0.10287624876287423</v>
      </c>
      <c r="E254">
        <f t="shared" si="57"/>
        <v>1.8709447744582289E-2</v>
      </c>
      <c r="F254">
        <f t="shared" si="57"/>
        <v>0.12778348623526106</v>
      </c>
      <c r="G254">
        <f t="shared" si="58"/>
        <v>0.17116494234948984</v>
      </c>
      <c r="H254">
        <f t="shared" si="50"/>
        <v>7.6011584869154873E-3</v>
      </c>
      <c r="I254">
        <f t="shared" si="51"/>
        <v>1.0609070581522727E-3</v>
      </c>
      <c r="J254">
        <f t="shared" si="52"/>
        <v>1.8375449268281658E-3</v>
      </c>
      <c r="K254">
        <f t="shared" si="53"/>
        <v>14.753424062096171</v>
      </c>
      <c r="L254">
        <f t="shared" si="54"/>
        <v>8.5178933537199253</v>
      </c>
      <c r="M254">
        <f t="shared" si="55"/>
        <v>1.5421857969342534E-4</v>
      </c>
      <c r="N254">
        <f t="shared" si="56"/>
        <v>1.0684576620004905E-3</v>
      </c>
      <c r="O254">
        <f t="shared" si="45"/>
        <v>2.4616513764738945E-2</v>
      </c>
    </row>
    <row r="255" spans="2:15" x14ac:dyDescent="0.3">
      <c r="B255" s="28">
        <f t="shared" si="49"/>
        <v>20.000000000000014</v>
      </c>
      <c r="C255">
        <f t="shared" si="48"/>
        <v>0.15240000000000001</v>
      </c>
      <c r="D255">
        <f t="shared" si="47"/>
        <v>0.10339321483705953</v>
      </c>
      <c r="E255">
        <f t="shared" si="57"/>
        <v>1.8863666324275715E-2</v>
      </c>
      <c r="F255">
        <f t="shared" si="57"/>
        <v>0.12885194389726154</v>
      </c>
      <c r="G255">
        <f t="shared" si="58"/>
        <v>0.17286346093771615</v>
      </c>
      <c r="H255">
        <f t="shared" si="50"/>
        <v>7.655372517378657E-3</v>
      </c>
      <c r="I255">
        <f t="shared" si="51"/>
        <v>1.0747586900793165E-3</v>
      </c>
      <c r="J255">
        <f t="shared" si="52"/>
        <v>1.8615366570935486E-3</v>
      </c>
      <c r="K255">
        <f t="shared" si="53"/>
        <v>14.806797188212862</v>
      </c>
      <c r="L255">
        <f t="shared" si="54"/>
        <v>8.5487083424508885</v>
      </c>
      <c r="M255">
        <f t="shared" si="55"/>
        <v>1.549292912687829E-4</v>
      </c>
      <c r="N255">
        <f t="shared" si="56"/>
        <v>1.0733816162326771E-3</v>
      </c>
      <c r="O255">
        <f t="shared" si="45"/>
        <v>2.3548056102738468E-2</v>
      </c>
    </row>
    <row r="256" spans="2:15" x14ac:dyDescent="0.3">
      <c r="B256" s="28">
        <f t="shared" si="49"/>
        <v>20.100000000000016</v>
      </c>
      <c r="C256">
        <f t="shared" si="48"/>
        <v>0.15240000000000001</v>
      </c>
      <c r="D256">
        <f t="shared" si="47"/>
        <v>0.10391018091124483</v>
      </c>
      <c r="E256">
        <f t="shared" si="57"/>
        <v>1.9018595615544497E-2</v>
      </c>
      <c r="F256">
        <f t="shared" si="57"/>
        <v>0.12992532551349423</v>
      </c>
      <c r="G256">
        <f t="shared" si="58"/>
        <v>0.17457261210436772</v>
      </c>
      <c r="H256">
        <f t="shared" si="50"/>
        <v>7.7097299328453585E-3</v>
      </c>
      <c r="I256">
        <f t="shared" si="51"/>
        <v>1.0887385643307682E-3</v>
      </c>
      <c r="J256">
        <f t="shared" si="52"/>
        <v>1.885750509580487E-3</v>
      </c>
      <c r="K256">
        <f t="shared" si="53"/>
        <v>14.859987314054866</v>
      </c>
      <c r="L256">
        <f t="shared" si="54"/>
        <v>8.5794176759240024</v>
      </c>
      <c r="M256">
        <f t="shared" si="55"/>
        <v>1.5564263042748425E-4</v>
      </c>
      <c r="N256">
        <f t="shared" si="56"/>
        <v>1.0783237748962734E-3</v>
      </c>
      <c r="O256">
        <f t="shared" si="45"/>
        <v>2.247467448650578E-2</v>
      </c>
    </row>
    <row r="257" spans="2:15" x14ac:dyDescent="0.3">
      <c r="B257" s="28">
        <f t="shared" si="49"/>
        <v>20.200000000000017</v>
      </c>
      <c r="C257">
        <f t="shared" si="48"/>
        <v>0.15240000000000001</v>
      </c>
      <c r="D257">
        <f t="shared" si="47"/>
        <v>0.10442714698543014</v>
      </c>
      <c r="E257">
        <f t="shared" si="57"/>
        <v>1.9174238245971982E-2</v>
      </c>
      <c r="F257">
        <f t="shared" si="57"/>
        <v>0.13100364928839051</v>
      </c>
      <c r="G257">
        <f t="shared" si="58"/>
        <v>0.17629244509703362</v>
      </c>
      <c r="H257">
        <f t="shared" si="50"/>
        <v>7.7642306340436479E-3</v>
      </c>
      <c r="I257">
        <f t="shared" si="51"/>
        <v>1.1028475358101175E-3</v>
      </c>
      <c r="J257">
        <f t="shared" si="52"/>
        <v>1.9101879650252603E-3</v>
      </c>
      <c r="K257">
        <f t="shared" si="53"/>
        <v>14.912994115171132</v>
      </c>
      <c r="L257">
        <f t="shared" si="54"/>
        <v>8.6100211668173579</v>
      </c>
      <c r="M257">
        <f t="shared" si="55"/>
        <v>1.5635862014344739E-4</v>
      </c>
      <c r="N257">
        <f t="shared" si="56"/>
        <v>1.0832842971592537E-3</v>
      </c>
      <c r="O257">
        <f t="shared" si="45"/>
        <v>2.1396350711609502E-2</v>
      </c>
    </row>
    <row r="258" spans="2:15" x14ac:dyDescent="0.3">
      <c r="B258" s="28">
        <f t="shared" si="49"/>
        <v>20.300000000000018</v>
      </c>
      <c r="C258">
        <f t="shared" si="48"/>
        <v>0.15240000000000001</v>
      </c>
      <c r="D258">
        <f t="shared" si="47"/>
        <v>0.10494411305961543</v>
      </c>
      <c r="E258">
        <f t="shared" si="57"/>
        <v>1.9330596866115428E-2</v>
      </c>
      <c r="F258">
        <f t="shared" si="57"/>
        <v>0.13208693358554977</v>
      </c>
      <c r="G258">
        <f t="shared" si="58"/>
        <v>0.17802300954956746</v>
      </c>
      <c r="H258">
        <f t="shared" si="50"/>
        <v>7.818874523479187E-3</v>
      </c>
      <c r="I258">
        <f t="shared" si="51"/>
        <v>1.1170864652950087E-3</v>
      </c>
      <c r="J258">
        <f t="shared" si="52"/>
        <v>1.9348505143384823E-3</v>
      </c>
      <c r="K258">
        <f t="shared" si="53"/>
        <v>14.965817266147877</v>
      </c>
      <c r="L258">
        <f t="shared" si="54"/>
        <v>8.6405186272532255</v>
      </c>
      <c r="M258">
        <f t="shared" si="55"/>
        <v>1.5707728351811701E-4</v>
      </c>
      <c r="N258">
        <f t="shared" si="56"/>
        <v>1.0882633430731202E-3</v>
      </c>
      <c r="O258">
        <f t="shared" si="45"/>
        <v>2.0313066414450243E-2</v>
      </c>
    </row>
    <row r="259" spans="2:15" x14ac:dyDescent="0.3">
      <c r="B259" s="28">
        <f t="shared" si="49"/>
        <v>20.40000000000002</v>
      </c>
      <c r="C259">
        <f t="shared" si="48"/>
        <v>0.15240000000000001</v>
      </c>
      <c r="D259">
        <f t="shared" si="47"/>
        <v>0.10546107913380075</v>
      </c>
      <c r="E259">
        <f t="shared" si="57"/>
        <v>1.9487674149633545E-2</v>
      </c>
      <c r="F259">
        <f t="shared" si="57"/>
        <v>0.1331751969286229</v>
      </c>
      <c r="G259">
        <f t="shared" si="58"/>
        <v>0.17976435548506223</v>
      </c>
      <c r="H259">
        <f t="shared" si="50"/>
        <v>7.8736615054114164E-3</v>
      </c>
      <c r="I259">
        <f t="shared" si="51"/>
        <v>1.1314562194902399E-3</v>
      </c>
      <c r="J259">
        <f t="shared" si="52"/>
        <v>1.9597396586968989E-3</v>
      </c>
      <c r="K259">
        <f t="shared" si="53"/>
        <v>15.018456440601142</v>
      </c>
      <c r="L259">
        <f t="shared" si="54"/>
        <v>8.6709098687937374</v>
      </c>
      <c r="M259">
        <f t="shared" si="55"/>
        <v>1.5779864378295385E-4</v>
      </c>
      <c r="N259">
        <f t="shared" si="56"/>
        <v>1.0932610735901553E-3</v>
      </c>
      <c r="O259">
        <f t="shared" si="45"/>
        <v>1.9224803071377111E-2</v>
      </c>
    </row>
    <row r="260" spans="2:15" x14ac:dyDescent="0.3">
      <c r="B260" s="28">
        <f t="shared" si="49"/>
        <v>20.500000000000021</v>
      </c>
      <c r="C260">
        <f t="shared" si="48"/>
        <v>0.15240000000000001</v>
      </c>
      <c r="D260">
        <f t="shared" si="47"/>
        <v>0.10597804520798604</v>
      </c>
      <c r="E260">
        <f t="shared" si="57"/>
        <v>1.96454727934165E-2</v>
      </c>
      <c r="F260">
        <f t="shared" si="57"/>
        <v>0.13426845800221304</v>
      </c>
      <c r="G260">
        <f t="shared" si="58"/>
        <v>0.18151653331886419</v>
      </c>
      <c r="H260">
        <f t="shared" si="50"/>
        <v>7.9285914858300919E-3</v>
      </c>
      <c r="I260">
        <f t="shared" si="51"/>
        <v>1.1459576710812856E-3</v>
      </c>
      <c r="J260">
        <f t="shared" si="52"/>
        <v>1.9848569096360905E-3</v>
      </c>
      <c r="K260">
        <f t="shared" si="53"/>
        <v>15.070911311169279</v>
      </c>
      <c r="L260">
        <f t="shared" si="54"/>
        <v>8.7011947024365579</v>
      </c>
      <c r="M260">
        <f t="shared" si="55"/>
        <v>1.5852272430193041E-4</v>
      </c>
      <c r="N260">
        <f t="shared" si="56"/>
        <v>1.0982776505807084E-3</v>
      </c>
      <c r="O260">
        <f t="shared" si="45"/>
        <v>1.8131541997786965E-2</v>
      </c>
    </row>
    <row r="261" spans="2:15" x14ac:dyDescent="0.3">
      <c r="B261" s="28">
        <f t="shared" si="49"/>
        <v>20.600000000000023</v>
      </c>
      <c r="C261">
        <f t="shared" si="48"/>
        <v>0.15240000000000001</v>
      </c>
      <c r="D261">
        <f t="shared" si="47"/>
        <v>0.10649501128217136</v>
      </c>
      <c r="E261">
        <f t="shared" si="57"/>
        <v>1.9803995517718428E-2</v>
      </c>
      <c r="F261">
        <f t="shared" si="57"/>
        <v>0.13536673565279375</v>
      </c>
      <c r="G261">
        <f t="shared" si="58"/>
        <v>0.18327959386162598</v>
      </c>
      <c r="H261">
        <f t="shared" si="50"/>
        <v>7.983664372432149E-3</v>
      </c>
      <c r="I261">
        <f t="shared" si="51"/>
        <v>1.1605916987883736E-3</v>
      </c>
      <c r="J261">
        <f t="shared" si="52"/>
        <v>2.0102037891441375E-3</v>
      </c>
      <c r="K261">
        <f t="shared" si="53"/>
        <v>15.123181549505251</v>
      </c>
      <c r="L261">
        <f t="shared" si="54"/>
        <v>8.7313729386104377</v>
      </c>
      <c r="M261">
        <f t="shared" si="55"/>
        <v>1.5924954857403587E-4</v>
      </c>
      <c r="N261">
        <f t="shared" si="56"/>
        <v>1.1033132368505521E-3</v>
      </c>
      <c r="O261">
        <f t="shared" si="45"/>
        <v>1.7033264347206256E-2</v>
      </c>
    </row>
    <row r="262" spans="2:15" x14ac:dyDescent="0.3">
      <c r="B262" s="28">
        <f t="shared" si="49"/>
        <v>20.700000000000024</v>
      </c>
      <c r="C262">
        <f t="shared" si="48"/>
        <v>0.15240000000000001</v>
      </c>
      <c r="D262">
        <f t="shared" si="47"/>
        <v>0.10701197735635666</v>
      </c>
      <c r="E262">
        <f t="shared" si="57"/>
        <v>1.9963245066292466E-2</v>
      </c>
      <c r="F262">
        <f t="shared" si="57"/>
        <v>0.13647004888964431</v>
      </c>
      <c r="G262">
        <f t="shared" si="58"/>
        <v>0.18505358832240018</v>
      </c>
      <c r="H262">
        <f t="shared" si="50"/>
        <v>8.0388800745990023E-3</v>
      </c>
      <c r="I262">
        <f t="shared" si="51"/>
        <v>1.1753591874210749E-3</v>
      </c>
      <c r="J262">
        <f t="shared" si="52"/>
        <v>2.0357818297561722E-3</v>
      </c>
      <c r="K262">
        <f t="shared" si="53"/>
        <v>15.175266826269757</v>
      </c>
      <c r="L262">
        <f t="shared" si="54"/>
        <v>8.7614443871712417</v>
      </c>
      <c r="M262">
        <f t="shared" si="55"/>
        <v>1.5997914023577984E-4</v>
      </c>
      <c r="N262">
        <f t="shared" si="56"/>
        <v>1.1083679961582287E-3</v>
      </c>
      <c r="O262">
        <f t="shared" si="45"/>
        <v>1.5929951110355695E-2</v>
      </c>
    </row>
    <row r="263" spans="2:15" x14ac:dyDescent="0.3">
      <c r="B263" s="28">
        <f t="shared" si="49"/>
        <v>20.800000000000026</v>
      </c>
      <c r="C263">
        <f t="shared" si="48"/>
        <v>0.15240000000000001</v>
      </c>
      <c r="D263">
        <f t="shared" si="47"/>
        <v>0.10752894343054197</v>
      </c>
      <c r="E263">
        <f t="shared" si="57"/>
        <v>2.0123224206528244E-2</v>
      </c>
      <c r="F263">
        <f t="shared" si="57"/>
        <v>0.13757841688580255</v>
      </c>
      <c r="G263">
        <f t="shared" si="58"/>
        <v>0.18683856831177237</v>
      </c>
      <c r="H263">
        <f t="shared" si="50"/>
        <v>8.0942385033740769E-3</v>
      </c>
      <c r="I263">
        <f t="shared" si="51"/>
        <v>1.1902610279334778E-3</v>
      </c>
      <c r="J263">
        <f t="shared" si="52"/>
        <v>2.0615925746499419E-3</v>
      </c>
      <c r="K263">
        <f t="shared" si="53"/>
        <v>15.227166811123505</v>
      </c>
      <c r="L263">
        <f t="shared" si="54"/>
        <v>8.7914088573974905</v>
      </c>
      <c r="M263">
        <f t="shared" si="55"/>
        <v>1.6071152306371302E-4</v>
      </c>
      <c r="N263">
        <f t="shared" si="56"/>
        <v>1.1134420932325136E-3</v>
      </c>
      <c r="O263">
        <f t="shared" si="45"/>
        <v>1.4821583114197456E-2</v>
      </c>
    </row>
    <row r="264" spans="2:15" x14ac:dyDescent="0.3">
      <c r="B264" s="28">
        <f t="shared" si="49"/>
        <v>20.900000000000027</v>
      </c>
      <c r="C264">
        <f t="shared" si="48"/>
        <v>0.15240000000000001</v>
      </c>
      <c r="D264">
        <f t="shared" si="47"/>
        <v>0.10804590950472727</v>
      </c>
      <c r="E264">
        <f t="shared" si="57"/>
        <v>2.0283935729591959E-2</v>
      </c>
      <c r="F264">
        <f t="shared" si="57"/>
        <v>0.13869185897903508</v>
      </c>
      <c r="G264">
        <f t="shared" si="58"/>
        <v>0.18863458584503526</v>
      </c>
      <c r="H264">
        <f t="shared" si="50"/>
        <v>8.1497395714407814E-3</v>
      </c>
      <c r="I264">
        <f t="shared" si="51"/>
        <v>1.2052981174798952E-3</v>
      </c>
      <c r="J264">
        <f t="shared" si="52"/>
        <v>2.0876375777423E-3</v>
      </c>
      <c r="K264">
        <f t="shared" si="53"/>
        <v>15.278881172720375</v>
      </c>
      <c r="L264">
        <f t="shared" si="54"/>
        <v>8.8212661579864129</v>
      </c>
      <c r="M264">
        <f t="shared" si="55"/>
        <v>1.6144672097694791E-4</v>
      </c>
      <c r="N264">
        <f t="shared" si="56"/>
        <v>1.1185356937898792E-3</v>
      </c>
      <c r="O264">
        <f t="shared" si="45"/>
        <v>1.3708141020964931E-2</v>
      </c>
    </row>
    <row r="265" spans="2:15" x14ac:dyDescent="0.3">
      <c r="B265" s="28">
        <f t="shared" si="49"/>
        <v>21.000000000000028</v>
      </c>
      <c r="C265">
        <f t="shared" si="48"/>
        <v>0.15240000000000001</v>
      </c>
      <c r="D265">
        <f t="shared" si="47"/>
        <v>0.10856287557891257</v>
      </c>
      <c r="E265">
        <f t="shared" si="57"/>
        <v>2.0445382450568907E-2</v>
      </c>
      <c r="F265">
        <f t="shared" si="57"/>
        <v>0.13981039467282497</v>
      </c>
      <c r="G265">
        <f t="shared" si="58"/>
        <v>0.19044169334540326</v>
      </c>
      <c r="H265">
        <f t="shared" si="50"/>
        <v>8.205383193100723E-3</v>
      </c>
      <c r="I265">
        <f t="shared" si="51"/>
        <v>1.2204713594711574E-3</v>
      </c>
      <c r="J265">
        <f t="shared" si="52"/>
        <v>2.1139184037867035E-3</v>
      </c>
      <c r="K265">
        <f t="shared" si="53"/>
        <v>15.330409578700122</v>
      </c>
      <c r="L265">
        <f t="shared" si="54"/>
        <v>8.8510160970497331</v>
      </c>
      <c r="M265">
        <f t="shared" si="55"/>
        <v>1.6218475803969344E-4</v>
      </c>
      <c r="N265">
        <f t="shared" si="56"/>
        <v>1.1236489645520559E-3</v>
      </c>
      <c r="O265">
        <f t="shared" si="45"/>
        <v>1.2589605327175041E-2</v>
      </c>
    </row>
    <row r="266" spans="2:15" x14ac:dyDescent="0.3">
      <c r="B266" s="28">
        <f t="shared" si="49"/>
        <v>21.10000000000003</v>
      </c>
      <c r="C266">
        <f t="shared" si="48"/>
        <v>0.15240000000000001</v>
      </c>
      <c r="D266">
        <f t="shared" si="47"/>
        <v>0.10907984165309788</v>
      </c>
      <c r="E266">
        <f t="shared" si="57"/>
        <v>2.0607567208608599E-2</v>
      </c>
      <c r="F266">
        <f t="shared" si="57"/>
        <v>0.14093404363737702</v>
      </c>
      <c r="G266">
        <f t="shared" si="58"/>
        <v>0.19225994364726912</v>
      </c>
      <c r="H266">
        <f t="shared" si="50"/>
        <v>8.2611692842523201E-3</v>
      </c>
      <c r="I266">
        <f t="shared" si="51"/>
        <v>1.2357816636314474E-3</v>
      </c>
      <c r="J266">
        <f t="shared" si="52"/>
        <v>2.1404366284716587E-3</v>
      </c>
      <c r="K266">
        <f t="shared" si="53"/>
        <v>15.381751695681594</v>
      </c>
      <c r="L266">
        <f t="shared" si="54"/>
        <v>8.8806584821097516</v>
      </c>
      <c r="M266">
        <f t="shared" si="55"/>
        <v>1.629256584637949E-4</v>
      </c>
      <c r="N266">
        <f t="shared" si="56"/>
        <v>1.1287820732636279E-3</v>
      </c>
      <c r="O266">
        <f t="shared" si="45"/>
        <v>1.1465956362622987E-2</v>
      </c>
    </row>
    <row r="267" spans="2:15" x14ac:dyDescent="0.3">
      <c r="B267" s="28">
        <f t="shared" si="49"/>
        <v>21.200000000000031</v>
      </c>
      <c r="C267">
        <f t="shared" si="48"/>
        <v>0.15240000000000001</v>
      </c>
      <c r="D267">
        <f t="shared" si="47"/>
        <v>0.10959680772728317</v>
      </c>
      <c r="E267">
        <f t="shared" si="57"/>
        <v>2.0770492867072395E-2</v>
      </c>
      <c r="F267">
        <f t="shared" si="57"/>
        <v>0.14206282571064066</v>
      </c>
      <c r="G267">
        <f t="shared" si="58"/>
        <v>0.19408938999950143</v>
      </c>
      <c r="H267">
        <f t="shared" si="50"/>
        <v>8.3170977623696594E-3</v>
      </c>
      <c r="I267">
        <f t="shared" si="51"/>
        <v>1.2512299460557548E-3</v>
      </c>
      <c r="J267">
        <f t="shared" si="52"/>
        <v>2.1671938385202328E-3</v>
      </c>
      <c r="K267">
        <f t="shared" si="53"/>
        <v>15.432907189255779</v>
      </c>
      <c r="L267">
        <f t="shared" si="54"/>
        <v>8.9101931200953342</v>
      </c>
      <c r="M267">
        <f t="shared" si="55"/>
        <v>1.6366944661128625E-4</v>
      </c>
      <c r="N267">
        <f t="shared" si="56"/>
        <v>1.1339351887097184E-3</v>
      </c>
      <c r="O267">
        <f t="shared" si="45"/>
        <v>1.0337174289359347E-2</v>
      </c>
    </row>
    <row r="268" spans="2:15" x14ac:dyDescent="0.3">
      <c r="B268" s="28">
        <f t="shared" si="49"/>
        <v>21.300000000000033</v>
      </c>
      <c r="C268">
        <f t="shared" si="48"/>
        <v>0.15240000000000001</v>
      </c>
      <c r="D268">
        <f t="shared" si="47"/>
        <v>0.11011377380146849</v>
      </c>
      <c r="E268">
        <f t="shared" si="57"/>
        <v>2.0934162313683682E-2</v>
      </c>
      <c r="F268">
        <f t="shared" si="57"/>
        <v>0.14319676089935038</v>
      </c>
      <c r="G268">
        <f t="shared" si="58"/>
        <v>0.19593008606878481</v>
      </c>
      <c r="H268">
        <f t="shared" si="50"/>
        <v>8.3731685464817057E-3</v>
      </c>
      <c r="I268">
        <f t="shared" si="51"/>
        <v>1.2668171292678815E-3</v>
      </c>
      <c r="J268">
        <f t="shared" si="52"/>
        <v>2.1941916317905208E-3</v>
      </c>
      <c r="K268">
        <f t="shared" si="53"/>
        <v>15.483875723978835</v>
      </c>
      <c r="L268">
        <f t="shared" si="54"/>
        <v>8.939619817337892</v>
      </c>
      <c r="M268">
        <f t="shared" si="55"/>
        <v>1.644161469969545E-4</v>
      </c>
      <c r="N268">
        <f t="shared" si="56"/>
        <v>1.1391084807337532E-3</v>
      </c>
      <c r="O268">
        <f t="shared" si="45"/>
        <v>9.2032391006496295E-3</v>
      </c>
    </row>
    <row r="269" spans="2:15" x14ac:dyDescent="0.3">
      <c r="B269" s="28">
        <f t="shared" si="49"/>
        <v>21.400000000000034</v>
      </c>
      <c r="C269">
        <f t="shared" si="48"/>
        <v>0.15240000000000001</v>
      </c>
      <c r="D269">
        <f t="shared" si="47"/>
        <v>0.11063073987565379</v>
      </c>
      <c r="E269">
        <f t="shared" si="57"/>
        <v>2.1098578460680636E-2</v>
      </c>
      <c r="F269">
        <f t="shared" si="57"/>
        <v>0.14433586938008414</v>
      </c>
      <c r="G269">
        <f t="shared" si="58"/>
        <v>0.19778208594300248</v>
      </c>
      <c r="H269">
        <f t="shared" si="50"/>
        <v>8.429381557151781E-3</v>
      </c>
      <c r="I269">
        <f t="shared" si="51"/>
        <v>1.2825441422790644E-3</v>
      </c>
      <c r="J269">
        <f t="shared" si="52"/>
        <v>2.2214316173771865E-3</v>
      </c>
      <c r="K269">
        <f t="shared" si="53"/>
        <v>15.534656963365626</v>
      </c>
      <c r="L269">
        <f t="shared" si="54"/>
        <v>8.9689383795676392</v>
      </c>
      <c r="M269">
        <f t="shared" si="55"/>
        <v>1.6516578429091064E-4</v>
      </c>
      <c r="N269">
        <f t="shared" si="56"/>
        <v>1.1443021202552747E-3</v>
      </c>
      <c r="O269">
        <f t="shared" si="45"/>
        <v>8.0641306199158713E-3</v>
      </c>
    </row>
    <row r="270" spans="2:15" x14ac:dyDescent="0.3">
      <c r="B270" s="28">
        <f t="shared" si="49"/>
        <v>21.500000000000036</v>
      </c>
      <c r="C270">
        <f t="shared" si="48"/>
        <v>0.15240000000000001</v>
      </c>
      <c r="D270">
        <f t="shared" si="47"/>
        <v>0.1111477059498391</v>
      </c>
      <c r="E270">
        <f t="shared" si="57"/>
        <v>2.1263744244971548E-2</v>
      </c>
      <c r="F270">
        <f t="shared" si="57"/>
        <v>0.1454801715003394</v>
      </c>
      <c r="G270">
        <f t="shared" si="58"/>
        <v>0.19964544413466168</v>
      </c>
      <c r="H270">
        <f t="shared" si="50"/>
        <v>8.4857367164573455E-3</v>
      </c>
      <c r="I270">
        <f t="shared" si="51"/>
        <v>1.2984119206471986E-3</v>
      </c>
      <c r="J270">
        <f t="shared" si="52"/>
        <v>2.2489154157140372E-3</v>
      </c>
      <c r="K270">
        <f t="shared" si="53"/>
        <v>15.585250569882595</v>
      </c>
      <c r="L270">
        <f t="shared" si="54"/>
        <v>8.9981486119094853</v>
      </c>
      <c r="M270">
        <f t="shared" si="55"/>
        <v>1.6591838332118066E-4</v>
      </c>
      <c r="N270">
        <f t="shared" si="56"/>
        <v>1.1495162792878938E-3</v>
      </c>
      <c r="O270">
        <f t="shared" si="45"/>
        <v>6.9198284996606074E-3</v>
      </c>
    </row>
    <row r="271" spans="2:15" x14ac:dyDescent="0.3">
      <c r="B271" s="28">
        <f t="shared" si="49"/>
        <v>21.600000000000037</v>
      </c>
      <c r="C271">
        <f t="shared" si="48"/>
        <v>0.15240000000000001</v>
      </c>
      <c r="D271">
        <f t="shared" si="47"/>
        <v>0.1116646720240244</v>
      </c>
      <c r="E271">
        <f t="shared" si="57"/>
        <v>2.1429662628292729E-2</v>
      </c>
      <c r="F271">
        <f t="shared" si="57"/>
        <v>0.14662968777962729</v>
      </c>
      <c r="G271">
        <f t="shared" si="58"/>
        <v>0.2015202155843627</v>
      </c>
      <c r="H271">
        <f t="shared" si="50"/>
        <v>8.5422339479700824E-3</v>
      </c>
      <c r="I271">
        <f t="shared" si="51"/>
        <v>1.3144214065366506E-3</v>
      </c>
      <c r="J271">
        <f t="shared" si="52"/>
        <v>2.276644658677625E-3</v>
      </c>
      <c r="K271">
        <f t="shared" si="53"/>
        <v>15.635656204941903</v>
      </c>
      <c r="L271">
        <f t="shared" si="54"/>
        <v>9.0272503188796502</v>
      </c>
      <c r="M271">
        <f t="shared" si="55"/>
        <v>1.6667396907629688E-4</v>
      </c>
      <c r="N271">
        <f t="shared" si="56"/>
        <v>1.1547511309572401E-3</v>
      </c>
      <c r="O271">
        <f t="shared" si="45"/>
        <v>5.7703122203727197E-3</v>
      </c>
    </row>
    <row r="272" spans="2:15" x14ac:dyDescent="0.3">
      <c r="B272" s="28">
        <f t="shared" si="49"/>
        <v>21.700000000000038</v>
      </c>
      <c r="C272">
        <f t="shared" si="48"/>
        <v>0.15240000000000001</v>
      </c>
      <c r="D272">
        <f t="shared" si="47"/>
        <v>0.1121816380982097</v>
      </c>
      <c r="E272">
        <f t="shared" si="57"/>
        <v>2.1596336597369026E-2</v>
      </c>
      <c r="F272">
        <f t="shared" si="57"/>
        <v>0.14778443891058451</v>
      </c>
      <c r="G272">
        <f t="shared" si="58"/>
        <v>0.20340645566431156</v>
      </c>
      <c r="H272">
        <f t="shared" si="50"/>
        <v>8.5988731767361829E-3</v>
      </c>
      <c r="I272">
        <f t="shared" si="51"/>
        <v>1.3305735487787397E-3</v>
      </c>
      <c r="J272">
        <f t="shared" si="52"/>
        <v>2.3046209896920031E-3</v>
      </c>
      <c r="K272">
        <f t="shared" si="53"/>
        <v>15.685873528893815</v>
      </c>
      <c r="L272">
        <f t="shared" si="54"/>
        <v>9.0562433043812689</v>
      </c>
      <c r="M272">
        <f t="shared" si="55"/>
        <v>1.6743256670792149E-4</v>
      </c>
      <c r="N272">
        <f t="shared" si="56"/>
        <v>1.1600068495191415E-3</v>
      </c>
      <c r="O272">
        <f t="shared" si="45"/>
        <v>4.615561089415493E-3</v>
      </c>
    </row>
    <row r="273" spans="2:15" x14ac:dyDescent="0.3">
      <c r="B273" s="28">
        <f t="shared" si="49"/>
        <v>21.80000000000004</v>
      </c>
      <c r="C273">
        <f t="shared" si="48"/>
        <v>0.15240000000000001</v>
      </c>
      <c r="D273">
        <f t="shared" si="47"/>
        <v>0.11269860417239501</v>
      </c>
      <c r="E273">
        <f t="shared" si="57"/>
        <v>2.1763769164076949E-2</v>
      </c>
      <c r="F273">
        <f t="shared" si="57"/>
        <v>0.14894444576010366</v>
      </c>
      <c r="G273">
        <f t="shared" si="58"/>
        <v>0.20530422018187711</v>
      </c>
      <c r="H273">
        <f t="shared" si="50"/>
        <v>8.6556543292570353E-3</v>
      </c>
      <c r="I273">
        <f t="shared" si="51"/>
        <v>1.3468693029327708E-3</v>
      </c>
      <c r="J273">
        <f t="shared" si="52"/>
        <v>2.3328460638344364E-3</v>
      </c>
      <c r="K273">
        <f t="shared" si="53"/>
        <v>15.735902201021316</v>
      </c>
      <c r="L273">
        <f t="shared" si="54"/>
        <v>9.085127371701283</v>
      </c>
      <c r="M273">
        <f t="shared" si="55"/>
        <v>1.6819420153346202E-4</v>
      </c>
      <c r="N273">
        <f t="shared" si="56"/>
        <v>1.1652836103777414E-3</v>
      </c>
      <c r="O273">
        <f t="shared" si="45"/>
        <v>3.4555542398963524E-3</v>
      </c>
    </row>
    <row r="274" spans="2:15" x14ac:dyDescent="0.3">
      <c r="B274" s="28">
        <f t="shared" si="49"/>
        <v>21.900000000000041</v>
      </c>
      <c r="C274">
        <f t="shared" si="48"/>
        <v>0.15240000000000001</v>
      </c>
      <c r="D274">
        <f t="shared" si="47"/>
        <v>0.11321557024658031</v>
      </c>
      <c r="E274">
        <f t="shared" si="57"/>
        <v>2.1931963365610412E-2</v>
      </c>
      <c r="F274">
        <f t="shared" si="57"/>
        <v>0.15010972937048139</v>
      </c>
      <c r="G274">
        <f t="shared" si="58"/>
        <v>0.2072135653831926</v>
      </c>
      <c r="H274">
        <f t="shared" si="50"/>
        <v>8.7125773334700233E-3</v>
      </c>
      <c r="I274">
        <f t="shared" si="51"/>
        <v>1.3633096313477857E-3</v>
      </c>
      <c r="J274">
        <f t="shared" si="52"/>
        <v>2.3613215479423603E-3</v>
      </c>
      <c r="K274">
        <f t="shared" si="53"/>
        <v>15.785741879532802</v>
      </c>
      <c r="L274">
        <f t="shared" si="54"/>
        <v>9.1139023235062151</v>
      </c>
      <c r="M274">
        <f t="shared" si="55"/>
        <v>1.6895889903872205E-4</v>
      </c>
      <c r="N274">
        <f t="shared" si="56"/>
        <v>1.1705815901038674E-3</v>
      </c>
      <c r="O274">
        <f t="shared" si="45"/>
        <v>2.2902706295186148E-3</v>
      </c>
    </row>
    <row r="275" spans="2:15" x14ac:dyDescent="0.3">
      <c r="B275" s="28">
        <f t="shared" si="49"/>
        <v>22.000000000000043</v>
      </c>
      <c r="C275">
        <f t="shared" si="48"/>
        <v>0.15240000000000001</v>
      </c>
      <c r="D275">
        <f t="shared" si="47"/>
        <v>0.11373253632076562</v>
      </c>
      <c r="E275">
        <f t="shared" si="57"/>
        <v>2.2100922264649134E-2</v>
      </c>
      <c r="F275">
        <f t="shared" si="57"/>
        <v>0.15128031096058525</v>
      </c>
      <c r="G275">
        <f t="shared" si="58"/>
        <v>0.20913454795680286</v>
      </c>
      <c r="H275">
        <f t="shared" si="50"/>
        <v>8.7696421187297043E-3</v>
      </c>
      <c r="I275">
        <f t="shared" si="51"/>
        <v>1.379895503224892E-3</v>
      </c>
      <c r="J275">
        <f t="shared" si="52"/>
        <v>2.3900491207213366E-3</v>
      </c>
      <c r="K275">
        <f t="shared" si="53"/>
        <v>15.83539222155628</v>
      </c>
      <c r="L275">
        <f t="shared" si="54"/>
        <v>9.1425679618388234</v>
      </c>
      <c r="M275">
        <f t="shared" si="55"/>
        <v>1.6972668488055215E-4</v>
      </c>
      <c r="N275">
        <f t="shared" si="56"/>
        <v>1.1759009664533951E-3</v>
      </c>
      <c r="O275">
        <f t="shared" si="45"/>
        <v>1.1196890394147563E-3</v>
      </c>
    </row>
    <row r="276" spans="2:15" x14ac:dyDescent="0.3">
      <c r="B276" s="28">
        <f t="shared" si="49"/>
        <v>22.100000000000044</v>
      </c>
      <c r="C276">
        <f t="shared" si="48"/>
        <v>0.15240000000000001</v>
      </c>
      <c r="D276">
        <f t="shared" si="47"/>
        <v>0.11424950239495092</v>
      </c>
      <c r="E276">
        <f t="shared" si="57"/>
        <v>2.2270648949529688E-2</v>
      </c>
      <c r="F276">
        <f t="shared" si="57"/>
        <v>0.15245621192703865</v>
      </c>
      <c r="G276">
        <f t="shared" si="58"/>
        <v>0.21106722503735695</v>
      </c>
      <c r="H276">
        <f t="shared" si="50"/>
        <v>8.8268486157891783E-3</v>
      </c>
      <c r="I276">
        <f t="shared" si="51"/>
        <v>1.3966278946802779E-3</v>
      </c>
      <c r="J276">
        <f t="shared" si="52"/>
        <v>2.4190304728541963E-3</v>
      </c>
      <c r="K276">
        <f t="shared" si="53"/>
        <v>15.884852883132798</v>
      </c>
      <c r="L276">
        <f t="shared" si="54"/>
        <v>9.1711240881143219</v>
      </c>
      <c r="M276">
        <f t="shared" si="55"/>
        <v>1.7049758488952595E-4</v>
      </c>
      <c r="N276">
        <f t="shared" si="56"/>
        <v>1.1812419183857869E-3</v>
      </c>
      <c r="O276">
        <f t="shared" si="45"/>
        <v>-5.6211927038640752E-5</v>
      </c>
    </row>
    <row r="277" spans="2:15" x14ac:dyDescent="0.3">
      <c r="B277" s="28">
        <f t="shared" si="49"/>
        <v>22.200000000000045</v>
      </c>
      <c r="C277">
        <f t="shared" si="48"/>
        <v>0.15240000000000001</v>
      </c>
      <c r="D277">
        <f t="shared" si="47"/>
        <v>0.11476646846913624</v>
      </c>
      <c r="E277">
        <f t="shared" ref="E277:F305" si="59">E276+M276</f>
        <v>2.2441146534419212E-2</v>
      </c>
      <c r="F277">
        <f t="shared" si="59"/>
        <v>0.15363745384542443</v>
      </c>
      <c r="G277">
        <f t="shared" si="58"/>
        <v>0.21301165420934678</v>
      </c>
      <c r="H277">
        <f t="shared" si="50"/>
        <v>8.8841967567816933E-3</v>
      </c>
      <c r="I277">
        <f t="shared" si="51"/>
        <v>1.4135077888088867E-3</v>
      </c>
      <c r="J277">
        <f t="shared" si="52"/>
        <v>2.4482673071113304E-3</v>
      </c>
      <c r="K277">
        <f t="shared" si="53"/>
        <v>15.934123519209999</v>
      </c>
      <c r="L277">
        <f t="shared" si="54"/>
        <v>9.1995705031166413</v>
      </c>
      <c r="M277">
        <f t="shared" si="55"/>
        <v>1.7127162507263218E-4</v>
      </c>
      <c r="N277">
        <f t="shared" si="56"/>
        <v>1.1866046260827462E-3</v>
      </c>
      <c r="O277">
        <f t="shared" si="45"/>
        <v>-1.2374538454244244E-3</v>
      </c>
    </row>
    <row r="278" spans="2:15" x14ac:dyDescent="0.3">
      <c r="B278" s="28">
        <f t="shared" si="49"/>
        <v>22.300000000000047</v>
      </c>
      <c r="C278">
        <f t="shared" si="48"/>
        <v>0.15240000000000001</v>
      </c>
      <c r="D278">
        <f t="shared" si="47"/>
        <v>0.11528343454332152</v>
      </c>
      <c r="E278">
        <f t="shared" si="59"/>
        <v>2.2612418159491846E-2</v>
      </c>
      <c r="F278">
        <f t="shared" si="59"/>
        <v>0.15482405847150718</v>
      </c>
      <c r="G278">
        <f t="shared" si="58"/>
        <v>0.2149678935108931</v>
      </c>
      <c r="H278">
        <f t="shared" si="50"/>
        <v>8.94168647520255E-3</v>
      </c>
      <c r="I278">
        <f t="shared" si="51"/>
        <v>1.4305361757487403E-3</v>
      </c>
      <c r="J278">
        <f t="shared" si="52"/>
        <v>2.4777613384620988E-3</v>
      </c>
      <c r="K278">
        <f t="shared" si="53"/>
        <v>15.983203783636371</v>
      </c>
      <c r="L278">
        <f t="shared" si="54"/>
        <v>9.227907006995105</v>
      </c>
      <c r="M278">
        <f t="shared" si="55"/>
        <v>1.7204883161597709E-4</v>
      </c>
      <c r="N278">
        <f t="shared" si="56"/>
        <v>1.1919892709669395E-3</v>
      </c>
      <c r="O278">
        <f t="shared" si="45"/>
        <v>-2.4240584715071734E-3</v>
      </c>
    </row>
    <row r="279" spans="2:15" x14ac:dyDescent="0.3">
      <c r="B279" s="28">
        <f t="shared" si="49"/>
        <v>22.400000000000048</v>
      </c>
      <c r="C279">
        <f t="shared" si="48"/>
        <v>0.15240000000000001</v>
      </c>
      <c r="D279">
        <f t="shared" si="47"/>
        <v>0.11580040061750684</v>
      </c>
      <c r="E279">
        <f t="shared" si="59"/>
        <v>2.2784466991107824E-2</v>
      </c>
      <c r="F279">
        <f t="shared" si="59"/>
        <v>0.15601604774247413</v>
      </c>
      <c r="G279">
        <f t="shared" si="58"/>
        <v>0.21693600143757769</v>
      </c>
      <c r="H279">
        <f t="shared" si="50"/>
        <v>8.9993177058911682E-3</v>
      </c>
      <c r="I279">
        <f t="shared" si="51"/>
        <v>1.4477140527459601E-3</v>
      </c>
      <c r="J279">
        <f t="shared" si="52"/>
        <v>2.5075142941874524E-3</v>
      </c>
      <c r="K279">
        <f t="shared" si="53"/>
        <v>16.032093329154588</v>
      </c>
      <c r="L279">
        <f t="shared" si="54"/>
        <v>9.2561333992606052</v>
      </c>
      <c r="M279">
        <f t="shared" si="55"/>
        <v>1.7282923088751548E-4</v>
      </c>
      <c r="N279">
        <f t="shared" si="56"/>
        <v>1.1973960357209163E-3</v>
      </c>
      <c r="O279">
        <f t="shared" si="45"/>
        <v>-3.6160477424741211E-3</v>
      </c>
    </row>
    <row r="280" spans="2:15" x14ac:dyDescent="0.3">
      <c r="B280" s="28">
        <f t="shared" si="49"/>
        <v>22.50000000000005</v>
      </c>
      <c r="C280">
        <f t="shared" si="48"/>
        <v>0.15240000000000001</v>
      </c>
      <c r="D280">
        <f t="shared" si="47"/>
        <v>0.11631736669169214</v>
      </c>
      <c r="E280">
        <f t="shared" si="59"/>
        <v>2.2957296221995341E-2</v>
      </c>
      <c r="F280">
        <f t="shared" si="59"/>
        <v>0.15721344377819504</v>
      </c>
      <c r="G280">
        <f t="shared" si="58"/>
        <v>0.218916036946324</v>
      </c>
      <c r="H280">
        <f t="shared" si="50"/>
        <v>9.0570903850134225E-3</v>
      </c>
      <c r="I280">
        <f t="shared" si="51"/>
        <v>1.4650424242204697E-3</v>
      </c>
      <c r="J280">
        <f t="shared" si="52"/>
        <v>2.53752791399373E-3</v>
      </c>
      <c r="K280">
        <f t="shared" si="53"/>
        <v>16.080791807395649</v>
      </c>
      <c r="L280">
        <f t="shared" si="54"/>
        <v>9.2842494787822076</v>
      </c>
      <c r="M280">
        <f t="shared" si="55"/>
        <v>1.7361284943979218E-4</v>
      </c>
      <c r="N280">
        <f t="shared" si="56"/>
        <v>1.2028251043061035E-3</v>
      </c>
      <c r="O280">
        <f t="shared" si="45"/>
        <v>-4.8134437781950368E-3</v>
      </c>
    </row>
    <row r="281" spans="2:15" x14ac:dyDescent="0.3">
      <c r="B281" s="28">
        <f t="shared" si="49"/>
        <v>22.600000000000051</v>
      </c>
      <c r="C281">
        <f t="shared" si="48"/>
        <v>0.15240000000000001</v>
      </c>
      <c r="D281">
        <f t="shared" si="47"/>
        <v>0.11683433276587746</v>
      </c>
      <c r="E281">
        <f t="shared" si="59"/>
        <v>2.3130909071435134E-2</v>
      </c>
      <c r="F281">
        <f t="shared" si="59"/>
        <v>0.15841626888250115</v>
      </c>
      <c r="G281">
        <f t="shared" si="58"/>
        <v>0.22090805945932585</v>
      </c>
      <c r="H281">
        <f t="shared" si="50"/>
        <v>9.1150044500441976E-3</v>
      </c>
      <c r="I281">
        <f t="shared" si="51"/>
        <v>1.4825223018323881E-3</v>
      </c>
      <c r="J281">
        <f t="shared" si="52"/>
        <v>2.5678039501276584E-3</v>
      </c>
      <c r="K281">
        <f t="shared" si="53"/>
        <v>16.129298868872691</v>
      </c>
      <c r="L281">
        <f t="shared" si="54"/>
        <v>9.3122550437835763</v>
      </c>
      <c r="M281">
        <f t="shared" si="55"/>
        <v>1.7439971401270733E-4</v>
      </c>
      <c r="N281">
        <f t="shared" si="56"/>
        <v>1.2082766619819637E-3</v>
      </c>
      <c r="O281">
        <f t="shared" si="45"/>
        <v>-6.0162688825011468E-3</v>
      </c>
    </row>
    <row r="282" spans="2:15" x14ac:dyDescent="0.3">
      <c r="B282" s="28">
        <f t="shared" si="49"/>
        <v>22.700000000000053</v>
      </c>
      <c r="C282">
        <f t="shared" si="48"/>
        <v>0.15240000000000001</v>
      </c>
      <c r="D282">
        <f t="shared" si="47"/>
        <v>0.11735129884006276</v>
      </c>
      <c r="E282">
        <f t="shared" si="59"/>
        <v>2.3305308785447842E-2</v>
      </c>
      <c r="F282">
        <f t="shared" si="59"/>
        <v>0.15962454554448313</v>
      </c>
      <c r="G282">
        <f t="shared" si="58"/>
        <v>0.22291212886802478</v>
      </c>
      <c r="H282">
        <f t="shared" si="50"/>
        <v>9.1730598397501417E-3</v>
      </c>
      <c r="I282">
        <f t="shared" si="51"/>
        <v>1.5001547045491366E-3</v>
      </c>
      <c r="J282">
        <f t="shared" si="52"/>
        <v>2.5983441674925821E-3</v>
      </c>
      <c r="K282">
        <f t="shared" si="53"/>
        <v>16.177614162974852</v>
      </c>
      <c r="L282">
        <f t="shared" si="54"/>
        <v>9.3401498918394346</v>
      </c>
      <c r="M282">
        <f t="shared" si="55"/>
        <v>1.7518985153630132E-4</v>
      </c>
      <c r="N282">
        <f t="shared" si="56"/>
        <v>1.2137508953252894E-3</v>
      </c>
      <c r="O282">
        <f t="shared" si="45"/>
        <v>-7.2245455444831241E-3</v>
      </c>
    </row>
    <row r="283" spans="2:15" x14ac:dyDescent="0.3">
      <c r="B283" s="28">
        <f t="shared" si="49"/>
        <v>22.800000000000054</v>
      </c>
      <c r="C283">
        <f t="shared" si="48"/>
        <v>0.15240000000000001</v>
      </c>
      <c r="D283">
        <f t="shared" si="47"/>
        <v>0.11786826491424805</v>
      </c>
      <c r="E283">
        <f t="shared" si="59"/>
        <v>2.3480498636984145E-2</v>
      </c>
      <c r="F283">
        <f t="shared" si="59"/>
        <v>0.16083829643980843</v>
      </c>
      <c r="G283">
        <f t="shared" si="58"/>
        <v>0.22492830553713675</v>
      </c>
      <c r="H283">
        <f t="shared" si="50"/>
        <v>9.2312564941726353E-3</v>
      </c>
      <c r="I283">
        <f t="shared" si="51"/>
        <v>1.517940658713259E-3</v>
      </c>
      <c r="J283">
        <f t="shared" si="52"/>
        <v>2.6291503437659335E-3</v>
      </c>
      <c r="K283">
        <f t="shared" si="53"/>
        <v>16.225737337961281</v>
      </c>
      <c r="L283">
        <f t="shared" si="54"/>
        <v>9.3679338198721087</v>
      </c>
      <c r="M283">
        <f t="shared" si="55"/>
        <v>1.7598328913355949E-4</v>
      </c>
      <c r="N283">
        <f t="shared" si="56"/>
        <v>1.2192479922496354E-3</v>
      </c>
      <c r="O283">
        <f t="shared" si="45"/>
        <v>-8.4382964398084237E-3</v>
      </c>
    </row>
    <row r="284" spans="2:15" x14ac:dyDescent="0.3">
      <c r="B284" s="28">
        <f t="shared" si="49"/>
        <v>22.900000000000055</v>
      </c>
      <c r="C284">
        <f t="shared" si="48"/>
        <v>0.15240000000000001</v>
      </c>
      <c r="D284">
        <f t="shared" si="47"/>
        <v>0.11838523098843336</v>
      </c>
      <c r="E284">
        <f t="shared" si="59"/>
        <v>2.3656481926117703E-2</v>
      </c>
      <c r="F284">
        <f t="shared" si="59"/>
        <v>0.16205754443205805</v>
      </c>
      <c r="G284">
        <f t="shared" si="58"/>
        <v>0.22695665030872872</v>
      </c>
      <c r="H284">
        <f t="shared" si="50"/>
        <v>9.2895943546110089E-3</v>
      </c>
      <c r="I284">
        <f t="shared" si="51"/>
        <v>1.5358811981109456E-3</v>
      </c>
      <c r="J284">
        <f t="shared" si="52"/>
        <v>2.6602242695179181E-3</v>
      </c>
      <c r="K284">
        <f t="shared" si="53"/>
        <v>16.273668040955297</v>
      </c>
      <c r="L284">
        <f t="shared" si="54"/>
        <v>9.3956066241481508</v>
      </c>
      <c r="M284">
        <f t="shared" si="55"/>
        <v>1.767800541232369E-4</v>
      </c>
      <c r="N284">
        <f t="shared" si="56"/>
        <v>1.2247681420248892E-3</v>
      </c>
      <c r="O284">
        <f t="shared" ref="O284:O305" si="60">C284-F284</f>
        <v>-9.6575444320580461E-3</v>
      </c>
    </row>
    <row r="285" spans="2:15" x14ac:dyDescent="0.3">
      <c r="B285" s="28">
        <f t="shared" si="49"/>
        <v>23.000000000000057</v>
      </c>
      <c r="C285">
        <f t="shared" si="48"/>
        <v>0.15240000000000001</v>
      </c>
      <c r="D285">
        <f t="shared" si="47"/>
        <v>0.11890219706261866</v>
      </c>
      <c r="E285">
        <f t="shared" si="59"/>
        <v>2.3833261980240942E-2</v>
      </c>
      <c r="F285">
        <f t="shared" si="59"/>
        <v>0.16328231257408293</v>
      </c>
      <c r="G285">
        <f t="shared" si="58"/>
        <v>0.22899722450634566</v>
      </c>
      <c r="H285">
        <f t="shared" si="50"/>
        <v>9.3480733636058765E-3</v>
      </c>
      <c r="I285">
        <f t="shared" si="51"/>
        <v>1.5539773640413292E-3</v>
      </c>
      <c r="J285">
        <f t="shared" si="52"/>
        <v>2.6915677483315393E-3</v>
      </c>
      <c r="K285">
        <f t="shared" si="53"/>
        <v>16.321405917938176</v>
      </c>
      <c r="L285">
        <f t="shared" si="54"/>
        <v>9.4231681002747578</v>
      </c>
      <c r="M285">
        <f t="shared" si="55"/>
        <v>1.7758017402270997E-4</v>
      </c>
      <c r="N285">
        <f t="shared" si="56"/>
        <v>1.2303115352970261E-3</v>
      </c>
      <c r="O285">
        <f t="shared" si="60"/>
        <v>-1.0882312574082925E-2</v>
      </c>
    </row>
    <row r="286" spans="2:15" x14ac:dyDescent="0.3">
      <c r="B286" s="28">
        <f t="shared" si="49"/>
        <v>23.100000000000058</v>
      </c>
      <c r="C286">
        <f t="shared" si="48"/>
        <v>0.15240000000000001</v>
      </c>
      <c r="D286">
        <f t="shared" si="47"/>
        <v>0.11941916313680398</v>
      </c>
      <c r="E286">
        <f t="shared" si="59"/>
        <v>2.4010842154263651E-2</v>
      </c>
      <c r="F286">
        <f t="shared" si="59"/>
        <v>0.16451262410937995</v>
      </c>
      <c r="G286">
        <f t="shared" si="58"/>
        <v>0.23105008993918885</v>
      </c>
      <c r="H286">
        <f t="shared" si="50"/>
        <v>9.4066934649227434E-3</v>
      </c>
      <c r="I286">
        <f t="shared" si="51"/>
        <v>1.5722302053864951E-3</v>
      </c>
      <c r="J286">
        <f t="shared" si="52"/>
        <v>2.7231825969238604E-3</v>
      </c>
      <c r="K286">
        <f t="shared" si="53"/>
        <v>16.368950613743294</v>
      </c>
      <c r="L286">
        <f t="shared" si="54"/>
        <v>9.450618043196382</v>
      </c>
      <c r="M286">
        <f t="shared" si="55"/>
        <v>1.7838367655084673E-4</v>
      </c>
      <c r="N286">
        <f t="shared" si="56"/>
        <v>1.2358783641079978E-3</v>
      </c>
      <c r="O286">
        <f t="shared" si="60"/>
        <v>-1.2112624109379938E-2</v>
      </c>
    </row>
    <row r="287" spans="2:15" x14ac:dyDescent="0.3">
      <c r="B287" s="28">
        <f t="shared" si="49"/>
        <v>23.20000000000006</v>
      </c>
      <c r="C287">
        <f t="shared" si="48"/>
        <v>0.15240000000000001</v>
      </c>
      <c r="D287">
        <f t="shared" si="47"/>
        <v>0.11993612921098926</v>
      </c>
      <c r="E287">
        <f t="shared" si="59"/>
        <v>2.4189225830814499E-2</v>
      </c>
      <c r="F287">
        <f t="shared" si="59"/>
        <v>0.16574850247348794</v>
      </c>
      <c r="G287">
        <f t="shared" si="58"/>
        <v>0.2331153089063451</v>
      </c>
      <c r="H287">
        <f t="shared" si="50"/>
        <v>9.4654546035357751E-3</v>
      </c>
      <c r="I287">
        <f t="shared" si="51"/>
        <v>1.5906407786822415E-3</v>
      </c>
      <c r="J287">
        <f t="shared" si="52"/>
        <v>2.7550706452685639E-3</v>
      </c>
      <c r="K287">
        <f t="shared" si="53"/>
        <v>16.416301772050378</v>
      </c>
      <c r="L287">
        <f t="shared" si="54"/>
        <v>9.4779562471914165</v>
      </c>
      <c r="M287">
        <f t="shared" si="55"/>
        <v>1.7919058963090034E-4</v>
      </c>
      <c r="N287">
        <f t="shared" si="56"/>
        <v>1.2414688219157767E-3</v>
      </c>
      <c r="O287">
        <f t="shared" si="60"/>
        <v>-1.3348502473487928E-2</v>
      </c>
    </row>
    <row r="288" spans="2:15" x14ac:dyDescent="0.3">
      <c r="B288" s="28">
        <f t="shared" si="49"/>
        <v>23.300000000000061</v>
      </c>
      <c r="C288">
        <f t="shared" si="48"/>
        <v>0.15240000000000001</v>
      </c>
      <c r="D288">
        <f t="shared" si="47"/>
        <v>0.12045309528517457</v>
      </c>
      <c r="E288">
        <f t="shared" si="59"/>
        <v>2.4368416420445398E-2</v>
      </c>
      <c r="F288">
        <f t="shared" si="59"/>
        <v>0.16698997129540372</v>
      </c>
      <c r="G288">
        <f t="shared" si="58"/>
        <v>0.23519294420106907</v>
      </c>
      <c r="H288">
        <f t="shared" si="50"/>
        <v>9.5243567256117351E-3</v>
      </c>
      <c r="I288">
        <f t="shared" si="51"/>
        <v>1.6092101481896331E-3</v>
      </c>
      <c r="J288">
        <f t="shared" si="52"/>
        <v>2.7872337367198866E-3</v>
      </c>
      <c r="K288">
        <f t="shared" si="53"/>
        <v>16.46345903537923</v>
      </c>
      <c r="L288">
        <f t="shared" si="54"/>
        <v>9.505182505868575</v>
      </c>
      <c r="M288">
        <f t="shared" si="55"/>
        <v>1.8000094139343224E-4</v>
      </c>
      <c r="N288">
        <f t="shared" si="56"/>
        <v>1.2470831036146099E-3</v>
      </c>
      <c r="O288">
        <f t="shared" si="60"/>
        <v>-1.4589971295403709E-2</v>
      </c>
    </row>
    <row r="289" spans="2:15" x14ac:dyDescent="0.3">
      <c r="B289" s="28">
        <f t="shared" si="49"/>
        <v>23.400000000000063</v>
      </c>
      <c r="C289">
        <f t="shared" si="48"/>
        <v>0.15240000000000001</v>
      </c>
      <c r="D289">
        <f t="shared" si="47"/>
        <v>0.12097006135935988</v>
      </c>
      <c r="E289">
        <f t="shared" si="59"/>
        <v>2.4548417361838829E-2</v>
      </c>
      <c r="F289">
        <f t="shared" si="59"/>
        <v>0.16823705439901832</v>
      </c>
      <c r="G289">
        <f t="shared" si="58"/>
        <v>0.23728305911511774</v>
      </c>
      <c r="H289">
        <f t="shared" si="50"/>
        <v>9.5833997784941453E-3</v>
      </c>
      <c r="I289">
        <f t="shared" si="51"/>
        <v>1.6279393859672875E-3</v>
      </c>
      <c r="J289">
        <f t="shared" si="52"/>
        <v>2.8196737281378226E-3</v>
      </c>
      <c r="K289">
        <f t="shared" si="53"/>
        <v>16.510422045084354</v>
      </c>
      <c r="L289">
        <f t="shared" si="54"/>
        <v>9.5322966121637851</v>
      </c>
      <c r="M289">
        <f t="shared" si="55"/>
        <v>1.8081476017925083E-4</v>
      </c>
      <c r="N289">
        <f t="shared" si="56"/>
        <v>1.2527214055553769E-3</v>
      </c>
      <c r="O289">
        <f t="shared" si="60"/>
        <v>-1.5837054399018308E-2</v>
      </c>
    </row>
    <row r="290" spans="2:15" x14ac:dyDescent="0.3">
      <c r="B290" s="28">
        <f t="shared" si="49"/>
        <v>23.500000000000064</v>
      </c>
      <c r="C290">
        <f t="shared" si="48"/>
        <v>0.15240000000000001</v>
      </c>
      <c r="D290">
        <f t="shared" si="47"/>
        <v>0.1214870274335452</v>
      </c>
      <c r="E290">
        <f t="shared" si="59"/>
        <v>2.472923212201808E-2</v>
      </c>
      <c r="F290">
        <f t="shared" si="59"/>
        <v>0.16948977580457369</v>
      </c>
      <c r="G290">
        <f t="shared" si="58"/>
        <v>0.23938571744313863</v>
      </c>
      <c r="H290">
        <f t="shared" si="50"/>
        <v>9.6425837106875883E-3</v>
      </c>
      <c r="I290">
        <f t="shared" si="51"/>
        <v>1.6468295719444782E-3</v>
      </c>
      <c r="J290">
        <f t="shared" si="52"/>
        <v>2.8523924900147419E-3</v>
      </c>
      <c r="K290">
        <f t="shared" si="53"/>
        <v>16.557190441348798</v>
      </c>
      <c r="L290">
        <f t="shared" si="54"/>
        <v>9.5592983583366262</v>
      </c>
      <c r="M290">
        <f t="shared" si="55"/>
        <v>1.8163207454238413E-4</v>
      </c>
      <c r="N290">
        <f t="shared" si="56"/>
        <v>1.258383925566188E-3</v>
      </c>
      <c r="O290">
        <f t="shared" si="60"/>
        <v>-1.7089775804573687E-2</v>
      </c>
    </row>
    <row r="291" spans="2:15" x14ac:dyDescent="0.3">
      <c r="B291" s="28">
        <f t="shared" si="49"/>
        <v>23.600000000000065</v>
      </c>
      <c r="C291">
        <f t="shared" si="48"/>
        <v>0.15240000000000001</v>
      </c>
      <c r="D291">
        <f t="shared" si="47"/>
        <v>0.1220039935077305</v>
      </c>
      <c r="E291">
        <f t="shared" si="59"/>
        <v>2.4910864196560464E-2</v>
      </c>
      <c r="F291">
        <f t="shared" si="59"/>
        <v>0.17074815973013988</v>
      </c>
      <c r="G291">
        <f t="shared" si="58"/>
        <v>0.24150098348711205</v>
      </c>
      <c r="H291">
        <f t="shared" si="50"/>
        <v>9.701908471842189E-3</v>
      </c>
      <c r="I291">
        <f t="shared" si="51"/>
        <v>1.6658817939950159E-3</v>
      </c>
      <c r="J291">
        <f t="shared" si="52"/>
        <v>2.8853919066033572E-3</v>
      </c>
      <c r="K291">
        <f t="shared" si="53"/>
        <v>16.603763863178344</v>
      </c>
      <c r="L291">
        <f t="shared" si="54"/>
        <v>9.5861875359669977</v>
      </c>
      <c r="M291">
        <f t="shared" si="55"/>
        <v>1.8245291325307524E-4</v>
      </c>
      <c r="N291">
        <f t="shared" si="56"/>
        <v>1.264070862973133E-3</v>
      </c>
      <c r="O291">
        <f t="shared" si="60"/>
        <v>-1.8348159730139868E-2</v>
      </c>
    </row>
    <row r="292" spans="2:15" x14ac:dyDescent="0.3">
      <c r="B292" s="28">
        <f t="shared" si="49"/>
        <v>23.700000000000067</v>
      </c>
      <c r="C292">
        <f t="shared" si="48"/>
        <v>0.15240000000000001</v>
      </c>
      <c r="D292">
        <f t="shared" si="47"/>
        <v>0.12252095958191579</v>
      </c>
      <c r="E292">
        <f t="shared" si="59"/>
        <v>2.5093317109813541E-2</v>
      </c>
      <c r="F292">
        <f t="shared" si="59"/>
        <v>0.17201223059311302</v>
      </c>
      <c r="G292">
        <f t="shared" si="58"/>
        <v>0.24362892206084802</v>
      </c>
      <c r="H292">
        <f t="shared" si="50"/>
        <v>9.7613740127382772E-3</v>
      </c>
      <c r="I292">
        <f t="shared" si="51"/>
        <v>1.6850971480119375E-3</v>
      </c>
      <c r="J292">
        <f t="shared" si="52"/>
        <v>2.9186738760460882E-3</v>
      </c>
      <c r="K292">
        <f t="shared" si="53"/>
        <v>16.650141948395806</v>
      </c>
      <c r="L292">
        <f t="shared" si="54"/>
        <v>9.6129639359517984</v>
      </c>
      <c r="M292">
        <f t="shared" si="55"/>
        <v>1.8327730530080355E-4</v>
      </c>
      <c r="N292">
        <f t="shared" si="56"/>
        <v>1.2697824186212179E-3</v>
      </c>
      <c r="O292">
        <f t="shared" si="60"/>
        <v>-1.9612230593113011E-2</v>
      </c>
    </row>
    <row r="293" spans="2:15" x14ac:dyDescent="0.3">
      <c r="B293" s="28">
        <f t="shared" si="49"/>
        <v>23.800000000000068</v>
      </c>
      <c r="C293">
        <f t="shared" si="48"/>
        <v>0.15240000000000001</v>
      </c>
      <c r="D293">
        <f t="shared" si="47"/>
        <v>0.1230379256561011</v>
      </c>
      <c r="E293">
        <f t="shared" si="59"/>
        <v>2.5276594415114345E-2</v>
      </c>
      <c r="F293">
        <f t="shared" si="59"/>
        <v>0.17328201301173424</v>
      </c>
      <c r="G293">
        <f t="shared" si="58"/>
        <v>0.24576959849453867</v>
      </c>
      <c r="H293">
        <f t="shared" si="50"/>
        <v>9.8209802852712112E-3</v>
      </c>
      <c r="I293">
        <f t="shared" si="51"/>
        <v>1.7044767379830071E-3</v>
      </c>
      <c r="J293">
        <f t="shared" si="52"/>
        <v>2.9522403105058329E-3</v>
      </c>
      <c r="K293">
        <f t="shared" si="53"/>
        <v>16.696324333635197</v>
      </c>
      <c r="L293">
        <f t="shared" si="54"/>
        <v>9.6396273485015804</v>
      </c>
      <c r="M293">
        <f t="shared" si="55"/>
        <v>1.8410527989733513E-4</v>
      </c>
      <c r="N293">
        <f t="shared" si="56"/>
        <v>1.2755187948954938E-3</v>
      </c>
      <c r="O293">
        <f t="shared" si="60"/>
        <v>-2.088201301173423E-2</v>
      </c>
    </row>
    <row r="294" spans="2:15" x14ac:dyDescent="0.3">
      <c r="B294" s="28">
        <f t="shared" si="49"/>
        <v>23.90000000000007</v>
      </c>
      <c r="C294">
        <f t="shared" si="48"/>
        <v>0.15240000000000001</v>
      </c>
      <c r="D294">
        <f t="shared" si="47"/>
        <v>0.1235548917302864</v>
      </c>
      <c r="E294">
        <f t="shared" si="59"/>
        <v>2.546069969501168E-2</v>
      </c>
      <c r="F294">
        <f t="shared" si="59"/>
        <v>0.17455753180662972</v>
      </c>
      <c r="G294">
        <f t="shared" si="58"/>
        <v>0.24792307863936644</v>
      </c>
      <c r="H294">
        <f t="shared" si="50"/>
        <v>9.8807272424363355E-3</v>
      </c>
      <c r="I294">
        <f t="shared" si="51"/>
        <v>1.7240216760670501E-3</v>
      </c>
      <c r="J294">
        <f t="shared" si="52"/>
        <v>2.9860931362981832E-3</v>
      </c>
      <c r="K294">
        <f t="shared" si="53"/>
        <v>16.742310654335927</v>
      </c>
      <c r="L294">
        <f t="shared" si="54"/>
        <v>9.666177563137186</v>
      </c>
      <c r="M294">
        <f t="shared" si="55"/>
        <v>1.8493686647980091E-4</v>
      </c>
      <c r="N294">
        <f t="shared" si="56"/>
        <v>1.2812801957423872E-3</v>
      </c>
      <c r="O294">
        <f t="shared" si="60"/>
        <v>-2.2157531806629716E-2</v>
      </c>
    </row>
    <row r="295" spans="2:15" x14ac:dyDescent="0.3">
      <c r="B295" s="28">
        <f t="shared" si="49"/>
        <v>24.000000000000071</v>
      </c>
      <c r="C295">
        <f t="shared" si="48"/>
        <v>0.15240000000000001</v>
      </c>
      <c r="D295">
        <f t="shared" si="47"/>
        <v>0.12407185780447172</v>
      </c>
      <c r="E295">
        <f t="shared" si="59"/>
        <v>2.5645636561491481E-2</v>
      </c>
      <c r="F295">
        <f t="shared" si="59"/>
        <v>0.17583881200237211</v>
      </c>
      <c r="G295">
        <f t="shared" si="58"/>
        <v>0.25008942887216967</v>
      </c>
      <c r="H295">
        <f t="shared" si="50"/>
        <v>9.940614838314139E-3</v>
      </c>
      <c r="I295">
        <f t="shared" si="51"/>
        <v>1.743733082671119E-3</v>
      </c>
      <c r="J295">
        <f t="shared" si="52"/>
        <v>3.0202342940250796E-3</v>
      </c>
      <c r="K295">
        <f t="shared" si="53"/>
        <v>16.788100544736913</v>
      </c>
      <c r="L295">
        <f t="shared" si="54"/>
        <v>9.6926143686863622</v>
      </c>
      <c r="M295">
        <f t="shared" si="55"/>
        <v>1.857720947138053E-4</v>
      </c>
      <c r="N295">
        <f t="shared" si="56"/>
        <v>1.2870668266912334E-3</v>
      </c>
      <c r="O295">
        <f t="shared" si="60"/>
        <v>-2.3438812002372106E-2</v>
      </c>
    </row>
    <row r="296" spans="2:15" x14ac:dyDescent="0.3">
      <c r="B296" s="28">
        <f t="shared" si="49"/>
        <v>24.100000000000072</v>
      </c>
      <c r="C296">
        <f t="shared" si="48"/>
        <v>0.15240000000000001</v>
      </c>
      <c r="D296">
        <f t="shared" si="47"/>
        <v>0.12458882387865702</v>
      </c>
      <c r="E296">
        <f t="shared" si="59"/>
        <v>2.5831408656205288E-2</v>
      </c>
      <c r="F296">
        <f t="shared" si="59"/>
        <v>0.17712587882906336</v>
      </c>
      <c r="G296">
        <f t="shared" si="58"/>
        <v>0.25226871610016471</v>
      </c>
      <c r="H296">
        <f t="shared" si="50"/>
        <v>1.0000643028055539E-2</v>
      </c>
      <c r="I296">
        <f t="shared" si="51"/>
        <v>1.7636120865284982E-3</v>
      </c>
      <c r="J296">
        <f t="shared" si="52"/>
        <v>3.0546657387099177E-3</v>
      </c>
      <c r="K296">
        <f t="shared" si="53"/>
        <v>16.833693637871352</v>
      </c>
      <c r="L296">
        <f t="shared" si="54"/>
        <v>9.7189375532807176</v>
      </c>
      <c r="M296">
        <f t="shared" si="55"/>
        <v>1.8661099449655686E-4</v>
      </c>
      <c r="N296">
        <f t="shared" si="56"/>
        <v>1.2928788948759701E-3</v>
      </c>
      <c r="O296">
        <f t="shared" si="60"/>
        <v>-2.4725878829063352E-2</v>
      </c>
    </row>
    <row r="297" spans="2:15" x14ac:dyDescent="0.3">
      <c r="B297" s="28">
        <f t="shared" si="49"/>
        <v>24.200000000000074</v>
      </c>
      <c r="C297">
        <f t="shared" si="48"/>
        <v>0.15240000000000001</v>
      </c>
      <c r="D297">
        <f t="shared" si="47"/>
        <v>0.1251057899528423</v>
      </c>
      <c r="E297">
        <f t="shared" si="59"/>
        <v>2.6018019650701846E-2</v>
      </c>
      <c r="F297">
        <f t="shared" si="59"/>
        <v>0.17841875772393934</v>
      </c>
      <c r="G297">
        <f t="shared" si="58"/>
        <v>0.25446100776572683</v>
      </c>
      <c r="H297">
        <f t="shared" si="50"/>
        <v>1.0060811767867295E-2</v>
      </c>
      <c r="I297">
        <f t="shared" si="51"/>
        <v>1.7836598247775953E-3</v>
      </c>
      <c r="J297">
        <f t="shared" si="52"/>
        <v>3.089389439934196E-3</v>
      </c>
      <c r="K297">
        <f t="shared" si="53"/>
        <v>16.879089565560257</v>
      </c>
      <c r="L297">
        <f t="shared" si="54"/>
        <v>9.7451469043520191</v>
      </c>
      <c r="M297">
        <f t="shared" si="55"/>
        <v>1.8745359596004295E-4</v>
      </c>
      <c r="N297">
        <f t="shared" si="56"/>
        <v>1.2987166090571295E-3</v>
      </c>
      <c r="O297">
        <f t="shared" si="60"/>
        <v>-2.6018757723939329E-2</v>
      </c>
    </row>
    <row r="298" spans="2:15" x14ac:dyDescent="0.3">
      <c r="B298" s="28">
        <f t="shared" si="49"/>
        <v>24.300000000000075</v>
      </c>
      <c r="C298">
        <f t="shared" si="48"/>
        <v>0.15240000000000001</v>
      </c>
      <c r="D298">
        <f t="shared" si="47"/>
        <v>0.12562275602702763</v>
      </c>
      <c r="E298">
        <f t="shared" si="59"/>
        <v>2.6205473246661889E-2</v>
      </c>
      <c r="F298">
        <f t="shared" si="59"/>
        <v>0.17971747433299645</v>
      </c>
      <c r="G298">
        <f t="shared" si="58"/>
        <v>0.2566663718512297</v>
      </c>
      <c r="H298">
        <f t="shared" si="50"/>
        <v>1.0121121014997595E-2</v>
      </c>
      <c r="I298">
        <f t="shared" si="51"/>
        <v>1.8038774430416764E-3</v>
      </c>
      <c r="J298">
        <f t="shared" si="52"/>
        <v>3.124407381975617E-3</v>
      </c>
      <c r="K298">
        <f t="shared" si="53"/>
        <v>16.92428795840727</v>
      </c>
      <c r="L298">
        <f t="shared" si="54"/>
        <v>9.7712422086291824</v>
      </c>
      <c r="M298">
        <f t="shared" si="55"/>
        <v>1.8829992947422188E-4</v>
      </c>
      <c r="N298">
        <f t="shared" si="56"/>
        <v>1.3045801796439539E-3</v>
      </c>
      <c r="O298">
        <f t="shared" si="60"/>
        <v>-2.7317474332996444E-2</v>
      </c>
    </row>
    <row r="299" spans="2:15" x14ac:dyDescent="0.3">
      <c r="B299" s="28">
        <f t="shared" si="49"/>
        <v>24.400000000000077</v>
      </c>
      <c r="C299">
        <f t="shared" si="48"/>
        <v>0.15240000000000001</v>
      </c>
      <c r="D299">
        <f t="shared" si="47"/>
        <v>0.12613972210121294</v>
      </c>
      <c r="E299">
        <f t="shared" si="59"/>
        <v>2.6393773176136111E-2</v>
      </c>
      <c r="F299">
        <f t="shared" si="59"/>
        <v>0.18102205451264042</v>
      </c>
      <c r="G299">
        <f t="shared" si="58"/>
        <v>0.25888487688394435</v>
      </c>
      <c r="H299">
        <f t="shared" si="50"/>
        <v>1.018157072772178E-2</v>
      </c>
      <c r="I299">
        <f t="shared" si="51"/>
        <v>1.8242660955094967E-3</v>
      </c>
      <c r="J299">
        <f t="shared" si="52"/>
        <v>3.1597215639477465E-3</v>
      </c>
      <c r="K299">
        <f t="shared" si="53"/>
        <v>16.969288445792682</v>
      </c>
      <c r="L299">
        <f t="shared" si="54"/>
        <v>9.7972232521348097</v>
      </c>
      <c r="M299">
        <f t="shared" si="55"/>
        <v>1.8915002565025491E-4</v>
      </c>
      <c r="N299">
        <f t="shared" si="56"/>
        <v>1.3104698187167915E-3</v>
      </c>
      <c r="O299">
        <f t="shared" si="60"/>
        <v>-2.862205451264041E-2</v>
      </c>
    </row>
    <row r="300" spans="2:15" x14ac:dyDescent="0.3">
      <c r="B300" s="28">
        <f t="shared" si="49"/>
        <v>24.500000000000078</v>
      </c>
      <c r="C300">
        <f t="shared" si="48"/>
        <v>0.15240000000000001</v>
      </c>
      <c r="D300">
        <f t="shared" si="47"/>
        <v>0.12665668817539824</v>
      </c>
      <c r="E300">
        <f t="shared" si="59"/>
        <v>2.6582923201786367E-2</v>
      </c>
      <c r="F300">
        <f t="shared" si="59"/>
        <v>0.18233252433135722</v>
      </c>
      <c r="G300">
        <f t="shared" si="58"/>
        <v>0.26111659194099918</v>
      </c>
      <c r="H300">
        <f t="shared" si="50"/>
        <v>1.0242160865328183E-2</v>
      </c>
      <c r="I300">
        <f t="shared" si="51"/>
        <v>1.844826945016826E-3</v>
      </c>
      <c r="J300">
        <f t="shared" si="52"/>
        <v>3.1953339999412182E-3</v>
      </c>
      <c r="K300">
        <f t="shared" si="53"/>
        <v>17.014090655867687</v>
      </c>
      <c r="L300">
        <f t="shared" si="54"/>
        <v>9.8230898201819059</v>
      </c>
      <c r="M300">
        <f t="shared" si="55"/>
        <v>1.9000391534376883E-4</v>
      </c>
      <c r="N300">
        <f t="shared" si="56"/>
        <v>1.3163857400496936E-3</v>
      </c>
      <c r="O300">
        <f t="shared" si="60"/>
        <v>-2.9932524331357208E-2</v>
      </c>
    </row>
    <row r="301" spans="2:15" x14ac:dyDescent="0.3">
      <c r="B301" s="28">
        <f t="shared" si="49"/>
        <v>24.60000000000008</v>
      </c>
      <c r="C301">
        <f t="shared" si="48"/>
        <v>0.15240000000000001</v>
      </c>
      <c r="D301">
        <f t="shared" si="47"/>
        <v>0.12717365424958352</v>
      </c>
      <c r="E301">
        <f t="shared" si="59"/>
        <v>2.6772927117130134E-2</v>
      </c>
      <c r="F301">
        <f t="shared" si="59"/>
        <v>0.18364891007140691</v>
      </c>
      <c r="G301">
        <f t="shared" si="58"/>
        <v>0.26336158665439974</v>
      </c>
      <c r="H301">
        <f t="shared" si="50"/>
        <v>1.0302891388104115E-2</v>
      </c>
      <c r="I301">
        <f t="shared" si="51"/>
        <v>1.8655611631288769E-3</v>
      </c>
      <c r="J301">
        <f t="shared" si="52"/>
        <v>3.2312467191665051E-3</v>
      </c>
      <c r="K301">
        <f t="shared" si="53"/>
        <v>17.058694215548915</v>
      </c>
      <c r="L301">
        <f t="shared" si="54"/>
        <v>9.8488416973706769</v>
      </c>
      <c r="M301">
        <f t="shared" si="55"/>
        <v>1.9086162965814815E-4</v>
      </c>
      <c r="N301">
        <f t="shared" si="56"/>
        <v>1.32232815913323E-3</v>
      </c>
      <c r="O301">
        <f t="shared" si="60"/>
        <v>-3.1248910071406899E-2</v>
      </c>
    </row>
    <row r="302" spans="2:15" x14ac:dyDescent="0.3">
      <c r="B302" s="28">
        <f t="shared" si="49"/>
        <v>24.700000000000081</v>
      </c>
      <c r="C302">
        <f t="shared" si="48"/>
        <v>0.15240000000000001</v>
      </c>
      <c r="D302">
        <f t="shared" si="47"/>
        <v>0.12769062032376882</v>
      </c>
      <c r="E302">
        <f t="shared" si="59"/>
        <v>2.6963788746788283E-2</v>
      </c>
      <c r="F302">
        <f t="shared" si="59"/>
        <v>0.18497123823054012</v>
      </c>
      <c r="G302">
        <f t="shared" si="58"/>
        <v>0.26561993121611177</v>
      </c>
      <c r="H302">
        <f t="shared" si="50"/>
        <v>1.036376225732199E-2</v>
      </c>
      <c r="I302">
        <f t="shared" si="51"/>
        <v>1.8864699302236511E-3</v>
      </c>
      <c r="J302">
        <f t="shared" si="52"/>
        <v>3.2674617660982783E-3</v>
      </c>
      <c r="K302">
        <f t="shared" si="53"/>
        <v>17.103098750512498</v>
      </c>
      <c r="L302">
        <f t="shared" si="54"/>
        <v>9.8744786675851426</v>
      </c>
      <c r="M302">
        <f t="shared" si="55"/>
        <v>1.9172319994786667E-4</v>
      </c>
      <c r="N302">
        <f t="shared" si="56"/>
        <v>1.3282972931975673E-3</v>
      </c>
      <c r="O302">
        <f t="shared" si="60"/>
        <v>-3.2571238230540117E-2</v>
      </c>
    </row>
    <row r="303" spans="2:15" x14ac:dyDescent="0.3">
      <c r="B303" s="28">
        <f t="shared" si="49"/>
        <v>24.800000000000082</v>
      </c>
      <c r="C303">
        <f t="shared" si="48"/>
        <v>0.15240000000000001</v>
      </c>
      <c r="D303">
        <f t="shared" si="47"/>
        <v>0.12820758639795415</v>
      </c>
      <c r="E303">
        <f t="shared" si="59"/>
        <v>2.7155511946736148E-2</v>
      </c>
      <c r="F303">
        <f t="shared" si="59"/>
        <v>0.18629953552373768</v>
      </c>
      <c r="G303">
        <f t="shared" si="58"/>
        <v>0.26789169638320554</v>
      </c>
      <c r="H303">
        <f t="shared" si="50"/>
        <v>1.042477343522555E-2</v>
      </c>
      <c r="I303">
        <f t="shared" si="51"/>
        <v>1.9075544355762265E-3</v>
      </c>
      <c r="J303">
        <f t="shared" si="52"/>
        <v>3.3039812006213968E-3</v>
      </c>
      <c r="K303">
        <f t="shared" si="53"/>
        <v>17.147303885188375</v>
      </c>
      <c r="L303">
        <f t="shared" si="54"/>
        <v>9.9000005139898271</v>
      </c>
      <c r="M303">
        <f t="shared" si="55"/>
        <v>1.9258865782185083E-4</v>
      </c>
      <c r="N303">
        <f t="shared" si="56"/>
        <v>1.3342933612357712E-3</v>
      </c>
      <c r="O303">
        <f t="shared" si="60"/>
        <v>-3.3899535523737673E-2</v>
      </c>
    </row>
    <row r="304" spans="2:15" x14ac:dyDescent="0.3">
      <c r="B304" s="28">
        <f t="shared" si="49"/>
        <v>24.900000000000084</v>
      </c>
      <c r="C304">
        <f t="shared" si="48"/>
        <v>0.15240000000000001</v>
      </c>
      <c r="D304">
        <f t="shared" si="47"/>
        <v>0.12872455247213946</v>
      </c>
      <c r="E304">
        <f t="shared" si="59"/>
        <v>2.7348100604557998E-2</v>
      </c>
      <c r="F304">
        <f t="shared" si="59"/>
        <v>0.18763382888497346</v>
      </c>
      <c r="G304">
        <f t="shared" si="58"/>
        <v>0.27017695348306481</v>
      </c>
      <c r="H304">
        <f t="shared" si="50"/>
        <v>1.0485924885016235E-2</v>
      </c>
      <c r="I304">
        <f t="shared" si="51"/>
        <v>1.9288158774439729E-3</v>
      </c>
      <c r="J304">
        <f t="shared" si="52"/>
        <v>3.3408070981785056E-3</v>
      </c>
      <c r="K304">
        <f t="shared" si="53"/>
        <v>17.191309242754848</v>
      </c>
      <c r="L304">
        <f t="shared" si="54"/>
        <v>9.925407019026613</v>
      </c>
      <c r="M304">
        <f t="shared" si="55"/>
        <v>1.9345803514687595E-4</v>
      </c>
      <c r="N304">
        <f t="shared" si="56"/>
        <v>1.3403165840273387E-3</v>
      </c>
      <c r="O304">
        <f t="shared" si="60"/>
        <v>-3.523382888497345E-2</v>
      </c>
    </row>
    <row r="305" spans="2:15" x14ac:dyDescent="0.3">
      <c r="B305" s="28">
        <f t="shared" si="49"/>
        <v>25.000000000000085</v>
      </c>
      <c r="C305">
        <f t="shared" si="48"/>
        <v>0.15240000000000001</v>
      </c>
      <c r="D305">
        <f t="shared" si="47"/>
        <v>0.12924151854632476</v>
      </c>
      <c r="E305">
        <f t="shared" si="59"/>
        <v>2.7541558639704873E-2</v>
      </c>
      <c r="F305">
        <f t="shared" si="59"/>
        <v>0.18897414546900079</v>
      </c>
      <c r="G305">
        <f t="shared" si="58"/>
        <v>0.27247577441865922</v>
      </c>
      <c r="H305">
        <f t="shared" si="50"/>
        <v>1.0547216570839638E-2</v>
      </c>
      <c r="I305">
        <f t="shared" si="51"/>
        <v>1.9502554631527437E-3</v>
      </c>
      <c r="J305">
        <f t="shared" si="52"/>
        <v>3.3779415499193242E-3</v>
      </c>
      <c r="K305">
        <f t="shared" si="53"/>
        <v>17.23511444513246</v>
      </c>
      <c r="L305">
        <f t="shared" si="54"/>
        <v>9.9506979644112334</v>
      </c>
      <c r="M305">
        <f t="shared" si="55"/>
        <v>1.9433136405100571E-4</v>
      </c>
      <c r="N305">
        <f t="shared" si="56"/>
        <v>1.3463671841620235E-3</v>
      </c>
      <c r="O305">
        <f t="shared" si="60"/>
        <v>-3.6574145469000785E-2</v>
      </c>
    </row>
    <row r="306" spans="2:15" x14ac:dyDescent="0.3">
      <c r="B306" s="28"/>
    </row>
    <row r="307" spans="2:15" x14ac:dyDescent="0.3">
      <c r="B307" s="28"/>
    </row>
    <row r="308" spans="2:15" x14ac:dyDescent="0.3">
      <c r="B308" s="28"/>
    </row>
    <row r="309" spans="2:15" x14ac:dyDescent="0.3">
      <c r="B309" s="28"/>
    </row>
  </sheetData>
  <mergeCells count="7">
    <mergeCell ref="B42:E42"/>
    <mergeCell ref="B16:E16"/>
    <mergeCell ref="H16:K16"/>
    <mergeCell ref="B17:E17"/>
    <mergeCell ref="H17:K17"/>
    <mergeCell ref="B30:D30"/>
    <mergeCell ref="B34:D3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50E9-A937-4A48-A58E-324E52DE1375}">
  <dimension ref="A1:BC300"/>
  <sheetViews>
    <sheetView topLeftCell="AJ1" zoomScaleNormal="100" workbookViewId="0">
      <selection activeCell="W5" sqref="W5"/>
    </sheetView>
  </sheetViews>
  <sheetFormatPr defaultColWidth="11" defaultRowHeight="15.6" x14ac:dyDescent="0.3"/>
  <cols>
    <col min="1" max="1" width="13.5" bestFit="1" customWidth="1"/>
    <col min="2" max="17" width="0" hidden="1" customWidth="1"/>
    <col min="18" max="18" width="14.8984375" bestFit="1" customWidth="1"/>
    <col min="19" max="19" width="14.8984375" customWidth="1"/>
    <col min="32" max="32" width="15.5" bestFit="1" customWidth="1"/>
    <col min="33" max="33" width="17.09765625" bestFit="1" customWidth="1"/>
  </cols>
  <sheetData>
    <row r="1" spans="1:55" x14ac:dyDescent="0.3">
      <c r="A1" t="s">
        <v>190</v>
      </c>
      <c r="R1" t="s">
        <v>191</v>
      </c>
      <c r="S1" t="s">
        <v>192</v>
      </c>
      <c r="T1" t="s">
        <v>193</v>
      </c>
      <c r="U1" t="s">
        <v>190</v>
      </c>
      <c r="V1" t="s">
        <v>191</v>
      </c>
    </row>
    <row r="2" spans="1:55" x14ac:dyDescent="0.3">
      <c r="A2">
        <v>1</v>
      </c>
      <c r="B2">
        <v>0</v>
      </c>
      <c r="C2" t="s">
        <v>194</v>
      </c>
      <c r="D2" t="s">
        <v>195</v>
      </c>
      <c r="E2" t="s">
        <v>196</v>
      </c>
      <c r="F2">
        <v>785</v>
      </c>
      <c r="G2">
        <v>320</v>
      </c>
      <c r="H2">
        <v>1</v>
      </c>
      <c r="I2">
        <v>203</v>
      </c>
      <c r="J2">
        <v>2</v>
      </c>
      <c r="K2" t="s">
        <v>197</v>
      </c>
      <c r="L2" t="s">
        <v>196</v>
      </c>
      <c r="M2">
        <v>0</v>
      </c>
      <c r="N2">
        <v>0</v>
      </c>
      <c r="O2">
        <v>0</v>
      </c>
      <c r="P2">
        <v>0</v>
      </c>
      <c r="Q2">
        <v>0</v>
      </c>
      <c r="R2">
        <f t="shared" ref="R2:R65" si="0">((H2^2)+(I2^2))^0.5</f>
        <v>203.00246303924493</v>
      </c>
      <c r="S2">
        <f>R2/0.8</f>
        <v>253.75307879905614</v>
      </c>
      <c r="U2">
        <v>1</v>
      </c>
      <c r="V2">
        <v>203.00246303924499</v>
      </c>
    </row>
    <row r="3" spans="1:55" ht="16.2" thickBot="1" x14ac:dyDescent="0.35">
      <c r="A3">
        <v>2</v>
      </c>
      <c r="B3">
        <v>1</v>
      </c>
      <c r="C3" t="s">
        <v>194</v>
      </c>
      <c r="D3" t="s">
        <v>195</v>
      </c>
      <c r="E3" t="s">
        <v>196</v>
      </c>
      <c r="F3">
        <v>978</v>
      </c>
      <c r="G3">
        <v>468</v>
      </c>
      <c r="H3">
        <v>31</v>
      </c>
      <c r="I3">
        <v>145</v>
      </c>
      <c r="J3">
        <v>2</v>
      </c>
      <c r="K3" t="s">
        <v>197</v>
      </c>
      <c r="L3" t="s">
        <v>196</v>
      </c>
      <c r="M3">
        <v>0</v>
      </c>
      <c r="N3">
        <v>0</v>
      </c>
      <c r="O3">
        <v>0</v>
      </c>
      <c r="P3">
        <v>0</v>
      </c>
      <c r="Q3">
        <v>0</v>
      </c>
      <c r="R3">
        <f t="shared" si="0"/>
        <v>148.2767682410161</v>
      </c>
      <c r="S3">
        <f t="shared" ref="S3:S66" si="1">R3/0.8</f>
        <v>185.34596030127011</v>
      </c>
      <c r="U3">
        <v>2</v>
      </c>
      <c r="V3">
        <v>148.2767682410161</v>
      </c>
    </row>
    <row r="4" spans="1:55" ht="16.2" thickBot="1" x14ac:dyDescent="0.35">
      <c r="A4">
        <v>3</v>
      </c>
      <c r="B4">
        <v>2</v>
      </c>
      <c r="C4" t="s">
        <v>194</v>
      </c>
      <c r="D4" t="s">
        <v>195</v>
      </c>
      <c r="E4" t="s">
        <v>196</v>
      </c>
      <c r="F4">
        <v>801</v>
      </c>
      <c r="G4">
        <v>541</v>
      </c>
      <c r="H4">
        <v>37</v>
      </c>
      <c r="I4">
        <v>204</v>
      </c>
      <c r="J4">
        <v>2</v>
      </c>
      <c r="K4" t="s">
        <v>197</v>
      </c>
      <c r="L4" t="s">
        <v>196</v>
      </c>
      <c r="M4">
        <v>0</v>
      </c>
      <c r="N4">
        <v>0</v>
      </c>
      <c r="O4">
        <v>0</v>
      </c>
      <c r="P4">
        <v>0</v>
      </c>
      <c r="Q4">
        <v>0</v>
      </c>
      <c r="R4">
        <f t="shared" si="0"/>
        <v>207.32824216685964</v>
      </c>
      <c r="S4">
        <f t="shared" si="1"/>
        <v>259.16030270857453</v>
      </c>
      <c r="U4">
        <v>3</v>
      </c>
      <c r="V4">
        <v>207.32824216685964</v>
      </c>
      <c r="AA4" s="87" t="s">
        <v>198</v>
      </c>
      <c r="AB4" s="88"/>
      <c r="AC4" s="88"/>
      <c r="AD4" s="88"/>
      <c r="AE4" s="88"/>
      <c r="AF4" s="88"/>
      <c r="AG4" s="88"/>
      <c r="AH4" s="88"/>
      <c r="AI4" s="89"/>
      <c r="AU4" s="87" t="s">
        <v>199</v>
      </c>
      <c r="AV4" s="88"/>
      <c r="AW4" s="88"/>
      <c r="AX4" s="88"/>
      <c r="AY4" s="88"/>
      <c r="AZ4" s="88"/>
      <c r="BA4" s="88"/>
      <c r="BB4" s="88"/>
      <c r="BC4" s="89"/>
    </row>
    <row r="5" spans="1:55" x14ac:dyDescent="0.3">
      <c r="A5">
        <v>4</v>
      </c>
      <c r="B5">
        <v>3</v>
      </c>
      <c r="C5" t="s">
        <v>194</v>
      </c>
      <c r="D5" t="s">
        <v>195</v>
      </c>
      <c r="E5" t="s">
        <v>196</v>
      </c>
      <c r="F5">
        <v>524</v>
      </c>
      <c r="G5">
        <v>508</v>
      </c>
      <c r="H5">
        <v>142</v>
      </c>
      <c r="I5">
        <v>137</v>
      </c>
      <c r="J5">
        <v>2</v>
      </c>
      <c r="K5" t="s">
        <v>197</v>
      </c>
      <c r="L5" t="s">
        <v>196</v>
      </c>
      <c r="M5">
        <v>0</v>
      </c>
      <c r="N5">
        <v>0</v>
      </c>
      <c r="O5">
        <v>0</v>
      </c>
      <c r="P5">
        <v>0</v>
      </c>
      <c r="Q5">
        <v>0</v>
      </c>
      <c r="R5">
        <f t="shared" si="0"/>
        <v>197.31446981911895</v>
      </c>
      <c r="S5">
        <f t="shared" si="1"/>
        <v>246.64308727389869</v>
      </c>
      <c r="U5">
        <v>4</v>
      </c>
      <c r="V5">
        <v>197.31446981911895</v>
      </c>
      <c r="AB5" s="50" t="s">
        <v>200</v>
      </c>
      <c r="AC5" s="51">
        <f>MAX(V2:V51)</f>
        <v>304.00164473239283</v>
      </c>
      <c r="AD5" s="52">
        <f>(AC5-AC6)/10</f>
        <v>27.798242106987743</v>
      </c>
      <c r="AV5" s="50" t="s">
        <v>200</v>
      </c>
      <c r="AW5" s="51">
        <f>MAX(S2:S300)</f>
        <v>590.38255606005157</v>
      </c>
      <c r="AX5" s="52">
        <f>(AW5-AW6)/10</f>
        <v>56.98810317264806</v>
      </c>
      <c r="BB5" t="s">
        <v>201</v>
      </c>
    </row>
    <row r="6" spans="1:55" x14ac:dyDescent="0.3">
      <c r="A6">
        <v>5</v>
      </c>
      <c r="B6">
        <v>4</v>
      </c>
      <c r="C6" t="s">
        <v>194</v>
      </c>
      <c r="D6" t="s">
        <v>195</v>
      </c>
      <c r="E6" t="s">
        <v>196</v>
      </c>
      <c r="F6">
        <v>549</v>
      </c>
      <c r="G6">
        <v>290</v>
      </c>
      <c r="H6">
        <v>24</v>
      </c>
      <c r="I6">
        <v>181</v>
      </c>
      <c r="J6">
        <v>2</v>
      </c>
      <c r="K6" t="s">
        <v>197</v>
      </c>
      <c r="L6" t="s">
        <v>196</v>
      </c>
      <c r="M6">
        <v>0</v>
      </c>
      <c r="N6">
        <v>0</v>
      </c>
      <c r="O6">
        <v>0</v>
      </c>
      <c r="P6">
        <v>0</v>
      </c>
      <c r="Q6">
        <v>0</v>
      </c>
      <c r="R6">
        <f t="shared" si="0"/>
        <v>182.58422713914803</v>
      </c>
      <c r="S6">
        <f t="shared" si="1"/>
        <v>228.23028392393502</v>
      </c>
      <c r="U6">
        <v>5</v>
      </c>
      <c r="V6">
        <v>182.58422713914803</v>
      </c>
      <c r="AB6" s="50" t="s">
        <v>202</v>
      </c>
      <c r="AC6" s="51">
        <f>MIN(V2:V101)</f>
        <v>26.019223662515376</v>
      </c>
      <c r="AV6" s="50" t="s">
        <v>202</v>
      </c>
      <c r="AW6" s="51">
        <f>MIN(S2:S300)</f>
        <v>20.501524333570906</v>
      </c>
    </row>
    <row r="7" spans="1:55" x14ac:dyDescent="0.3">
      <c r="A7">
        <v>6</v>
      </c>
      <c r="B7">
        <v>5</v>
      </c>
      <c r="C7" t="s">
        <v>194</v>
      </c>
      <c r="D7" t="s">
        <v>195</v>
      </c>
      <c r="E7" t="s">
        <v>196</v>
      </c>
      <c r="F7">
        <v>460</v>
      </c>
      <c r="G7">
        <v>61</v>
      </c>
      <c r="H7">
        <v>90</v>
      </c>
      <c r="I7">
        <v>202</v>
      </c>
      <c r="J7">
        <v>2</v>
      </c>
      <c r="K7" t="s">
        <v>197</v>
      </c>
      <c r="L7" t="s">
        <v>196</v>
      </c>
      <c r="M7">
        <v>0</v>
      </c>
      <c r="N7">
        <v>0</v>
      </c>
      <c r="O7">
        <v>0</v>
      </c>
      <c r="P7">
        <v>0</v>
      </c>
      <c r="Q7">
        <v>0</v>
      </c>
      <c r="R7">
        <f t="shared" si="0"/>
        <v>221.14248800264502</v>
      </c>
      <c r="S7">
        <f t="shared" si="1"/>
        <v>276.42811000330624</v>
      </c>
      <c r="U7">
        <v>6</v>
      </c>
      <c r="V7">
        <v>221.14248800264502</v>
      </c>
      <c r="AB7" s="50" t="s">
        <v>203</v>
      </c>
      <c r="AC7" s="53">
        <v>9</v>
      </c>
      <c r="AV7" s="50" t="s">
        <v>203</v>
      </c>
      <c r="AW7" s="53">
        <v>9</v>
      </c>
    </row>
    <row r="8" spans="1:55" x14ac:dyDescent="0.3">
      <c r="A8">
        <v>7</v>
      </c>
      <c r="B8">
        <v>6</v>
      </c>
      <c r="C8" t="s">
        <v>194</v>
      </c>
      <c r="D8" t="s">
        <v>195</v>
      </c>
      <c r="E8" t="s">
        <v>196</v>
      </c>
      <c r="F8">
        <v>921</v>
      </c>
      <c r="G8">
        <v>33</v>
      </c>
      <c r="H8">
        <v>2</v>
      </c>
      <c r="I8">
        <v>165</v>
      </c>
      <c r="J8">
        <v>2</v>
      </c>
      <c r="K8" t="s">
        <v>197</v>
      </c>
      <c r="L8" t="s">
        <v>196</v>
      </c>
      <c r="M8">
        <v>0</v>
      </c>
      <c r="N8">
        <v>0</v>
      </c>
      <c r="O8">
        <v>0</v>
      </c>
      <c r="P8">
        <v>0</v>
      </c>
      <c r="Q8">
        <v>0</v>
      </c>
      <c r="R8">
        <f t="shared" si="0"/>
        <v>165.01212076693034</v>
      </c>
      <c r="S8">
        <f t="shared" si="1"/>
        <v>206.2651509586629</v>
      </c>
      <c r="U8">
        <v>7</v>
      </c>
      <c r="V8">
        <v>165.01212076693034</v>
      </c>
      <c r="AB8" s="50" t="s">
        <v>204</v>
      </c>
      <c r="AC8" s="51">
        <f>(AC5-AC6)/9</f>
        <v>30.886935674430827</v>
      </c>
      <c r="AV8" s="50" t="s">
        <v>204</v>
      </c>
      <c r="AW8" s="54">
        <f>(AW5-AW6)/AW7</f>
        <v>63.320114636275626</v>
      </c>
    </row>
    <row r="9" spans="1:55" x14ac:dyDescent="0.3">
      <c r="A9">
        <v>8</v>
      </c>
      <c r="B9">
        <v>7</v>
      </c>
      <c r="C9" t="s">
        <v>194</v>
      </c>
      <c r="D9" t="s">
        <v>195</v>
      </c>
      <c r="E9" t="s">
        <v>196</v>
      </c>
      <c r="F9">
        <v>1166</v>
      </c>
      <c r="G9">
        <v>53</v>
      </c>
      <c r="H9">
        <v>20</v>
      </c>
      <c r="I9">
        <v>177</v>
      </c>
      <c r="J9">
        <v>2</v>
      </c>
      <c r="K9" t="s">
        <v>197</v>
      </c>
      <c r="L9" t="s">
        <v>196</v>
      </c>
      <c r="M9">
        <v>0</v>
      </c>
      <c r="N9">
        <v>0</v>
      </c>
      <c r="O9">
        <v>0</v>
      </c>
      <c r="P9">
        <v>0</v>
      </c>
      <c r="Q9">
        <v>0</v>
      </c>
      <c r="R9">
        <f t="shared" si="0"/>
        <v>178.12635964393365</v>
      </c>
      <c r="S9">
        <f t="shared" si="1"/>
        <v>222.65794955491705</v>
      </c>
      <c r="U9">
        <v>8</v>
      </c>
      <c r="V9">
        <v>178.12635964393365</v>
      </c>
    </row>
    <row r="10" spans="1:55" x14ac:dyDescent="0.3">
      <c r="A10">
        <v>9</v>
      </c>
      <c r="B10">
        <v>8</v>
      </c>
      <c r="C10" t="s">
        <v>194</v>
      </c>
      <c r="D10" t="s">
        <v>195</v>
      </c>
      <c r="E10" t="s">
        <v>196</v>
      </c>
      <c r="F10">
        <v>161</v>
      </c>
      <c r="G10">
        <v>677</v>
      </c>
      <c r="H10">
        <v>8</v>
      </c>
      <c r="I10">
        <v>261</v>
      </c>
      <c r="J10">
        <v>2</v>
      </c>
      <c r="K10" t="s">
        <v>197</v>
      </c>
      <c r="L10" t="s">
        <v>196</v>
      </c>
      <c r="M10">
        <v>0</v>
      </c>
      <c r="N10">
        <v>0</v>
      </c>
      <c r="O10">
        <v>0</v>
      </c>
      <c r="P10">
        <v>0</v>
      </c>
      <c r="Q10">
        <v>0</v>
      </c>
      <c r="R10">
        <f t="shared" si="0"/>
        <v>261.12257658042518</v>
      </c>
      <c r="S10">
        <f t="shared" si="1"/>
        <v>326.40322072553147</v>
      </c>
      <c r="U10">
        <v>9</v>
      </c>
      <c r="V10">
        <v>261.12257658042518</v>
      </c>
      <c r="AA10" s="50" t="s">
        <v>205</v>
      </c>
      <c r="AB10" s="50" t="s">
        <v>206</v>
      </c>
      <c r="AC10" s="50" t="s">
        <v>207</v>
      </c>
      <c r="AD10" s="50" t="s">
        <v>208</v>
      </c>
      <c r="AE10" s="50" t="s">
        <v>209</v>
      </c>
      <c r="AF10" s="50" t="s">
        <v>210</v>
      </c>
      <c r="AG10" s="50" t="s">
        <v>211</v>
      </c>
      <c r="AH10" s="50" t="s">
        <v>212</v>
      </c>
      <c r="AI10" s="50" t="s">
        <v>213</v>
      </c>
      <c r="AU10" s="50" t="s">
        <v>205</v>
      </c>
      <c r="AV10" s="50" t="s">
        <v>206</v>
      </c>
      <c r="AW10" s="50" t="s">
        <v>207</v>
      </c>
      <c r="AX10" s="50" t="s">
        <v>208</v>
      </c>
      <c r="AY10" s="50" t="s">
        <v>209</v>
      </c>
      <c r="AZ10" s="50" t="s">
        <v>210</v>
      </c>
      <c r="BA10" s="50" t="s">
        <v>211</v>
      </c>
      <c r="BB10" s="50" t="s">
        <v>212</v>
      </c>
      <c r="BC10" s="50" t="s">
        <v>213</v>
      </c>
    </row>
    <row r="11" spans="1:55" x14ac:dyDescent="0.3">
      <c r="A11">
        <v>10</v>
      </c>
      <c r="B11">
        <v>9</v>
      </c>
      <c r="C11" t="s">
        <v>194</v>
      </c>
      <c r="D11" t="s">
        <v>195</v>
      </c>
      <c r="E11" t="s">
        <v>196</v>
      </c>
      <c r="F11">
        <v>105</v>
      </c>
      <c r="G11">
        <v>725</v>
      </c>
      <c r="H11">
        <v>90</v>
      </c>
      <c r="I11">
        <v>16</v>
      </c>
      <c r="J11">
        <v>2</v>
      </c>
      <c r="K11" t="s">
        <v>197</v>
      </c>
      <c r="L11" t="s">
        <v>196</v>
      </c>
      <c r="M11">
        <v>0</v>
      </c>
      <c r="N11">
        <v>0</v>
      </c>
      <c r="O11">
        <v>0</v>
      </c>
      <c r="P11">
        <v>0</v>
      </c>
      <c r="Q11">
        <v>0</v>
      </c>
      <c r="R11">
        <f t="shared" si="0"/>
        <v>91.411159056211517</v>
      </c>
      <c r="S11">
        <f t="shared" si="1"/>
        <v>114.26394882026439</v>
      </c>
      <c r="U11">
        <v>10</v>
      </c>
      <c r="V11">
        <v>91.411159056211517</v>
      </c>
      <c r="AA11" s="49"/>
      <c r="AB11" s="49" t="s">
        <v>214</v>
      </c>
      <c r="AC11" s="49" cm="1">
        <f t="array" ref="AC11:AC21">FREQUENCY(V1:V51,AB12:AB21)</f>
        <v>0</v>
      </c>
      <c r="AD11" s="56" t="s">
        <v>114</v>
      </c>
      <c r="AE11" s="56" t="s">
        <v>114</v>
      </c>
      <c r="AF11" s="57" t="s">
        <v>215</v>
      </c>
      <c r="AG11" s="57" t="s">
        <v>215</v>
      </c>
      <c r="AH11" s="50" t="s">
        <v>114</v>
      </c>
      <c r="AI11" s="50" t="s">
        <v>114</v>
      </c>
      <c r="AU11" s="49"/>
      <c r="AV11" s="49" t="s">
        <v>214</v>
      </c>
      <c r="AW11" s="49" cm="1">
        <f t="array" ref="AW11:AW21">FREQUENCY(S2:S300,AV12:AV21)</f>
        <v>1</v>
      </c>
      <c r="AX11" s="56" t="s">
        <v>114</v>
      </c>
      <c r="AY11" s="56" t="s">
        <v>114</v>
      </c>
      <c r="AZ11" s="57" t="s">
        <v>215</v>
      </c>
      <c r="BA11" s="57" t="s">
        <v>215</v>
      </c>
      <c r="BB11" s="50" t="s">
        <v>114</v>
      </c>
      <c r="BC11" s="50" t="s">
        <v>114</v>
      </c>
    </row>
    <row r="12" spans="1:55" x14ac:dyDescent="0.3">
      <c r="A12">
        <v>11</v>
      </c>
      <c r="B12">
        <v>10</v>
      </c>
      <c r="C12" t="s">
        <v>194</v>
      </c>
      <c r="D12" t="s">
        <v>195</v>
      </c>
      <c r="E12" t="s">
        <v>196</v>
      </c>
      <c r="F12">
        <v>480</v>
      </c>
      <c r="G12">
        <v>958</v>
      </c>
      <c r="H12">
        <v>186</v>
      </c>
      <c r="I12">
        <v>5</v>
      </c>
      <c r="J12">
        <v>2</v>
      </c>
      <c r="K12" t="s">
        <v>197</v>
      </c>
      <c r="L12" t="s">
        <v>196</v>
      </c>
      <c r="M12">
        <v>0</v>
      </c>
      <c r="N12">
        <v>0</v>
      </c>
      <c r="O12">
        <v>0</v>
      </c>
      <c r="P12">
        <v>0</v>
      </c>
      <c r="Q12">
        <v>0</v>
      </c>
      <c r="R12">
        <f t="shared" si="0"/>
        <v>186.06719216455113</v>
      </c>
      <c r="S12">
        <f t="shared" si="1"/>
        <v>232.58399020568891</v>
      </c>
      <c r="U12">
        <v>11</v>
      </c>
      <c r="V12">
        <v>186.06719216455113</v>
      </c>
      <c r="AA12" s="49">
        <f>AA11+1</f>
        <v>1</v>
      </c>
      <c r="AB12" s="66">
        <f>AC6</f>
        <v>26.019223662515376</v>
      </c>
      <c r="AC12" s="55">
        <v>2</v>
      </c>
      <c r="AD12" s="58">
        <f>AC12/$AC$22</f>
        <v>0.04</v>
      </c>
      <c r="AE12" s="59">
        <f>AD12</f>
        <v>0.04</v>
      </c>
      <c r="AF12" s="60">
        <f>(((22/7)*(AB12^3))/6)</f>
        <v>9226.9123149881907</v>
      </c>
      <c r="AG12" s="60">
        <f>AF12*AC12</f>
        <v>18453.824629976381</v>
      </c>
      <c r="AH12" s="61">
        <f>AG12/$AG$22</f>
        <v>1.3318626451168107E-4</v>
      </c>
      <c r="AI12" s="62">
        <f>AH12</f>
        <v>1.3318626451168107E-4</v>
      </c>
      <c r="AU12" s="49">
        <f>AU11+1</f>
        <v>1</v>
      </c>
      <c r="AV12" s="66">
        <f>AW6</f>
        <v>20.501524333570906</v>
      </c>
      <c r="AW12" s="55">
        <v>53</v>
      </c>
      <c r="AX12" s="58">
        <f>AW12/$AC$130</f>
        <v>0.17785234899328858</v>
      </c>
      <c r="AY12" s="59">
        <f>AX12</f>
        <v>0.17785234899328858</v>
      </c>
      <c r="AZ12" s="60">
        <f>(((22/7)*(AV12^3))/6)</f>
        <v>4513.6912576663926</v>
      </c>
      <c r="BA12" s="60">
        <f>AZ12*AW12</f>
        <v>239225.63665631882</v>
      </c>
      <c r="BB12" s="61">
        <f>BA12/$AG$109</f>
        <v>4.0444566327251262E-4</v>
      </c>
      <c r="BC12" s="62">
        <f>BB12</f>
        <v>4.0444566327251262E-4</v>
      </c>
    </row>
    <row r="13" spans="1:55" x14ac:dyDescent="0.3">
      <c r="A13">
        <v>12</v>
      </c>
      <c r="B13">
        <v>11</v>
      </c>
      <c r="C13" t="s">
        <v>194</v>
      </c>
      <c r="D13" t="s">
        <v>195</v>
      </c>
      <c r="E13" t="s">
        <v>196</v>
      </c>
      <c r="F13">
        <v>238</v>
      </c>
      <c r="G13">
        <v>946</v>
      </c>
      <c r="H13">
        <v>93</v>
      </c>
      <c r="I13">
        <v>52</v>
      </c>
      <c r="J13">
        <v>2</v>
      </c>
      <c r="K13" t="s">
        <v>197</v>
      </c>
      <c r="L13" t="s">
        <v>196</v>
      </c>
      <c r="M13">
        <v>0</v>
      </c>
      <c r="N13">
        <v>0</v>
      </c>
      <c r="O13">
        <v>0</v>
      </c>
      <c r="P13">
        <v>0</v>
      </c>
      <c r="Q13">
        <v>0</v>
      </c>
      <c r="R13">
        <f t="shared" si="0"/>
        <v>106.55045753069294</v>
      </c>
      <c r="S13">
        <f t="shared" si="1"/>
        <v>133.18807191336617</v>
      </c>
      <c r="U13">
        <v>12</v>
      </c>
      <c r="V13">
        <v>106.55045753069294</v>
      </c>
      <c r="AA13" s="49">
        <f t="shared" ref="AA13:AA21" si="2">AA12+1</f>
        <v>2</v>
      </c>
      <c r="AB13" s="66">
        <f>AB12+$AC$8</f>
        <v>56.906159336946203</v>
      </c>
      <c r="AC13" s="55">
        <v>4</v>
      </c>
      <c r="AD13" s="58">
        <f t="shared" ref="AD13:AD21" si="3">AC13/$AC$22</f>
        <v>0.08</v>
      </c>
      <c r="AE13" s="59">
        <f>AE12+AD13</f>
        <v>0.12</v>
      </c>
      <c r="AF13" s="60">
        <f t="shared" ref="AF13:AF21" si="4">(((22/7)*(AB13^3))/6)</f>
        <v>96527.535274146139</v>
      </c>
      <c r="AG13" s="60">
        <f t="shared" ref="AG13:AG21" si="5">AF13*AC13</f>
        <v>386110.14109658456</v>
      </c>
      <c r="AH13" s="61">
        <f t="shared" ref="AH13:AH21" si="6">AG13/$AG$22</f>
        <v>2.7866617578666147E-3</v>
      </c>
      <c r="AI13" s="62">
        <f>AI12+AH13</f>
        <v>2.9198480223782959E-3</v>
      </c>
      <c r="AU13" s="49">
        <f t="shared" ref="AU13:AU21" si="7">AU12+1</f>
        <v>2</v>
      </c>
      <c r="AV13" s="55">
        <f>AV12+$AC$116</f>
        <v>71.157616042591414</v>
      </c>
      <c r="AW13" s="55">
        <v>59</v>
      </c>
      <c r="AX13" s="58">
        <f t="shared" ref="AX13:AX21" si="8">AW13/$AC$130</f>
        <v>0.19798657718120805</v>
      </c>
      <c r="AY13" s="59">
        <f>AY12+AX13</f>
        <v>0.37583892617449666</v>
      </c>
      <c r="AZ13" s="60">
        <f t="shared" ref="AZ13:AZ21" si="9">(((22/7)*(AV13^3))/6)</f>
        <v>188728.53101547886</v>
      </c>
      <c r="BA13" s="60">
        <f t="shared" ref="BA13:BA21" si="10">AZ13*AW13</f>
        <v>11134983.329913253</v>
      </c>
      <c r="BB13" s="61">
        <f t="shared" ref="BB13:BB21" si="11">BA13/$AG$109</f>
        <v>1.8825305604119012E-2</v>
      </c>
      <c r="BC13" s="62">
        <f>BC12+BB13</f>
        <v>1.9229751267391525E-2</v>
      </c>
    </row>
    <row r="14" spans="1:55" x14ac:dyDescent="0.3">
      <c r="A14">
        <v>13</v>
      </c>
      <c r="B14">
        <v>12</v>
      </c>
      <c r="C14" t="s">
        <v>194</v>
      </c>
      <c r="D14" t="s">
        <v>195</v>
      </c>
      <c r="E14" t="s">
        <v>196</v>
      </c>
      <c r="F14">
        <v>4</v>
      </c>
      <c r="G14">
        <v>6</v>
      </c>
      <c r="H14">
        <v>103</v>
      </c>
      <c r="I14">
        <v>171</v>
      </c>
      <c r="J14">
        <v>2</v>
      </c>
      <c r="K14" t="s">
        <v>197</v>
      </c>
      <c r="L14" t="s">
        <v>196</v>
      </c>
      <c r="M14">
        <v>0</v>
      </c>
      <c r="N14">
        <v>0</v>
      </c>
      <c r="O14">
        <v>0</v>
      </c>
      <c r="P14">
        <v>0</v>
      </c>
      <c r="Q14">
        <v>0</v>
      </c>
      <c r="R14">
        <f t="shared" si="0"/>
        <v>199.6246477767713</v>
      </c>
      <c r="S14">
        <f t="shared" si="1"/>
        <v>249.5308097209641</v>
      </c>
      <c r="U14">
        <v>13</v>
      </c>
      <c r="V14">
        <v>199.6246477767713</v>
      </c>
      <c r="AA14" s="49">
        <f t="shared" si="2"/>
        <v>3</v>
      </c>
      <c r="AB14" s="55">
        <f t="shared" ref="AB14:AB21" si="12">AB13+$AC$8</f>
        <v>87.793095011377034</v>
      </c>
      <c r="AC14" s="55">
        <v>8</v>
      </c>
      <c r="AD14" s="58">
        <f t="shared" si="3"/>
        <v>0.16</v>
      </c>
      <c r="AE14" s="59">
        <f t="shared" ref="AE14:AE21" si="13">AE13+AD14</f>
        <v>0.28000000000000003</v>
      </c>
      <c r="AF14" s="60">
        <f t="shared" si="4"/>
        <v>354449.58277184539</v>
      </c>
      <c r="AG14" s="60">
        <f t="shared" si="5"/>
        <v>2835596.6621747632</v>
      </c>
      <c r="AH14" s="61">
        <f t="shared" si="6"/>
        <v>2.0465271274084464E-2</v>
      </c>
      <c r="AI14" s="62">
        <f t="shared" ref="AI14:AI21" si="14">AI13+AH14</f>
        <v>2.338511929646276E-2</v>
      </c>
      <c r="AU14" s="49">
        <f t="shared" si="7"/>
        <v>3</v>
      </c>
      <c r="AV14" s="55">
        <f t="shared" ref="AV14:AV21" si="15">AV13+$AC$116</f>
        <v>121.81370775161193</v>
      </c>
      <c r="AW14" s="55">
        <v>40</v>
      </c>
      <c r="AX14" s="58">
        <f t="shared" si="8"/>
        <v>0.13422818791946309</v>
      </c>
      <c r="AY14" s="59">
        <f t="shared" ref="AY14:AY21" si="16">AY13+AX14</f>
        <v>0.51006711409395977</v>
      </c>
      <c r="AZ14" s="60">
        <f t="shared" si="9"/>
        <v>946807.910199487</v>
      </c>
      <c r="BA14" s="60">
        <f t="shared" si="10"/>
        <v>37872316.407979481</v>
      </c>
      <c r="BB14" s="61">
        <f t="shared" si="11"/>
        <v>6.4028648197505547E-2</v>
      </c>
      <c r="BC14" s="62">
        <f t="shared" ref="BC14:BC21" si="17">BC13+BB14</f>
        <v>8.3258399464897076E-2</v>
      </c>
    </row>
    <row r="15" spans="1:55" x14ac:dyDescent="0.3">
      <c r="A15">
        <v>14</v>
      </c>
      <c r="B15">
        <v>13</v>
      </c>
      <c r="C15" t="s">
        <v>194</v>
      </c>
      <c r="D15" t="s">
        <v>195</v>
      </c>
      <c r="E15" t="s">
        <v>196</v>
      </c>
      <c r="F15">
        <v>1293</v>
      </c>
      <c r="G15">
        <v>810</v>
      </c>
      <c r="H15">
        <v>41</v>
      </c>
      <c r="I15">
        <v>105</v>
      </c>
      <c r="J15">
        <v>2</v>
      </c>
      <c r="K15" t="s">
        <v>197</v>
      </c>
      <c r="L15" t="s">
        <v>196</v>
      </c>
      <c r="M15">
        <v>0</v>
      </c>
      <c r="N15">
        <v>0</v>
      </c>
      <c r="O15">
        <v>0</v>
      </c>
      <c r="P15">
        <v>0</v>
      </c>
      <c r="Q15">
        <v>0</v>
      </c>
      <c r="R15">
        <f t="shared" si="0"/>
        <v>112.72089424769483</v>
      </c>
      <c r="S15">
        <f t="shared" si="1"/>
        <v>140.90111780961854</v>
      </c>
      <c r="U15">
        <v>14</v>
      </c>
      <c r="V15">
        <v>112.72089424769483</v>
      </c>
      <c r="AA15" s="49">
        <f t="shared" si="2"/>
        <v>4</v>
      </c>
      <c r="AB15" s="55">
        <f t="shared" si="12"/>
        <v>118.68003068580786</v>
      </c>
      <c r="AC15" s="55">
        <v>4</v>
      </c>
      <c r="AD15" s="58">
        <f t="shared" si="3"/>
        <v>0.08</v>
      </c>
      <c r="AE15" s="59">
        <f t="shared" si="13"/>
        <v>0.36000000000000004</v>
      </c>
      <c r="AF15" s="60">
        <f t="shared" si="4"/>
        <v>875601.18415306124</v>
      </c>
      <c r="AG15" s="60">
        <f t="shared" si="5"/>
        <v>3502404.736612245</v>
      </c>
      <c r="AH15" s="61">
        <f t="shared" si="6"/>
        <v>2.5277806255927349E-2</v>
      </c>
      <c r="AI15" s="62">
        <f t="shared" si="14"/>
        <v>4.8662925552390109E-2</v>
      </c>
      <c r="AU15" s="49">
        <f t="shared" si="7"/>
        <v>4</v>
      </c>
      <c r="AV15" s="55">
        <f t="shared" si="15"/>
        <v>172.46979946063243</v>
      </c>
      <c r="AW15" s="55">
        <v>60</v>
      </c>
      <c r="AX15" s="58">
        <f t="shared" si="8"/>
        <v>0.20134228187919462</v>
      </c>
      <c r="AY15" s="59">
        <f t="shared" si="16"/>
        <v>0.71140939597315445</v>
      </c>
      <c r="AZ15" s="60">
        <f t="shared" si="9"/>
        <v>2687277.8075373713</v>
      </c>
      <c r="BA15" s="60">
        <f t="shared" si="10"/>
        <v>161236668.45224229</v>
      </c>
      <c r="BB15" s="61">
        <f t="shared" si="11"/>
        <v>0.27259399213012764</v>
      </c>
      <c r="BC15" s="62">
        <f t="shared" si="17"/>
        <v>0.35585239159502469</v>
      </c>
    </row>
    <row r="16" spans="1:55" x14ac:dyDescent="0.3">
      <c r="A16">
        <v>15</v>
      </c>
      <c r="B16">
        <v>14</v>
      </c>
      <c r="C16" t="s">
        <v>194</v>
      </c>
      <c r="D16" t="s">
        <v>195</v>
      </c>
      <c r="E16" t="s">
        <v>196</v>
      </c>
      <c r="F16">
        <v>692</v>
      </c>
      <c r="G16">
        <v>88</v>
      </c>
      <c r="H16">
        <v>10</v>
      </c>
      <c r="I16">
        <v>31</v>
      </c>
      <c r="J16">
        <v>2</v>
      </c>
      <c r="K16" t="s">
        <v>197</v>
      </c>
      <c r="L16" t="s">
        <v>196</v>
      </c>
      <c r="M16">
        <v>0</v>
      </c>
      <c r="N16">
        <v>0</v>
      </c>
      <c r="O16">
        <v>0</v>
      </c>
      <c r="P16">
        <v>0</v>
      </c>
      <c r="Q16">
        <v>0</v>
      </c>
      <c r="R16">
        <f t="shared" si="0"/>
        <v>32.572994949804659</v>
      </c>
      <c r="S16">
        <f t="shared" si="1"/>
        <v>40.716243687255819</v>
      </c>
      <c r="U16">
        <v>15</v>
      </c>
      <c r="V16">
        <v>32.572994949804659</v>
      </c>
      <c r="AA16" s="49">
        <f t="shared" si="2"/>
        <v>5</v>
      </c>
      <c r="AB16" s="55">
        <f t="shared" si="12"/>
        <v>149.56696636023869</v>
      </c>
      <c r="AC16" s="55">
        <v>10</v>
      </c>
      <c r="AD16" s="58">
        <f t="shared" si="3"/>
        <v>0.2</v>
      </c>
      <c r="AE16" s="59">
        <f t="shared" si="13"/>
        <v>0.56000000000000005</v>
      </c>
      <c r="AF16" s="60">
        <f t="shared" si="4"/>
        <v>1752590.4687627684</v>
      </c>
      <c r="AG16" s="60">
        <f t="shared" si="5"/>
        <v>17525904.687627684</v>
      </c>
      <c r="AH16" s="61">
        <f t="shared" si="6"/>
        <v>0.12648921425974771</v>
      </c>
      <c r="AI16" s="62">
        <f t="shared" si="14"/>
        <v>0.17515213981213781</v>
      </c>
      <c r="AU16" s="49">
        <f t="shared" si="7"/>
        <v>5</v>
      </c>
      <c r="AV16" s="55">
        <f t="shared" si="15"/>
        <v>223.12589116965293</v>
      </c>
      <c r="AW16" s="55">
        <v>43</v>
      </c>
      <c r="AX16" s="58">
        <f t="shared" si="8"/>
        <v>0.14429530201342283</v>
      </c>
      <c r="AY16" s="59">
        <f t="shared" si="16"/>
        <v>0.85570469798657722</v>
      </c>
      <c r="AZ16" s="60">
        <f t="shared" si="9"/>
        <v>5818664.2017568126</v>
      </c>
      <c r="BA16" s="60">
        <f t="shared" si="10"/>
        <v>250202560.67554295</v>
      </c>
      <c r="BB16" s="61">
        <f t="shared" si="11"/>
        <v>0.42300374666900559</v>
      </c>
      <c r="BC16" s="62">
        <f t="shared" si="17"/>
        <v>0.77885613826403022</v>
      </c>
    </row>
    <row r="17" spans="1:55" x14ac:dyDescent="0.3">
      <c r="A17">
        <v>16</v>
      </c>
      <c r="B17">
        <v>0</v>
      </c>
      <c r="C17" t="s">
        <v>194</v>
      </c>
      <c r="D17" t="s">
        <v>195</v>
      </c>
      <c r="E17" t="s">
        <v>196</v>
      </c>
      <c r="F17">
        <v>780</v>
      </c>
      <c r="G17">
        <v>614</v>
      </c>
      <c r="H17">
        <v>90</v>
      </c>
      <c r="I17">
        <v>131</v>
      </c>
      <c r="J17">
        <v>2</v>
      </c>
      <c r="K17" t="s">
        <v>197</v>
      </c>
      <c r="L17" t="s">
        <v>196</v>
      </c>
      <c r="M17">
        <v>0</v>
      </c>
      <c r="N17">
        <v>0</v>
      </c>
      <c r="O17">
        <v>0</v>
      </c>
      <c r="P17">
        <v>0</v>
      </c>
      <c r="Q17">
        <v>0</v>
      </c>
      <c r="R17">
        <f t="shared" si="0"/>
        <v>158.93709447451215</v>
      </c>
      <c r="S17">
        <f t="shared" si="1"/>
        <v>198.67136809314019</v>
      </c>
      <c r="U17">
        <v>16</v>
      </c>
      <c r="V17">
        <v>158.93709447451215</v>
      </c>
      <c r="AA17" s="49">
        <f t="shared" si="2"/>
        <v>6</v>
      </c>
      <c r="AB17" s="55">
        <f t="shared" si="12"/>
        <v>180.45390203466951</v>
      </c>
      <c r="AC17" s="55">
        <v>12</v>
      </c>
      <c r="AD17" s="58">
        <f t="shared" si="3"/>
        <v>0.24</v>
      </c>
      <c r="AE17" s="59">
        <f t="shared" si="13"/>
        <v>0.8</v>
      </c>
      <c r="AF17" s="60">
        <f t="shared" si="4"/>
        <v>3078025.565945942</v>
      </c>
      <c r="AG17" s="60">
        <f t="shared" si="5"/>
        <v>36936306.791351303</v>
      </c>
      <c r="AH17" s="61">
        <f t="shared" si="6"/>
        <v>0.2665793582110037</v>
      </c>
      <c r="AI17" s="62">
        <f t="shared" si="14"/>
        <v>0.44173149802314149</v>
      </c>
      <c r="AU17" s="49">
        <f t="shared" si="7"/>
        <v>6</v>
      </c>
      <c r="AV17" s="55">
        <f t="shared" si="15"/>
        <v>273.78198287867343</v>
      </c>
      <c r="AW17" s="55">
        <v>17</v>
      </c>
      <c r="AX17" s="58">
        <f t="shared" si="8"/>
        <v>5.7046979865771813E-2</v>
      </c>
      <c r="AY17" s="59">
        <f t="shared" si="16"/>
        <v>0.91275167785234901</v>
      </c>
      <c r="AZ17" s="60">
        <f t="shared" si="9"/>
        <v>10749493.071585493</v>
      </c>
      <c r="BA17" s="60">
        <f t="shared" si="10"/>
        <v>182741382.2169534</v>
      </c>
      <c r="BB17" s="61">
        <f t="shared" si="11"/>
        <v>0.30895083223982406</v>
      </c>
      <c r="BC17" s="62">
        <f t="shared" si="17"/>
        <v>1.0878069705038542</v>
      </c>
    </row>
    <row r="18" spans="1:55" x14ac:dyDescent="0.3">
      <c r="A18">
        <v>17</v>
      </c>
      <c r="B18">
        <v>1</v>
      </c>
      <c r="C18" t="s">
        <v>194</v>
      </c>
      <c r="D18" t="s">
        <v>195</v>
      </c>
      <c r="E18" t="s">
        <v>196</v>
      </c>
      <c r="F18">
        <v>1018</v>
      </c>
      <c r="G18">
        <v>525</v>
      </c>
      <c r="H18">
        <v>3</v>
      </c>
      <c r="I18">
        <v>273</v>
      </c>
      <c r="J18">
        <v>2</v>
      </c>
      <c r="K18" t="s">
        <v>197</v>
      </c>
      <c r="L18" t="s">
        <v>196</v>
      </c>
      <c r="M18">
        <v>0</v>
      </c>
      <c r="N18">
        <v>0</v>
      </c>
      <c r="O18">
        <v>0</v>
      </c>
      <c r="P18">
        <v>0</v>
      </c>
      <c r="Q18">
        <v>0</v>
      </c>
      <c r="R18">
        <f t="shared" si="0"/>
        <v>273.01648301888292</v>
      </c>
      <c r="S18">
        <f t="shared" si="1"/>
        <v>341.27060377360363</v>
      </c>
      <c r="U18">
        <v>17</v>
      </c>
      <c r="V18">
        <v>273.01648301888292</v>
      </c>
      <c r="AA18" s="49">
        <f t="shared" si="2"/>
        <v>7</v>
      </c>
      <c r="AB18" s="55">
        <f t="shared" si="12"/>
        <v>211.34083770910033</v>
      </c>
      <c r="AC18" s="55">
        <v>4</v>
      </c>
      <c r="AD18" s="58">
        <f t="shared" si="3"/>
        <v>0.08</v>
      </c>
      <c r="AE18" s="59">
        <f t="shared" si="13"/>
        <v>0.88</v>
      </c>
      <c r="AF18" s="60">
        <f t="shared" si="4"/>
        <v>4944514.6050475566</v>
      </c>
      <c r="AG18" s="60">
        <f t="shared" si="5"/>
        <v>19778058.420190226</v>
      </c>
      <c r="AH18" s="61">
        <f t="shared" si="6"/>
        <v>0.14274361944461092</v>
      </c>
      <c r="AI18" s="62">
        <f t="shared" si="14"/>
        <v>0.58447511746775238</v>
      </c>
      <c r="AU18" s="49">
        <f t="shared" si="7"/>
        <v>7</v>
      </c>
      <c r="AV18" s="55">
        <f t="shared" si="15"/>
        <v>324.43807458769396</v>
      </c>
      <c r="AW18" s="55">
        <v>12</v>
      </c>
      <c r="AX18" s="58">
        <f t="shared" si="8"/>
        <v>4.0268456375838924E-2</v>
      </c>
      <c r="AY18" s="59">
        <f t="shared" si="16"/>
        <v>0.95302013422818788</v>
      </c>
      <c r="AZ18" s="60">
        <f t="shared" si="9"/>
        <v>17888290.395751093</v>
      </c>
      <c r="BA18" s="60">
        <f t="shared" si="10"/>
        <v>214659484.74901313</v>
      </c>
      <c r="BB18" s="61">
        <f t="shared" si="11"/>
        <v>0.36291301760344691</v>
      </c>
      <c r="BC18" s="62">
        <f t="shared" si="17"/>
        <v>1.4507199881073012</v>
      </c>
    </row>
    <row r="19" spans="1:55" x14ac:dyDescent="0.3">
      <c r="A19">
        <v>18</v>
      </c>
      <c r="B19">
        <v>2</v>
      </c>
      <c r="C19" t="s">
        <v>194</v>
      </c>
      <c r="D19" t="s">
        <v>195</v>
      </c>
      <c r="E19" t="s">
        <v>196</v>
      </c>
      <c r="F19">
        <v>1186</v>
      </c>
      <c r="G19">
        <v>312</v>
      </c>
      <c r="H19">
        <v>5</v>
      </c>
      <c r="I19">
        <v>145</v>
      </c>
      <c r="J19">
        <v>2</v>
      </c>
      <c r="K19" t="s">
        <v>197</v>
      </c>
      <c r="L19" t="s">
        <v>196</v>
      </c>
      <c r="M19">
        <v>0</v>
      </c>
      <c r="N19">
        <v>0</v>
      </c>
      <c r="O19">
        <v>0</v>
      </c>
      <c r="P19">
        <v>0</v>
      </c>
      <c r="Q19">
        <v>0</v>
      </c>
      <c r="R19">
        <f t="shared" si="0"/>
        <v>145.08618128546908</v>
      </c>
      <c r="S19">
        <f t="shared" si="1"/>
        <v>181.35772660683634</v>
      </c>
      <c r="U19">
        <v>18</v>
      </c>
      <c r="V19">
        <v>145.08618128546908</v>
      </c>
      <c r="AA19" s="49">
        <f t="shared" si="2"/>
        <v>8</v>
      </c>
      <c r="AB19" s="55">
        <f t="shared" si="12"/>
        <v>242.22777338353114</v>
      </c>
      <c r="AC19" s="55">
        <v>2</v>
      </c>
      <c r="AD19" s="58">
        <f t="shared" si="3"/>
        <v>0.04</v>
      </c>
      <c r="AE19" s="59">
        <f t="shared" si="13"/>
        <v>0.92</v>
      </c>
      <c r="AF19" s="60">
        <f t="shared" si="4"/>
        <v>7444665.7154125879</v>
      </c>
      <c r="AG19" s="60">
        <f t="shared" si="5"/>
        <v>14889331.430825176</v>
      </c>
      <c r="AH19" s="61">
        <f t="shared" si="6"/>
        <v>0.10746034895805265</v>
      </c>
      <c r="AI19" s="62">
        <f t="shared" si="14"/>
        <v>0.69193546642580506</v>
      </c>
      <c r="AU19" s="49">
        <f t="shared" si="7"/>
        <v>8</v>
      </c>
      <c r="AV19" s="55">
        <f t="shared" si="15"/>
        <v>375.09416629671449</v>
      </c>
      <c r="AW19" s="55">
        <v>8</v>
      </c>
      <c r="AX19" s="58">
        <f t="shared" si="8"/>
        <v>2.6845637583892617E-2</v>
      </c>
      <c r="AY19" s="59">
        <f t="shared" si="16"/>
        <v>0.97986577181208045</v>
      </c>
      <c r="AZ19" s="60">
        <f t="shared" si="9"/>
        <v>27643582.152981296</v>
      </c>
      <c r="BA19" s="60">
        <f t="shared" si="10"/>
        <v>221148657.22385037</v>
      </c>
      <c r="BB19" s="61">
        <f t="shared" si="11"/>
        <v>0.37388390560006146</v>
      </c>
      <c r="BC19" s="62">
        <f t="shared" si="17"/>
        <v>1.8246038937073625</v>
      </c>
    </row>
    <row r="20" spans="1:55" x14ac:dyDescent="0.3">
      <c r="A20">
        <v>19</v>
      </c>
      <c r="B20">
        <v>3</v>
      </c>
      <c r="C20" t="s">
        <v>194</v>
      </c>
      <c r="D20" t="s">
        <v>195</v>
      </c>
      <c r="E20" t="s">
        <v>196</v>
      </c>
      <c r="F20">
        <v>809</v>
      </c>
      <c r="G20">
        <v>250</v>
      </c>
      <c r="H20">
        <v>153</v>
      </c>
      <c r="I20">
        <v>172</v>
      </c>
      <c r="J20">
        <v>2</v>
      </c>
      <c r="K20" t="s">
        <v>197</v>
      </c>
      <c r="L20" t="s">
        <v>196</v>
      </c>
      <c r="M20">
        <v>0</v>
      </c>
      <c r="N20">
        <v>0</v>
      </c>
      <c r="O20">
        <v>0</v>
      </c>
      <c r="P20">
        <v>0</v>
      </c>
      <c r="Q20">
        <v>0</v>
      </c>
      <c r="R20">
        <f t="shared" si="0"/>
        <v>230.20208513391012</v>
      </c>
      <c r="S20">
        <f t="shared" si="1"/>
        <v>287.75260641738765</v>
      </c>
      <c r="U20">
        <v>19</v>
      </c>
      <c r="V20">
        <v>230.20208513391012</v>
      </c>
      <c r="AA20" s="49">
        <f t="shared" si="2"/>
        <v>9</v>
      </c>
      <c r="AB20" s="55">
        <f t="shared" si="12"/>
        <v>273.11470905796199</v>
      </c>
      <c r="AC20" s="55">
        <v>4</v>
      </c>
      <c r="AD20" s="58">
        <f t="shared" si="3"/>
        <v>0.08</v>
      </c>
      <c r="AE20" s="59">
        <f t="shared" si="13"/>
        <v>1</v>
      </c>
      <c r="AF20" s="60">
        <f t="shared" si="4"/>
        <v>10671087.026386013</v>
      </c>
      <c r="AG20" s="60">
        <f t="shared" si="5"/>
        <v>42684348.105544053</v>
      </c>
      <c r="AH20" s="61">
        <f t="shared" si="6"/>
        <v>0.30806453357419489</v>
      </c>
      <c r="AI20" s="62">
        <f t="shared" si="14"/>
        <v>1</v>
      </c>
      <c r="AU20" s="49">
        <f t="shared" si="7"/>
        <v>9</v>
      </c>
      <c r="AV20" s="55">
        <f t="shared" si="15"/>
        <v>425.75025800573502</v>
      </c>
      <c r="AW20" s="55">
        <v>5</v>
      </c>
      <c r="AX20" s="58">
        <f t="shared" si="8"/>
        <v>1.6778523489932886E-2</v>
      </c>
      <c r="AY20" s="59">
        <f t="shared" si="16"/>
        <v>0.99664429530201337</v>
      </c>
      <c r="AZ20" s="60">
        <f t="shared" si="9"/>
        <v>40423894.322003774</v>
      </c>
      <c r="BA20" s="60">
        <f t="shared" si="10"/>
        <v>202119471.61001888</v>
      </c>
      <c r="BB20" s="61">
        <f t="shared" si="11"/>
        <v>0.34171230516169121</v>
      </c>
      <c r="BC20" s="62">
        <f t="shared" si="17"/>
        <v>2.1663161988690538</v>
      </c>
    </row>
    <row r="21" spans="1:55" x14ac:dyDescent="0.3">
      <c r="A21">
        <v>20</v>
      </c>
      <c r="B21">
        <v>4</v>
      </c>
      <c r="C21" t="s">
        <v>194</v>
      </c>
      <c r="D21" t="s">
        <v>195</v>
      </c>
      <c r="E21" t="s">
        <v>196</v>
      </c>
      <c r="F21">
        <v>98</v>
      </c>
      <c r="G21">
        <v>420</v>
      </c>
      <c r="H21">
        <v>4</v>
      </c>
      <c r="I21">
        <v>85</v>
      </c>
      <c r="J21">
        <v>2</v>
      </c>
      <c r="K21" t="s">
        <v>197</v>
      </c>
      <c r="L21" t="s">
        <v>196</v>
      </c>
      <c r="M21">
        <v>0</v>
      </c>
      <c r="N21">
        <v>0</v>
      </c>
      <c r="O21">
        <v>0</v>
      </c>
      <c r="P21">
        <v>0</v>
      </c>
      <c r="Q21">
        <v>0</v>
      </c>
      <c r="R21">
        <f t="shared" si="0"/>
        <v>85.094065598019228</v>
      </c>
      <c r="S21">
        <f t="shared" si="1"/>
        <v>106.36758199752403</v>
      </c>
      <c r="U21">
        <v>20</v>
      </c>
      <c r="V21">
        <v>85.094065598019228</v>
      </c>
      <c r="AA21" s="49">
        <f t="shared" si="2"/>
        <v>10</v>
      </c>
      <c r="AB21" s="55">
        <f t="shared" si="12"/>
        <v>304.00164473239283</v>
      </c>
      <c r="AC21" s="55">
        <v>0</v>
      </c>
      <c r="AD21" s="58">
        <f t="shared" si="3"/>
        <v>0</v>
      </c>
      <c r="AE21" s="59">
        <f t="shared" si="13"/>
        <v>1</v>
      </c>
      <c r="AF21" s="60">
        <f t="shared" si="4"/>
        <v>14716386.667312808</v>
      </c>
      <c r="AG21" s="60">
        <f t="shared" si="5"/>
        <v>0</v>
      </c>
      <c r="AH21" s="61">
        <f t="shared" si="6"/>
        <v>0</v>
      </c>
      <c r="AI21" s="62">
        <f t="shared" si="14"/>
        <v>1</v>
      </c>
      <c r="AU21" s="49">
        <f t="shared" si="7"/>
        <v>10</v>
      </c>
      <c r="AV21" s="55">
        <f t="shared" si="15"/>
        <v>476.40634971475555</v>
      </c>
      <c r="AW21" s="55">
        <v>1</v>
      </c>
      <c r="AX21" s="58">
        <f t="shared" si="8"/>
        <v>3.3557046979865771E-3</v>
      </c>
      <c r="AY21" s="59">
        <f t="shared" si="16"/>
        <v>1</v>
      </c>
      <c r="AZ21" s="60">
        <f t="shared" si="9"/>
        <v>56637752.881546229</v>
      </c>
      <c r="BA21" s="60">
        <f t="shared" si="10"/>
        <v>56637752.881546229</v>
      </c>
      <c r="BB21" s="61">
        <f t="shared" si="11"/>
        <v>9.5754342430074052E-2</v>
      </c>
      <c r="BC21" s="62">
        <f t="shared" si="17"/>
        <v>2.2620705412991278</v>
      </c>
    </row>
    <row r="22" spans="1:55" x14ac:dyDescent="0.3">
      <c r="A22">
        <v>21</v>
      </c>
      <c r="B22">
        <v>5</v>
      </c>
      <c r="C22" t="s">
        <v>194</v>
      </c>
      <c r="D22" t="s">
        <v>195</v>
      </c>
      <c r="E22" t="s">
        <v>196</v>
      </c>
      <c r="F22">
        <v>625</v>
      </c>
      <c r="G22">
        <v>89</v>
      </c>
      <c r="H22">
        <v>185</v>
      </c>
      <c r="I22">
        <v>4</v>
      </c>
      <c r="J22">
        <v>2</v>
      </c>
      <c r="K22" t="s">
        <v>197</v>
      </c>
      <c r="L22" t="s">
        <v>196</v>
      </c>
      <c r="M22">
        <v>0</v>
      </c>
      <c r="N22">
        <v>0</v>
      </c>
      <c r="O22">
        <v>0</v>
      </c>
      <c r="P22">
        <v>0</v>
      </c>
      <c r="Q22">
        <v>0</v>
      </c>
      <c r="R22">
        <f t="shared" si="0"/>
        <v>185.04323819042943</v>
      </c>
      <c r="S22">
        <f t="shared" si="1"/>
        <v>231.30404773803679</v>
      </c>
      <c r="U22">
        <v>21</v>
      </c>
      <c r="V22">
        <v>185.04323819042943</v>
      </c>
      <c r="AA22" s="50" t="s">
        <v>216</v>
      </c>
      <c r="AB22" s="43"/>
      <c r="AC22">
        <f>SUM(AC12:AC21)</f>
        <v>50</v>
      </c>
      <c r="AG22" s="63">
        <f>SUM(AG12:AG21)</f>
        <v>138556514.80005202</v>
      </c>
      <c r="AU22" s="50" t="s">
        <v>216</v>
      </c>
      <c r="AV22" s="43"/>
      <c r="AW22">
        <f>SUM(AW12:AW21)</f>
        <v>298</v>
      </c>
      <c r="BA22" s="63">
        <f>SUM(BA12:BA21)</f>
        <v>1337992503.1837163</v>
      </c>
      <c r="BC22" s="69" cm="1">
        <f t="array" ref="BC22">SUMPRODUCT(POWER(AV12:AV21,3),AW12:AW21)/SUMPRODUCT(POWER(AV12:AV21,2),AW12:AW21)</f>
        <v>265.07574637821159</v>
      </c>
    </row>
    <row r="23" spans="1:55" x14ac:dyDescent="0.3">
      <c r="A23">
        <v>22</v>
      </c>
      <c r="B23">
        <v>6</v>
      </c>
      <c r="C23" t="s">
        <v>194</v>
      </c>
      <c r="D23" t="s">
        <v>195</v>
      </c>
      <c r="E23" t="s">
        <v>196</v>
      </c>
      <c r="F23">
        <v>1058</v>
      </c>
      <c r="G23">
        <v>189</v>
      </c>
      <c r="H23">
        <v>71</v>
      </c>
      <c r="I23">
        <v>92</v>
      </c>
      <c r="J23">
        <v>2</v>
      </c>
      <c r="K23" t="s">
        <v>197</v>
      </c>
      <c r="L23" t="s">
        <v>196</v>
      </c>
      <c r="M23">
        <v>0</v>
      </c>
      <c r="N23">
        <v>0</v>
      </c>
      <c r="O23">
        <v>0</v>
      </c>
      <c r="P23">
        <v>0</v>
      </c>
      <c r="Q23">
        <v>0</v>
      </c>
      <c r="R23">
        <f t="shared" si="0"/>
        <v>116.21101496846157</v>
      </c>
      <c r="S23">
        <f t="shared" si="1"/>
        <v>145.26376871057695</v>
      </c>
      <c r="U23">
        <v>22</v>
      </c>
      <c r="V23">
        <v>116.21101496846157</v>
      </c>
      <c r="AA23" s="64"/>
      <c r="AB23" s="64"/>
      <c r="AC23" s="64"/>
      <c r="AD23" s="64"/>
      <c r="AE23" s="64"/>
      <c r="AF23" s="64"/>
      <c r="AG23" s="64"/>
      <c r="AH23" s="64"/>
      <c r="AI23" s="64"/>
    </row>
    <row r="24" spans="1:55" x14ac:dyDescent="0.3">
      <c r="A24">
        <v>23</v>
      </c>
      <c r="B24">
        <v>7</v>
      </c>
      <c r="C24" t="s">
        <v>194</v>
      </c>
      <c r="D24" t="s">
        <v>195</v>
      </c>
      <c r="E24" t="s">
        <v>196</v>
      </c>
      <c r="F24">
        <v>876</v>
      </c>
      <c r="G24">
        <v>204</v>
      </c>
      <c r="H24">
        <v>62</v>
      </c>
      <c r="I24">
        <v>3</v>
      </c>
      <c r="J24">
        <v>2</v>
      </c>
      <c r="K24" t="s">
        <v>197</v>
      </c>
      <c r="L24" t="s">
        <v>196</v>
      </c>
      <c r="M24">
        <v>0</v>
      </c>
      <c r="N24">
        <v>0</v>
      </c>
      <c r="O24">
        <v>0</v>
      </c>
      <c r="P24">
        <v>0</v>
      </c>
      <c r="Q24">
        <v>0</v>
      </c>
      <c r="R24">
        <f t="shared" si="0"/>
        <v>62.072538211353979</v>
      </c>
      <c r="S24">
        <f t="shared" si="1"/>
        <v>77.590672764192476</v>
      </c>
      <c r="U24">
        <v>23</v>
      </c>
      <c r="V24">
        <v>62.072538211353979</v>
      </c>
    </row>
    <row r="25" spans="1:55" x14ac:dyDescent="0.3">
      <c r="A25">
        <v>24</v>
      </c>
      <c r="B25">
        <v>8</v>
      </c>
      <c r="C25" t="s">
        <v>194</v>
      </c>
      <c r="D25" t="s">
        <v>195</v>
      </c>
      <c r="E25" t="s">
        <v>196</v>
      </c>
      <c r="F25">
        <v>1276</v>
      </c>
      <c r="G25">
        <v>616</v>
      </c>
      <c r="H25">
        <v>7</v>
      </c>
      <c r="I25">
        <v>155</v>
      </c>
      <c r="J25">
        <v>2</v>
      </c>
      <c r="K25" t="s">
        <v>197</v>
      </c>
      <c r="L25" t="s">
        <v>196</v>
      </c>
      <c r="M25">
        <v>0</v>
      </c>
      <c r="N25">
        <v>0</v>
      </c>
      <c r="O25">
        <v>0</v>
      </c>
      <c r="P25">
        <v>0</v>
      </c>
      <c r="Q25">
        <v>0</v>
      </c>
      <c r="R25">
        <f t="shared" si="0"/>
        <v>155.15798400340216</v>
      </c>
      <c r="S25">
        <f t="shared" si="1"/>
        <v>193.9474800042527</v>
      </c>
      <c r="U25">
        <v>24</v>
      </c>
      <c r="V25">
        <v>155.15798400340216</v>
      </c>
      <c r="AG25" s="65"/>
    </row>
    <row r="26" spans="1:55" ht="16.2" thickBot="1" x14ac:dyDescent="0.35">
      <c r="A26">
        <v>25</v>
      </c>
      <c r="B26">
        <v>9</v>
      </c>
      <c r="C26" t="s">
        <v>194</v>
      </c>
      <c r="D26" t="s">
        <v>195</v>
      </c>
      <c r="E26" t="s">
        <v>196</v>
      </c>
      <c r="F26">
        <v>1313</v>
      </c>
      <c r="G26">
        <v>806</v>
      </c>
      <c r="H26">
        <v>6</v>
      </c>
      <c r="I26">
        <v>113</v>
      </c>
      <c r="J26">
        <v>2</v>
      </c>
      <c r="K26" t="s">
        <v>197</v>
      </c>
      <c r="L26" t="s">
        <v>196</v>
      </c>
      <c r="M26">
        <v>0</v>
      </c>
      <c r="N26">
        <v>0</v>
      </c>
      <c r="O26">
        <v>0</v>
      </c>
      <c r="P26">
        <v>0</v>
      </c>
      <c r="Q26">
        <v>0</v>
      </c>
      <c r="R26">
        <f t="shared" si="0"/>
        <v>113.1591799192624</v>
      </c>
      <c r="S26">
        <f t="shared" si="1"/>
        <v>141.448974899078</v>
      </c>
      <c r="U26">
        <v>25</v>
      </c>
      <c r="V26">
        <v>113.1591799192624</v>
      </c>
    </row>
    <row r="27" spans="1:55" ht="16.2" thickBot="1" x14ac:dyDescent="0.35">
      <c r="A27">
        <v>26</v>
      </c>
      <c r="B27">
        <v>10</v>
      </c>
      <c r="C27" t="s">
        <v>194</v>
      </c>
      <c r="D27" t="s">
        <v>195</v>
      </c>
      <c r="E27" t="s">
        <v>196</v>
      </c>
      <c r="F27">
        <v>822</v>
      </c>
      <c r="G27">
        <v>1005</v>
      </c>
      <c r="H27">
        <v>283</v>
      </c>
      <c r="I27">
        <v>2</v>
      </c>
      <c r="J27">
        <v>2</v>
      </c>
      <c r="K27" t="s">
        <v>197</v>
      </c>
      <c r="L27" t="s">
        <v>196</v>
      </c>
      <c r="M27">
        <v>0</v>
      </c>
      <c r="N27">
        <v>0</v>
      </c>
      <c r="O27">
        <v>0</v>
      </c>
      <c r="P27">
        <v>0</v>
      </c>
      <c r="Q27">
        <v>0</v>
      </c>
      <c r="R27">
        <f t="shared" si="0"/>
        <v>283.00706704957031</v>
      </c>
      <c r="S27">
        <f t="shared" si="1"/>
        <v>353.75883381196286</v>
      </c>
      <c r="U27">
        <v>26</v>
      </c>
      <c r="V27">
        <v>283.00706704957031</v>
      </c>
      <c r="AA27" s="87" t="s">
        <v>217</v>
      </c>
      <c r="AB27" s="88"/>
      <c r="AC27" s="88"/>
      <c r="AD27" s="88"/>
      <c r="AE27" s="88"/>
      <c r="AF27" s="88"/>
      <c r="AG27" s="88"/>
      <c r="AH27" s="88"/>
      <c r="AI27" s="89"/>
    </row>
    <row r="28" spans="1:55" x14ac:dyDescent="0.3">
      <c r="A28">
        <v>27</v>
      </c>
      <c r="B28">
        <v>11</v>
      </c>
      <c r="C28" t="s">
        <v>194</v>
      </c>
      <c r="D28" t="s">
        <v>195</v>
      </c>
      <c r="E28" t="s">
        <v>196</v>
      </c>
      <c r="F28">
        <v>829</v>
      </c>
      <c r="G28">
        <v>505</v>
      </c>
      <c r="H28">
        <v>46</v>
      </c>
      <c r="I28">
        <v>2</v>
      </c>
      <c r="J28">
        <v>2</v>
      </c>
      <c r="K28" t="s">
        <v>197</v>
      </c>
      <c r="L28" t="s">
        <v>196</v>
      </c>
      <c r="M28">
        <v>0</v>
      </c>
      <c r="N28">
        <v>0</v>
      </c>
      <c r="O28">
        <v>0</v>
      </c>
      <c r="P28">
        <v>0</v>
      </c>
      <c r="Q28">
        <v>0</v>
      </c>
      <c r="R28">
        <f t="shared" si="0"/>
        <v>46.043457732885351</v>
      </c>
      <c r="S28">
        <f t="shared" si="1"/>
        <v>57.554322166106687</v>
      </c>
      <c r="U28">
        <v>27</v>
      </c>
      <c r="V28">
        <v>46.043457732885351</v>
      </c>
      <c r="AB28" s="50" t="s">
        <v>200</v>
      </c>
      <c r="AC28" s="51">
        <f>MAX(V1:V2101)</f>
        <v>472.30604484804132</v>
      </c>
      <c r="AD28" s="52">
        <f>(AC28-AC29)/10</f>
        <v>44.628682118552589</v>
      </c>
      <c r="AH28" t="s">
        <v>201</v>
      </c>
    </row>
    <row r="29" spans="1:55" x14ac:dyDescent="0.3">
      <c r="A29">
        <v>28</v>
      </c>
      <c r="B29">
        <v>12</v>
      </c>
      <c r="C29" t="s">
        <v>194</v>
      </c>
      <c r="D29" t="s">
        <v>195</v>
      </c>
      <c r="E29" t="s">
        <v>196</v>
      </c>
      <c r="F29">
        <v>1080</v>
      </c>
      <c r="G29">
        <v>393</v>
      </c>
      <c r="H29">
        <v>5</v>
      </c>
      <c r="I29">
        <v>96</v>
      </c>
      <c r="J29">
        <v>2</v>
      </c>
      <c r="K29" t="s">
        <v>197</v>
      </c>
      <c r="L29" t="s">
        <v>196</v>
      </c>
      <c r="M29">
        <v>0</v>
      </c>
      <c r="N29">
        <v>0</v>
      </c>
      <c r="O29">
        <v>0</v>
      </c>
      <c r="P29">
        <v>0</v>
      </c>
      <c r="Q29">
        <v>0</v>
      </c>
      <c r="R29">
        <f t="shared" si="0"/>
        <v>96.13012014972206</v>
      </c>
      <c r="S29">
        <f t="shared" si="1"/>
        <v>120.16265018715256</v>
      </c>
      <c r="U29">
        <v>28</v>
      </c>
      <c r="V29">
        <v>96.13012014972206</v>
      </c>
      <c r="AB29" s="50" t="s">
        <v>202</v>
      </c>
      <c r="AC29" s="51">
        <f>MIN(V2:V101)</f>
        <v>26.019223662515376</v>
      </c>
    </row>
    <row r="30" spans="1:55" x14ac:dyDescent="0.3">
      <c r="A30">
        <v>29</v>
      </c>
      <c r="B30">
        <v>0</v>
      </c>
      <c r="C30" t="s">
        <v>194</v>
      </c>
      <c r="D30" t="s">
        <v>195</v>
      </c>
      <c r="E30" t="s">
        <v>196</v>
      </c>
      <c r="F30">
        <v>70</v>
      </c>
      <c r="G30">
        <v>281</v>
      </c>
      <c r="H30">
        <v>295</v>
      </c>
      <c r="I30">
        <v>9</v>
      </c>
      <c r="J30">
        <v>2</v>
      </c>
      <c r="K30" t="s">
        <v>197</v>
      </c>
      <c r="L30" t="s">
        <v>196</v>
      </c>
      <c r="M30">
        <v>0</v>
      </c>
      <c r="N30">
        <v>0</v>
      </c>
      <c r="O30">
        <v>0</v>
      </c>
      <c r="P30">
        <v>0</v>
      </c>
      <c r="Q30">
        <v>0</v>
      </c>
      <c r="R30">
        <f t="shared" si="0"/>
        <v>295.13725620463441</v>
      </c>
      <c r="S30">
        <f t="shared" si="1"/>
        <v>368.92157025579297</v>
      </c>
      <c r="U30">
        <v>29</v>
      </c>
      <c r="V30">
        <v>295.13725620463441</v>
      </c>
      <c r="AB30" s="50" t="s">
        <v>203</v>
      </c>
      <c r="AC30" s="53">
        <f>AC7</f>
        <v>9</v>
      </c>
    </row>
    <row r="31" spans="1:55" x14ac:dyDescent="0.3">
      <c r="A31">
        <v>30</v>
      </c>
      <c r="B31">
        <v>1</v>
      </c>
      <c r="C31" t="s">
        <v>194</v>
      </c>
      <c r="D31" t="s">
        <v>195</v>
      </c>
      <c r="E31" t="s">
        <v>196</v>
      </c>
      <c r="F31">
        <v>1085</v>
      </c>
      <c r="G31">
        <v>58</v>
      </c>
      <c r="H31">
        <v>1</v>
      </c>
      <c r="I31">
        <v>215</v>
      </c>
      <c r="J31">
        <v>2</v>
      </c>
      <c r="K31" t="s">
        <v>197</v>
      </c>
      <c r="L31" t="s">
        <v>196</v>
      </c>
      <c r="M31">
        <v>0</v>
      </c>
      <c r="N31">
        <v>0</v>
      </c>
      <c r="O31">
        <v>0</v>
      </c>
      <c r="P31">
        <v>0</v>
      </c>
      <c r="Q31">
        <v>0</v>
      </c>
      <c r="R31">
        <f t="shared" si="0"/>
        <v>215.00232556881798</v>
      </c>
      <c r="S31">
        <f t="shared" si="1"/>
        <v>268.75290696102246</v>
      </c>
      <c r="U31">
        <v>30</v>
      </c>
      <c r="V31">
        <v>215.00232556881798</v>
      </c>
      <c r="AB31" s="50" t="s">
        <v>204</v>
      </c>
      <c r="AC31" s="54">
        <f>(AC28-AC29)/9</f>
        <v>49.587424576169546</v>
      </c>
    </row>
    <row r="32" spans="1:55" x14ac:dyDescent="0.3">
      <c r="A32">
        <v>31</v>
      </c>
      <c r="B32">
        <v>2</v>
      </c>
      <c r="C32" t="s">
        <v>194</v>
      </c>
      <c r="D32" t="s">
        <v>195</v>
      </c>
      <c r="E32" t="s">
        <v>196</v>
      </c>
      <c r="F32">
        <v>726</v>
      </c>
      <c r="G32">
        <v>698</v>
      </c>
      <c r="H32">
        <v>1</v>
      </c>
      <c r="I32">
        <v>304</v>
      </c>
      <c r="J32">
        <v>2</v>
      </c>
      <c r="K32" t="s">
        <v>197</v>
      </c>
      <c r="L32" t="s">
        <v>196</v>
      </c>
      <c r="M32">
        <v>0</v>
      </c>
      <c r="N32">
        <v>0</v>
      </c>
      <c r="O32">
        <v>0</v>
      </c>
      <c r="P32">
        <v>0</v>
      </c>
      <c r="Q32">
        <v>0</v>
      </c>
      <c r="R32">
        <f t="shared" si="0"/>
        <v>304.00164473239283</v>
      </c>
      <c r="S32">
        <f t="shared" si="1"/>
        <v>380.00205591549104</v>
      </c>
      <c r="U32">
        <v>31</v>
      </c>
      <c r="V32">
        <v>304.00164473239283</v>
      </c>
    </row>
    <row r="33" spans="1:35" x14ac:dyDescent="0.3">
      <c r="A33">
        <v>32</v>
      </c>
      <c r="B33">
        <v>3</v>
      </c>
      <c r="C33" t="s">
        <v>194</v>
      </c>
      <c r="D33" t="s">
        <v>195</v>
      </c>
      <c r="E33" t="s">
        <v>196</v>
      </c>
      <c r="F33">
        <v>126</v>
      </c>
      <c r="G33">
        <v>461</v>
      </c>
      <c r="H33">
        <v>140</v>
      </c>
      <c r="I33">
        <v>5</v>
      </c>
      <c r="J33">
        <v>2</v>
      </c>
      <c r="K33" t="s">
        <v>197</v>
      </c>
      <c r="L33" t="s">
        <v>196</v>
      </c>
      <c r="M33">
        <v>0</v>
      </c>
      <c r="N33">
        <v>0</v>
      </c>
      <c r="O33">
        <v>0</v>
      </c>
      <c r="P33">
        <v>0</v>
      </c>
      <c r="Q33">
        <v>0</v>
      </c>
      <c r="R33">
        <f t="shared" si="0"/>
        <v>140.08925726121899</v>
      </c>
      <c r="S33">
        <f t="shared" si="1"/>
        <v>175.11157157652372</v>
      </c>
      <c r="U33">
        <v>32</v>
      </c>
      <c r="V33">
        <v>140.08925726121899</v>
      </c>
      <c r="AA33" s="50" t="s">
        <v>205</v>
      </c>
      <c r="AB33" s="50" t="s">
        <v>206</v>
      </c>
      <c r="AC33" s="50" t="s">
        <v>207</v>
      </c>
      <c r="AD33" s="50" t="s">
        <v>208</v>
      </c>
      <c r="AE33" s="50" t="s">
        <v>209</v>
      </c>
      <c r="AF33" s="50" t="s">
        <v>210</v>
      </c>
      <c r="AG33" s="50" t="s">
        <v>211</v>
      </c>
      <c r="AH33" s="50" t="s">
        <v>212</v>
      </c>
      <c r="AI33" s="50" t="s">
        <v>213</v>
      </c>
    </row>
    <row r="34" spans="1:35" x14ac:dyDescent="0.3">
      <c r="A34">
        <v>33</v>
      </c>
      <c r="B34">
        <v>4</v>
      </c>
      <c r="C34" t="s">
        <v>194</v>
      </c>
      <c r="D34" t="s">
        <v>195</v>
      </c>
      <c r="E34" t="s">
        <v>196</v>
      </c>
      <c r="F34">
        <v>721</v>
      </c>
      <c r="G34">
        <v>236</v>
      </c>
      <c r="H34">
        <v>17</v>
      </c>
      <c r="I34">
        <v>149</v>
      </c>
      <c r="J34">
        <v>2</v>
      </c>
      <c r="K34" t="s">
        <v>197</v>
      </c>
      <c r="L34" t="s">
        <v>196</v>
      </c>
      <c r="M34">
        <v>0</v>
      </c>
      <c r="N34">
        <v>0</v>
      </c>
      <c r="O34">
        <v>0</v>
      </c>
      <c r="P34">
        <v>0</v>
      </c>
      <c r="Q34">
        <v>0</v>
      </c>
      <c r="R34">
        <f t="shared" si="0"/>
        <v>149.96666296213968</v>
      </c>
      <c r="S34">
        <f t="shared" si="1"/>
        <v>187.45832870267458</v>
      </c>
      <c r="U34">
        <v>33</v>
      </c>
      <c r="V34">
        <v>149.96666296213968</v>
      </c>
      <c r="AA34" s="49"/>
      <c r="AB34" s="49" t="s">
        <v>214</v>
      </c>
      <c r="AC34" s="49" cm="1">
        <f t="array" ref="AC34:AC44">FREQUENCY(V2:V101,AB35:AB44)</f>
        <v>1</v>
      </c>
      <c r="AD34" s="56" t="s">
        <v>114</v>
      </c>
      <c r="AE34" s="56" t="s">
        <v>114</v>
      </c>
      <c r="AF34" s="57" t="s">
        <v>215</v>
      </c>
      <c r="AG34" s="57" t="s">
        <v>215</v>
      </c>
      <c r="AH34" s="50" t="s">
        <v>114</v>
      </c>
      <c r="AI34" s="50" t="s">
        <v>114</v>
      </c>
    </row>
    <row r="35" spans="1:35" x14ac:dyDescent="0.3">
      <c r="A35">
        <v>34</v>
      </c>
      <c r="B35">
        <v>0</v>
      </c>
      <c r="C35" t="s">
        <v>194</v>
      </c>
      <c r="D35" t="s">
        <v>195</v>
      </c>
      <c r="E35" t="s">
        <v>196</v>
      </c>
      <c r="F35">
        <v>448</v>
      </c>
      <c r="G35">
        <v>734</v>
      </c>
      <c r="H35">
        <v>2</v>
      </c>
      <c r="I35">
        <v>157</v>
      </c>
      <c r="J35">
        <v>2</v>
      </c>
      <c r="K35" t="s">
        <v>197</v>
      </c>
      <c r="L35" t="s">
        <v>196</v>
      </c>
      <c r="M35">
        <v>0</v>
      </c>
      <c r="N35">
        <v>0</v>
      </c>
      <c r="O35">
        <v>0</v>
      </c>
      <c r="P35">
        <v>0</v>
      </c>
      <c r="Q35">
        <v>0</v>
      </c>
      <c r="R35">
        <f t="shared" si="0"/>
        <v>157.01273833673497</v>
      </c>
      <c r="S35">
        <f t="shared" si="1"/>
        <v>196.26592292091871</v>
      </c>
      <c r="U35">
        <v>34</v>
      </c>
      <c r="V35">
        <v>157.01273833673497</v>
      </c>
      <c r="AA35" s="49">
        <f>AA34+1</f>
        <v>1</v>
      </c>
      <c r="AB35" s="66">
        <f>AC29</f>
        <v>26.019223662515376</v>
      </c>
      <c r="AC35" s="55">
        <v>12</v>
      </c>
      <c r="AD35" s="58">
        <f>AC35/$AC$45</f>
        <v>0.12121212121212122</v>
      </c>
      <c r="AE35" s="59">
        <f>AD35</f>
        <v>0.12121212121212122</v>
      </c>
      <c r="AF35" s="60">
        <f>(((22/7)*(AB35^3))/6)</f>
        <v>9226.9123149881907</v>
      </c>
      <c r="AG35" s="60">
        <f>AF35*AC35</f>
        <v>110722.94777985828</v>
      </c>
      <c r="AH35" s="61">
        <f>AG35/$AG$45</f>
        <v>3.8832839272433695E-4</v>
      </c>
      <c r="AI35" s="62">
        <f>AH35</f>
        <v>3.8832839272433695E-4</v>
      </c>
    </row>
    <row r="36" spans="1:35" x14ac:dyDescent="0.3">
      <c r="A36">
        <v>35</v>
      </c>
      <c r="B36">
        <v>1</v>
      </c>
      <c r="C36" t="s">
        <v>194</v>
      </c>
      <c r="D36" t="s">
        <v>195</v>
      </c>
      <c r="E36" t="s">
        <v>196</v>
      </c>
      <c r="F36">
        <v>294</v>
      </c>
      <c r="G36">
        <v>481</v>
      </c>
      <c r="H36">
        <v>4</v>
      </c>
      <c r="I36">
        <v>161</v>
      </c>
      <c r="J36">
        <v>2</v>
      </c>
      <c r="K36" t="s">
        <v>197</v>
      </c>
      <c r="L36" t="s">
        <v>196</v>
      </c>
      <c r="M36">
        <v>0</v>
      </c>
      <c r="N36">
        <v>0</v>
      </c>
      <c r="O36">
        <v>0</v>
      </c>
      <c r="P36">
        <v>0</v>
      </c>
      <c r="Q36">
        <v>0</v>
      </c>
      <c r="R36">
        <f t="shared" si="0"/>
        <v>161.04968177553161</v>
      </c>
      <c r="S36">
        <f t="shared" si="1"/>
        <v>201.3121022194145</v>
      </c>
      <c r="U36">
        <v>35</v>
      </c>
      <c r="V36">
        <v>161.04968177553161</v>
      </c>
      <c r="AA36" s="49">
        <f t="shared" ref="AA36:AA44" si="18">AA35+1</f>
        <v>2</v>
      </c>
      <c r="AB36" s="55">
        <f>AB35+$AC$31</f>
        <v>75.606648238684926</v>
      </c>
      <c r="AC36" s="55">
        <v>15</v>
      </c>
      <c r="AD36" s="58">
        <f t="shared" ref="AD36:AD44" si="19">AC36/$AC$45</f>
        <v>0.15151515151515152</v>
      </c>
      <c r="AE36" s="59">
        <f>AE35+AD36</f>
        <v>0.27272727272727271</v>
      </c>
      <c r="AF36" s="60">
        <f t="shared" ref="AF36:AF44" si="20">(((22/7)*(AB36^3))/6)</f>
        <v>226387.97094414048</v>
      </c>
      <c r="AG36" s="60">
        <f t="shared" ref="AG36:AG44" si="21">AF36*AC36</f>
        <v>3395819.5641621072</v>
      </c>
      <c r="AH36" s="61">
        <f t="shared" ref="AH36:AH44" si="22">AG36/$AG$45</f>
        <v>1.1909845066216836E-2</v>
      </c>
      <c r="AI36" s="62">
        <f>AI35+AH36</f>
        <v>1.2298173458941174E-2</v>
      </c>
    </row>
    <row r="37" spans="1:35" x14ac:dyDescent="0.3">
      <c r="A37">
        <v>36</v>
      </c>
      <c r="B37">
        <v>2</v>
      </c>
      <c r="C37" t="s">
        <v>194</v>
      </c>
      <c r="D37" t="s">
        <v>195</v>
      </c>
      <c r="E37" t="s">
        <v>196</v>
      </c>
      <c r="F37">
        <v>592</v>
      </c>
      <c r="G37">
        <v>480</v>
      </c>
      <c r="H37">
        <v>2</v>
      </c>
      <c r="I37">
        <v>183</v>
      </c>
      <c r="J37">
        <v>2</v>
      </c>
      <c r="K37" t="s">
        <v>197</v>
      </c>
      <c r="L37" t="s">
        <v>196</v>
      </c>
      <c r="M37">
        <v>0</v>
      </c>
      <c r="N37">
        <v>0</v>
      </c>
      <c r="O37">
        <v>0</v>
      </c>
      <c r="P37">
        <v>0</v>
      </c>
      <c r="Q37">
        <v>0</v>
      </c>
      <c r="R37">
        <f t="shared" si="0"/>
        <v>183.01092863542331</v>
      </c>
      <c r="S37">
        <f t="shared" si="1"/>
        <v>228.76366079427913</v>
      </c>
      <c r="U37">
        <v>36</v>
      </c>
      <c r="V37">
        <v>183.01092863542331</v>
      </c>
      <c r="AA37" s="49">
        <f t="shared" si="18"/>
        <v>3</v>
      </c>
      <c r="AB37" s="55">
        <f t="shared" ref="AB37:AB44" si="23">AB36+$AC$31</f>
        <v>125.19407281485448</v>
      </c>
      <c r="AC37" s="55">
        <v>26</v>
      </c>
      <c r="AD37" s="58">
        <f t="shared" si="19"/>
        <v>0.26262626262626265</v>
      </c>
      <c r="AE37" s="59">
        <f t="shared" ref="AE37:AE44" si="24">AE36+AD37</f>
        <v>0.53535353535353536</v>
      </c>
      <c r="AF37" s="60">
        <f t="shared" si="20"/>
        <v>1027838.0590774799</v>
      </c>
      <c r="AG37" s="60">
        <f t="shared" si="21"/>
        <v>26723789.536014475</v>
      </c>
      <c r="AH37" s="61">
        <f t="shared" si="22"/>
        <v>9.3725884706907667E-2</v>
      </c>
      <c r="AI37" s="62">
        <f t="shared" ref="AI37:AI44" si="25">AI36+AH37</f>
        <v>0.10602405816584884</v>
      </c>
    </row>
    <row r="38" spans="1:35" x14ac:dyDescent="0.3">
      <c r="A38">
        <v>37</v>
      </c>
      <c r="B38">
        <v>3</v>
      </c>
      <c r="C38" t="s">
        <v>194</v>
      </c>
      <c r="D38" t="s">
        <v>195</v>
      </c>
      <c r="E38" t="s">
        <v>196</v>
      </c>
      <c r="F38">
        <v>809</v>
      </c>
      <c r="G38">
        <v>598</v>
      </c>
      <c r="H38">
        <v>2</v>
      </c>
      <c r="I38">
        <v>108</v>
      </c>
      <c r="J38">
        <v>2</v>
      </c>
      <c r="K38" t="s">
        <v>197</v>
      </c>
      <c r="L38" t="s">
        <v>196</v>
      </c>
      <c r="M38">
        <v>0</v>
      </c>
      <c r="N38">
        <v>0</v>
      </c>
      <c r="O38">
        <v>0</v>
      </c>
      <c r="P38">
        <v>0</v>
      </c>
      <c r="Q38">
        <v>0</v>
      </c>
      <c r="R38">
        <f t="shared" si="0"/>
        <v>108.01851693112621</v>
      </c>
      <c r="S38">
        <f t="shared" si="1"/>
        <v>135.02314616390777</v>
      </c>
      <c r="U38">
        <v>37</v>
      </c>
      <c r="V38">
        <v>108.01851693112621</v>
      </c>
      <c r="AA38" s="49">
        <f t="shared" si="18"/>
        <v>4</v>
      </c>
      <c r="AB38" s="55">
        <f t="shared" si="23"/>
        <v>174.78149739102403</v>
      </c>
      <c r="AC38" s="55">
        <v>31</v>
      </c>
      <c r="AD38" s="58">
        <f t="shared" si="19"/>
        <v>0.31313131313131315</v>
      </c>
      <c r="AE38" s="59">
        <f t="shared" si="24"/>
        <v>0.84848484848484851</v>
      </c>
      <c r="AF38" s="60">
        <f t="shared" si="20"/>
        <v>2796789.3525775741</v>
      </c>
      <c r="AG38" s="60">
        <f t="shared" si="21"/>
        <v>86700469.929904804</v>
      </c>
      <c r="AH38" s="61">
        <f t="shared" si="22"/>
        <v>0.30407656959481044</v>
      </c>
      <c r="AI38" s="62">
        <f t="shared" si="25"/>
        <v>0.41010062776065925</v>
      </c>
    </row>
    <row r="39" spans="1:35" x14ac:dyDescent="0.3">
      <c r="A39">
        <v>38</v>
      </c>
      <c r="B39">
        <v>4</v>
      </c>
      <c r="C39" t="s">
        <v>194</v>
      </c>
      <c r="D39" t="s">
        <v>195</v>
      </c>
      <c r="E39" t="s">
        <v>196</v>
      </c>
      <c r="F39">
        <v>1129</v>
      </c>
      <c r="G39">
        <v>685</v>
      </c>
      <c r="H39">
        <v>6</v>
      </c>
      <c r="I39">
        <v>177</v>
      </c>
      <c r="J39">
        <v>2</v>
      </c>
      <c r="K39" t="s">
        <v>197</v>
      </c>
      <c r="L39" t="s">
        <v>196</v>
      </c>
      <c r="M39">
        <v>0</v>
      </c>
      <c r="N39">
        <v>0</v>
      </c>
      <c r="O39">
        <v>0</v>
      </c>
      <c r="P39">
        <v>0</v>
      </c>
      <c r="Q39">
        <v>0</v>
      </c>
      <c r="R39">
        <f t="shared" si="0"/>
        <v>177.10166571774531</v>
      </c>
      <c r="S39">
        <f t="shared" si="1"/>
        <v>221.37708214718162</v>
      </c>
      <c r="U39">
        <v>38</v>
      </c>
      <c r="V39">
        <v>177.10166571774531</v>
      </c>
      <c r="AA39" s="49">
        <f t="shared" si="18"/>
        <v>5</v>
      </c>
      <c r="AB39" s="55">
        <f t="shared" si="23"/>
        <v>224.36892196719359</v>
      </c>
      <c r="AC39" s="55">
        <v>6</v>
      </c>
      <c r="AD39" s="58">
        <f t="shared" si="19"/>
        <v>6.0606060606060608E-2</v>
      </c>
      <c r="AE39" s="59">
        <f t="shared" si="24"/>
        <v>0.90909090909090917</v>
      </c>
      <c r="AF39" s="60">
        <f t="shared" si="20"/>
        <v>5916454.0273069888</v>
      </c>
      <c r="AG39" s="60">
        <f t="shared" si="21"/>
        <v>35498724.163841933</v>
      </c>
      <c r="AH39" s="61">
        <f t="shared" si="22"/>
        <v>0.12450140440369484</v>
      </c>
      <c r="AI39" s="62">
        <f t="shared" si="25"/>
        <v>0.53460203216435409</v>
      </c>
    </row>
    <row r="40" spans="1:35" x14ac:dyDescent="0.3">
      <c r="A40">
        <v>39</v>
      </c>
      <c r="B40">
        <v>0</v>
      </c>
      <c r="C40" t="s">
        <v>194</v>
      </c>
      <c r="D40" t="s">
        <v>195</v>
      </c>
      <c r="E40" t="s">
        <v>196</v>
      </c>
      <c r="F40">
        <v>621</v>
      </c>
      <c r="G40">
        <v>264</v>
      </c>
      <c r="H40">
        <v>2</v>
      </c>
      <c r="I40">
        <v>285</v>
      </c>
      <c r="J40">
        <v>2</v>
      </c>
      <c r="K40" t="s">
        <v>197</v>
      </c>
      <c r="L40" t="s">
        <v>196</v>
      </c>
      <c r="M40">
        <v>0</v>
      </c>
      <c r="N40">
        <v>0</v>
      </c>
      <c r="O40">
        <v>0</v>
      </c>
      <c r="P40">
        <v>0</v>
      </c>
      <c r="Q40">
        <v>0</v>
      </c>
      <c r="R40">
        <f t="shared" si="0"/>
        <v>285.00701745746539</v>
      </c>
      <c r="S40">
        <f t="shared" si="1"/>
        <v>356.25877182183171</v>
      </c>
      <c r="U40">
        <v>39</v>
      </c>
      <c r="V40">
        <v>285.00701745746539</v>
      </c>
      <c r="AA40" s="49">
        <f t="shared" si="18"/>
        <v>6</v>
      </c>
      <c r="AB40" s="55">
        <f t="shared" si="23"/>
        <v>273.95634654336311</v>
      </c>
      <c r="AC40" s="55">
        <v>7</v>
      </c>
      <c r="AD40" s="58">
        <f t="shared" si="19"/>
        <v>7.0707070707070704E-2</v>
      </c>
      <c r="AE40" s="59">
        <f t="shared" si="24"/>
        <v>0.97979797979797989</v>
      </c>
      <c r="AF40" s="60">
        <f t="shared" si="20"/>
        <v>10770044.259128289</v>
      </c>
      <c r="AG40" s="60">
        <f t="shared" si="21"/>
        <v>75390309.813898027</v>
      </c>
      <c r="AH40" s="61">
        <f t="shared" si="22"/>
        <v>0.26440948713927293</v>
      </c>
      <c r="AI40" s="62">
        <f t="shared" si="25"/>
        <v>0.79901151930362702</v>
      </c>
    </row>
    <row r="41" spans="1:35" x14ac:dyDescent="0.3">
      <c r="A41">
        <v>40</v>
      </c>
      <c r="B41">
        <v>1</v>
      </c>
      <c r="C41" t="s">
        <v>194</v>
      </c>
      <c r="D41" t="s">
        <v>195</v>
      </c>
      <c r="E41" t="s">
        <v>196</v>
      </c>
      <c r="F41">
        <v>265</v>
      </c>
      <c r="G41">
        <v>729</v>
      </c>
      <c r="H41">
        <v>8</v>
      </c>
      <c r="I41">
        <v>220</v>
      </c>
      <c r="J41">
        <v>2</v>
      </c>
      <c r="K41" t="s">
        <v>197</v>
      </c>
      <c r="L41" t="s">
        <v>196</v>
      </c>
      <c r="M41">
        <v>0</v>
      </c>
      <c r="N41">
        <v>0</v>
      </c>
      <c r="O41">
        <v>0</v>
      </c>
      <c r="P41">
        <v>0</v>
      </c>
      <c r="Q41">
        <v>0</v>
      </c>
      <c r="R41">
        <f t="shared" si="0"/>
        <v>220.14540649307222</v>
      </c>
      <c r="S41">
        <f t="shared" si="1"/>
        <v>275.18175811634023</v>
      </c>
      <c r="U41">
        <v>40</v>
      </c>
      <c r="V41">
        <v>220.14540649307222</v>
      </c>
      <c r="AA41" s="49">
        <f t="shared" si="18"/>
        <v>7</v>
      </c>
      <c r="AB41" s="55">
        <f t="shared" si="23"/>
        <v>323.54377111953266</v>
      </c>
      <c r="AC41" s="55">
        <v>1</v>
      </c>
      <c r="AD41" s="58">
        <f t="shared" si="19"/>
        <v>1.0101010101010102E-2</v>
      </c>
      <c r="AE41" s="59">
        <f t="shared" si="24"/>
        <v>0.98989898989898994</v>
      </c>
      <c r="AF41" s="60">
        <f t="shared" si="20"/>
        <v>17740772.223904047</v>
      </c>
      <c r="AG41" s="60">
        <f t="shared" si="21"/>
        <v>17740772.223904047</v>
      </c>
      <c r="AH41" s="61">
        <f t="shared" si="22"/>
        <v>6.2220575784295087E-2</v>
      </c>
      <c r="AI41" s="62">
        <f t="shared" si="25"/>
        <v>0.86123209508792209</v>
      </c>
    </row>
    <row r="42" spans="1:35" x14ac:dyDescent="0.3">
      <c r="A42">
        <v>41</v>
      </c>
      <c r="B42">
        <v>2</v>
      </c>
      <c r="C42" t="s">
        <v>194</v>
      </c>
      <c r="D42" t="s">
        <v>195</v>
      </c>
      <c r="E42" t="s">
        <v>196</v>
      </c>
      <c r="F42">
        <v>844</v>
      </c>
      <c r="G42">
        <v>704</v>
      </c>
      <c r="H42">
        <v>1</v>
      </c>
      <c r="I42">
        <v>210</v>
      </c>
      <c r="J42">
        <v>2</v>
      </c>
      <c r="K42" t="s">
        <v>197</v>
      </c>
      <c r="L42" t="s">
        <v>196</v>
      </c>
      <c r="M42">
        <v>0</v>
      </c>
      <c r="N42">
        <v>0</v>
      </c>
      <c r="O42">
        <v>0</v>
      </c>
      <c r="P42">
        <v>0</v>
      </c>
      <c r="Q42">
        <v>0</v>
      </c>
      <c r="R42">
        <f t="shared" si="0"/>
        <v>210.00238093888365</v>
      </c>
      <c r="S42">
        <f t="shared" si="1"/>
        <v>262.50297617360457</v>
      </c>
      <c r="U42">
        <v>41</v>
      </c>
      <c r="V42">
        <v>210.00238093888365</v>
      </c>
      <c r="AA42" s="49">
        <f t="shared" si="18"/>
        <v>8</v>
      </c>
      <c r="AB42" s="55">
        <f t="shared" si="23"/>
        <v>373.13119569570222</v>
      </c>
      <c r="AC42" s="55">
        <v>0</v>
      </c>
      <c r="AD42" s="58">
        <f t="shared" si="19"/>
        <v>0</v>
      </c>
      <c r="AE42" s="59">
        <f t="shared" si="24"/>
        <v>0.98989898989898994</v>
      </c>
      <c r="AF42" s="60">
        <f t="shared" si="20"/>
        <v>27211850.097496834</v>
      </c>
      <c r="AG42" s="60">
        <f t="shared" si="21"/>
        <v>0</v>
      </c>
      <c r="AH42" s="61">
        <f t="shared" si="22"/>
        <v>0</v>
      </c>
      <c r="AI42" s="62">
        <f t="shared" si="25"/>
        <v>0.86123209508792209</v>
      </c>
    </row>
    <row r="43" spans="1:35" x14ac:dyDescent="0.3">
      <c r="A43">
        <v>42</v>
      </c>
      <c r="B43">
        <v>3</v>
      </c>
      <c r="C43" t="s">
        <v>194</v>
      </c>
      <c r="D43" t="s">
        <v>195</v>
      </c>
      <c r="E43" t="s">
        <v>196</v>
      </c>
      <c r="F43">
        <v>796</v>
      </c>
      <c r="G43">
        <v>489</v>
      </c>
      <c r="H43">
        <v>1</v>
      </c>
      <c r="I43">
        <v>194</v>
      </c>
      <c r="J43">
        <v>2</v>
      </c>
      <c r="K43" t="s">
        <v>197</v>
      </c>
      <c r="L43" t="s">
        <v>196</v>
      </c>
      <c r="M43">
        <v>0</v>
      </c>
      <c r="N43">
        <v>0</v>
      </c>
      <c r="O43">
        <v>0</v>
      </c>
      <c r="P43">
        <v>0</v>
      </c>
      <c r="Q43">
        <v>0</v>
      </c>
      <c r="R43">
        <f t="shared" si="0"/>
        <v>194.00257730246781</v>
      </c>
      <c r="S43">
        <f t="shared" si="1"/>
        <v>242.50322162808476</v>
      </c>
      <c r="U43">
        <v>42</v>
      </c>
      <c r="V43">
        <v>194.00257730246781</v>
      </c>
      <c r="AA43" s="49">
        <f t="shared" si="18"/>
        <v>9</v>
      </c>
      <c r="AB43" s="55">
        <f t="shared" si="23"/>
        <v>422.71862027187177</v>
      </c>
      <c r="AC43" s="55">
        <v>1</v>
      </c>
      <c r="AD43" s="58">
        <f t="shared" si="19"/>
        <v>1.0101010101010102E-2</v>
      </c>
      <c r="AE43" s="59">
        <f t="shared" si="24"/>
        <v>1</v>
      </c>
      <c r="AF43" s="60">
        <f t="shared" si="20"/>
        <v>39566490.055769213</v>
      </c>
      <c r="AG43" s="60">
        <f t="shared" si="21"/>
        <v>39566490.055769213</v>
      </c>
      <c r="AH43" s="61">
        <f t="shared" si="22"/>
        <v>0.13876790491207772</v>
      </c>
      <c r="AI43" s="62">
        <f t="shared" si="25"/>
        <v>0.99999999999999978</v>
      </c>
    </row>
    <row r="44" spans="1:35" x14ac:dyDescent="0.3">
      <c r="A44">
        <v>43</v>
      </c>
      <c r="B44">
        <v>4</v>
      </c>
      <c r="C44" t="s">
        <v>194</v>
      </c>
      <c r="D44" t="s">
        <v>195</v>
      </c>
      <c r="E44" t="s">
        <v>196</v>
      </c>
      <c r="F44">
        <v>838</v>
      </c>
      <c r="G44">
        <v>333</v>
      </c>
      <c r="H44">
        <v>4</v>
      </c>
      <c r="I44">
        <v>69</v>
      </c>
      <c r="J44">
        <v>2</v>
      </c>
      <c r="K44" t="s">
        <v>197</v>
      </c>
      <c r="L44" t="s">
        <v>196</v>
      </c>
      <c r="M44">
        <v>0</v>
      </c>
      <c r="N44">
        <v>0</v>
      </c>
      <c r="O44">
        <v>0</v>
      </c>
      <c r="P44">
        <v>0</v>
      </c>
      <c r="Q44">
        <v>0</v>
      </c>
      <c r="R44">
        <f t="shared" si="0"/>
        <v>69.115844782509896</v>
      </c>
      <c r="S44">
        <f t="shared" si="1"/>
        <v>86.39480597813737</v>
      </c>
      <c r="U44">
        <v>43</v>
      </c>
      <c r="V44">
        <v>69.115844782509896</v>
      </c>
      <c r="AA44" s="49">
        <f t="shared" si="18"/>
        <v>10</v>
      </c>
      <c r="AB44" s="55">
        <f t="shared" si="23"/>
        <v>472.30604484804132</v>
      </c>
      <c r="AC44" s="55">
        <v>0</v>
      </c>
      <c r="AD44" s="58">
        <f t="shared" si="19"/>
        <v>0</v>
      </c>
      <c r="AE44" s="59">
        <f t="shared" si="24"/>
        <v>1</v>
      </c>
      <c r="AF44" s="60">
        <f t="shared" si="20"/>
        <v>55187904.274583735</v>
      </c>
      <c r="AG44" s="60">
        <f t="shared" si="21"/>
        <v>0</v>
      </c>
      <c r="AH44" s="61">
        <f t="shared" si="22"/>
        <v>0</v>
      </c>
      <c r="AI44" s="62">
        <f t="shared" si="25"/>
        <v>0.99999999999999978</v>
      </c>
    </row>
    <row r="45" spans="1:35" x14ac:dyDescent="0.3">
      <c r="A45">
        <v>44</v>
      </c>
      <c r="B45">
        <v>5</v>
      </c>
      <c r="C45" t="s">
        <v>194</v>
      </c>
      <c r="D45" t="s">
        <v>195</v>
      </c>
      <c r="E45" t="s">
        <v>196</v>
      </c>
      <c r="F45">
        <v>989</v>
      </c>
      <c r="G45">
        <v>168</v>
      </c>
      <c r="H45">
        <v>6</v>
      </c>
      <c r="I45">
        <v>183</v>
      </c>
      <c r="J45">
        <v>2</v>
      </c>
      <c r="K45" t="s">
        <v>197</v>
      </c>
      <c r="L45" t="s">
        <v>196</v>
      </c>
      <c r="M45">
        <v>0</v>
      </c>
      <c r="N45">
        <v>0</v>
      </c>
      <c r="O45">
        <v>0</v>
      </c>
      <c r="P45">
        <v>0</v>
      </c>
      <c r="Q45">
        <v>0</v>
      </c>
      <c r="R45">
        <f t="shared" si="0"/>
        <v>183.09833423600554</v>
      </c>
      <c r="S45">
        <f t="shared" si="1"/>
        <v>228.87291779500691</v>
      </c>
      <c r="U45">
        <v>44</v>
      </c>
      <c r="V45">
        <v>183.09833423600554</v>
      </c>
      <c r="AA45" s="50" t="s">
        <v>216</v>
      </c>
      <c r="AB45" s="43"/>
      <c r="AC45">
        <f>SUM(AC35:AC44)</f>
        <v>99</v>
      </c>
      <c r="AG45" s="63">
        <f>SUM(AG35:AG44)</f>
        <v>285127098.23527449</v>
      </c>
    </row>
    <row r="46" spans="1:35" x14ac:dyDescent="0.3">
      <c r="A46">
        <v>45</v>
      </c>
      <c r="B46">
        <v>6</v>
      </c>
      <c r="C46" t="s">
        <v>194</v>
      </c>
      <c r="D46" t="s">
        <v>195</v>
      </c>
      <c r="E46" t="s">
        <v>196</v>
      </c>
      <c r="F46">
        <v>701</v>
      </c>
      <c r="G46">
        <v>142</v>
      </c>
      <c r="H46">
        <v>208</v>
      </c>
      <c r="I46">
        <v>5</v>
      </c>
      <c r="J46">
        <v>2</v>
      </c>
      <c r="K46" t="s">
        <v>197</v>
      </c>
      <c r="L46" t="s">
        <v>196</v>
      </c>
      <c r="M46">
        <v>0</v>
      </c>
      <c r="N46">
        <v>0</v>
      </c>
      <c r="O46">
        <v>0</v>
      </c>
      <c r="P46">
        <v>0</v>
      </c>
      <c r="Q46">
        <v>0</v>
      </c>
      <c r="R46">
        <f t="shared" si="0"/>
        <v>208.06008747474851</v>
      </c>
      <c r="S46">
        <f t="shared" si="1"/>
        <v>260.0751093434356</v>
      </c>
      <c r="U46">
        <v>45</v>
      </c>
      <c r="V46">
        <v>208.06008747474851</v>
      </c>
    </row>
    <row r="47" spans="1:35" ht="16.2" thickBot="1" x14ac:dyDescent="0.35">
      <c r="A47">
        <v>46</v>
      </c>
      <c r="B47">
        <v>7</v>
      </c>
      <c r="C47" t="s">
        <v>194</v>
      </c>
      <c r="D47" t="s">
        <v>195</v>
      </c>
      <c r="E47" t="s">
        <v>196</v>
      </c>
      <c r="F47">
        <v>738</v>
      </c>
      <c r="G47">
        <v>18</v>
      </c>
      <c r="H47">
        <v>112</v>
      </c>
      <c r="I47">
        <v>4</v>
      </c>
      <c r="J47">
        <v>2</v>
      </c>
      <c r="K47" t="s">
        <v>197</v>
      </c>
      <c r="L47" t="s">
        <v>196</v>
      </c>
      <c r="M47">
        <v>0</v>
      </c>
      <c r="N47">
        <v>0</v>
      </c>
      <c r="O47">
        <v>0</v>
      </c>
      <c r="P47">
        <v>0</v>
      </c>
      <c r="Q47">
        <v>0</v>
      </c>
      <c r="R47">
        <f t="shared" si="0"/>
        <v>112.0714058089752</v>
      </c>
      <c r="S47">
        <f t="shared" si="1"/>
        <v>140.08925726121899</v>
      </c>
      <c r="U47">
        <v>46</v>
      </c>
      <c r="V47">
        <v>112.0714058089752</v>
      </c>
    </row>
    <row r="48" spans="1:35" ht="16.2" thickBot="1" x14ac:dyDescent="0.35">
      <c r="A48">
        <v>47</v>
      </c>
      <c r="B48">
        <v>8</v>
      </c>
      <c r="C48" t="s">
        <v>194</v>
      </c>
      <c r="D48" t="s">
        <v>195</v>
      </c>
      <c r="E48" t="s">
        <v>196</v>
      </c>
      <c r="F48">
        <v>437</v>
      </c>
      <c r="G48">
        <v>36</v>
      </c>
      <c r="H48">
        <v>9</v>
      </c>
      <c r="I48">
        <v>162</v>
      </c>
      <c r="J48">
        <v>2</v>
      </c>
      <c r="K48" t="s">
        <v>197</v>
      </c>
      <c r="L48" t="s">
        <v>196</v>
      </c>
      <c r="M48">
        <v>0</v>
      </c>
      <c r="N48">
        <v>0</v>
      </c>
      <c r="O48">
        <v>0</v>
      </c>
      <c r="P48">
        <v>0</v>
      </c>
      <c r="Q48">
        <v>0</v>
      </c>
      <c r="R48">
        <f t="shared" si="0"/>
        <v>162.24980739587951</v>
      </c>
      <c r="S48">
        <f t="shared" si="1"/>
        <v>202.81225924484937</v>
      </c>
      <c r="U48">
        <v>47</v>
      </c>
      <c r="V48">
        <v>162.24980739587951</v>
      </c>
      <c r="AA48" s="87" t="s">
        <v>218</v>
      </c>
      <c r="AB48" s="88"/>
      <c r="AC48" s="88"/>
      <c r="AD48" s="88"/>
      <c r="AE48" s="88"/>
      <c r="AF48" s="88"/>
      <c r="AG48" s="88"/>
      <c r="AH48" s="88"/>
      <c r="AI48" s="89"/>
    </row>
    <row r="49" spans="1:35" x14ac:dyDescent="0.3">
      <c r="A49">
        <v>48</v>
      </c>
      <c r="B49">
        <v>9</v>
      </c>
      <c r="C49" t="s">
        <v>194</v>
      </c>
      <c r="D49" t="s">
        <v>195</v>
      </c>
      <c r="E49" t="s">
        <v>196</v>
      </c>
      <c r="F49">
        <v>41</v>
      </c>
      <c r="G49">
        <v>182</v>
      </c>
      <c r="H49">
        <v>5</v>
      </c>
      <c r="I49">
        <v>125</v>
      </c>
      <c r="J49">
        <v>2</v>
      </c>
      <c r="K49" t="s">
        <v>197</v>
      </c>
      <c r="L49" t="s">
        <v>196</v>
      </c>
      <c r="M49">
        <v>0</v>
      </c>
      <c r="N49">
        <v>0</v>
      </c>
      <c r="O49">
        <v>0</v>
      </c>
      <c r="P49">
        <v>0</v>
      </c>
      <c r="Q49">
        <v>0</v>
      </c>
      <c r="R49">
        <f t="shared" si="0"/>
        <v>125.09996003196804</v>
      </c>
      <c r="S49">
        <f t="shared" si="1"/>
        <v>156.37495003996003</v>
      </c>
      <c r="U49">
        <v>48</v>
      </c>
      <c r="V49">
        <v>125.09996003196804</v>
      </c>
      <c r="AB49" s="50" t="s">
        <v>200</v>
      </c>
      <c r="AC49" s="51">
        <f>MAX(V2:V151)</f>
        <v>472.30604484804132</v>
      </c>
      <c r="AD49" s="52">
        <f>(AC49-AC50)/10</f>
        <v>45.121102173831233</v>
      </c>
      <c r="AH49" t="s">
        <v>201</v>
      </c>
    </row>
    <row r="50" spans="1:35" x14ac:dyDescent="0.3">
      <c r="A50">
        <v>49</v>
      </c>
      <c r="B50">
        <v>10</v>
      </c>
      <c r="C50" t="s">
        <v>194</v>
      </c>
      <c r="D50" t="s">
        <v>195</v>
      </c>
      <c r="E50" t="s">
        <v>196</v>
      </c>
      <c r="F50">
        <v>17</v>
      </c>
      <c r="G50">
        <v>357</v>
      </c>
      <c r="H50">
        <v>4</v>
      </c>
      <c r="I50">
        <v>158</v>
      </c>
      <c r="J50">
        <v>2</v>
      </c>
      <c r="K50" t="s">
        <v>197</v>
      </c>
      <c r="L50" t="s">
        <v>196</v>
      </c>
      <c r="M50">
        <v>0</v>
      </c>
      <c r="N50">
        <v>0</v>
      </c>
      <c r="O50">
        <v>0</v>
      </c>
      <c r="P50">
        <v>0</v>
      </c>
      <c r="Q50">
        <v>0</v>
      </c>
      <c r="R50">
        <f t="shared" si="0"/>
        <v>158.05062480104277</v>
      </c>
      <c r="S50">
        <f t="shared" si="1"/>
        <v>197.56328100130347</v>
      </c>
      <c r="U50">
        <v>49</v>
      </c>
      <c r="V50">
        <v>158.05062480104277</v>
      </c>
      <c r="AB50" s="50" t="s">
        <v>202</v>
      </c>
      <c r="AC50" s="51">
        <f>MIN(V2:V151)</f>
        <v>21.095023109728988</v>
      </c>
    </row>
    <row r="51" spans="1:35" x14ac:dyDescent="0.3">
      <c r="A51">
        <v>50</v>
      </c>
      <c r="B51">
        <v>11</v>
      </c>
      <c r="C51" t="s">
        <v>194</v>
      </c>
      <c r="D51" t="s">
        <v>195</v>
      </c>
      <c r="E51" t="s">
        <v>196</v>
      </c>
      <c r="F51">
        <v>1132</v>
      </c>
      <c r="G51">
        <v>914</v>
      </c>
      <c r="H51">
        <v>3</v>
      </c>
      <c r="I51">
        <v>81</v>
      </c>
      <c r="J51">
        <v>2</v>
      </c>
      <c r="K51" t="s">
        <v>197</v>
      </c>
      <c r="L51" t="s">
        <v>196</v>
      </c>
      <c r="M51">
        <v>0</v>
      </c>
      <c r="N51">
        <v>0</v>
      </c>
      <c r="O51">
        <v>0</v>
      </c>
      <c r="P51">
        <v>0</v>
      </c>
      <c r="Q51">
        <v>0</v>
      </c>
      <c r="R51">
        <f t="shared" si="0"/>
        <v>81.055536516637773</v>
      </c>
      <c r="S51">
        <f t="shared" si="1"/>
        <v>101.31942064579721</v>
      </c>
      <c r="U51">
        <v>50</v>
      </c>
      <c r="V51">
        <v>81.055536516637773</v>
      </c>
      <c r="AB51" s="50" t="s">
        <v>203</v>
      </c>
      <c r="AC51" s="53">
        <f>AC7</f>
        <v>9</v>
      </c>
    </row>
    <row r="52" spans="1:35" x14ac:dyDescent="0.3">
      <c r="A52">
        <v>51</v>
      </c>
      <c r="B52">
        <v>12</v>
      </c>
      <c r="C52" t="s">
        <v>194</v>
      </c>
      <c r="D52" t="s">
        <v>195</v>
      </c>
      <c r="E52" t="s">
        <v>196</v>
      </c>
      <c r="F52">
        <v>985</v>
      </c>
      <c r="G52">
        <v>562</v>
      </c>
      <c r="H52">
        <v>14</v>
      </c>
      <c r="I52">
        <v>217</v>
      </c>
      <c r="J52">
        <v>2</v>
      </c>
      <c r="K52" t="s">
        <v>197</v>
      </c>
      <c r="L52" t="s">
        <v>196</v>
      </c>
      <c r="M52">
        <v>0</v>
      </c>
      <c r="N52">
        <v>0</v>
      </c>
      <c r="O52">
        <v>0</v>
      </c>
      <c r="P52">
        <v>0</v>
      </c>
      <c r="Q52">
        <v>0</v>
      </c>
      <c r="R52">
        <f t="shared" si="0"/>
        <v>217.45114393812693</v>
      </c>
      <c r="S52">
        <f t="shared" si="1"/>
        <v>271.81392992265864</v>
      </c>
      <c r="U52">
        <v>51</v>
      </c>
      <c r="V52">
        <v>217.45114393812693</v>
      </c>
      <c r="AB52" s="50" t="s">
        <v>204</v>
      </c>
      <c r="AC52" s="54">
        <f>(AC49-AC50)/9</f>
        <v>50.134557970923595</v>
      </c>
    </row>
    <row r="53" spans="1:35" x14ac:dyDescent="0.3">
      <c r="A53">
        <v>52</v>
      </c>
      <c r="B53">
        <v>13</v>
      </c>
      <c r="C53" t="s">
        <v>194</v>
      </c>
      <c r="D53" t="s">
        <v>195</v>
      </c>
      <c r="E53" t="s">
        <v>196</v>
      </c>
      <c r="F53">
        <v>1284</v>
      </c>
      <c r="G53">
        <v>168</v>
      </c>
      <c r="H53">
        <v>5</v>
      </c>
      <c r="I53">
        <v>133</v>
      </c>
      <c r="J53">
        <v>2</v>
      </c>
      <c r="K53" t="s">
        <v>197</v>
      </c>
      <c r="L53" t="s">
        <v>196</v>
      </c>
      <c r="M53">
        <v>0</v>
      </c>
      <c r="N53">
        <v>0</v>
      </c>
      <c r="O53">
        <v>0</v>
      </c>
      <c r="P53">
        <v>0</v>
      </c>
      <c r="Q53">
        <v>0</v>
      </c>
      <c r="R53">
        <f t="shared" si="0"/>
        <v>133.09395177843356</v>
      </c>
      <c r="S53">
        <f t="shared" si="1"/>
        <v>166.36743972304194</v>
      </c>
      <c r="U53">
        <v>52</v>
      </c>
      <c r="V53">
        <v>133.09395177843356</v>
      </c>
    </row>
    <row r="54" spans="1:35" x14ac:dyDescent="0.3">
      <c r="A54">
        <v>53</v>
      </c>
      <c r="B54">
        <v>0</v>
      </c>
      <c r="C54" t="s">
        <v>194</v>
      </c>
      <c r="D54" t="s">
        <v>195</v>
      </c>
      <c r="E54" t="s">
        <v>196</v>
      </c>
      <c r="F54">
        <v>150</v>
      </c>
      <c r="G54">
        <v>845</v>
      </c>
      <c r="H54">
        <v>244</v>
      </c>
      <c r="I54">
        <v>5</v>
      </c>
      <c r="J54">
        <v>2</v>
      </c>
      <c r="K54" t="s">
        <v>197</v>
      </c>
      <c r="L54" t="s">
        <v>196</v>
      </c>
      <c r="M54">
        <v>0</v>
      </c>
      <c r="N54">
        <v>0</v>
      </c>
      <c r="O54">
        <v>0</v>
      </c>
      <c r="P54">
        <v>0</v>
      </c>
      <c r="Q54">
        <v>0</v>
      </c>
      <c r="R54">
        <f t="shared" si="0"/>
        <v>244.05122413132864</v>
      </c>
      <c r="S54">
        <f t="shared" si="1"/>
        <v>305.06403016416078</v>
      </c>
      <c r="U54">
        <v>53</v>
      </c>
      <c r="V54">
        <v>244.05122413132864</v>
      </c>
      <c r="AA54" s="50" t="s">
        <v>205</v>
      </c>
      <c r="AB54" s="50" t="s">
        <v>206</v>
      </c>
      <c r="AC54" s="50" t="s">
        <v>207</v>
      </c>
      <c r="AD54" s="50" t="s">
        <v>208</v>
      </c>
      <c r="AE54" s="50" t="s">
        <v>209</v>
      </c>
      <c r="AF54" s="50" t="s">
        <v>210</v>
      </c>
      <c r="AG54" s="50" t="s">
        <v>211</v>
      </c>
      <c r="AH54" s="50" t="s">
        <v>212</v>
      </c>
      <c r="AI54" s="50" t="s">
        <v>213</v>
      </c>
    </row>
    <row r="55" spans="1:35" x14ac:dyDescent="0.3">
      <c r="A55">
        <v>54</v>
      </c>
      <c r="B55">
        <v>1</v>
      </c>
      <c r="C55" t="s">
        <v>194</v>
      </c>
      <c r="D55" t="s">
        <v>195</v>
      </c>
      <c r="E55" t="s">
        <v>196</v>
      </c>
      <c r="F55">
        <v>546</v>
      </c>
      <c r="G55">
        <v>869</v>
      </c>
      <c r="H55">
        <v>228</v>
      </c>
      <c r="I55">
        <v>18</v>
      </c>
      <c r="J55">
        <v>2</v>
      </c>
      <c r="K55" t="s">
        <v>197</v>
      </c>
      <c r="L55" t="s">
        <v>196</v>
      </c>
      <c r="M55">
        <v>0</v>
      </c>
      <c r="N55">
        <v>0</v>
      </c>
      <c r="O55">
        <v>0</v>
      </c>
      <c r="P55">
        <v>0</v>
      </c>
      <c r="Q55">
        <v>0</v>
      </c>
      <c r="R55">
        <f t="shared" si="0"/>
        <v>228.70942263055102</v>
      </c>
      <c r="S55">
        <f t="shared" si="1"/>
        <v>285.88677828818874</v>
      </c>
      <c r="U55">
        <v>54</v>
      </c>
      <c r="V55">
        <v>228.70942263055102</v>
      </c>
      <c r="AA55" s="49"/>
      <c r="AB55" s="49" t="s">
        <v>214</v>
      </c>
      <c r="AC55" s="49" cm="1">
        <f t="array" ref="AC55:AC65">FREQUENCY(V2:V151,AB56:AB65)</f>
        <v>1</v>
      </c>
      <c r="AD55" s="56" t="s">
        <v>114</v>
      </c>
      <c r="AE55" s="56" t="s">
        <v>114</v>
      </c>
      <c r="AF55" s="57" t="s">
        <v>215</v>
      </c>
      <c r="AG55" s="57" t="s">
        <v>215</v>
      </c>
      <c r="AH55" s="50" t="s">
        <v>114</v>
      </c>
      <c r="AI55" s="50" t="s">
        <v>114</v>
      </c>
    </row>
    <row r="56" spans="1:35" x14ac:dyDescent="0.3">
      <c r="A56">
        <v>55</v>
      </c>
      <c r="B56">
        <v>2</v>
      </c>
      <c r="C56" t="s">
        <v>194</v>
      </c>
      <c r="D56" t="s">
        <v>195</v>
      </c>
      <c r="E56" t="s">
        <v>196</v>
      </c>
      <c r="F56">
        <v>408</v>
      </c>
      <c r="G56">
        <v>700</v>
      </c>
      <c r="H56">
        <v>198</v>
      </c>
      <c r="I56">
        <v>2</v>
      </c>
      <c r="J56">
        <v>2</v>
      </c>
      <c r="K56" t="s">
        <v>197</v>
      </c>
      <c r="L56" t="s">
        <v>196</v>
      </c>
      <c r="M56">
        <v>0</v>
      </c>
      <c r="N56">
        <v>0</v>
      </c>
      <c r="O56">
        <v>0</v>
      </c>
      <c r="P56">
        <v>0</v>
      </c>
      <c r="Q56">
        <v>0</v>
      </c>
      <c r="R56">
        <f t="shared" si="0"/>
        <v>198.01010075246163</v>
      </c>
      <c r="S56">
        <f t="shared" si="1"/>
        <v>247.51262594057701</v>
      </c>
      <c r="U56">
        <v>55</v>
      </c>
      <c r="V56">
        <v>198.01010075246163</v>
      </c>
      <c r="AA56" s="49">
        <f>AA55+1</f>
        <v>1</v>
      </c>
      <c r="AB56" s="66">
        <f>AC50</f>
        <v>21.095023109728988</v>
      </c>
      <c r="AC56" s="55">
        <v>26</v>
      </c>
      <c r="AD56" s="58">
        <f>AC56/$AC$66</f>
        <v>0.17449664429530201</v>
      </c>
      <c r="AE56" s="59">
        <f>AD56</f>
        <v>0.17449664429530201</v>
      </c>
      <c r="AF56" s="60">
        <f>(((22/7)*(AB56^3))/6)</f>
        <v>4917.149434386828</v>
      </c>
      <c r="AG56" s="60">
        <f>AF56*AC56</f>
        <v>127845.88529405753</v>
      </c>
      <c r="AH56" s="61">
        <f>AG56/$AG$66</f>
        <v>3.5025059474727251E-4</v>
      </c>
      <c r="AI56" s="62">
        <f>AH56</f>
        <v>3.5025059474727251E-4</v>
      </c>
    </row>
    <row r="57" spans="1:35" x14ac:dyDescent="0.3">
      <c r="A57">
        <v>56</v>
      </c>
      <c r="B57">
        <v>3</v>
      </c>
      <c r="C57" t="s">
        <v>194</v>
      </c>
      <c r="D57" t="s">
        <v>195</v>
      </c>
      <c r="E57" t="s">
        <v>196</v>
      </c>
      <c r="F57">
        <v>664</v>
      </c>
      <c r="G57">
        <v>621</v>
      </c>
      <c r="H57">
        <v>215</v>
      </c>
      <c r="I57">
        <v>2</v>
      </c>
      <c r="J57">
        <v>2</v>
      </c>
      <c r="K57" t="s">
        <v>197</v>
      </c>
      <c r="L57" t="s">
        <v>196</v>
      </c>
      <c r="M57">
        <v>0</v>
      </c>
      <c r="N57">
        <v>0</v>
      </c>
      <c r="O57">
        <v>0</v>
      </c>
      <c r="P57">
        <v>0</v>
      </c>
      <c r="Q57">
        <v>0</v>
      </c>
      <c r="R57">
        <f t="shared" si="0"/>
        <v>215.00930212434997</v>
      </c>
      <c r="S57">
        <f t="shared" si="1"/>
        <v>268.76162765543745</v>
      </c>
      <c r="U57">
        <v>56</v>
      </c>
      <c r="V57">
        <v>215.00930212434997</v>
      </c>
      <c r="AA57" s="49">
        <f t="shared" ref="AA57:AA65" si="26">AA56+1</f>
        <v>2</v>
      </c>
      <c r="AB57" s="55">
        <f>AB56+$AC$52</f>
        <v>71.229581080652579</v>
      </c>
      <c r="AC57" s="55">
        <v>25</v>
      </c>
      <c r="AD57" s="58">
        <f t="shared" ref="AD57:AD65" si="27">AC57/$AC$66</f>
        <v>0.16778523489932887</v>
      </c>
      <c r="AE57" s="59">
        <f>AE56+AD57</f>
        <v>0.34228187919463088</v>
      </c>
      <c r="AF57" s="60">
        <f t="shared" ref="AF57:AF65" si="28">(((22/7)*(AB57^3))/6)</f>
        <v>189301.72039167187</v>
      </c>
      <c r="AG57" s="60">
        <f t="shared" ref="AG57:AG65" si="29">AF57*AC57</f>
        <v>4732543.009791797</v>
      </c>
      <c r="AH57" s="61">
        <f t="shared" ref="AH57:AH65" si="30">AG57/$AG$66</f>
        <v>1.2965423173644141E-2</v>
      </c>
      <c r="AI57" s="62">
        <f>AI56+AH57</f>
        <v>1.3315673768391413E-2</v>
      </c>
    </row>
    <row r="58" spans="1:35" x14ac:dyDescent="0.3">
      <c r="A58">
        <v>57</v>
      </c>
      <c r="B58">
        <v>4</v>
      </c>
      <c r="C58" t="s">
        <v>194</v>
      </c>
      <c r="D58" t="s">
        <v>195</v>
      </c>
      <c r="E58" t="s">
        <v>196</v>
      </c>
      <c r="F58">
        <v>989</v>
      </c>
      <c r="G58">
        <v>656</v>
      </c>
      <c r="H58">
        <v>2</v>
      </c>
      <c r="I58">
        <v>177</v>
      </c>
      <c r="J58">
        <v>2</v>
      </c>
      <c r="K58" t="s">
        <v>197</v>
      </c>
      <c r="L58" t="s">
        <v>196</v>
      </c>
      <c r="M58">
        <v>0</v>
      </c>
      <c r="N58">
        <v>0</v>
      </c>
      <c r="O58">
        <v>0</v>
      </c>
      <c r="P58">
        <v>0</v>
      </c>
      <c r="Q58">
        <v>0</v>
      </c>
      <c r="R58">
        <f t="shared" si="0"/>
        <v>177.01129907438113</v>
      </c>
      <c r="S58">
        <f t="shared" si="1"/>
        <v>221.2641238429764</v>
      </c>
      <c r="U58">
        <v>57</v>
      </c>
      <c r="V58">
        <v>177.01129907438113</v>
      </c>
      <c r="AA58" s="49">
        <f t="shared" si="26"/>
        <v>3</v>
      </c>
      <c r="AB58" s="55">
        <f t="shared" ref="AB58:AB65" si="31">AB57+$AC$52</f>
        <v>121.36413905157617</v>
      </c>
      <c r="AC58" s="55">
        <v>35</v>
      </c>
      <c r="AD58" s="58">
        <f t="shared" si="27"/>
        <v>0.2348993288590604</v>
      </c>
      <c r="AE58" s="59">
        <f t="shared" ref="AE58:AE65" si="32">AE57+AD58</f>
        <v>0.57718120805369133</v>
      </c>
      <c r="AF58" s="60">
        <f t="shared" si="28"/>
        <v>936363.61272015108</v>
      </c>
      <c r="AG58" s="60">
        <f t="shared" si="29"/>
        <v>32772726.445205286</v>
      </c>
      <c r="AH58" s="61">
        <f t="shared" si="30"/>
        <v>8.9785188647415651E-2</v>
      </c>
      <c r="AI58" s="62">
        <f t="shared" ref="AI58:AI65" si="33">AI57+AH58</f>
        <v>0.10310086241580707</v>
      </c>
    </row>
    <row r="59" spans="1:35" x14ac:dyDescent="0.3">
      <c r="A59">
        <v>58</v>
      </c>
      <c r="B59">
        <v>5</v>
      </c>
      <c r="C59" t="s">
        <v>194</v>
      </c>
      <c r="D59" t="s">
        <v>195</v>
      </c>
      <c r="E59" t="s">
        <v>196</v>
      </c>
      <c r="F59">
        <v>680</v>
      </c>
      <c r="G59">
        <v>413</v>
      </c>
      <c r="H59">
        <v>178</v>
      </c>
      <c r="I59">
        <v>2</v>
      </c>
      <c r="J59">
        <v>2</v>
      </c>
      <c r="K59" t="s">
        <v>197</v>
      </c>
      <c r="L59" t="s">
        <v>196</v>
      </c>
      <c r="M59">
        <v>0</v>
      </c>
      <c r="N59">
        <v>0</v>
      </c>
      <c r="O59">
        <v>0</v>
      </c>
      <c r="P59">
        <v>0</v>
      </c>
      <c r="Q59">
        <v>0</v>
      </c>
      <c r="R59">
        <f t="shared" si="0"/>
        <v>178.01123560045303</v>
      </c>
      <c r="S59">
        <f t="shared" si="1"/>
        <v>222.51404450056629</v>
      </c>
      <c r="U59">
        <v>58</v>
      </c>
      <c r="V59">
        <v>178.01123560045303</v>
      </c>
      <c r="AA59" s="49">
        <f t="shared" si="26"/>
        <v>4</v>
      </c>
      <c r="AB59" s="55">
        <f t="shared" si="31"/>
        <v>171.49869702249975</v>
      </c>
      <c r="AC59" s="55">
        <v>41</v>
      </c>
      <c r="AD59" s="58">
        <f t="shared" si="27"/>
        <v>0.27516778523489932</v>
      </c>
      <c r="AE59" s="59">
        <f t="shared" si="32"/>
        <v>0.8523489932885906</v>
      </c>
      <c r="AF59" s="60">
        <f t="shared" si="28"/>
        <v>2642140.2361480477</v>
      </c>
      <c r="AG59" s="60">
        <f t="shared" si="29"/>
        <v>108327749.68206996</v>
      </c>
      <c r="AH59" s="61">
        <f t="shared" si="30"/>
        <v>0.29677809861857368</v>
      </c>
      <c r="AI59" s="62">
        <f t="shared" si="33"/>
        <v>0.39987896103438075</v>
      </c>
    </row>
    <row r="60" spans="1:35" x14ac:dyDescent="0.3">
      <c r="A60">
        <v>59</v>
      </c>
      <c r="B60">
        <v>6</v>
      </c>
      <c r="C60" t="s">
        <v>194</v>
      </c>
      <c r="D60" t="s">
        <v>195</v>
      </c>
      <c r="E60" t="s">
        <v>196</v>
      </c>
      <c r="F60">
        <v>617</v>
      </c>
      <c r="G60">
        <v>236</v>
      </c>
      <c r="H60">
        <v>160</v>
      </c>
      <c r="I60">
        <v>6</v>
      </c>
      <c r="J60">
        <v>2</v>
      </c>
      <c r="K60" t="s">
        <v>197</v>
      </c>
      <c r="L60" t="s">
        <v>196</v>
      </c>
      <c r="M60">
        <v>0</v>
      </c>
      <c r="N60">
        <v>0</v>
      </c>
      <c r="O60">
        <v>0</v>
      </c>
      <c r="P60">
        <v>0</v>
      </c>
      <c r="Q60">
        <v>0</v>
      </c>
      <c r="R60">
        <f t="shared" si="0"/>
        <v>160.11246047700348</v>
      </c>
      <c r="S60">
        <f t="shared" si="1"/>
        <v>200.14057559625434</v>
      </c>
      <c r="U60">
        <v>59</v>
      </c>
      <c r="V60">
        <v>160.11246047700348</v>
      </c>
      <c r="AA60" s="49">
        <f t="shared" si="26"/>
        <v>5</v>
      </c>
      <c r="AB60" s="55">
        <f t="shared" si="31"/>
        <v>221.63325499342335</v>
      </c>
      <c r="AC60" s="55">
        <v>10</v>
      </c>
      <c r="AD60" s="58">
        <f t="shared" si="27"/>
        <v>6.7114093959731544E-2</v>
      </c>
      <c r="AE60" s="59">
        <f t="shared" si="32"/>
        <v>0.91946308724832215</v>
      </c>
      <c r="AF60" s="60">
        <f t="shared" si="28"/>
        <v>5702669.0004035858</v>
      </c>
      <c r="AG60" s="60">
        <f t="shared" si="29"/>
        <v>57026690.00403586</v>
      </c>
      <c r="AH60" s="61">
        <f t="shared" si="30"/>
        <v>0.15623210746627217</v>
      </c>
      <c r="AI60" s="62">
        <f t="shared" si="33"/>
        <v>0.55611106850065295</v>
      </c>
    </row>
    <row r="61" spans="1:35" x14ac:dyDescent="0.3">
      <c r="A61">
        <v>60</v>
      </c>
      <c r="B61">
        <v>7</v>
      </c>
      <c r="C61" t="s">
        <v>194</v>
      </c>
      <c r="D61" t="s">
        <v>195</v>
      </c>
      <c r="E61" t="s">
        <v>196</v>
      </c>
      <c r="F61">
        <v>405</v>
      </c>
      <c r="G61">
        <v>922</v>
      </c>
      <c r="H61">
        <v>70</v>
      </c>
      <c r="I61">
        <v>3</v>
      </c>
      <c r="J61">
        <v>2</v>
      </c>
      <c r="K61" t="s">
        <v>197</v>
      </c>
      <c r="L61" t="s">
        <v>196</v>
      </c>
      <c r="M61">
        <v>0</v>
      </c>
      <c r="N61">
        <v>0</v>
      </c>
      <c r="O61">
        <v>0</v>
      </c>
      <c r="P61">
        <v>0</v>
      </c>
      <c r="Q61">
        <v>0</v>
      </c>
      <c r="R61">
        <f t="shared" si="0"/>
        <v>70.064256222413434</v>
      </c>
      <c r="S61">
        <f t="shared" si="1"/>
        <v>87.580320278016785</v>
      </c>
      <c r="U61">
        <v>60</v>
      </c>
      <c r="V61">
        <v>70.064256222413434</v>
      </c>
      <c r="AA61" s="49">
        <f t="shared" si="26"/>
        <v>6</v>
      </c>
      <c r="AB61" s="55">
        <f t="shared" si="31"/>
        <v>271.76781296434694</v>
      </c>
      <c r="AC61" s="55">
        <v>10</v>
      </c>
      <c r="AD61" s="58">
        <f t="shared" si="27"/>
        <v>6.7114093959731544E-2</v>
      </c>
      <c r="AE61" s="59">
        <f t="shared" si="32"/>
        <v>0.98657718120805371</v>
      </c>
      <c r="AF61" s="60">
        <f t="shared" si="28"/>
        <v>10513987.31521499</v>
      </c>
      <c r="AG61" s="60">
        <f t="shared" si="29"/>
        <v>105139873.1521499</v>
      </c>
      <c r="AH61" s="61">
        <f t="shared" si="30"/>
        <v>0.28804449215155919</v>
      </c>
      <c r="AI61" s="62">
        <f t="shared" si="33"/>
        <v>0.8441555606522122</v>
      </c>
    </row>
    <row r="62" spans="1:35" x14ac:dyDescent="0.3">
      <c r="A62">
        <v>61</v>
      </c>
      <c r="B62">
        <v>8</v>
      </c>
      <c r="C62" t="s">
        <v>194</v>
      </c>
      <c r="D62" t="s">
        <v>195</v>
      </c>
      <c r="E62" t="s">
        <v>196</v>
      </c>
      <c r="F62">
        <v>644</v>
      </c>
      <c r="G62">
        <v>44</v>
      </c>
      <c r="H62">
        <v>105</v>
      </c>
      <c r="I62">
        <v>1</v>
      </c>
      <c r="J62">
        <v>2</v>
      </c>
      <c r="K62" t="s">
        <v>197</v>
      </c>
      <c r="L62" t="s">
        <v>196</v>
      </c>
      <c r="M62">
        <v>0</v>
      </c>
      <c r="N62">
        <v>0</v>
      </c>
      <c r="O62">
        <v>0</v>
      </c>
      <c r="P62">
        <v>0</v>
      </c>
      <c r="Q62">
        <v>0</v>
      </c>
      <c r="R62">
        <f t="shared" si="0"/>
        <v>105.00476179678711</v>
      </c>
      <c r="S62">
        <f t="shared" si="1"/>
        <v>131.25595224598388</v>
      </c>
      <c r="U62">
        <v>61</v>
      </c>
      <c r="V62">
        <v>105.00476179678711</v>
      </c>
      <c r="AA62" s="49">
        <f t="shared" si="26"/>
        <v>7</v>
      </c>
      <c r="AB62" s="55">
        <f t="shared" si="31"/>
        <v>321.90237093527054</v>
      </c>
      <c r="AC62" s="55">
        <v>1</v>
      </c>
      <c r="AD62" s="58">
        <f t="shared" si="27"/>
        <v>6.7114093959731542E-3</v>
      </c>
      <c r="AE62" s="59">
        <f t="shared" si="32"/>
        <v>0.99328859060402686</v>
      </c>
      <c r="AF62" s="60">
        <f t="shared" si="28"/>
        <v>17472132.59031048</v>
      </c>
      <c r="AG62" s="60">
        <f t="shared" si="29"/>
        <v>17472132.59031048</v>
      </c>
      <c r="AH62" s="61">
        <f t="shared" si="30"/>
        <v>4.7867202117484957E-2</v>
      </c>
      <c r="AI62" s="62">
        <f t="shared" si="33"/>
        <v>0.89202276276969716</v>
      </c>
    </row>
    <row r="63" spans="1:35" x14ac:dyDescent="0.3">
      <c r="A63">
        <v>62</v>
      </c>
      <c r="B63">
        <v>9</v>
      </c>
      <c r="C63" t="s">
        <v>194</v>
      </c>
      <c r="D63" t="s">
        <v>195</v>
      </c>
      <c r="E63" t="s">
        <v>196</v>
      </c>
      <c r="F63">
        <v>736</v>
      </c>
      <c r="G63">
        <v>21</v>
      </c>
      <c r="H63">
        <v>113</v>
      </c>
      <c r="I63">
        <v>2</v>
      </c>
      <c r="J63">
        <v>2</v>
      </c>
      <c r="K63" t="s">
        <v>197</v>
      </c>
      <c r="L63" t="s">
        <v>196</v>
      </c>
      <c r="M63">
        <v>0</v>
      </c>
      <c r="N63">
        <v>0</v>
      </c>
      <c r="O63">
        <v>0</v>
      </c>
      <c r="P63">
        <v>0</v>
      </c>
      <c r="Q63">
        <v>0</v>
      </c>
      <c r="R63">
        <f t="shared" si="0"/>
        <v>113.01769772916099</v>
      </c>
      <c r="S63">
        <f t="shared" si="1"/>
        <v>141.27212216145122</v>
      </c>
      <c r="U63">
        <v>62</v>
      </c>
      <c r="V63">
        <v>113.01769772916099</v>
      </c>
      <c r="AA63" s="49">
        <f t="shared" si="26"/>
        <v>8</v>
      </c>
      <c r="AB63" s="55">
        <f t="shared" si="31"/>
        <v>372.03692890619413</v>
      </c>
      <c r="AC63" s="55">
        <v>0</v>
      </c>
      <c r="AD63" s="58">
        <f t="shared" si="27"/>
        <v>0</v>
      </c>
      <c r="AE63" s="59">
        <f t="shared" si="32"/>
        <v>0.99328859060402686</v>
      </c>
      <c r="AF63" s="60">
        <f t="shared" si="28"/>
        <v>26973142.23541829</v>
      </c>
      <c r="AG63" s="60">
        <f t="shared" si="29"/>
        <v>0</v>
      </c>
      <c r="AH63" s="61">
        <f t="shared" si="30"/>
        <v>0</v>
      </c>
      <c r="AI63" s="62">
        <f t="shared" si="33"/>
        <v>0.89202276276969716</v>
      </c>
    </row>
    <row r="64" spans="1:35" x14ac:dyDescent="0.3">
      <c r="A64">
        <v>63</v>
      </c>
      <c r="B64">
        <v>10</v>
      </c>
      <c r="C64" t="s">
        <v>194</v>
      </c>
      <c r="D64" t="s">
        <v>195</v>
      </c>
      <c r="E64" t="s">
        <v>196</v>
      </c>
      <c r="F64">
        <v>970</v>
      </c>
      <c r="G64">
        <v>572</v>
      </c>
      <c r="H64">
        <v>153</v>
      </c>
      <c r="I64">
        <v>3</v>
      </c>
      <c r="J64">
        <v>2</v>
      </c>
      <c r="K64" t="s">
        <v>197</v>
      </c>
      <c r="L64" t="s">
        <v>196</v>
      </c>
      <c r="M64">
        <v>0</v>
      </c>
      <c r="N64">
        <v>0</v>
      </c>
      <c r="O64">
        <v>0</v>
      </c>
      <c r="P64">
        <v>0</v>
      </c>
      <c r="Q64">
        <v>0</v>
      </c>
      <c r="R64">
        <f t="shared" si="0"/>
        <v>153.02940893828219</v>
      </c>
      <c r="S64">
        <f t="shared" si="1"/>
        <v>191.28676117285272</v>
      </c>
      <c r="U64">
        <v>63</v>
      </c>
      <c r="V64">
        <v>153.02940893828219</v>
      </c>
      <c r="AA64" s="49">
        <f t="shared" si="26"/>
        <v>9</v>
      </c>
      <c r="AB64" s="55">
        <f t="shared" si="31"/>
        <v>422.17148687711773</v>
      </c>
      <c r="AC64" s="55">
        <v>1</v>
      </c>
      <c r="AD64" s="58">
        <f t="shared" si="27"/>
        <v>6.7114093959731542E-3</v>
      </c>
      <c r="AE64" s="59">
        <f t="shared" si="32"/>
        <v>1</v>
      </c>
      <c r="AF64" s="60">
        <f t="shared" si="28"/>
        <v>39413053.660266638</v>
      </c>
      <c r="AG64" s="60">
        <f t="shared" si="29"/>
        <v>39413053.660266638</v>
      </c>
      <c r="AH64" s="61">
        <f t="shared" si="30"/>
        <v>0.107977237230303</v>
      </c>
      <c r="AI64" s="62">
        <f t="shared" si="33"/>
        <v>1.0000000000000002</v>
      </c>
    </row>
    <row r="65" spans="1:41" x14ac:dyDescent="0.3">
      <c r="A65">
        <v>64</v>
      </c>
      <c r="B65">
        <v>11</v>
      </c>
      <c r="C65" t="s">
        <v>194</v>
      </c>
      <c r="D65" t="s">
        <v>195</v>
      </c>
      <c r="E65" t="s">
        <v>196</v>
      </c>
      <c r="F65">
        <v>865</v>
      </c>
      <c r="G65">
        <v>136</v>
      </c>
      <c r="H65">
        <v>158</v>
      </c>
      <c r="I65">
        <v>3</v>
      </c>
      <c r="J65">
        <v>2</v>
      </c>
      <c r="K65" t="s">
        <v>197</v>
      </c>
      <c r="L65" t="s">
        <v>196</v>
      </c>
      <c r="M65">
        <v>0</v>
      </c>
      <c r="N65">
        <v>0</v>
      </c>
      <c r="O65">
        <v>0</v>
      </c>
      <c r="P65">
        <v>0</v>
      </c>
      <c r="Q65">
        <v>0</v>
      </c>
      <c r="R65">
        <f t="shared" si="0"/>
        <v>158.02847844613325</v>
      </c>
      <c r="S65">
        <f t="shared" si="1"/>
        <v>197.53559805766656</v>
      </c>
      <c r="U65">
        <v>64</v>
      </c>
      <c r="V65">
        <v>158.02847844613325</v>
      </c>
      <c r="AA65" s="49">
        <f t="shared" si="26"/>
        <v>10</v>
      </c>
      <c r="AB65" s="55">
        <f t="shared" si="31"/>
        <v>472.30604484804132</v>
      </c>
      <c r="AC65" s="55">
        <v>0</v>
      </c>
      <c r="AD65" s="58">
        <f t="shared" si="27"/>
        <v>0</v>
      </c>
      <c r="AE65" s="59">
        <f t="shared" si="32"/>
        <v>1</v>
      </c>
      <c r="AF65" s="60">
        <f t="shared" si="28"/>
        <v>55187904.274583735</v>
      </c>
      <c r="AG65" s="60">
        <f t="shared" si="29"/>
        <v>0</v>
      </c>
      <c r="AH65" s="61">
        <f t="shared" si="30"/>
        <v>0</v>
      </c>
      <c r="AI65" s="62">
        <f t="shared" si="33"/>
        <v>1.0000000000000002</v>
      </c>
    </row>
    <row r="66" spans="1:41" x14ac:dyDescent="0.3">
      <c r="A66">
        <v>65</v>
      </c>
      <c r="B66">
        <v>0</v>
      </c>
      <c r="C66" t="s">
        <v>194</v>
      </c>
      <c r="D66" t="s">
        <v>195</v>
      </c>
      <c r="E66" t="s">
        <v>196</v>
      </c>
      <c r="F66">
        <v>422</v>
      </c>
      <c r="G66">
        <v>341</v>
      </c>
      <c r="H66">
        <v>284</v>
      </c>
      <c r="I66">
        <v>12</v>
      </c>
      <c r="J66">
        <v>2</v>
      </c>
      <c r="K66" t="s">
        <v>197</v>
      </c>
      <c r="L66" t="s">
        <v>196</v>
      </c>
      <c r="M66">
        <v>0</v>
      </c>
      <c r="N66">
        <v>0</v>
      </c>
      <c r="O66">
        <v>0</v>
      </c>
      <c r="P66">
        <v>0</v>
      </c>
      <c r="Q66">
        <v>0</v>
      </c>
      <c r="R66">
        <f t="shared" ref="R66:R129" si="34">((H66^2)+(I66^2))^0.5</f>
        <v>284.25340807103788</v>
      </c>
      <c r="S66">
        <f t="shared" si="1"/>
        <v>355.31676008879731</v>
      </c>
      <c r="U66">
        <v>65</v>
      </c>
      <c r="V66">
        <v>284.25340807103788</v>
      </c>
      <c r="AA66" s="50" t="s">
        <v>216</v>
      </c>
      <c r="AB66" s="43"/>
      <c r="AC66">
        <f>SUM(AC56:AC65)</f>
        <v>149</v>
      </c>
      <c r="AG66" s="63">
        <f>SUM(AG56:AG65)</f>
        <v>365012614.42912394</v>
      </c>
    </row>
    <row r="67" spans="1:41" x14ac:dyDescent="0.3">
      <c r="A67">
        <v>66</v>
      </c>
      <c r="B67">
        <v>1</v>
      </c>
      <c r="C67" t="s">
        <v>194</v>
      </c>
      <c r="D67" t="s">
        <v>195</v>
      </c>
      <c r="E67" t="s">
        <v>196</v>
      </c>
      <c r="F67">
        <v>334</v>
      </c>
      <c r="G67">
        <v>658</v>
      </c>
      <c r="H67">
        <v>201</v>
      </c>
      <c r="I67">
        <v>3</v>
      </c>
      <c r="J67">
        <v>2</v>
      </c>
      <c r="K67" t="s">
        <v>197</v>
      </c>
      <c r="L67" t="s">
        <v>196</v>
      </c>
      <c r="M67">
        <v>0</v>
      </c>
      <c r="N67">
        <v>0</v>
      </c>
      <c r="O67">
        <v>0</v>
      </c>
      <c r="P67">
        <v>0</v>
      </c>
      <c r="Q67">
        <v>0</v>
      </c>
      <c r="R67">
        <f t="shared" si="34"/>
        <v>201.02238681301145</v>
      </c>
      <c r="S67">
        <f t="shared" ref="S67:S130" si="35">R67/0.8</f>
        <v>251.2779835162643</v>
      </c>
      <c r="U67">
        <v>66</v>
      </c>
      <c r="V67">
        <v>201.02238681301145</v>
      </c>
    </row>
    <row r="68" spans="1:41" ht="16.2" thickBot="1" x14ac:dyDescent="0.35">
      <c r="A68">
        <v>67</v>
      </c>
      <c r="B68">
        <v>2</v>
      </c>
      <c r="C68" t="s">
        <v>194</v>
      </c>
      <c r="D68" t="s">
        <v>195</v>
      </c>
      <c r="E68" t="s">
        <v>196</v>
      </c>
      <c r="F68">
        <v>110</v>
      </c>
      <c r="G68">
        <v>716</v>
      </c>
      <c r="H68">
        <v>160</v>
      </c>
      <c r="I68">
        <v>3</v>
      </c>
      <c r="J68">
        <v>2</v>
      </c>
      <c r="K68" t="s">
        <v>197</v>
      </c>
      <c r="L68" t="s">
        <v>196</v>
      </c>
      <c r="M68">
        <v>0</v>
      </c>
      <c r="N68">
        <v>0</v>
      </c>
      <c r="O68">
        <v>0</v>
      </c>
      <c r="P68">
        <v>0</v>
      </c>
      <c r="Q68">
        <v>0</v>
      </c>
      <c r="R68">
        <f t="shared" si="34"/>
        <v>160.02812252851061</v>
      </c>
      <c r="S68">
        <f t="shared" si="35"/>
        <v>200.03515316063826</v>
      </c>
      <c r="U68">
        <v>67</v>
      </c>
      <c r="V68">
        <v>160.02812252851061</v>
      </c>
    </row>
    <row r="69" spans="1:41" ht="16.2" thickBot="1" x14ac:dyDescent="0.35">
      <c r="A69">
        <v>68</v>
      </c>
      <c r="B69">
        <v>3</v>
      </c>
      <c r="C69" t="s">
        <v>194</v>
      </c>
      <c r="D69" t="s">
        <v>195</v>
      </c>
      <c r="E69" t="s">
        <v>196</v>
      </c>
      <c r="F69">
        <v>40</v>
      </c>
      <c r="G69">
        <v>320</v>
      </c>
      <c r="H69">
        <v>2</v>
      </c>
      <c r="I69">
        <v>185</v>
      </c>
      <c r="J69">
        <v>2</v>
      </c>
      <c r="K69" t="s">
        <v>197</v>
      </c>
      <c r="L69" t="s">
        <v>196</v>
      </c>
      <c r="M69">
        <v>0</v>
      </c>
      <c r="N69">
        <v>0</v>
      </c>
      <c r="O69">
        <v>0</v>
      </c>
      <c r="P69">
        <v>0</v>
      </c>
      <c r="Q69">
        <v>0</v>
      </c>
      <c r="R69">
        <f t="shared" si="34"/>
        <v>185.0108104949546</v>
      </c>
      <c r="S69">
        <f t="shared" si="35"/>
        <v>231.26351311869323</v>
      </c>
      <c r="U69">
        <v>68</v>
      </c>
      <c r="V69">
        <v>185.0108104949546</v>
      </c>
      <c r="AA69" s="87" t="s">
        <v>219</v>
      </c>
      <c r="AB69" s="88"/>
      <c r="AC69" s="88"/>
      <c r="AD69" s="88"/>
      <c r="AE69" s="88"/>
      <c r="AF69" s="88"/>
      <c r="AG69" s="88"/>
      <c r="AH69" s="88"/>
      <c r="AI69" s="89"/>
    </row>
    <row r="70" spans="1:41" x14ac:dyDescent="0.3">
      <c r="A70">
        <v>69</v>
      </c>
      <c r="B70">
        <v>4</v>
      </c>
      <c r="C70" t="s">
        <v>194</v>
      </c>
      <c r="D70" t="s">
        <v>195</v>
      </c>
      <c r="E70" t="s">
        <v>196</v>
      </c>
      <c r="F70">
        <v>848</v>
      </c>
      <c r="G70">
        <v>798</v>
      </c>
      <c r="H70">
        <v>62</v>
      </c>
      <c r="I70">
        <v>8</v>
      </c>
      <c r="J70">
        <v>2</v>
      </c>
      <c r="K70" t="s">
        <v>197</v>
      </c>
      <c r="L70" t="s">
        <v>196</v>
      </c>
      <c r="M70">
        <v>0</v>
      </c>
      <c r="N70">
        <v>0</v>
      </c>
      <c r="O70">
        <v>0</v>
      </c>
      <c r="P70">
        <v>0</v>
      </c>
      <c r="Q70">
        <v>0</v>
      </c>
      <c r="R70">
        <f t="shared" si="34"/>
        <v>62.513998432351137</v>
      </c>
      <c r="S70">
        <f t="shared" si="35"/>
        <v>78.142498040438923</v>
      </c>
      <c r="U70">
        <v>69</v>
      </c>
      <c r="V70">
        <v>62.513998432351137</v>
      </c>
      <c r="AB70" s="50" t="s">
        <v>200</v>
      </c>
      <c r="AC70" s="51">
        <f>MAX(V2:V201)</f>
        <v>472.30604484804132</v>
      </c>
      <c r="AD70" s="52">
        <f>(AC70-AC71)/10</f>
        <v>45.518880207941763</v>
      </c>
      <c r="AH70" t="s">
        <v>201</v>
      </c>
    </row>
    <row r="71" spans="1:41" x14ac:dyDescent="0.3">
      <c r="A71">
        <v>70</v>
      </c>
      <c r="B71">
        <v>5</v>
      </c>
      <c r="C71" t="s">
        <v>194</v>
      </c>
      <c r="D71" t="s">
        <v>195</v>
      </c>
      <c r="E71" t="s">
        <v>196</v>
      </c>
      <c r="F71">
        <v>630</v>
      </c>
      <c r="G71">
        <v>537</v>
      </c>
      <c r="H71">
        <v>5</v>
      </c>
      <c r="I71">
        <v>172</v>
      </c>
      <c r="J71">
        <v>2</v>
      </c>
      <c r="K71" t="s">
        <v>197</v>
      </c>
      <c r="L71" t="s">
        <v>196</v>
      </c>
      <c r="M71">
        <v>0</v>
      </c>
      <c r="N71">
        <v>0</v>
      </c>
      <c r="O71">
        <v>0</v>
      </c>
      <c r="P71">
        <v>0</v>
      </c>
      <c r="Q71">
        <v>0</v>
      </c>
      <c r="R71">
        <f t="shared" si="34"/>
        <v>172.07265907168403</v>
      </c>
      <c r="S71">
        <f t="shared" si="35"/>
        <v>215.09082383960504</v>
      </c>
      <c r="U71">
        <v>70</v>
      </c>
      <c r="V71">
        <v>172.07265907168403</v>
      </c>
      <c r="AB71" s="50" t="s">
        <v>202</v>
      </c>
      <c r="AC71" s="51">
        <f>MIN(V2:V201)</f>
        <v>17.11724276862369</v>
      </c>
      <c r="AN71">
        <v>70</v>
      </c>
      <c r="AO71">
        <v>20</v>
      </c>
    </row>
    <row r="72" spans="1:41" x14ac:dyDescent="0.3">
      <c r="A72">
        <v>71</v>
      </c>
      <c r="B72">
        <v>6</v>
      </c>
      <c r="C72" t="s">
        <v>194</v>
      </c>
      <c r="D72" t="s">
        <v>195</v>
      </c>
      <c r="E72" t="s">
        <v>196</v>
      </c>
      <c r="F72">
        <v>773</v>
      </c>
      <c r="G72">
        <v>449</v>
      </c>
      <c r="H72">
        <v>165</v>
      </c>
      <c r="I72">
        <v>8</v>
      </c>
      <c r="J72">
        <v>2</v>
      </c>
      <c r="K72" t="s">
        <v>197</v>
      </c>
      <c r="L72" t="s">
        <v>196</v>
      </c>
      <c r="M72">
        <v>0</v>
      </c>
      <c r="N72">
        <v>0</v>
      </c>
      <c r="O72">
        <v>0</v>
      </c>
      <c r="P72">
        <v>0</v>
      </c>
      <c r="Q72">
        <v>0</v>
      </c>
      <c r="R72">
        <f t="shared" si="34"/>
        <v>165.19382555047267</v>
      </c>
      <c r="S72">
        <f t="shared" si="35"/>
        <v>206.49228193809083</v>
      </c>
      <c r="U72">
        <v>71</v>
      </c>
      <c r="V72">
        <v>165.19382555047267</v>
      </c>
      <c r="AB72" s="50" t="s">
        <v>203</v>
      </c>
      <c r="AC72" s="53">
        <f>AC7</f>
        <v>9</v>
      </c>
      <c r="AM72">
        <v>0</v>
      </c>
      <c r="AN72">
        <f>'[1]FA-000 ppm'!AL37</f>
        <v>260.44173020127164</v>
      </c>
      <c r="AO72">
        <f>'[1]FA-000 ppm'!N37</f>
        <v>307.49478500237547</v>
      </c>
    </row>
    <row r="73" spans="1:41" x14ac:dyDescent="0.3">
      <c r="A73">
        <v>72</v>
      </c>
      <c r="B73">
        <v>7</v>
      </c>
      <c r="C73" t="s">
        <v>194</v>
      </c>
      <c r="D73" t="s">
        <v>195</v>
      </c>
      <c r="E73" t="s">
        <v>196</v>
      </c>
      <c r="F73">
        <v>716</v>
      </c>
      <c r="G73">
        <v>44</v>
      </c>
      <c r="H73">
        <v>193</v>
      </c>
      <c r="I73">
        <v>27</v>
      </c>
      <c r="J73">
        <v>2</v>
      </c>
      <c r="K73" t="s">
        <v>197</v>
      </c>
      <c r="L73" t="s">
        <v>196</v>
      </c>
      <c r="M73">
        <v>0</v>
      </c>
      <c r="N73">
        <v>0</v>
      </c>
      <c r="O73">
        <v>0</v>
      </c>
      <c r="P73">
        <v>0</v>
      </c>
      <c r="Q73">
        <v>0</v>
      </c>
      <c r="R73">
        <f t="shared" si="34"/>
        <v>194.87944991712183</v>
      </c>
      <c r="S73">
        <f t="shared" si="35"/>
        <v>243.59931239640227</v>
      </c>
      <c r="U73">
        <v>72</v>
      </c>
      <c r="V73">
        <v>194.87944991712183</v>
      </c>
      <c r="AB73" s="50" t="s">
        <v>204</v>
      </c>
      <c r="AC73" s="54">
        <f>(AC70-AC71)/AC72</f>
        <v>50.576533564379737</v>
      </c>
      <c r="AM73">
        <v>100</v>
      </c>
      <c r="AN73">
        <f>'[1]FA-100 ppm'!AL37</f>
        <v>243.59791282505012</v>
      </c>
      <c r="AO73">
        <f>'[1]FA-100 ppm'!N37</f>
        <v>297.46177880422562</v>
      </c>
    </row>
    <row r="74" spans="1:41" x14ac:dyDescent="0.3">
      <c r="A74">
        <v>73</v>
      </c>
      <c r="B74">
        <v>8</v>
      </c>
      <c r="C74" t="s">
        <v>194</v>
      </c>
      <c r="D74" t="s">
        <v>195</v>
      </c>
      <c r="E74" t="s">
        <v>196</v>
      </c>
      <c r="F74">
        <v>785</v>
      </c>
      <c r="G74">
        <v>773</v>
      </c>
      <c r="H74">
        <v>44</v>
      </c>
      <c r="I74">
        <v>5</v>
      </c>
      <c r="J74">
        <v>2</v>
      </c>
      <c r="K74" t="s">
        <v>197</v>
      </c>
      <c r="L74" t="s">
        <v>196</v>
      </c>
      <c r="M74">
        <v>0</v>
      </c>
      <c r="N74">
        <v>0</v>
      </c>
      <c r="O74">
        <v>0</v>
      </c>
      <c r="P74">
        <v>0</v>
      </c>
      <c r="Q74">
        <v>0</v>
      </c>
      <c r="R74">
        <f t="shared" si="34"/>
        <v>44.283179650969061</v>
      </c>
      <c r="S74">
        <f t="shared" si="35"/>
        <v>55.353974563711326</v>
      </c>
      <c r="U74">
        <v>73</v>
      </c>
      <c r="V74">
        <v>44.283179650969061</v>
      </c>
      <c r="AM74">
        <v>200</v>
      </c>
      <c r="AN74">
        <f>'[1]FA-200 ppm'!AL37</f>
        <v>231.925747159526</v>
      </c>
      <c r="AO74">
        <f>'[1]FA-200 ppm'!N37</f>
        <v>279.16792839924278</v>
      </c>
    </row>
    <row r="75" spans="1:41" x14ac:dyDescent="0.3">
      <c r="A75">
        <v>74</v>
      </c>
      <c r="B75">
        <v>0</v>
      </c>
      <c r="C75" t="s">
        <v>194</v>
      </c>
      <c r="D75" t="s">
        <v>195</v>
      </c>
      <c r="E75" t="s">
        <v>196</v>
      </c>
      <c r="F75">
        <v>473</v>
      </c>
      <c r="G75">
        <v>397</v>
      </c>
      <c r="H75">
        <v>281</v>
      </c>
      <c r="I75">
        <v>16</v>
      </c>
      <c r="J75">
        <v>2</v>
      </c>
      <c r="K75" t="s">
        <v>197</v>
      </c>
      <c r="L75" t="s">
        <v>196</v>
      </c>
      <c r="M75">
        <v>0</v>
      </c>
      <c r="N75">
        <v>0</v>
      </c>
      <c r="O75">
        <v>0</v>
      </c>
      <c r="P75">
        <v>0</v>
      </c>
      <c r="Q75">
        <v>0</v>
      </c>
      <c r="R75">
        <f t="shared" si="34"/>
        <v>281.4551474036316</v>
      </c>
      <c r="S75">
        <f t="shared" si="35"/>
        <v>351.8189342545395</v>
      </c>
      <c r="U75">
        <v>74</v>
      </c>
      <c r="V75">
        <v>281.4551474036316</v>
      </c>
      <c r="AA75" s="50" t="s">
        <v>205</v>
      </c>
      <c r="AB75" s="50" t="s">
        <v>206</v>
      </c>
      <c r="AC75" s="50" t="s">
        <v>207</v>
      </c>
      <c r="AD75" s="50" t="s">
        <v>208</v>
      </c>
      <c r="AE75" s="50" t="s">
        <v>209</v>
      </c>
      <c r="AF75" s="50" t="s">
        <v>210</v>
      </c>
      <c r="AG75" s="50" t="s">
        <v>211</v>
      </c>
      <c r="AH75" s="50" t="s">
        <v>212</v>
      </c>
      <c r="AI75" s="50" t="s">
        <v>213</v>
      </c>
      <c r="AM75">
        <v>300</v>
      </c>
      <c r="AN75">
        <f>'[1]FA-300 ppm'!AL111</f>
        <v>223.42315492572209</v>
      </c>
      <c r="AO75">
        <f>'[1]FA-300 ppm'!N111</f>
        <v>266.61452733804958</v>
      </c>
    </row>
    <row r="76" spans="1:41" x14ac:dyDescent="0.3">
      <c r="A76">
        <v>75</v>
      </c>
      <c r="B76">
        <v>1</v>
      </c>
      <c r="C76" t="s">
        <v>194</v>
      </c>
      <c r="D76" t="s">
        <v>195</v>
      </c>
      <c r="E76" t="s">
        <v>196</v>
      </c>
      <c r="F76">
        <v>308</v>
      </c>
      <c r="G76">
        <v>434</v>
      </c>
      <c r="H76">
        <v>178</v>
      </c>
      <c r="I76">
        <v>3</v>
      </c>
      <c r="J76">
        <v>2</v>
      </c>
      <c r="K76" t="s">
        <v>197</v>
      </c>
      <c r="L76" t="s">
        <v>196</v>
      </c>
      <c r="M76">
        <v>0</v>
      </c>
      <c r="N76">
        <v>0</v>
      </c>
      <c r="O76">
        <v>0</v>
      </c>
      <c r="P76">
        <v>0</v>
      </c>
      <c r="Q76">
        <v>0</v>
      </c>
      <c r="R76">
        <f t="shared" si="34"/>
        <v>178.02527910383964</v>
      </c>
      <c r="S76">
        <f t="shared" si="35"/>
        <v>222.53159887979953</v>
      </c>
      <c r="U76">
        <v>75</v>
      </c>
      <c r="V76">
        <v>178.02527910383964</v>
      </c>
      <c r="AA76" s="49"/>
      <c r="AB76" s="49" t="s">
        <v>214</v>
      </c>
      <c r="AC76" s="49" cm="1">
        <f t="array" ref="AC76:AC86">FREQUENCY(V2:V201,AB77:AB86)</f>
        <v>1</v>
      </c>
      <c r="AD76" s="56" t="s">
        <v>114</v>
      </c>
      <c r="AE76" s="56" t="s">
        <v>114</v>
      </c>
      <c r="AF76" s="57" t="s">
        <v>215</v>
      </c>
      <c r="AG76" s="57" t="s">
        <v>215</v>
      </c>
      <c r="AH76" s="50" t="s">
        <v>114</v>
      </c>
      <c r="AI76" s="50" t="s">
        <v>114</v>
      </c>
      <c r="AM76">
        <v>400</v>
      </c>
      <c r="AN76">
        <f>'[1]FA-400 ppm'!AL111</f>
        <v>226.71771959026265</v>
      </c>
      <c r="AO76">
        <f>'[1]FA-400 ppm'!N111</f>
        <v>257.76652852204717</v>
      </c>
    </row>
    <row r="77" spans="1:41" x14ac:dyDescent="0.3">
      <c r="A77">
        <v>76</v>
      </c>
      <c r="B77">
        <v>2</v>
      </c>
      <c r="C77" t="s">
        <v>194</v>
      </c>
      <c r="D77" t="s">
        <v>195</v>
      </c>
      <c r="E77" t="s">
        <v>196</v>
      </c>
      <c r="F77">
        <v>540</v>
      </c>
      <c r="G77">
        <v>825</v>
      </c>
      <c r="H77">
        <v>138</v>
      </c>
      <c r="I77">
        <v>2</v>
      </c>
      <c r="J77">
        <v>2</v>
      </c>
      <c r="K77" t="s">
        <v>197</v>
      </c>
      <c r="L77" t="s">
        <v>196</v>
      </c>
      <c r="M77">
        <v>0</v>
      </c>
      <c r="N77">
        <v>0</v>
      </c>
      <c r="O77">
        <v>0</v>
      </c>
      <c r="P77">
        <v>0</v>
      </c>
      <c r="Q77">
        <v>0</v>
      </c>
      <c r="R77">
        <f t="shared" si="34"/>
        <v>138.01449199268893</v>
      </c>
      <c r="S77">
        <f t="shared" si="35"/>
        <v>172.51811499086116</v>
      </c>
      <c r="U77">
        <v>76</v>
      </c>
      <c r="V77">
        <v>138.01449199268893</v>
      </c>
      <c r="AA77" s="49">
        <f>AA76+1</f>
        <v>1</v>
      </c>
      <c r="AB77" s="66">
        <f>AC71</f>
        <v>17.11724276862369</v>
      </c>
      <c r="AC77" s="55">
        <v>35</v>
      </c>
      <c r="AD77" s="58">
        <f>AC77/$AC$87</f>
        <v>0.17587939698492464</v>
      </c>
      <c r="AE77" s="59">
        <f>AD77</f>
        <v>0.17587939698492464</v>
      </c>
      <c r="AF77" s="60">
        <f>(((22/7)*(AB77^3))/6)</f>
        <v>2627.0892115844836</v>
      </c>
      <c r="AG77" s="60">
        <f>AF77*AC77</f>
        <v>91948.122405456932</v>
      </c>
      <c r="AH77" s="61">
        <f>AG77/$AG$87</f>
        <v>1.8075343882561096E-4</v>
      </c>
      <c r="AI77" s="62">
        <f>AH77</f>
        <v>1.8075343882561096E-4</v>
      </c>
      <c r="AM77">
        <v>500</v>
      </c>
      <c r="AN77">
        <f>'[1]FA-500 ppm'!AL111</f>
        <v>217.44553731162</v>
      </c>
      <c r="AO77">
        <f>'[1]FA-500 ppm'!N111</f>
        <v>251.07195163195587</v>
      </c>
    </row>
    <row r="78" spans="1:41" x14ac:dyDescent="0.3">
      <c r="A78">
        <v>77</v>
      </c>
      <c r="B78">
        <v>3</v>
      </c>
      <c r="C78" t="s">
        <v>194</v>
      </c>
      <c r="D78" t="s">
        <v>195</v>
      </c>
      <c r="E78" t="s">
        <v>196</v>
      </c>
      <c r="F78">
        <v>716</v>
      </c>
      <c r="G78">
        <v>972</v>
      </c>
      <c r="H78">
        <v>179</v>
      </c>
      <c r="I78">
        <v>5</v>
      </c>
      <c r="J78">
        <v>2</v>
      </c>
      <c r="K78" t="s">
        <v>197</v>
      </c>
      <c r="L78" t="s">
        <v>196</v>
      </c>
      <c r="M78">
        <v>0</v>
      </c>
      <c r="N78">
        <v>0</v>
      </c>
      <c r="O78">
        <v>0</v>
      </c>
      <c r="P78">
        <v>0</v>
      </c>
      <c r="Q78">
        <v>0</v>
      </c>
      <c r="R78">
        <f t="shared" si="34"/>
        <v>179.06981878585793</v>
      </c>
      <c r="S78">
        <f t="shared" si="35"/>
        <v>223.83727348232242</v>
      </c>
      <c r="U78">
        <v>77</v>
      </c>
      <c r="V78">
        <v>179.06981878585793</v>
      </c>
      <c r="AA78" s="49">
        <f t="shared" ref="AA78:AA86" si="36">AA77+1</f>
        <v>2</v>
      </c>
      <c r="AB78" s="55">
        <f>AB77+$AC$73</f>
        <v>67.693776333003427</v>
      </c>
      <c r="AC78" s="55">
        <v>40</v>
      </c>
      <c r="AD78" s="58">
        <f t="shared" ref="AD78:AD86" si="37">AC78/$AC$87</f>
        <v>0.20100502512562815</v>
      </c>
      <c r="AE78" s="59">
        <f>AE77+AD78</f>
        <v>0.37688442211055279</v>
      </c>
      <c r="AF78" s="60">
        <f t="shared" ref="AF78:AF86" si="38">(((22/7)*(AB78^3))/6)</f>
        <v>162487.37279998377</v>
      </c>
      <c r="AG78" s="60">
        <f t="shared" ref="AG78:AG86" si="39">AF78*AC78</f>
        <v>6499494.9119993504</v>
      </c>
      <c r="AH78" s="61">
        <f t="shared" ref="AH78:AH86" si="40">AG78/$AG$87</f>
        <v>1.2776835733447473E-2</v>
      </c>
      <c r="AI78" s="62">
        <f>AI77+AH78</f>
        <v>1.2957589172273085E-2</v>
      </c>
    </row>
    <row r="79" spans="1:41" x14ac:dyDescent="0.3">
      <c r="A79">
        <v>78</v>
      </c>
      <c r="B79">
        <v>4</v>
      </c>
      <c r="C79" t="s">
        <v>194</v>
      </c>
      <c r="D79" t="s">
        <v>195</v>
      </c>
      <c r="E79" t="s">
        <v>196</v>
      </c>
      <c r="F79">
        <v>649</v>
      </c>
      <c r="G79">
        <v>962</v>
      </c>
      <c r="H79">
        <v>66</v>
      </c>
      <c r="I79">
        <v>4</v>
      </c>
      <c r="J79">
        <v>2</v>
      </c>
      <c r="K79" t="s">
        <v>197</v>
      </c>
      <c r="L79" t="s">
        <v>196</v>
      </c>
      <c r="M79">
        <v>0</v>
      </c>
      <c r="N79">
        <v>0</v>
      </c>
      <c r="O79">
        <v>0</v>
      </c>
      <c r="P79">
        <v>0</v>
      </c>
      <c r="Q79">
        <v>0</v>
      </c>
      <c r="R79">
        <f t="shared" si="34"/>
        <v>66.121101019266163</v>
      </c>
      <c r="S79">
        <f t="shared" si="35"/>
        <v>82.651376274082693</v>
      </c>
      <c r="U79">
        <v>78</v>
      </c>
      <c r="V79">
        <v>66.121101019266163</v>
      </c>
      <c r="AA79" s="49">
        <f t="shared" si="36"/>
        <v>3</v>
      </c>
      <c r="AB79" s="55">
        <f t="shared" ref="AB79:AB86" si="41">AB78+$AC$73</f>
        <v>118.27030989738316</v>
      </c>
      <c r="AC79" s="55">
        <v>46</v>
      </c>
      <c r="AD79" s="58">
        <f t="shared" si="37"/>
        <v>0.23115577889447236</v>
      </c>
      <c r="AE79" s="59">
        <f t="shared" ref="AE79:AE86" si="42">AE78+AD79</f>
        <v>0.6080402010050252</v>
      </c>
      <c r="AF79" s="60">
        <f t="shared" si="38"/>
        <v>866563.90367816866</v>
      </c>
      <c r="AG79" s="60">
        <f t="shared" si="39"/>
        <v>39861939.569195755</v>
      </c>
      <c r="AH79" s="61">
        <f t="shared" si="40"/>
        <v>7.8361389736906831E-2</v>
      </c>
      <c r="AI79" s="62">
        <f t="shared" ref="AI79:AI86" si="43">AI78+AH79</f>
        <v>9.1318978909179921E-2</v>
      </c>
    </row>
    <row r="80" spans="1:41" x14ac:dyDescent="0.3">
      <c r="A80">
        <v>79</v>
      </c>
      <c r="B80">
        <v>5</v>
      </c>
      <c r="C80" t="s">
        <v>194</v>
      </c>
      <c r="D80" t="s">
        <v>195</v>
      </c>
      <c r="E80" t="s">
        <v>196</v>
      </c>
      <c r="F80">
        <v>236</v>
      </c>
      <c r="G80">
        <v>880</v>
      </c>
      <c r="H80">
        <v>178</v>
      </c>
      <c r="I80">
        <v>3</v>
      </c>
      <c r="J80">
        <v>2</v>
      </c>
      <c r="K80" t="s">
        <v>197</v>
      </c>
      <c r="L80" t="s">
        <v>196</v>
      </c>
      <c r="M80">
        <v>0</v>
      </c>
      <c r="N80">
        <v>0</v>
      </c>
      <c r="O80">
        <v>0</v>
      </c>
      <c r="P80">
        <v>0</v>
      </c>
      <c r="Q80">
        <v>0</v>
      </c>
      <c r="R80">
        <f t="shared" si="34"/>
        <v>178.02527910383964</v>
      </c>
      <c r="S80">
        <f t="shared" si="35"/>
        <v>222.53159887979953</v>
      </c>
      <c r="U80">
        <v>79</v>
      </c>
      <c r="V80">
        <v>178.02527910383964</v>
      </c>
      <c r="AA80" s="49">
        <f t="shared" si="36"/>
        <v>4</v>
      </c>
      <c r="AB80" s="55">
        <f t="shared" si="41"/>
        <v>168.84684346176289</v>
      </c>
      <c r="AC80" s="55">
        <v>45</v>
      </c>
      <c r="AD80" s="58">
        <f t="shared" si="37"/>
        <v>0.22613065326633167</v>
      </c>
      <c r="AE80" s="59">
        <f t="shared" si="42"/>
        <v>0.83417085427135684</v>
      </c>
      <c r="AF80" s="60">
        <f t="shared" si="38"/>
        <v>2521460.8453061897</v>
      </c>
      <c r="AG80" s="60">
        <f t="shared" si="39"/>
        <v>113465738.03877854</v>
      </c>
      <c r="AH80" s="61">
        <f t="shared" si="40"/>
        <v>0.22305319350575417</v>
      </c>
      <c r="AI80" s="62">
        <f t="shared" si="43"/>
        <v>0.31437217241493409</v>
      </c>
    </row>
    <row r="81" spans="1:35" x14ac:dyDescent="0.3">
      <c r="A81">
        <v>80</v>
      </c>
      <c r="B81">
        <v>6</v>
      </c>
      <c r="C81" t="s">
        <v>194</v>
      </c>
      <c r="D81" t="s">
        <v>195</v>
      </c>
      <c r="E81" t="s">
        <v>196</v>
      </c>
      <c r="F81">
        <v>833</v>
      </c>
      <c r="G81">
        <v>374</v>
      </c>
      <c r="H81">
        <v>472</v>
      </c>
      <c r="I81">
        <v>17</v>
      </c>
      <c r="J81">
        <v>2</v>
      </c>
      <c r="K81" t="s">
        <v>197</v>
      </c>
      <c r="L81" t="s">
        <v>196</v>
      </c>
      <c r="M81">
        <v>0</v>
      </c>
      <c r="N81">
        <v>0</v>
      </c>
      <c r="O81">
        <v>0</v>
      </c>
      <c r="P81">
        <v>0</v>
      </c>
      <c r="Q81">
        <v>0</v>
      </c>
      <c r="R81">
        <f t="shared" si="34"/>
        <v>472.30604484804132</v>
      </c>
      <c r="S81">
        <f t="shared" si="35"/>
        <v>590.38255606005157</v>
      </c>
      <c r="U81">
        <v>80</v>
      </c>
      <c r="V81">
        <v>472.30604484804132</v>
      </c>
      <c r="AA81" s="49">
        <f t="shared" si="36"/>
        <v>5</v>
      </c>
      <c r="AB81" s="55">
        <f t="shared" si="41"/>
        <v>219.42337702614262</v>
      </c>
      <c r="AC81" s="55">
        <v>15</v>
      </c>
      <c r="AD81" s="58">
        <f t="shared" si="37"/>
        <v>7.5376884422110546E-2</v>
      </c>
      <c r="AE81" s="59">
        <f t="shared" si="42"/>
        <v>0.90954773869346739</v>
      </c>
      <c r="AF81" s="60">
        <f t="shared" si="38"/>
        <v>5533782.3611440985</v>
      </c>
      <c r="AG81" s="60">
        <f t="shared" si="39"/>
        <v>83006735.41716148</v>
      </c>
      <c r="AH81" s="61">
        <f t="shared" si="40"/>
        <v>0.16317628331961601</v>
      </c>
      <c r="AI81" s="62">
        <f t="shared" si="43"/>
        <v>0.47754845573455007</v>
      </c>
    </row>
    <row r="82" spans="1:35" x14ac:dyDescent="0.3">
      <c r="A82">
        <v>81</v>
      </c>
      <c r="B82">
        <v>7</v>
      </c>
      <c r="C82" t="s">
        <v>194</v>
      </c>
      <c r="D82" t="s">
        <v>195</v>
      </c>
      <c r="E82" t="s">
        <v>196</v>
      </c>
      <c r="F82">
        <v>164</v>
      </c>
      <c r="G82">
        <v>182</v>
      </c>
      <c r="H82">
        <v>278</v>
      </c>
      <c r="I82">
        <v>11</v>
      </c>
      <c r="J82">
        <v>2</v>
      </c>
      <c r="K82" t="s">
        <v>197</v>
      </c>
      <c r="L82" t="s">
        <v>196</v>
      </c>
      <c r="M82">
        <v>0</v>
      </c>
      <c r="N82">
        <v>0</v>
      </c>
      <c r="O82">
        <v>0</v>
      </c>
      <c r="P82">
        <v>0</v>
      </c>
      <c r="Q82">
        <v>0</v>
      </c>
      <c r="R82">
        <f t="shared" si="34"/>
        <v>278.21754078418564</v>
      </c>
      <c r="S82">
        <f t="shared" si="35"/>
        <v>347.77192598023203</v>
      </c>
      <c r="U82">
        <v>81</v>
      </c>
      <c r="V82">
        <v>278.21754078418564</v>
      </c>
      <c r="AA82" s="49">
        <f t="shared" si="36"/>
        <v>6</v>
      </c>
      <c r="AB82" s="55">
        <f t="shared" si="41"/>
        <v>269.99991059052235</v>
      </c>
      <c r="AC82" s="55">
        <v>11</v>
      </c>
      <c r="AD82" s="58">
        <f t="shared" si="37"/>
        <v>5.5276381909547742E-2</v>
      </c>
      <c r="AE82" s="59">
        <f t="shared" si="42"/>
        <v>0.96482412060301515</v>
      </c>
      <c r="AF82" s="60">
        <f t="shared" si="38"/>
        <v>10310132.614651944</v>
      </c>
      <c r="AG82" s="60">
        <f t="shared" si="39"/>
        <v>113411458.76117139</v>
      </c>
      <c r="AH82" s="61">
        <f t="shared" si="40"/>
        <v>0.22294649022755997</v>
      </c>
      <c r="AI82" s="62">
        <f t="shared" si="43"/>
        <v>0.70049494596211004</v>
      </c>
    </row>
    <row r="83" spans="1:35" x14ac:dyDescent="0.3">
      <c r="A83">
        <v>82</v>
      </c>
      <c r="B83">
        <v>8</v>
      </c>
      <c r="C83" t="s">
        <v>194</v>
      </c>
      <c r="D83" t="s">
        <v>195</v>
      </c>
      <c r="E83" t="s">
        <v>196</v>
      </c>
      <c r="F83">
        <v>452</v>
      </c>
      <c r="G83">
        <v>62</v>
      </c>
      <c r="H83">
        <v>214</v>
      </c>
      <c r="I83">
        <v>8</v>
      </c>
      <c r="J83">
        <v>2</v>
      </c>
      <c r="K83" t="s">
        <v>197</v>
      </c>
      <c r="L83" t="s">
        <v>196</v>
      </c>
      <c r="M83">
        <v>0</v>
      </c>
      <c r="N83">
        <v>0</v>
      </c>
      <c r="O83">
        <v>0</v>
      </c>
      <c r="P83">
        <v>0</v>
      </c>
      <c r="Q83">
        <v>0</v>
      </c>
      <c r="R83">
        <f t="shared" si="34"/>
        <v>214.14948050368929</v>
      </c>
      <c r="S83">
        <f t="shared" si="35"/>
        <v>267.68685062961157</v>
      </c>
      <c r="U83">
        <v>82</v>
      </c>
      <c r="V83">
        <v>214.14948050368929</v>
      </c>
      <c r="AA83" s="49">
        <f t="shared" si="36"/>
        <v>7</v>
      </c>
      <c r="AB83" s="55">
        <f t="shared" si="41"/>
        <v>320.57644415490211</v>
      </c>
      <c r="AC83" s="55">
        <v>5</v>
      </c>
      <c r="AD83" s="58">
        <f t="shared" si="37"/>
        <v>2.5125628140703519E-2</v>
      </c>
      <c r="AE83" s="59">
        <f t="shared" si="42"/>
        <v>0.98994974874371866</v>
      </c>
      <c r="AF83" s="60">
        <f t="shared" si="38"/>
        <v>17257115.769289784</v>
      </c>
      <c r="AG83" s="60">
        <f t="shared" si="39"/>
        <v>86285578.846448928</v>
      </c>
      <c r="AH83" s="61">
        <f t="shared" si="40"/>
        <v>0.16962189862648486</v>
      </c>
      <c r="AI83" s="62">
        <f t="shared" si="43"/>
        <v>0.87011684458859495</v>
      </c>
    </row>
    <row r="84" spans="1:35" x14ac:dyDescent="0.3">
      <c r="A84">
        <v>83</v>
      </c>
      <c r="B84">
        <v>9</v>
      </c>
      <c r="C84" t="s">
        <v>194</v>
      </c>
      <c r="D84" t="s">
        <v>195</v>
      </c>
      <c r="E84" t="s">
        <v>196</v>
      </c>
      <c r="F84">
        <v>734</v>
      </c>
      <c r="G84">
        <v>20</v>
      </c>
      <c r="H84">
        <v>117</v>
      </c>
      <c r="I84">
        <v>6</v>
      </c>
      <c r="J84">
        <v>2</v>
      </c>
      <c r="K84" t="s">
        <v>197</v>
      </c>
      <c r="L84" t="s">
        <v>196</v>
      </c>
      <c r="M84">
        <v>0</v>
      </c>
      <c r="N84">
        <v>0</v>
      </c>
      <c r="O84">
        <v>0</v>
      </c>
      <c r="P84">
        <v>0</v>
      </c>
      <c r="Q84">
        <v>0</v>
      </c>
      <c r="R84">
        <f t="shared" si="34"/>
        <v>117.15374513859982</v>
      </c>
      <c r="S84">
        <f t="shared" si="35"/>
        <v>146.44218142324976</v>
      </c>
      <c r="U84">
        <v>83</v>
      </c>
      <c r="V84">
        <v>117.15374513859982</v>
      </c>
      <c r="AA84" s="49">
        <f t="shared" si="36"/>
        <v>8</v>
      </c>
      <c r="AB84" s="55">
        <f t="shared" si="41"/>
        <v>371.15297771928186</v>
      </c>
      <c r="AC84" s="55">
        <v>1</v>
      </c>
      <c r="AD84" s="58">
        <f t="shared" si="37"/>
        <v>5.0251256281407036E-3</v>
      </c>
      <c r="AE84" s="59">
        <f t="shared" si="42"/>
        <v>0.99497487437185939</v>
      </c>
      <c r="AF84" s="60">
        <f t="shared" si="38"/>
        <v>26781335.988517668</v>
      </c>
      <c r="AG84" s="60">
        <f t="shared" si="39"/>
        <v>26781335.988517668</v>
      </c>
      <c r="AH84" s="61">
        <f t="shared" si="40"/>
        <v>5.2647280331864277E-2</v>
      </c>
      <c r="AI84" s="62">
        <f t="shared" si="43"/>
        <v>0.92276412492045923</v>
      </c>
    </row>
    <row r="85" spans="1:35" x14ac:dyDescent="0.3">
      <c r="A85">
        <v>84</v>
      </c>
      <c r="B85">
        <v>0</v>
      </c>
      <c r="C85" t="s">
        <v>194</v>
      </c>
      <c r="D85" t="s">
        <v>195</v>
      </c>
      <c r="E85" t="s">
        <v>196</v>
      </c>
      <c r="F85">
        <v>1174</v>
      </c>
      <c r="G85">
        <v>328</v>
      </c>
      <c r="H85">
        <v>7</v>
      </c>
      <c r="I85">
        <v>166</v>
      </c>
      <c r="J85">
        <v>2</v>
      </c>
      <c r="K85" t="s">
        <v>197</v>
      </c>
      <c r="L85" t="s">
        <v>196</v>
      </c>
      <c r="M85">
        <v>0</v>
      </c>
      <c r="N85">
        <v>0</v>
      </c>
      <c r="O85">
        <v>0</v>
      </c>
      <c r="P85">
        <v>0</v>
      </c>
      <c r="Q85">
        <v>0</v>
      </c>
      <c r="R85">
        <f t="shared" si="34"/>
        <v>166.14752480852673</v>
      </c>
      <c r="S85">
        <f t="shared" si="35"/>
        <v>207.68440601065839</v>
      </c>
      <c r="U85">
        <v>84</v>
      </c>
      <c r="V85">
        <v>166.14752480852673</v>
      </c>
      <c r="AA85" s="49">
        <f t="shared" si="36"/>
        <v>9</v>
      </c>
      <c r="AB85" s="55">
        <f t="shared" si="41"/>
        <v>421.72951128366162</v>
      </c>
      <c r="AC85" s="55">
        <v>1</v>
      </c>
      <c r="AD85" s="58">
        <f t="shared" si="37"/>
        <v>5.0251256281407036E-3</v>
      </c>
      <c r="AE85" s="59">
        <f t="shared" si="42"/>
        <v>1</v>
      </c>
      <c r="AF85" s="60">
        <f t="shared" si="38"/>
        <v>39289397.435795642</v>
      </c>
      <c r="AG85" s="60">
        <f t="shared" si="39"/>
        <v>39289397.435795642</v>
      </c>
      <c r="AH85" s="61">
        <f t="shared" si="40"/>
        <v>7.7235875079540856E-2</v>
      </c>
      <c r="AI85" s="62">
        <f t="shared" si="43"/>
        <v>1</v>
      </c>
    </row>
    <row r="86" spans="1:35" x14ac:dyDescent="0.3">
      <c r="A86">
        <v>85</v>
      </c>
      <c r="B86">
        <v>1</v>
      </c>
      <c r="C86" t="s">
        <v>194</v>
      </c>
      <c r="D86" t="s">
        <v>195</v>
      </c>
      <c r="E86" t="s">
        <v>196</v>
      </c>
      <c r="F86">
        <v>994</v>
      </c>
      <c r="G86">
        <v>420</v>
      </c>
      <c r="H86">
        <v>3</v>
      </c>
      <c r="I86">
        <v>151</v>
      </c>
      <c r="J86">
        <v>2</v>
      </c>
      <c r="K86" t="s">
        <v>197</v>
      </c>
      <c r="L86" t="s">
        <v>196</v>
      </c>
      <c r="M86">
        <v>0</v>
      </c>
      <c r="N86">
        <v>0</v>
      </c>
      <c r="O86">
        <v>0</v>
      </c>
      <c r="P86">
        <v>0</v>
      </c>
      <c r="Q86">
        <v>0</v>
      </c>
      <c r="R86">
        <f t="shared" si="34"/>
        <v>151.02979838429235</v>
      </c>
      <c r="S86">
        <f t="shared" si="35"/>
        <v>188.78724798036544</v>
      </c>
      <c r="U86">
        <v>85</v>
      </c>
      <c r="V86">
        <v>151.02979838429235</v>
      </c>
      <c r="AA86" s="49">
        <f t="shared" si="36"/>
        <v>10</v>
      </c>
      <c r="AB86" s="55">
        <f t="shared" si="41"/>
        <v>472.30604484804138</v>
      </c>
      <c r="AC86" s="55">
        <v>0</v>
      </c>
      <c r="AD86" s="58">
        <f t="shared" si="37"/>
        <v>0</v>
      </c>
      <c r="AE86" s="59">
        <f t="shared" si="42"/>
        <v>1</v>
      </c>
      <c r="AF86" s="60">
        <f t="shared" si="38"/>
        <v>55187904.274583757</v>
      </c>
      <c r="AG86" s="60">
        <f t="shared" si="39"/>
        <v>0</v>
      </c>
      <c r="AH86" s="61">
        <f t="shared" si="40"/>
        <v>0</v>
      </c>
      <c r="AI86" s="62">
        <f t="shared" si="43"/>
        <v>1</v>
      </c>
    </row>
    <row r="87" spans="1:35" x14ac:dyDescent="0.3">
      <c r="A87">
        <v>86</v>
      </c>
      <c r="B87">
        <v>2</v>
      </c>
      <c r="C87" t="s">
        <v>194</v>
      </c>
      <c r="D87" t="s">
        <v>195</v>
      </c>
      <c r="E87" t="s">
        <v>196</v>
      </c>
      <c r="F87">
        <v>882</v>
      </c>
      <c r="G87">
        <v>429</v>
      </c>
      <c r="H87">
        <v>1</v>
      </c>
      <c r="I87">
        <v>145</v>
      </c>
      <c r="J87">
        <v>2</v>
      </c>
      <c r="K87" t="s">
        <v>197</v>
      </c>
      <c r="L87" t="s">
        <v>196</v>
      </c>
      <c r="M87">
        <v>0</v>
      </c>
      <c r="N87">
        <v>0</v>
      </c>
      <c r="O87">
        <v>0</v>
      </c>
      <c r="P87">
        <v>0</v>
      </c>
      <c r="Q87">
        <v>0</v>
      </c>
      <c r="R87">
        <f t="shared" si="34"/>
        <v>145.00344823486094</v>
      </c>
      <c r="S87">
        <f t="shared" si="35"/>
        <v>181.25431029357617</v>
      </c>
      <c r="U87">
        <v>86</v>
      </c>
      <c r="V87">
        <v>145.00344823486094</v>
      </c>
      <c r="AA87" s="50" t="s">
        <v>216</v>
      </c>
      <c r="AB87" s="43"/>
      <c r="AC87">
        <f>SUM(AC77:AC86)</f>
        <v>199</v>
      </c>
      <c r="AG87" s="63">
        <f>SUM(AG77:AG86)</f>
        <v>508693627.09147418</v>
      </c>
    </row>
    <row r="88" spans="1:35" x14ac:dyDescent="0.3">
      <c r="A88">
        <v>87</v>
      </c>
      <c r="B88">
        <v>3</v>
      </c>
      <c r="C88" t="s">
        <v>194</v>
      </c>
      <c r="D88" t="s">
        <v>195</v>
      </c>
      <c r="E88" t="s">
        <v>196</v>
      </c>
      <c r="F88">
        <v>610</v>
      </c>
      <c r="G88">
        <v>429</v>
      </c>
      <c r="H88">
        <v>145</v>
      </c>
      <c r="I88">
        <v>4</v>
      </c>
      <c r="J88">
        <v>2</v>
      </c>
      <c r="K88" t="s">
        <v>197</v>
      </c>
      <c r="L88" t="s">
        <v>196</v>
      </c>
      <c r="M88">
        <v>0</v>
      </c>
      <c r="N88">
        <v>0</v>
      </c>
      <c r="O88">
        <v>0</v>
      </c>
      <c r="P88">
        <v>0</v>
      </c>
      <c r="Q88">
        <v>0</v>
      </c>
      <c r="R88">
        <f t="shared" si="34"/>
        <v>145.05516192124981</v>
      </c>
      <c r="S88">
        <f t="shared" si="35"/>
        <v>181.31895240156226</v>
      </c>
      <c r="U88">
        <v>87</v>
      </c>
      <c r="V88">
        <v>145.05516192124981</v>
      </c>
    </row>
    <row r="89" spans="1:35" x14ac:dyDescent="0.3">
      <c r="A89">
        <v>88</v>
      </c>
      <c r="B89">
        <v>4</v>
      </c>
      <c r="C89" t="s">
        <v>194</v>
      </c>
      <c r="D89" t="s">
        <v>195</v>
      </c>
      <c r="E89" t="s">
        <v>196</v>
      </c>
      <c r="F89">
        <v>934</v>
      </c>
      <c r="G89">
        <v>492</v>
      </c>
      <c r="H89">
        <v>1</v>
      </c>
      <c r="I89">
        <v>26</v>
      </c>
      <c r="J89">
        <v>2</v>
      </c>
      <c r="K89" t="s">
        <v>197</v>
      </c>
      <c r="L89" t="s">
        <v>196</v>
      </c>
      <c r="M89">
        <v>0</v>
      </c>
      <c r="N89">
        <v>0</v>
      </c>
      <c r="O89">
        <v>0</v>
      </c>
      <c r="P89">
        <v>0</v>
      </c>
      <c r="Q89">
        <v>0</v>
      </c>
      <c r="R89">
        <f t="shared" si="34"/>
        <v>26.019223662515376</v>
      </c>
      <c r="S89">
        <f t="shared" si="35"/>
        <v>32.524029578144216</v>
      </c>
      <c r="U89">
        <v>88</v>
      </c>
      <c r="V89">
        <v>26.019223662515376</v>
      </c>
    </row>
    <row r="90" spans="1:35" ht="16.2" thickBot="1" x14ac:dyDescent="0.35">
      <c r="A90">
        <v>89</v>
      </c>
      <c r="B90">
        <v>5</v>
      </c>
      <c r="C90" t="s">
        <v>194</v>
      </c>
      <c r="D90" t="s">
        <v>195</v>
      </c>
      <c r="E90" t="s">
        <v>196</v>
      </c>
      <c r="F90">
        <v>508</v>
      </c>
      <c r="G90">
        <v>633</v>
      </c>
      <c r="H90">
        <v>51</v>
      </c>
      <c r="I90">
        <v>1</v>
      </c>
      <c r="J90">
        <v>2</v>
      </c>
      <c r="K90" t="s">
        <v>197</v>
      </c>
      <c r="L90" t="s">
        <v>196</v>
      </c>
      <c r="M90">
        <v>0</v>
      </c>
      <c r="N90">
        <v>0</v>
      </c>
      <c r="O90">
        <v>0</v>
      </c>
      <c r="P90">
        <v>0</v>
      </c>
      <c r="Q90">
        <v>0</v>
      </c>
      <c r="R90">
        <f t="shared" si="34"/>
        <v>51.009802979427398</v>
      </c>
      <c r="S90">
        <f t="shared" si="35"/>
        <v>63.762253724284243</v>
      </c>
      <c r="U90">
        <v>89</v>
      </c>
      <c r="V90">
        <v>51.009802979427398</v>
      </c>
    </row>
    <row r="91" spans="1:35" ht="16.2" thickBot="1" x14ac:dyDescent="0.35">
      <c r="A91">
        <v>90</v>
      </c>
      <c r="B91">
        <v>6</v>
      </c>
      <c r="C91" t="s">
        <v>194</v>
      </c>
      <c r="D91" t="s">
        <v>195</v>
      </c>
      <c r="E91" t="s">
        <v>196</v>
      </c>
      <c r="F91">
        <v>417</v>
      </c>
      <c r="G91">
        <v>692</v>
      </c>
      <c r="H91">
        <v>165</v>
      </c>
      <c r="I91">
        <v>3</v>
      </c>
      <c r="J91">
        <v>2</v>
      </c>
      <c r="K91" t="s">
        <v>197</v>
      </c>
      <c r="L91" t="s">
        <v>196</v>
      </c>
      <c r="M91">
        <v>0</v>
      </c>
      <c r="N91">
        <v>0</v>
      </c>
      <c r="O91">
        <v>0</v>
      </c>
      <c r="P91">
        <v>0</v>
      </c>
      <c r="Q91">
        <v>0</v>
      </c>
      <c r="R91">
        <f t="shared" si="34"/>
        <v>165.02727047370081</v>
      </c>
      <c r="S91">
        <f t="shared" si="35"/>
        <v>206.28408809212601</v>
      </c>
      <c r="U91">
        <v>90</v>
      </c>
      <c r="V91">
        <v>165.02727047370081</v>
      </c>
      <c r="AA91" s="87" t="s">
        <v>220</v>
      </c>
      <c r="AB91" s="88"/>
      <c r="AC91" s="88"/>
      <c r="AD91" s="88"/>
      <c r="AE91" s="88"/>
      <c r="AF91" s="88"/>
      <c r="AG91" s="88"/>
      <c r="AH91" s="88"/>
      <c r="AI91" s="89"/>
    </row>
    <row r="92" spans="1:35" x14ac:dyDescent="0.3">
      <c r="A92">
        <v>91</v>
      </c>
      <c r="B92">
        <v>7</v>
      </c>
      <c r="C92" t="s">
        <v>194</v>
      </c>
      <c r="D92" t="s">
        <v>195</v>
      </c>
      <c r="E92" t="s">
        <v>196</v>
      </c>
      <c r="F92">
        <v>197</v>
      </c>
      <c r="G92">
        <v>384</v>
      </c>
      <c r="H92">
        <v>176</v>
      </c>
      <c r="I92">
        <v>1</v>
      </c>
      <c r="J92">
        <v>2</v>
      </c>
      <c r="K92" t="s">
        <v>197</v>
      </c>
      <c r="L92" t="s">
        <v>196</v>
      </c>
      <c r="M92">
        <v>0</v>
      </c>
      <c r="N92">
        <v>0</v>
      </c>
      <c r="O92">
        <v>0</v>
      </c>
      <c r="P92">
        <v>0</v>
      </c>
      <c r="Q92">
        <v>0</v>
      </c>
      <c r="R92">
        <f t="shared" si="34"/>
        <v>176.00284088616297</v>
      </c>
      <c r="S92">
        <f t="shared" si="35"/>
        <v>220.00355110770371</v>
      </c>
      <c r="U92">
        <v>91</v>
      </c>
      <c r="V92">
        <v>176.00284088616297</v>
      </c>
      <c r="AB92" s="50" t="s">
        <v>200</v>
      </c>
      <c r="AC92" s="51">
        <f>MAX(V2:V251)</f>
        <v>472.30604484804132</v>
      </c>
      <c r="AD92" s="52">
        <f>(AC92-AC93)/10</f>
        <v>45.590482538118458</v>
      </c>
      <c r="AH92" t="s">
        <v>201</v>
      </c>
    </row>
    <row r="93" spans="1:35" x14ac:dyDescent="0.3">
      <c r="A93">
        <v>92</v>
      </c>
      <c r="B93">
        <v>8</v>
      </c>
      <c r="C93" t="s">
        <v>194</v>
      </c>
      <c r="D93" t="s">
        <v>195</v>
      </c>
      <c r="E93" t="s">
        <v>196</v>
      </c>
      <c r="F93">
        <v>109</v>
      </c>
      <c r="G93">
        <v>261</v>
      </c>
      <c r="H93">
        <v>8</v>
      </c>
      <c r="I93">
        <v>158</v>
      </c>
      <c r="J93">
        <v>2</v>
      </c>
      <c r="K93" t="s">
        <v>197</v>
      </c>
      <c r="L93" t="s">
        <v>196</v>
      </c>
      <c r="M93">
        <v>0</v>
      </c>
      <c r="N93">
        <v>0</v>
      </c>
      <c r="O93">
        <v>0</v>
      </c>
      <c r="P93">
        <v>0</v>
      </c>
      <c r="Q93">
        <v>0</v>
      </c>
      <c r="R93">
        <f t="shared" si="34"/>
        <v>158.20240200452079</v>
      </c>
      <c r="S93">
        <f t="shared" si="35"/>
        <v>197.75300250565098</v>
      </c>
      <c r="U93">
        <v>92</v>
      </c>
      <c r="V93">
        <v>158.20240200452079</v>
      </c>
      <c r="AB93" s="50" t="s">
        <v>202</v>
      </c>
      <c r="AC93" s="51">
        <f>MIN(V2:V251)</f>
        <v>16.401219466856727</v>
      </c>
    </row>
    <row r="94" spans="1:35" x14ac:dyDescent="0.3">
      <c r="A94">
        <v>93</v>
      </c>
      <c r="B94">
        <v>9</v>
      </c>
      <c r="C94" t="s">
        <v>194</v>
      </c>
      <c r="D94" t="s">
        <v>195</v>
      </c>
      <c r="E94" t="s">
        <v>196</v>
      </c>
      <c r="F94">
        <v>74</v>
      </c>
      <c r="G94">
        <v>98</v>
      </c>
      <c r="H94">
        <v>1</v>
      </c>
      <c r="I94">
        <v>159</v>
      </c>
      <c r="J94">
        <v>2</v>
      </c>
      <c r="K94" t="s">
        <v>197</v>
      </c>
      <c r="L94" t="s">
        <v>196</v>
      </c>
      <c r="M94">
        <v>0</v>
      </c>
      <c r="N94">
        <v>0</v>
      </c>
      <c r="O94">
        <v>0</v>
      </c>
      <c r="P94">
        <v>0</v>
      </c>
      <c r="Q94">
        <v>0</v>
      </c>
      <c r="R94">
        <f t="shared" si="34"/>
        <v>159.00314462299164</v>
      </c>
      <c r="S94">
        <f t="shared" si="35"/>
        <v>198.75393077873954</v>
      </c>
      <c r="U94">
        <v>93</v>
      </c>
      <c r="V94">
        <v>159.00314462299164</v>
      </c>
      <c r="AB94" s="50" t="s">
        <v>203</v>
      </c>
      <c r="AC94" s="53">
        <f>AC72</f>
        <v>9</v>
      </c>
    </row>
    <row r="95" spans="1:35" x14ac:dyDescent="0.3">
      <c r="A95">
        <v>94</v>
      </c>
      <c r="B95">
        <v>10</v>
      </c>
      <c r="C95" t="s">
        <v>194</v>
      </c>
      <c r="D95" t="s">
        <v>195</v>
      </c>
      <c r="E95" t="s">
        <v>196</v>
      </c>
      <c r="F95">
        <v>1177</v>
      </c>
      <c r="G95">
        <v>600</v>
      </c>
      <c r="H95">
        <v>5</v>
      </c>
      <c r="I95">
        <v>125</v>
      </c>
      <c r="J95">
        <v>2</v>
      </c>
      <c r="K95" t="s">
        <v>197</v>
      </c>
      <c r="L95" t="s">
        <v>196</v>
      </c>
      <c r="M95">
        <v>0</v>
      </c>
      <c r="N95">
        <v>0</v>
      </c>
      <c r="O95">
        <v>0</v>
      </c>
      <c r="P95">
        <v>0</v>
      </c>
      <c r="Q95">
        <v>0</v>
      </c>
      <c r="R95">
        <f t="shared" si="34"/>
        <v>125.09996003196804</v>
      </c>
      <c r="S95">
        <f t="shared" si="35"/>
        <v>156.37495003996003</v>
      </c>
      <c r="U95">
        <v>94</v>
      </c>
      <c r="V95">
        <v>125.09996003196804</v>
      </c>
      <c r="AB95" s="50" t="s">
        <v>204</v>
      </c>
      <c r="AC95" s="54">
        <f>(AC92-AC93)/AC94</f>
        <v>50.656091709020508</v>
      </c>
    </row>
    <row r="96" spans="1:35" x14ac:dyDescent="0.3">
      <c r="A96">
        <v>95</v>
      </c>
      <c r="B96">
        <v>11</v>
      </c>
      <c r="C96" t="s">
        <v>194</v>
      </c>
      <c r="D96" t="s">
        <v>195</v>
      </c>
      <c r="E96" t="s">
        <v>196</v>
      </c>
      <c r="F96">
        <v>920</v>
      </c>
      <c r="G96">
        <v>673</v>
      </c>
      <c r="H96">
        <v>234</v>
      </c>
      <c r="I96">
        <v>6</v>
      </c>
      <c r="J96">
        <v>2</v>
      </c>
      <c r="K96" t="s">
        <v>197</v>
      </c>
      <c r="L96" t="s">
        <v>196</v>
      </c>
      <c r="M96">
        <v>0</v>
      </c>
      <c r="N96">
        <v>0</v>
      </c>
      <c r="O96">
        <v>0</v>
      </c>
      <c r="P96">
        <v>0</v>
      </c>
      <c r="Q96">
        <v>0</v>
      </c>
      <c r="R96">
        <f t="shared" si="34"/>
        <v>234.07691043757393</v>
      </c>
      <c r="S96">
        <f t="shared" si="35"/>
        <v>292.59613804696738</v>
      </c>
      <c r="U96">
        <v>95</v>
      </c>
      <c r="V96">
        <v>234.07691043757393</v>
      </c>
    </row>
    <row r="97" spans="1:35" x14ac:dyDescent="0.3">
      <c r="A97">
        <v>96</v>
      </c>
      <c r="B97">
        <v>12</v>
      </c>
      <c r="C97" t="s">
        <v>194</v>
      </c>
      <c r="D97" t="s">
        <v>195</v>
      </c>
      <c r="E97" t="s">
        <v>196</v>
      </c>
      <c r="F97">
        <v>1078</v>
      </c>
      <c r="G97">
        <v>538</v>
      </c>
      <c r="H97">
        <v>7</v>
      </c>
      <c r="I97">
        <v>33</v>
      </c>
      <c r="J97">
        <v>2</v>
      </c>
      <c r="K97" t="s">
        <v>197</v>
      </c>
      <c r="L97" t="s">
        <v>196</v>
      </c>
      <c r="M97">
        <v>0</v>
      </c>
      <c r="N97">
        <v>0</v>
      </c>
      <c r="O97">
        <v>0</v>
      </c>
      <c r="P97">
        <v>0</v>
      </c>
      <c r="Q97">
        <v>0</v>
      </c>
      <c r="R97">
        <f t="shared" si="34"/>
        <v>33.734255586865999</v>
      </c>
      <c r="S97">
        <f t="shared" si="35"/>
        <v>42.167819483582498</v>
      </c>
      <c r="U97">
        <v>96</v>
      </c>
      <c r="V97">
        <v>33.734255586865999</v>
      </c>
      <c r="AA97" s="50" t="s">
        <v>205</v>
      </c>
      <c r="AB97" s="50" t="s">
        <v>206</v>
      </c>
      <c r="AC97" s="50" t="s">
        <v>207</v>
      </c>
      <c r="AD97" s="50" t="s">
        <v>208</v>
      </c>
      <c r="AE97" s="50" t="s">
        <v>209</v>
      </c>
      <c r="AF97" s="50" t="s">
        <v>210</v>
      </c>
      <c r="AG97" s="50" t="s">
        <v>211</v>
      </c>
      <c r="AH97" s="50" t="s">
        <v>212</v>
      </c>
      <c r="AI97" s="50" t="s">
        <v>213</v>
      </c>
    </row>
    <row r="98" spans="1:35" x14ac:dyDescent="0.3">
      <c r="A98">
        <v>97</v>
      </c>
      <c r="B98">
        <v>13</v>
      </c>
      <c r="C98" t="s">
        <v>194</v>
      </c>
      <c r="D98" t="s">
        <v>195</v>
      </c>
      <c r="E98" t="s">
        <v>196</v>
      </c>
      <c r="F98">
        <v>1300</v>
      </c>
      <c r="G98">
        <v>401</v>
      </c>
      <c r="H98">
        <v>5</v>
      </c>
      <c r="I98">
        <v>36</v>
      </c>
      <c r="J98">
        <v>2</v>
      </c>
      <c r="K98" t="s">
        <v>197</v>
      </c>
      <c r="L98" t="s">
        <v>196</v>
      </c>
      <c r="M98">
        <v>0</v>
      </c>
      <c r="N98">
        <v>0</v>
      </c>
      <c r="O98">
        <v>0</v>
      </c>
      <c r="P98">
        <v>0</v>
      </c>
      <c r="Q98">
        <v>0</v>
      </c>
      <c r="R98">
        <f t="shared" si="34"/>
        <v>36.345563690772494</v>
      </c>
      <c r="S98">
        <f t="shared" si="35"/>
        <v>45.431954613465614</v>
      </c>
      <c r="U98">
        <v>97</v>
      </c>
      <c r="V98">
        <v>36.345563690772494</v>
      </c>
      <c r="AA98" s="49"/>
      <c r="AB98" s="49" t="s">
        <v>214</v>
      </c>
      <c r="AC98" s="49" cm="1">
        <f t="array" ref="AC98:AC108">FREQUENCY(V2:V251,AB99:AB108)</f>
        <v>1</v>
      </c>
      <c r="AD98" s="56" t="s">
        <v>114</v>
      </c>
      <c r="AE98" s="56" t="s">
        <v>114</v>
      </c>
      <c r="AF98" s="57" t="s">
        <v>215</v>
      </c>
      <c r="AG98" s="57" t="s">
        <v>215</v>
      </c>
      <c r="AH98" s="50" t="s">
        <v>114</v>
      </c>
      <c r="AI98" s="50" t="s">
        <v>114</v>
      </c>
    </row>
    <row r="99" spans="1:35" x14ac:dyDescent="0.3">
      <c r="A99">
        <v>98</v>
      </c>
      <c r="B99">
        <v>14</v>
      </c>
      <c r="C99" t="s">
        <v>194</v>
      </c>
      <c r="D99" t="s">
        <v>195</v>
      </c>
      <c r="E99" t="s">
        <v>196</v>
      </c>
      <c r="F99">
        <v>808</v>
      </c>
      <c r="G99">
        <v>297</v>
      </c>
      <c r="H99">
        <v>1</v>
      </c>
      <c r="I99">
        <v>61</v>
      </c>
      <c r="J99">
        <v>2</v>
      </c>
      <c r="K99" t="s">
        <v>197</v>
      </c>
      <c r="L99" t="s">
        <v>196</v>
      </c>
      <c r="M99">
        <v>0</v>
      </c>
      <c r="N99">
        <v>0</v>
      </c>
      <c r="O99">
        <v>0</v>
      </c>
      <c r="P99">
        <v>0</v>
      </c>
      <c r="Q99">
        <v>0</v>
      </c>
      <c r="R99">
        <f t="shared" si="34"/>
        <v>61.008196170678573</v>
      </c>
      <c r="S99">
        <f t="shared" si="35"/>
        <v>76.260245213348213</v>
      </c>
      <c r="U99">
        <v>98</v>
      </c>
      <c r="V99">
        <v>61.008196170678573</v>
      </c>
      <c r="AA99" s="49">
        <f>AA98+1</f>
        <v>1</v>
      </c>
      <c r="AB99" s="66">
        <f>AC93</f>
        <v>16.401219466856727</v>
      </c>
      <c r="AC99" s="55">
        <v>53</v>
      </c>
      <c r="AD99" s="58">
        <f>AC99/$AC$109</f>
        <v>0.21285140562248997</v>
      </c>
      <c r="AE99" s="59">
        <f>AD99</f>
        <v>0.21285140562248997</v>
      </c>
      <c r="AF99" s="60">
        <f>(((22/7)*(AB99^3))/6)</f>
        <v>2311.0099239251936</v>
      </c>
      <c r="AG99" s="60">
        <f>AF99*AC99</f>
        <v>122483.52596803526</v>
      </c>
      <c r="AH99" s="61">
        <f>AG99/$AG$109</f>
        <v>2.0707617959552651E-4</v>
      </c>
      <c r="AI99" s="62">
        <f>AH99</f>
        <v>2.0707617959552651E-4</v>
      </c>
    </row>
    <row r="100" spans="1:35" x14ac:dyDescent="0.3">
      <c r="A100">
        <v>99</v>
      </c>
      <c r="B100">
        <v>15</v>
      </c>
      <c r="C100" t="s">
        <v>194</v>
      </c>
      <c r="D100" t="s">
        <v>195</v>
      </c>
      <c r="E100" t="s">
        <v>196</v>
      </c>
      <c r="F100">
        <v>617</v>
      </c>
      <c r="G100">
        <v>65</v>
      </c>
      <c r="H100">
        <v>176</v>
      </c>
      <c r="I100">
        <v>2</v>
      </c>
      <c r="J100">
        <v>2</v>
      </c>
      <c r="K100" t="s">
        <v>197</v>
      </c>
      <c r="L100" t="s">
        <v>196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f t="shared" si="34"/>
        <v>176.0113632695344</v>
      </c>
      <c r="S100">
        <f t="shared" si="35"/>
        <v>220.014204086918</v>
      </c>
      <c r="U100">
        <v>99</v>
      </c>
      <c r="V100">
        <v>176.0113632695344</v>
      </c>
      <c r="AA100" s="49">
        <f t="shared" ref="AA100:AA108" si="44">AA99+1</f>
        <v>2</v>
      </c>
      <c r="AB100" s="55">
        <f>AB99+$AC$95</f>
        <v>67.057311175877231</v>
      </c>
      <c r="AC100" s="55">
        <v>54</v>
      </c>
      <c r="AD100" s="58">
        <f t="shared" ref="AD100:AD108" si="45">AC100/$AC$109</f>
        <v>0.21686746987951808</v>
      </c>
      <c r="AE100" s="59">
        <f>AE99+AD100</f>
        <v>0.42971887550200805</v>
      </c>
      <c r="AF100" s="60">
        <f t="shared" ref="AF100:AF108" si="46">(((22/7)*(AB100^3))/6)</f>
        <v>157947.15094846717</v>
      </c>
      <c r="AG100" s="60">
        <f t="shared" ref="AG100:AG108" si="47">AF100*AC100</f>
        <v>8529146.1512172278</v>
      </c>
      <c r="AH100" s="61">
        <f t="shared" ref="AH100:AH108" si="48">AG100/$AG$109</f>
        <v>1.441975960642149E-2</v>
      </c>
      <c r="AI100" s="62">
        <f>AI99+AH100</f>
        <v>1.4626835786017017E-2</v>
      </c>
    </row>
    <row r="101" spans="1:35" x14ac:dyDescent="0.3">
      <c r="A101">
        <v>100</v>
      </c>
      <c r="B101">
        <v>16</v>
      </c>
      <c r="C101" t="s">
        <v>194</v>
      </c>
      <c r="D101" t="s">
        <v>195</v>
      </c>
      <c r="E101" t="s">
        <v>196</v>
      </c>
      <c r="F101">
        <v>388</v>
      </c>
      <c r="G101">
        <v>85</v>
      </c>
      <c r="H101">
        <v>351</v>
      </c>
      <c r="I101">
        <v>5</v>
      </c>
      <c r="J101">
        <v>2</v>
      </c>
      <c r="K101" t="s">
        <v>197</v>
      </c>
      <c r="L101" t="s">
        <v>196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f t="shared" si="34"/>
        <v>351.03561072916807</v>
      </c>
      <c r="S101">
        <f t="shared" si="35"/>
        <v>438.79451341146006</v>
      </c>
      <c r="U101">
        <v>100</v>
      </c>
      <c r="V101">
        <v>351.03561072916807</v>
      </c>
      <c r="AA101" s="49">
        <f t="shared" si="44"/>
        <v>3</v>
      </c>
      <c r="AB101" s="55">
        <f t="shared" ref="AB101:AB108" si="49">AB100+$AC$95</f>
        <v>117.71340288489773</v>
      </c>
      <c r="AC101" s="55">
        <v>55</v>
      </c>
      <c r="AD101" s="58">
        <f t="shared" si="45"/>
        <v>0.22088353413654618</v>
      </c>
      <c r="AE101" s="59">
        <f t="shared" ref="AE101:AE108" si="50">AE100+AD101</f>
        <v>0.6506024096385542</v>
      </c>
      <c r="AF101" s="60">
        <f t="shared" si="46"/>
        <v>854380.11925950169</v>
      </c>
      <c r="AG101" s="60">
        <f t="shared" si="47"/>
        <v>46990906.559272595</v>
      </c>
      <c r="AH101" s="61">
        <f t="shared" si="48"/>
        <v>7.9444948446078981E-2</v>
      </c>
      <c r="AI101" s="62">
        <f t="shared" ref="AI101:AI108" si="51">AI100+AH101</f>
        <v>9.4071784232096001E-2</v>
      </c>
    </row>
    <row r="102" spans="1:35" x14ac:dyDescent="0.3">
      <c r="A102">
        <v>101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>
        <v>101</v>
      </c>
      <c r="P102">
        <v>101</v>
      </c>
      <c r="Q102">
        <v>101</v>
      </c>
      <c r="R102">
        <f t="shared" si="34"/>
        <v>142.83556979968259</v>
      </c>
      <c r="S102">
        <f t="shared" si="35"/>
        <v>178.54446224960321</v>
      </c>
      <c r="U102">
        <v>101</v>
      </c>
      <c r="V102">
        <v>142.83556979968259</v>
      </c>
      <c r="AA102" s="49">
        <f t="shared" si="44"/>
        <v>4</v>
      </c>
      <c r="AB102" s="55">
        <f t="shared" si="49"/>
        <v>168.36949459391823</v>
      </c>
      <c r="AC102" s="55">
        <v>48</v>
      </c>
      <c r="AD102" s="58">
        <f t="shared" si="45"/>
        <v>0.19277108433734941</v>
      </c>
      <c r="AE102" s="59">
        <f t="shared" si="50"/>
        <v>0.84337349397590367</v>
      </c>
      <c r="AF102" s="60">
        <f t="shared" si="46"/>
        <v>2500135.8935847091</v>
      </c>
      <c r="AG102" s="60">
        <f t="shared" si="47"/>
        <v>120006522.89206603</v>
      </c>
      <c r="AH102" s="61">
        <f t="shared" si="48"/>
        <v>0.20288844634924541</v>
      </c>
      <c r="AI102" s="62">
        <f t="shared" si="51"/>
        <v>0.29696023058134141</v>
      </c>
    </row>
    <row r="103" spans="1:35" x14ac:dyDescent="0.3">
      <c r="A103">
        <v>102</v>
      </c>
      <c r="B103">
        <v>102</v>
      </c>
      <c r="C103">
        <v>102</v>
      </c>
      <c r="D103">
        <v>102</v>
      </c>
      <c r="E103">
        <v>102</v>
      </c>
      <c r="F103">
        <v>102</v>
      </c>
      <c r="G103">
        <v>102</v>
      </c>
      <c r="H103">
        <v>102</v>
      </c>
      <c r="I103">
        <v>102</v>
      </c>
      <c r="J103">
        <v>102</v>
      </c>
      <c r="K103">
        <v>102</v>
      </c>
      <c r="L103">
        <v>102</v>
      </c>
      <c r="M103">
        <v>102</v>
      </c>
      <c r="N103">
        <v>102</v>
      </c>
      <c r="O103">
        <v>102</v>
      </c>
      <c r="P103">
        <v>102</v>
      </c>
      <c r="Q103">
        <v>102</v>
      </c>
      <c r="R103">
        <f t="shared" si="34"/>
        <v>144.24978336205569</v>
      </c>
      <c r="S103">
        <f t="shared" si="35"/>
        <v>180.3122292025696</v>
      </c>
      <c r="U103">
        <v>102</v>
      </c>
      <c r="V103">
        <v>144.24978336205569</v>
      </c>
      <c r="AA103" s="49">
        <f t="shared" si="44"/>
        <v>5</v>
      </c>
      <c r="AB103" s="55">
        <f t="shared" si="49"/>
        <v>219.02558630293873</v>
      </c>
      <c r="AC103" s="55">
        <v>18</v>
      </c>
      <c r="AD103" s="58">
        <f t="shared" si="45"/>
        <v>7.2289156626506021E-2</v>
      </c>
      <c r="AE103" s="59">
        <f t="shared" si="50"/>
        <v>0.9156626506024097</v>
      </c>
      <c r="AF103" s="60">
        <f t="shared" si="46"/>
        <v>5503740.4526517699</v>
      </c>
      <c r="AG103" s="60">
        <f t="shared" si="47"/>
        <v>99067328.147731856</v>
      </c>
      <c r="AH103" s="61">
        <f t="shared" si="48"/>
        <v>0.16748769823071866</v>
      </c>
      <c r="AI103" s="62">
        <f t="shared" si="51"/>
        <v>0.4644479288120601</v>
      </c>
    </row>
    <row r="104" spans="1:35" x14ac:dyDescent="0.3">
      <c r="A104">
        <v>103</v>
      </c>
      <c r="B104">
        <v>0</v>
      </c>
      <c r="C104" t="s">
        <v>194</v>
      </c>
      <c r="D104" t="s">
        <v>195</v>
      </c>
      <c r="E104" t="s">
        <v>196</v>
      </c>
      <c r="F104">
        <v>780</v>
      </c>
      <c r="G104">
        <v>597</v>
      </c>
      <c r="H104">
        <v>101</v>
      </c>
      <c r="I104">
        <v>1</v>
      </c>
      <c r="J104">
        <v>2</v>
      </c>
      <c r="K104" t="s">
        <v>197</v>
      </c>
      <c r="L104" t="s">
        <v>196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f t="shared" si="34"/>
        <v>101.00495037373169</v>
      </c>
      <c r="S104">
        <f t="shared" si="35"/>
        <v>126.25618796716461</v>
      </c>
      <c r="U104">
        <v>103</v>
      </c>
      <c r="V104">
        <v>101.00495037373169</v>
      </c>
      <c r="AA104" s="49">
        <f t="shared" si="44"/>
        <v>6</v>
      </c>
      <c r="AB104" s="55">
        <f t="shared" si="49"/>
        <v>269.68167801195926</v>
      </c>
      <c r="AC104" s="55">
        <v>11</v>
      </c>
      <c r="AD104" s="58">
        <f t="shared" si="45"/>
        <v>4.4176706827309238E-2</v>
      </c>
      <c r="AE104" s="59">
        <f t="shared" si="50"/>
        <v>0.95983935742971893</v>
      </c>
      <c r="AF104" s="60">
        <f t="shared" si="46"/>
        <v>10273719.77518837</v>
      </c>
      <c r="AG104" s="60">
        <f t="shared" si="47"/>
        <v>113010917.52707207</v>
      </c>
      <c r="AH104" s="61">
        <f t="shared" si="48"/>
        <v>0.19106136004117352</v>
      </c>
      <c r="AI104" s="62">
        <f t="shared" si="51"/>
        <v>0.65550928885323367</v>
      </c>
    </row>
    <row r="105" spans="1:35" x14ac:dyDescent="0.3">
      <c r="A105">
        <v>104</v>
      </c>
      <c r="B105">
        <v>1</v>
      </c>
      <c r="C105" t="s">
        <v>194</v>
      </c>
      <c r="D105" t="s">
        <v>195</v>
      </c>
      <c r="E105" t="s">
        <v>196</v>
      </c>
      <c r="F105">
        <v>410</v>
      </c>
      <c r="G105">
        <v>705</v>
      </c>
      <c r="H105">
        <v>211</v>
      </c>
      <c r="I105">
        <v>18</v>
      </c>
      <c r="J105">
        <v>2</v>
      </c>
      <c r="K105" t="s">
        <v>197</v>
      </c>
      <c r="L105" t="s">
        <v>196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f t="shared" si="34"/>
        <v>211.7663807123312</v>
      </c>
      <c r="S105">
        <f t="shared" si="35"/>
        <v>264.70797589041399</v>
      </c>
      <c r="U105">
        <v>104</v>
      </c>
      <c r="V105">
        <v>211.7663807123312</v>
      </c>
      <c r="AA105" s="49">
        <f t="shared" si="44"/>
        <v>7</v>
      </c>
      <c r="AB105" s="55">
        <f t="shared" si="49"/>
        <v>320.33776972097979</v>
      </c>
      <c r="AC105" s="55">
        <v>8</v>
      </c>
      <c r="AD105" s="58">
        <f t="shared" si="45"/>
        <v>3.2128514056224897E-2</v>
      </c>
      <c r="AE105" s="59">
        <f t="shared" si="50"/>
        <v>0.99196787148594379</v>
      </c>
      <c r="AF105" s="60">
        <f t="shared" si="46"/>
        <v>17218599.839922186</v>
      </c>
      <c r="AG105" s="60">
        <f t="shared" si="47"/>
        <v>137748798.71937749</v>
      </c>
      <c r="AH105" s="61">
        <f t="shared" si="48"/>
        <v>0.23288433899368582</v>
      </c>
      <c r="AI105" s="62">
        <f t="shared" si="51"/>
        <v>0.88839362784691955</v>
      </c>
    </row>
    <row r="106" spans="1:35" x14ac:dyDescent="0.3">
      <c r="A106">
        <v>105</v>
      </c>
      <c r="B106">
        <v>2</v>
      </c>
      <c r="C106" t="s">
        <v>194</v>
      </c>
      <c r="D106" t="s">
        <v>195</v>
      </c>
      <c r="E106" t="s">
        <v>196</v>
      </c>
      <c r="F106">
        <v>794</v>
      </c>
      <c r="G106">
        <v>881</v>
      </c>
      <c r="H106">
        <v>311</v>
      </c>
      <c r="I106">
        <v>4</v>
      </c>
      <c r="J106">
        <v>2</v>
      </c>
      <c r="K106" t="s">
        <v>197</v>
      </c>
      <c r="L106" t="s">
        <v>196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f t="shared" si="34"/>
        <v>311.02572240893517</v>
      </c>
      <c r="S106">
        <f t="shared" si="35"/>
        <v>388.78215301116893</v>
      </c>
      <c r="U106">
        <v>105</v>
      </c>
      <c r="V106">
        <v>311.02572240893517</v>
      </c>
      <c r="AA106" s="49">
        <f t="shared" si="44"/>
        <v>8</v>
      </c>
      <c r="AB106" s="55">
        <f t="shared" si="49"/>
        <v>370.99386143000032</v>
      </c>
      <c r="AC106" s="55">
        <v>1</v>
      </c>
      <c r="AD106" s="58">
        <f t="shared" si="45"/>
        <v>4.0160642570281121E-3</v>
      </c>
      <c r="AE106" s="59">
        <f t="shared" si="50"/>
        <v>0.99598393574297195</v>
      </c>
      <c r="AF106" s="60">
        <f t="shared" si="46"/>
        <v>26746906.625580903</v>
      </c>
      <c r="AG106" s="60">
        <f t="shared" si="47"/>
        <v>26746906.625580903</v>
      </c>
      <c r="AH106" s="61">
        <f t="shared" si="48"/>
        <v>4.5219528065096687E-2</v>
      </c>
      <c r="AI106" s="62">
        <f t="shared" si="51"/>
        <v>0.93361315591201621</v>
      </c>
    </row>
    <row r="107" spans="1:35" x14ac:dyDescent="0.3">
      <c r="A107">
        <v>106</v>
      </c>
      <c r="B107">
        <v>3</v>
      </c>
      <c r="C107" t="s">
        <v>194</v>
      </c>
      <c r="D107" t="s">
        <v>195</v>
      </c>
      <c r="E107" t="s">
        <v>196</v>
      </c>
      <c r="F107">
        <v>769</v>
      </c>
      <c r="G107">
        <v>190</v>
      </c>
      <c r="H107">
        <v>92</v>
      </c>
      <c r="I107">
        <v>12</v>
      </c>
      <c r="J107">
        <v>2</v>
      </c>
      <c r="K107" t="s">
        <v>197</v>
      </c>
      <c r="L107" t="s">
        <v>196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f t="shared" si="34"/>
        <v>92.779308037945611</v>
      </c>
      <c r="S107">
        <f t="shared" si="35"/>
        <v>115.97413504743201</v>
      </c>
      <c r="U107">
        <v>106</v>
      </c>
      <c r="V107">
        <v>92.779308037945611</v>
      </c>
      <c r="AA107" s="49">
        <f t="shared" si="44"/>
        <v>9</v>
      </c>
      <c r="AB107" s="55">
        <f t="shared" si="49"/>
        <v>421.64995313902085</v>
      </c>
      <c r="AC107" s="55">
        <v>1</v>
      </c>
      <c r="AD107" s="58">
        <f t="shared" si="45"/>
        <v>4.0160642570281121E-3</v>
      </c>
      <c r="AE107" s="59">
        <f t="shared" si="50"/>
        <v>1</v>
      </c>
      <c r="AF107" s="60">
        <f t="shared" si="46"/>
        <v>39267166.110892199</v>
      </c>
      <c r="AG107" s="60">
        <f t="shared" si="47"/>
        <v>39267166.110892199</v>
      </c>
      <c r="AH107" s="61">
        <f t="shared" si="48"/>
        <v>6.6386844087983912E-2</v>
      </c>
      <c r="AI107" s="62">
        <f t="shared" si="51"/>
        <v>1.0000000000000002</v>
      </c>
    </row>
    <row r="108" spans="1:35" x14ac:dyDescent="0.3">
      <c r="A108">
        <v>107</v>
      </c>
      <c r="B108">
        <v>4</v>
      </c>
      <c r="C108" t="s">
        <v>194</v>
      </c>
      <c r="D108" t="s">
        <v>195</v>
      </c>
      <c r="E108" t="s">
        <v>196</v>
      </c>
      <c r="F108">
        <v>961</v>
      </c>
      <c r="G108">
        <v>217</v>
      </c>
      <c r="H108">
        <v>52</v>
      </c>
      <c r="I108">
        <v>1</v>
      </c>
      <c r="J108">
        <v>2</v>
      </c>
      <c r="K108" t="s">
        <v>197</v>
      </c>
      <c r="L108" t="s">
        <v>196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f t="shared" si="34"/>
        <v>52.009614495783374</v>
      </c>
      <c r="S108">
        <f t="shared" si="35"/>
        <v>65.01201811972922</v>
      </c>
      <c r="U108">
        <v>107</v>
      </c>
      <c r="V108">
        <v>52.009614495783374</v>
      </c>
      <c r="AA108" s="49">
        <f t="shared" si="44"/>
        <v>10</v>
      </c>
      <c r="AB108" s="55">
        <f t="shared" si="49"/>
        <v>472.30604484804138</v>
      </c>
      <c r="AC108" s="55">
        <v>0</v>
      </c>
      <c r="AD108" s="58">
        <f t="shared" si="45"/>
        <v>0</v>
      </c>
      <c r="AE108" s="59">
        <f t="shared" si="50"/>
        <v>1</v>
      </c>
      <c r="AF108" s="60">
        <f t="shared" si="46"/>
        <v>55187904.274583757</v>
      </c>
      <c r="AG108" s="60">
        <f t="shared" si="47"/>
        <v>0</v>
      </c>
      <c r="AH108" s="61">
        <f t="shared" si="48"/>
        <v>0</v>
      </c>
      <c r="AI108" s="62">
        <f t="shared" si="51"/>
        <v>1.0000000000000002</v>
      </c>
    </row>
    <row r="109" spans="1:35" x14ac:dyDescent="0.3">
      <c r="A109">
        <v>108</v>
      </c>
      <c r="B109">
        <v>5</v>
      </c>
      <c r="C109" t="s">
        <v>194</v>
      </c>
      <c r="D109" t="s">
        <v>195</v>
      </c>
      <c r="E109" t="s">
        <v>196</v>
      </c>
      <c r="F109">
        <v>126</v>
      </c>
      <c r="G109">
        <v>406</v>
      </c>
      <c r="H109">
        <v>256</v>
      </c>
      <c r="I109">
        <v>5</v>
      </c>
      <c r="J109">
        <v>2</v>
      </c>
      <c r="K109" t="s">
        <v>197</v>
      </c>
      <c r="L109" t="s">
        <v>196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f t="shared" si="34"/>
        <v>256.04882346927508</v>
      </c>
      <c r="S109">
        <f t="shared" si="35"/>
        <v>320.06102933659383</v>
      </c>
      <c r="U109">
        <v>108</v>
      </c>
      <c r="V109">
        <v>256.04882346927508</v>
      </c>
      <c r="AA109" s="50" t="s">
        <v>216</v>
      </c>
      <c r="AB109" s="43"/>
      <c r="AC109">
        <f>SUM(AC99:AC108)</f>
        <v>249</v>
      </c>
      <c r="AG109" s="63">
        <f>SUM(AG99:AG108)</f>
        <v>591490176.2591784</v>
      </c>
    </row>
    <row r="110" spans="1:35" x14ac:dyDescent="0.3">
      <c r="A110">
        <v>109</v>
      </c>
      <c r="B110">
        <v>6</v>
      </c>
      <c r="C110" t="s">
        <v>194</v>
      </c>
      <c r="D110" t="s">
        <v>195</v>
      </c>
      <c r="E110" t="s">
        <v>196</v>
      </c>
      <c r="F110">
        <v>738</v>
      </c>
      <c r="G110">
        <v>722</v>
      </c>
      <c r="H110">
        <v>77</v>
      </c>
      <c r="I110">
        <v>7</v>
      </c>
      <c r="J110">
        <v>2</v>
      </c>
      <c r="K110" t="s">
        <v>197</v>
      </c>
      <c r="L110" t="s">
        <v>196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f t="shared" si="34"/>
        <v>77.317527120310828</v>
      </c>
      <c r="S110">
        <f t="shared" si="35"/>
        <v>96.646908900388524</v>
      </c>
      <c r="U110">
        <v>109</v>
      </c>
      <c r="V110">
        <v>77.317527120310828</v>
      </c>
    </row>
    <row r="111" spans="1:35" ht="16.2" thickBot="1" x14ac:dyDescent="0.35">
      <c r="A111">
        <v>110</v>
      </c>
      <c r="B111">
        <v>0</v>
      </c>
      <c r="C111" t="s">
        <v>194</v>
      </c>
      <c r="D111" t="s">
        <v>195</v>
      </c>
      <c r="E111" t="s">
        <v>196</v>
      </c>
      <c r="F111">
        <v>618</v>
      </c>
      <c r="G111">
        <v>612</v>
      </c>
      <c r="H111">
        <v>248</v>
      </c>
      <c r="I111">
        <v>18</v>
      </c>
      <c r="J111">
        <v>2</v>
      </c>
      <c r="K111" t="s">
        <v>197</v>
      </c>
      <c r="L111" t="s">
        <v>196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f t="shared" si="34"/>
        <v>248.65236777477105</v>
      </c>
      <c r="S111">
        <f t="shared" si="35"/>
        <v>310.81545971846379</v>
      </c>
      <c r="U111">
        <v>110</v>
      </c>
      <c r="V111">
        <v>248.65236777477105</v>
      </c>
    </row>
    <row r="112" spans="1:35" ht="16.2" thickBot="1" x14ac:dyDescent="0.35">
      <c r="A112">
        <v>111</v>
      </c>
      <c r="B112">
        <v>1</v>
      </c>
      <c r="C112" t="s">
        <v>194</v>
      </c>
      <c r="D112" t="s">
        <v>195</v>
      </c>
      <c r="E112" t="s">
        <v>196</v>
      </c>
      <c r="F112">
        <v>392</v>
      </c>
      <c r="G112">
        <v>554</v>
      </c>
      <c r="H112">
        <v>187</v>
      </c>
      <c r="I112">
        <v>3</v>
      </c>
      <c r="J112">
        <v>2</v>
      </c>
      <c r="K112" t="s">
        <v>197</v>
      </c>
      <c r="L112" t="s">
        <v>196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f t="shared" si="34"/>
        <v>187.02406262296839</v>
      </c>
      <c r="S112">
        <f t="shared" si="35"/>
        <v>233.78007827871048</v>
      </c>
      <c r="U112">
        <v>111</v>
      </c>
      <c r="V112">
        <v>187.02406262296839</v>
      </c>
      <c r="AA112" s="87" t="s">
        <v>199</v>
      </c>
      <c r="AB112" s="88"/>
      <c r="AC112" s="88"/>
      <c r="AD112" s="88"/>
      <c r="AE112" s="88"/>
      <c r="AF112" s="88"/>
      <c r="AG112" s="88"/>
      <c r="AH112" s="88"/>
      <c r="AI112" s="89"/>
    </row>
    <row r="113" spans="1:35" x14ac:dyDescent="0.3">
      <c r="A113">
        <v>112</v>
      </c>
      <c r="B113">
        <v>2</v>
      </c>
      <c r="C113" t="s">
        <v>194</v>
      </c>
      <c r="D113" t="s">
        <v>195</v>
      </c>
      <c r="E113" t="s">
        <v>196</v>
      </c>
      <c r="F113">
        <v>174</v>
      </c>
      <c r="G113">
        <v>464</v>
      </c>
      <c r="H113">
        <v>92</v>
      </c>
      <c r="I113">
        <v>3</v>
      </c>
      <c r="J113">
        <v>2</v>
      </c>
      <c r="K113" t="s">
        <v>197</v>
      </c>
      <c r="L113" t="s">
        <v>196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f t="shared" si="34"/>
        <v>92.048900047746358</v>
      </c>
      <c r="S113">
        <f t="shared" si="35"/>
        <v>115.06112505968294</v>
      </c>
      <c r="U113">
        <v>112</v>
      </c>
      <c r="V113">
        <v>92.048900047746358</v>
      </c>
      <c r="AB113" s="50" t="s">
        <v>200</v>
      </c>
      <c r="AC113" s="51">
        <f>MAX(V2:V301)</f>
        <v>472.30604484804132</v>
      </c>
      <c r="AD113" s="52">
        <f>(AC113-AC114)/10</f>
        <v>45.590482538118458</v>
      </c>
      <c r="AH113" t="s">
        <v>201</v>
      </c>
    </row>
    <row r="114" spans="1:35" x14ac:dyDescent="0.3">
      <c r="A114">
        <v>113</v>
      </c>
      <c r="B114">
        <v>3</v>
      </c>
      <c r="C114" t="s">
        <v>194</v>
      </c>
      <c r="D114" t="s">
        <v>195</v>
      </c>
      <c r="E114" t="s">
        <v>196</v>
      </c>
      <c r="F114">
        <v>318</v>
      </c>
      <c r="G114">
        <v>377</v>
      </c>
      <c r="H114">
        <v>12</v>
      </c>
      <c r="I114">
        <v>209</v>
      </c>
      <c r="J114">
        <v>2</v>
      </c>
      <c r="K114" t="s">
        <v>197</v>
      </c>
      <c r="L114" t="s">
        <v>196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f t="shared" si="34"/>
        <v>209.34421415458323</v>
      </c>
      <c r="S114">
        <f t="shared" si="35"/>
        <v>261.68026769322904</v>
      </c>
      <c r="U114">
        <v>113</v>
      </c>
      <c r="V114">
        <v>209.34421415458323</v>
      </c>
      <c r="AB114" s="50" t="s">
        <v>202</v>
      </c>
      <c r="AC114" s="51">
        <f>MIN(V2:V301)</f>
        <v>16.401219466856727</v>
      </c>
    </row>
    <row r="115" spans="1:35" x14ac:dyDescent="0.3">
      <c r="A115">
        <v>114</v>
      </c>
      <c r="B115">
        <v>4</v>
      </c>
      <c r="C115" t="s">
        <v>194</v>
      </c>
      <c r="D115" t="s">
        <v>195</v>
      </c>
      <c r="E115" t="s">
        <v>196</v>
      </c>
      <c r="F115">
        <v>21</v>
      </c>
      <c r="G115">
        <v>269</v>
      </c>
      <c r="H115">
        <v>262</v>
      </c>
      <c r="I115">
        <v>10</v>
      </c>
      <c r="J115">
        <v>2</v>
      </c>
      <c r="K115" t="s">
        <v>197</v>
      </c>
      <c r="L115" t="s">
        <v>196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f t="shared" si="34"/>
        <v>262.19077024182218</v>
      </c>
      <c r="S115">
        <f t="shared" si="35"/>
        <v>327.7384628022777</v>
      </c>
      <c r="U115">
        <v>114</v>
      </c>
      <c r="V115">
        <v>262.19077024182218</v>
      </c>
      <c r="AB115" s="50" t="s">
        <v>203</v>
      </c>
      <c r="AC115" s="53">
        <f>AC94</f>
        <v>9</v>
      </c>
    </row>
    <row r="116" spans="1:35" x14ac:dyDescent="0.3">
      <c r="A116">
        <v>115</v>
      </c>
      <c r="B116">
        <v>5</v>
      </c>
      <c r="C116" t="s">
        <v>194</v>
      </c>
      <c r="D116" t="s">
        <v>195</v>
      </c>
      <c r="E116" t="s">
        <v>196</v>
      </c>
      <c r="F116">
        <v>750</v>
      </c>
      <c r="G116">
        <v>306</v>
      </c>
      <c r="H116">
        <v>1</v>
      </c>
      <c r="I116">
        <v>64</v>
      </c>
      <c r="J116">
        <v>2</v>
      </c>
      <c r="K116" t="s">
        <v>197</v>
      </c>
      <c r="L116" t="s">
        <v>196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f t="shared" si="34"/>
        <v>64.007812023221035</v>
      </c>
      <c r="S116">
        <f t="shared" si="35"/>
        <v>80.009765029026283</v>
      </c>
      <c r="U116">
        <v>115</v>
      </c>
      <c r="V116">
        <v>64.007812023221035</v>
      </c>
      <c r="AB116" s="50" t="s">
        <v>204</v>
      </c>
      <c r="AC116" s="54">
        <f>(AC113-AC114)/AC115</f>
        <v>50.656091709020508</v>
      </c>
    </row>
    <row r="117" spans="1:35" x14ac:dyDescent="0.3">
      <c r="A117">
        <v>116</v>
      </c>
      <c r="B117">
        <v>6</v>
      </c>
      <c r="C117" t="s">
        <v>194</v>
      </c>
      <c r="D117" t="s">
        <v>195</v>
      </c>
      <c r="E117" t="s">
        <v>196</v>
      </c>
      <c r="F117">
        <v>814</v>
      </c>
      <c r="G117">
        <v>238</v>
      </c>
      <c r="H117">
        <v>1</v>
      </c>
      <c r="I117">
        <v>41</v>
      </c>
      <c r="J117">
        <v>2</v>
      </c>
      <c r="K117" t="s">
        <v>197</v>
      </c>
      <c r="L117" t="s">
        <v>196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f t="shared" si="34"/>
        <v>41.012193308819754</v>
      </c>
      <c r="S117">
        <f t="shared" si="35"/>
        <v>51.26524163602469</v>
      </c>
      <c r="U117">
        <v>116</v>
      </c>
      <c r="V117">
        <v>41.012193308819754</v>
      </c>
    </row>
    <row r="118" spans="1:35" x14ac:dyDescent="0.3">
      <c r="A118">
        <v>117</v>
      </c>
      <c r="B118">
        <v>7</v>
      </c>
      <c r="C118" t="s">
        <v>194</v>
      </c>
      <c r="D118" t="s">
        <v>195</v>
      </c>
      <c r="E118" t="s">
        <v>196</v>
      </c>
      <c r="F118">
        <v>556</v>
      </c>
      <c r="G118">
        <v>432</v>
      </c>
      <c r="H118">
        <v>139</v>
      </c>
      <c r="I118">
        <v>7</v>
      </c>
      <c r="J118">
        <v>2</v>
      </c>
      <c r="K118" t="s">
        <v>197</v>
      </c>
      <c r="L118" t="s">
        <v>196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f t="shared" si="34"/>
        <v>139.17614738165446</v>
      </c>
      <c r="S118">
        <f t="shared" si="35"/>
        <v>173.97018422706807</v>
      </c>
      <c r="U118">
        <v>117</v>
      </c>
      <c r="V118">
        <v>139.17614738165446</v>
      </c>
      <c r="AA118" s="50" t="s">
        <v>205</v>
      </c>
      <c r="AB118" s="50" t="s">
        <v>206</v>
      </c>
      <c r="AC118" s="50" t="s">
        <v>207</v>
      </c>
      <c r="AD118" s="50" t="s">
        <v>208</v>
      </c>
      <c r="AE118" s="50" t="s">
        <v>209</v>
      </c>
      <c r="AF118" s="50" t="s">
        <v>210</v>
      </c>
      <c r="AG118" s="50" t="s">
        <v>211</v>
      </c>
      <c r="AH118" s="50" t="s">
        <v>212</v>
      </c>
      <c r="AI118" s="50" t="s">
        <v>213</v>
      </c>
    </row>
    <row r="119" spans="1:35" x14ac:dyDescent="0.3">
      <c r="A119">
        <v>118</v>
      </c>
      <c r="B119">
        <v>8</v>
      </c>
      <c r="C119" t="s">
        <v>194</v>
      </c>
      <c r="D119" t="s">
        <v>195</v>
      </c>
      <c r="E119" t="s">
        <v>196</v>
      </c>
      <c r="F119">
        <v>724</v>
      </c>
      <c r="G119">
        <v>386</v>
      </c>
      <c r="H119">
        <v>34</v>
      </c>
      <c r="I119">
        <v>71</v>
      </c>
      <c r="J119">
        <v>2</v>
      </c>
      <c r="K119" t="s">
        <v>197</v>
      </c>
      <c r="L119" t="s">
        <v>196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f t="shared" si="34"/>
        <v>78.721026416072604</v>
      </c>
      <c r="S119">
        <f t="shared" si="35"/>
        <v>98.401283020090744</v>
      </c>
      <c r="U119">
        <v>118</v>
      </c>
      <c r="V119">
        <v>78.721026416072604</v>
      </c>
      <c r="AA119" s="49"/>
      <c r="AB119" s="49" t="s">
        <v>214</v>
      </c>
      <c r="AC119" s="49" cm="1">
        <f t="array" ref="AC119:AC129">FREQUENCY(V2:V301,AB120:AB129)</f>
        <v>1</v>
      </c>
      <c r="AD119" s="56" t="s">
        <v>114</v>
      </c>
      <c r="AE119" s="56" t="s">
        <v>114</v>
      </c>
      <c r="AF119" s="57" t="s">
        <v>215</v>
      </c>
      <c r="AG119" s="57" t="s">
        <v>215</v>
      </c>
      <c r="AH119" s="50" t="s">
        <v>114</v>
      </c>
      <c r="AI119" s="50" t="s">
        <v>114</v>
      </c>
    </row>
    <row r="120" spans="1:35" x14ac:dyDescent="0.3">
      <c r="A120">
        <v>119</v>
      </c>
      <c r="B120">
        <v>9</v>
      </c>
      <c r="C120" t="s">
        <v>194</v>
      </c>
      <c r="D120" t="s">
        <v>195</v>
      </c>
      <c r="E120" t="s">
        <v>196</v>
      </c>
      <c r="F120">
        <v>901</v>
      </c>
      <c r="G120">
        <v>84</v>
      </c>
      <c r="H120">
        <v>281</v>
      </c>
      <c r="I120">
        <v>3</v>
      </c>
      <c r="J120">
        <v>2</v>
      </c>
      <c r="K120" t="s">
        <v>197</v>
      </c>
      <c r="L120" t="s">
        <v>196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f t="shared" si="34"/>
        <v>281.01601377857457</v>
      </c>
      <c r="S120">
        <f t="shared" si="35"/>
        <v>351.27001722321819</v>
      </c>
      <c r="U120">
        <v>119</v>
      </c>
      <c r="V120">
        <v>281.01601377857457</v>
      </c>
      <c r="AA120" s="49">
        <f>AA119+1</f>
        <v>1</v>
      </c>
      <c r="AB120" s="66">
        <f>AC114</f>
        <v>16.401219466856727</v>
      </c>
      <c r="AC120" s="55">
        <v>71</v>
      </c>
      <c r="AD120" s="58">
        <f>AC120/$AC$130</f>
        <v>0.23825503355704697</v>
      </c>
      <c r="AE120" s="59">
        <f>AD120</f>
        <v>0.23825503355704697</v>
      </c>
      <c r="AF120" s="60">
        <f>(((22/7)*(AB120^3))/6)</f>
        <v>2311.0099239251936</v>
      </c>
      <c r="AG120" s="60">
        <f>AF120*AC120</f>
        <v>164081.70459868875</v>
      </c>
      <c r="AH120" s="61">
        <f>AG120/$AG$109</f>
        <v>2.7740393870344122E-4</v>
      </c>
      <c r="AI120" s="62">
        <f>AH120</f>
        <v>2.7740393870344122E-4</v>
      </c>
    </row>
    <row r="121" spans="1:35" x14ac:dyDescent="0.3">
      <c r="A121">
        <v>120</v>
      </c>
      <c r="B121">
        <v>10</v>
      </c>
      <c r="C121" t="s">
        <v>194</v>
      </c>
      <c r="D121" t="s">
        <v>195</v>
      </c>
      <c r="E121" t="s">
        <v>196</v>
      </c>
      <c r="F121">
        <v>1168</v>
      </c>
      <c r="G121">
        <v>597</v>
      </c>
      <c r="H121">
        <v>17</v>
      </c>
      <c r="I121">
        <v>173</v>
      </c>
      <c r="J121">
        <v>2</v>
      </c>
      <c r="K121" t="s">
        <v>197</v>
      </c>
      <c r="L121" t="s">
        <v>196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f t="shared" si="34"/>
        <v>173.83325343558406</v>
      </c>
      <c r="S121">
        <f t="shared" si="35"/>
        <v>217.29156679448005</v>
      </c>
      <c r="U121">
        <v>120</v>
      </c>
      <c r="V121">
        <v>173.83325343558406</v>
      </c>
      <c r="AA121" s="49">
        <f t="shared" ref="AA121:AA129" si="52">AA120+1</f>
        <v>2</v>
      </c>
      <c r="AB121" s="55">
        <f>AB120+$AC$116</f>
        <v>67.057311175877231</v>
      </c>
      <c r="AC121" s="55">
        <v>63</v>
      </c>
      <c r="AD121" s="58">
        <f t="shared" ref="AD121:AD129" si="53">AC121/$AC$130</f>
        <v>0.21140939597315436</v>
      </c>
      <c r="AE121" s="59">
        <f>AE120+AD121</f>
        <v>0.44966442953020136</v>
      </c>
      <c r="AF121" s="60">
        <f t="shared" ref="AF121:AF129" si="54">(((22/7)*(AB121^3))/6)</f>
        <v>157947.15094846717</v>
      </c>
      <c r="AG121" s="60">
        <f t="shared" ref="AG121:AG129" si="55">AF121*AC121</f>
        <v>9950670.5097534321</v>
      </c>
      <c r="AH121" s="61">
        <f t="shared" ref="AH121:AH129" si="56">AG121/$AG$109</f>
        <v>1.6823052874158403E-2</v>
      </c>
      <c r="AI121" s="62">
        <f>AI120+AH121</f>
        <v>1.7100456812861844E-2</v>
      </c>
    </row>
    <row r="122" spans="1:35" x14ac:dyDescent="0.3">
      <c r="A122">
        <v>121</v>
      </c>
      <c r="B122">
        <v>11</v>
      </c>
      <c r="C122" t="s">
        <v>194</v>
      </c>
      <c r="D122" t="s">
        <v>195</v>
      </c>
      <c r="E122" t="s">
        <v>196</v>
      </c>
      <c r="F122">
        <v>694</v>
      </c>
      <c r="G122">
        <v>765</v>
      </c>
      <c r="H122">
        <v>184</v>
      </c>
      <c r="I122">
        <v>8</v>
      </c>
      <c r="J122">
        <v>2</v>
      </c>
      <c r="K122" t="s">
        <v>197</v>
      </c>
      <c r="L122" t="s">
        <v>196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f t="shared" si="34"/>
        <v>184.1738309315414</v>
      </c>
      <c r="S122">
        <f t="shared" si="35"/>
        <v>230.21728866442675</v>
      </c>
      <c r="U122">
        <v>121</v>
      </c>
      <c r="V122">
        <v>184.1738309315414</v>
      </c>
      <c r="AA122" s="49">
        <f t="shared" si="52"/>
        <v>3</v>
      </c>
      <c r="AB122" s="55">
        <f t="shared" ref="AB122:AB129" si="57">AB121+$AC$116</f>
        <v>117.71340288489773</v>
      </c>
      <c r="AC122" s="55">
        <v>65</v>
      </c>
      <c r="AD122" s="58">
        <f t="shared" si="53"/>
        <v>0.21812080536912751</v>
      </c>
      <c r="AE122" s="59">
        <f t="shared" ref="AE122:AE129" si="58">AE121+AD122</f>
        <v>0.66778523489932884</v>
      </c>
      <c r="AF122" s="60">
        <f t="shared" si="54"/>
        <v>854380.11925950169</v>
      </c>
      <c r="AG122" s="60">
        <f t="shared" si="55"/>
        <v>55534707.751867607</v>
      </c>
      <c r="AH122" s="61">
        <f t="shared" si="56"/>
        <v>9.3889484527184236E-2</v>
      </c>
      <c r="AI122" s="62">
        <f t="shared" ref="AI122:AI129" si="59">AI121+AH122</f>
        <v>0.11098994134004608</v>
      </c>
    </row>
    <row r="123" spans="1:35" x14ac:dyDescent="0.3">
      <c r="A123">
        <v>122</v>
      </c>
      <c r="B123">
        <v>12</v>
      </c>
      <c r="C123" t="s">
        <v>194</v>
      </c>
      <c r="D123" t="s">
        <v>195</v>
      </c>
      <c r="E123" t="s">
        <v>196</v>
      </c>
      <c r="F123">
        <v>892</v>
      </c>
      <c r="G123">
        <v>684</v>
      </c>
      <c r="H123">
        <v>86</v>
      </c>
      <c r="I123">
        <v>3</v>
      </c>
      <c r="J123">
        <v>2</v>
      </c>
      <c r="K123" t="s">
        <v>197</v>
      </c>
      <c r="L123" t="s">
        <v>196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f t="shared" si="34"/>
        <v>86.05230967266364</v>
      </c>
      <c r="S123">
        <f t="shared" si="35"/>
        <v>107.56538709082955</v>
      </c>
      <c r="U123">
        <v>122</v>
      </c>
      <c r="V123">
        <v>86.05230967266364</v>
      </c>
      <c r="AA123" s="49">
        <f t="shared" si="52"/>
        <v>4</v>
      </c>
      <c r="AB123" s="55">
        <f t="shared" si="57"/>
        <v>168.36949459391823</v>
      </c>
      <c r="AC123" s="55">
        <v>56</v>
      </c>
      <c r="AD123" s="58">
        <f t="shared" si="53"/>
        <v>0.18791946308724833</v>
      </c>
      <c r="AE123" s="59">
        <f t="shared" si="58"/>
        <v>0.85570469798657722</v>
      </c>
      <c r="AF123" s="60">
        <f t="shared" si="54"/>
        <v>2500135.8935847091</v>
      </c>
      <c r="AG123" s="60">
        <f t="shared" si="55"/>
        <v>140007610.04074371</v>
      </c>
      <c r="AH123" s="61">
        <f t="shared" si="56"/>
        <v>0.236703187407453</v>
      </c>
      <c r="AI123" s="62">
        <f t="shared" si="59"/>
        <v>0.34769312874749908</v>
      </c>
    </row>
    <row r="124" spans="1:35" x14ac:dyDescent="0.3">
      <c r="A124">
        <v>123</v>
      </c>
      <c r="B124">
        <v>13</v>
      </c>
      <c r="C124" t="s">
        <v>194</v>
      </c>
      <c r="D124" t="s">
        <v>195</v>
      </c>
      <c r="E124" t="s">
        <v>196</v>
      </c>
      <c r="F124">
        <v>754</v>
      </c>
      <c r="G124">
        <v>976</v>
      </c>
      <c r="H124">
        <v>100</v>
      </c>
      <c r="I124">
        <v>2</v>
      </c>
      <c r="J124">
        <v>2</v>
      </c>
      <c r="K124" t="s">
        <v>197</v>
      </c>
      <c r="L124" t="s">
        <v>196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f t="shared" si="34"/>
        <v>100.01999800039989</v>
      </c>
      <c r="S124">
        <f t="shared" si="35"/>
        <v>125.02499750049986</v>
      </c>
      <c r="U124">
        <v>123</v>
      </c>
      <c r="V124">
        <v>100.01999800039989</v>
      </c>
      <c r="AA124" s="49">
        <f t="shared" si="52"/>
        <v>5</v>
      </c>
      <c r="AB124" s="55">
        <f t="shared" si="57"/>
        <v>219.02558630293873</v>
      </c>
      <c r="AC124" s="55">
        <v>19</v>
      </c>
      <c r="AD124" s="58">
        <f t="shared" si="53"/>
        <v>6.3758389261744972E-2</v>
      </c>
      <c r="AE124" s="59">
        <f t="shared" si="58"/>
        <v>0.91946308724832215</v>
      </c>
      <c r="AF124" s="60">
        <f t="shared" si="54"/>
        <v>5503740.4526517699</v>
      </c>
      <c r="AG124" s="60">
        <f t="shared" si="55"/>
        <v>104571068.60038362</v>
      </c>
      <c r="AH124" s="61">
        <f t="shared" si="56"/>
        <v>0.17679257035464746</v>
      </c>
      <c r="AI124" s="62">
        <f t="shared" si="59"/>
        <v>0.52448569910214649</v>
      </c>
    </row>
    <row r="125" spans="1:35" x14ac:dyDescent="0.3">
      <c r="A125">
        <v>124</v>
      </c>
      <c r="B125">
        <v>14</v>
      </c>
      <c r="C125" t="s">
        <v>194</v>
      </c>
      <c r="D125" t="s">
        <v>195</v>
      </c>
      <c r="E125" t="s">
        <v>196</v>
      </c>
      <c r="F125">
        <v>448</v>
      </c>
      <c r="G125">
        <v>789</v>
      </c>
      <c r="H125">
        <v>26</v>
      </c>
      <c r="I125">
        <v>8</v>
      </c>
      <c r="J125">
        <v>2</v>
      </c>
      <c r="K125" t="s">
        <v>197</v>
      </c>
      <c r="L125" t="s">
        <v>196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f t="shared" si="34"/>
        <v>27.202941017470888</v>
      </c>
      <c r="S125">
        <f t="shared" si="35"/>
        <v>34.003676271838607</v>
      </c>
      <c r="U125">
        <v>124</v>
      </c>
      <c r="V125">
        <v>27.202941017470888</v>
      </c>
      <c r="AA125" s="49">
        <f t="shared" si="52"/>
        <v>6</v>
      </c>
      <c r="AB125" s="55">
        <f t="shared" si="57"/>
        <v>269.68167801195926</v>
      </c>
      <c r="AC125" s="55">
        <v>13</v>
      </c>
      <c r="AD125" s="58">
        <f t="shared" si="53"/>
        <v>4.3624161073825503E-2</v>
      </c>
      <c r="AE125" s="59">
        <f t="shared" si="58"/>
        <v>0.96308724832214765</v>
      </c>
      <c r="AF125" s="60">
        <f t="shared" si="54"/>
        <v>10273719.77518837</v>
      </c>
      <c r="AG125" s="60">
        <f t="shared" si="55"/>
        <v>133558357.0774488</v>
      </c>
      <c r="AH125" s="61">
        <f t="shared" si="56"/>
        <v>0.22579978913956869</v>
      </c>
      <c r="AI125" s="62">
        <f t="shared" si="59"/>
        <v>0.75028548824171515</v>
      </c>
    </row>
    <row r="126" spans="1:35" x14ac:dyDescent="0.3">
      <c r="A126">
        <v>125</v>
      </c>
      <c r="B126">
        <v>15</v>
      </c>
      <c r="C126" t="s">
        <v>194</v>
      </c>
      <c r="D126" t="s">
        <v>195</v>
      </c>
      <c r="E126" t="s">
        <v>196</v>
      </c>
      <c r="F126">
        <v>588</v>
      </c>
      <c r="G126">
        <v>748</v>
      </c>
      <c r="H126">
        <v>33</v>
      </c>
      <c r="I126">
        <v>29</v>
      </c>
      <c r="J126">
        <v>2</v>
      </c>
      <c r="K126" t="s">
        <v>197</v>
      </c>
      <c r="L126" t="s">
        <v>196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f t="shared" si="34"/>
        <v>43.931765272977593</v>
      </c>
      <c r="S126">
        <f t="shared" si="35"/>
        <v>54.914706591221986</v>
      </c>
      <c r="U126">
        <v>125</v>
      </c>
      <c r="V126">
        <v>43.931765272977593</v>
      </c>
      <c r="AA126" s="49">
        <f t="shared" si="52"/>
        <v>7</v>
      </c>
      <c r="AB126" s="55">
        <f t="shared" si="57"/>
        <v>320.33776972097979</v>
      </c>
      <c r="AC126" s="55">
        <v>9</v>
      </c>
      <c r="AD126" s="58">
        <f t="shared" si="53"/>
        <v>3.0201342281879196E-2</v>
      </c>
      <c r="AE126" s="59">
        <f t="shared" si="58"/>
        <v>0.99328859060402686</v>
      </c>
      <c r="AF126" s="60">
        <f t="shared" si="54"/>
        <v>17218599.839922186</v>
      </c>
      <c r="AG126" s="60">
        <f t="shared" si="55"/>
        <v>154967398.55929968</v>
      </c>
      <c r="AH126" s="61">
        <f t="shared" si="56"/>
        <v>0.26199488136789656</v>
      </c>
      <c r="AI126" s="62">
        <f t="shared" si="59"/>
        <v>1.0122803696096117</v>
      </c>
    </row>
    <row r="127" spans="1:35" x14ac:dyDescent="0.3">
      <c r="A127">
        <v>126</v>
      </c>
      <c r="B127">
        <v>16</v>
      </c>
      <c r="C127" t="s">
        <v>194</v>
      </c>
      <c r="D127" t="s">
        <v>195</v>
      </c>
      <c r="E127" t="s">
        <v>196</v>
      </c>
      <c r="F127">
        <v>458</v>
      </c>
      <c r="G127">
        <v>185</v>
      </c>
      <c r="H127">
        <v>9</v>
      </c>
      <c r="I127">
        <v>210</v>
      </c>
      <c r="J127">
        <v>2</v>
      </c>
      <c r="K127" t="s">
        <v>197</v>
      </c>
      <c r="L127" t="s">
        <v>196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f t="shared" si="34"/>
        <v>210.1927686672403</v>
      </c>
      <c r="S127">
        <f t="shared" si="35"/>
        <v>262.74096083405038</v>
      </c>
      <c r="U127">
        <v>126</v>
      </c>
      <c r="V127">
        <v>210.1927686672403</v>
      </c>
      <c r="AA127" s="49">
        <f t="shared" si="52"/>
        <v>8</v>
      </c>
      <c r="AB127" s="55">
        <f t="shared" si="57"/>
        <v>370.99386143000032</v>
      </c>
      <c r="AC127" s="55">
        <v>1</v>
      </c>
      <c r="AD127" s="58">
        <f t="shared" si="53"/>
        <v>3.3557046979865771E-3</v>
      </c>
      <c r="AE127" s="59">
        <f t="shared" si="58"/>
        <v>0.99664429530201348</v>
      </c>
      <c r="AF127" s="60">
        <f t="shared" si="54"/>
        <v>26746906.625580903</v>
      </c>
      <c r="AG127" s="60">
        <f t="shared" si="55"/>
        <v>26746906.625580903</v>
      </c>
      <c r="AH127" s="61">
        <f t="shared" si="56"/>
        <v>4.5219528065096687E-2</v>
      </c>
      <c r="AI127" s="62">
        <f t="shared" si="59"/>
        <v>1.0574998976747083</v>
      </c>
    </row>
    <row r="128" spans="1:35" x14ac:dyDescent="0.3">
      <c r="A128">
        <v>127</v>
      </c>
      <c r="B128">
        <v>17</v>
      </c>
      <c r="C128" t="s">
        <v>194</v>
      </c>
      <c r="D128" t="s">
        <v>195</v>
      </c>
      <c r="E128" t="s">
        <v>196</v>
      </c>
      <c r="F128">
        <v>630</v>
      </c>
      <c r="G128">
        <v>929</v>
      </c>
      <c r="H128">
        <v>136</v>
      </c>
      <c r="I128">
        <v>12</v>
      </c>
      <c r="J128">
        <v>2</v>
      </c>
      <c r="K128" t="s">
        <v>197</v>
      </c>
      <c r="L128" t="s">
        <v>196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f t="shared" si="34"/>
        <v>136.5283853270081</v>
      </c>
      <c r="S128">
        <f t="shared" si="35"/>
        <v>170.66048165876012</v>
      </c>
      <c r="U128">
        <v>127</v>
      </c>
      <c r="V128">
        <v>136.5283853270081</v>
      </c>
      <c r="AA128" s="49">
        <f t="shared" si="52"/>
        <v>9</v>
      </c>
      <c r="AB128" s="55">
        <f t="shared" si="57"/>
        <v>421.64995313902085</v>
      </c>
      <c r="AC128" s="55">
        <v>1</v>
      </c>
      <c r="AD128" s="58">
        <f t="shared" si="53"/>
        <v>3.3557046979865771E-3</v>
      </c>
      <c r="AE128" s="59">
        <f t="shared" si="58"/>
        <v>1</v>
      </c>
      <c r="AF128" s="60">
        <f t="shared" si="54"/>
        <v>39267166.110892199</v>
      </c>
      <c r="AG128" s="60">
        <f t="shared" si="55"/>
        <v>39267166.110892199</v>
      </c>
      <c r="AH128" s="61">
        <f t="shared" si="56"/>
        <v>6.6386844087983912E-2</v>
      </c>
      <c r="AI128" s="62">
        <f t="shared" si="59"/>
        <v>1.1238867417626923</v>
      </c>
    </row>
    <row r="129" spans="1:35" x14ac:dyDescent="0.3">
      <c r="A129">
        <v>128</v>
      </c>
      <c r="B129">
        <v>0</v>
      </c>
      <c r="C129" t="s">
        <v>194</v>
      </c>
      <c r="D129" t="s">
        <v>195</v>
      </c>
      <c r="E129" t="s">
        <v>196</v>
      </c>
      <c r="F129">
        <v>988</v>
      </c>
      <c r="G129">
        <v>110</v>
      </c>
      <c r="H129">
        <v>119</v>
      </c>
      <c r="I129">
        <v>12</v>
      </c>
      <c r="J129">
        <v>2</v>
      </c>
      <c r="K129" t="s">
        <v>197</v>
      </c>
      <c r="L129" t="s">
        <v>196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f t="shared" si="34"/>
        <v>119.60351165413162</v>
      </c>
      <c r="S129">
        <f t="shared" si="35"/>
        <v>149.50438956766453</v>
      </c>
      <c r="U129">
        <v>128</v>
      </c>
      <c r="V129">
        <v>119.60351165413162</v>
      </c>
      <c r="AA129" s="49">
        <f t="shared" si="52"/>
        <v>10</v>
      </c>
      <c r="AB129" s="55">
        <f t="shared" si="57"/>
        <v>472.30604484804138</v>
      </c>
      <c r="AC129" s="55">
        <v>0</v>
      </c>
      <c r="AD129" s="58">
        <f t="shared" si="53"/>
        <v>0</v>
      </c>
      <c r="AE129" s="59">
        <f t="shared" si="58"/>
        <v>1</v>
      </c>
      <c r="AF129" s="60">
        <f t="shared" si="54"/>
        <v>55187904.274583757</v>
      </c>
      <c r="AG129" s="60">
        <f t="shared" si="55"/>
        <v>0</v>
      </c>
      <c r="AH129" s="61">
        <f t="shared" si="56"/>
        <v>0</v>
      </c>
      <c r="AI129" s="62">
        <f t="shared" si="59"/>
        <v>1.1238867417626923</v>
      </c>
    </row>
    <row r="130" spans="1:35" x14ac:dyDescent="0.3">
      <c r="A130">
        <v>129</v>
      </c>
      <c r="B130">
        <v>1</v>
      </c>
      <c r="C130" t="s">
        <v>194</v>
      </c>
      <c r="D130" t="s">
        <v>195</v>
      </c>
      <c r="E130" t="s">
        <v>196</v>
      </c>
      <c r="F130">
        <v>726</v>
      </c>
      <c r="G130">
        <v>37</v>
      </c>
      <c r="H130">
        <v>80</v>
      </c>
      <c r="I130">
        <v>5</v>
      </c>
      <c r="J130">
        <v>2</v>
      </c>
      <c r="K130" t="s">
        <v>197</v>
      </c>
      <c r="L130" t="s">
        <v>196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f t="shared" ref="R130:R193" si="60">((H130^2)+(I130^2))^0.5</f>
        <v>80.156097709406993</v>
      </c>
      <c r="S130">
        <f t="shared" si="35"/>
        <v>100.19512213675874</v>
      </c>
      <c r="U130">
        <v>129</v>
      </c>
      <c r="V130">
        <v>80.156097709406993</v>
      </c>
      <c r="AA130" s="50" t="s">
        <v>216</v>
      </c>
      <c r="AB130" s="43"/>
      <c r="AC130">
        <f>SUM(AC120:AC129)</f>
        <v>298</v>
      </c>
      <c r="AG130" s="63">
        <f>SUM(AG120:AG129)</f>
        <v>664767966.98056865</v>
      </c>
    </row>
    <row r="131" spans="1:35" x14ac:dyDescent="0.3">
      <c r="A131">
        <v>130</v>
      </c>
      <c r="B131">
        <v>2</v>
      </c>
      <c r="C131" t="s">
        <v>194</v>
      </c>
      <c r="D131" t="s">
        <v>195</v>
      </c>
      <c r="E131" t="s">
        <v>196</v>
      </c>
      <c r="F131">
        <v>408</v>
      </c>
      <c r="G131">
        <v>197</v>
      </c>
      <c r="H131">
        <v>143</v>
      </c>
      <c r="I131">
        <v>4</v>
      </c>
      <c r="J131">
        <v>2</v>
      </c>
      <c r="K131" t="s">
        <v>197</v>
      </c>
      <c r="L131" t="s">
        <v>196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f t="shared" si="60"/>
        <v>143.05593311708537</v>
      </c>
      <c r="S131">
        <f t="shared" ref="S131:S194" si="61">R131/0.8</f>
        <v>178.81991639635672</v>
      </c>
      <c r="U131">
        <v>130</v>
      </c>
      <c r="V131">
        <v>143.05593311708537</v>
      </c>
    </row>
    <row r="132" spans="1:35" ht="16.2" thickBot="1" x14ac:dyDescent="0.35">
      <c r="A132">
        <v>131</v>
      </c>
      <c r="B132">
        <v>3</v>
      </c>
      <c r="C132" t="s">
        <v>194</v>
      </c>
      <c r="D132" t="s">
        <v>195</v>
      </c>
      <c r="E132" t="s">
        <v>196</v>
      </c>
      <c r="F132">
        <v>834</v>
      </c>
      <c r="G132">
        <v>804</v>
      </c>
      <c r="H132">
        <v>8</v>
      </c>
      <c r="I132">
        <v>71</v>
      </c>
      <c r="J132">
        <v>2</v>
      </c>
      <c r="K132" t="s">
        <v>197</v>
      </c>
      <c r="L132" t="s">
        <v>196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f t="shared" si="60"/>
        <v>71.449282711584999</v>
      </c>
      <c r="S132">
        <f t="shared" si="61"/>
        <v>89.311603389481249</v>
      </c>
      <c r="U132">
        <v>131</v>
      </c>
      <c r="V132">
        <v>71.449282711584999</v>
      </c>
    </row>
    <row r="133" spans="1:35" ht="16.2" thickBot="1" x14ac:dyDescent="0.35">
      <c r="A133">
        <v>132</v>
      </c>
      <c r="B133">
        <v>4</v>
      </c>
      <c r="C133" t="s">
        <v>194</v>
      </c>
      <c r="D133" t="s">
        <v>195</v>
      </c>
      <c r="E133" t="s">
        <v>196</v>
      </c>
      <c r="F133">
        <v>161</v>
      </c>
      <c r="G133">
        <v>656</v>
      </c>
      <c r="H133">
        <v>193</v>
      </c>
      <c r="I133">
        <v>99</v>
      </c>
      <c r="J133">
        <v>2</v>
      </c>
      <c r="K133" t="s">
        <v>197</v>
      </c>
      <c r="L133" t="s">
        <v>196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f t="shared" si="60"/>
        <v>216.91011963483862</v>
      </c>
      <c r="S133">
        <f t="shared" si="61"/>
        <v>271.13764954354826</v>
      </c>
      <c r="U133">
        <v>132</v>
      </c>
      <c r="V133">
        <v>216.91011963483862</v>
      </c>
      <c r="AA133" s="87" t="s">
        <v>221</v>
      </c>
      <c r="AB133" s="88"/>
      <c r="AC133" s="88"/>
      <c r="AD133" s="88"/>
      <c r="AE133" s="88"/>
      <c r="AF133" s="88"/>
      <c r="AG133" s="88"/>
      <c r="AH133" s="88"/>
      <c r="AI133" s="89"/>
    </row>
    <row r="134" spans="1:35" x14ac:dyDescent="0.3">
      <c r="A134">
        <v>133</v>
      </c>
      <c r="B134">
        <v>5</v>
      </c>
      <c r="C134" t="s">
        <v>194</v>
      </c>
      <c r="D134" t="s">
        <v>195</v>
      </c>
      <c r="E134" t="s">
        <v>196</v>
      </c>
      <c r="F134">
        <v>1109</v>
      </c>
      <c r="G134">
        <v>377</v>
      </c>
      <c r="H134">
        <v>42</v>
      </c>
      <c r="I134">
        <v>14</v>
      </c>
      <c r="J134">
        <v>2</v>
      </c>
      <c r="K134" t="s">
        <v>197</v>
      </c>
      <c r="L134" t="s">
        <v>196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f t="shared" si="60"/>
        <v>44.271887242357309</v>
      </c>
      <c r="S134">
        <f t="shared" si="61"/>
        <v>55.339859052946636</v>
      </c>
      <c r="U134">
        <v>133</v>
      </c>
      <c r="V134">
        <v>44.271887242357309</v>
      </c>
      <c r="AB134" s="50" t="s">
        <v>200</v>
      </c>
      <c r="AC134" s="51">
        <f>MAX(V1:V400)</f>
        <v>472.30604484804132</v>
      </c>
      <c r="AD134" s="52">
        <f>(AC134-AC135)/10</f>
        <v>45.590482538118458</v>
      </c>
      <c r="AH134" t="s">
        <v>201</v>
      </c>
    </row>
    <row r="135" spans="1:35" x14ac:dyDescent="0.3">
      <c r="A135">
        <v>134</v>
      </c>
      <c r="B135">
        <v>6</v>
      </c>
      <c r="C135" t="s">
        <v>194</v>
      </c>
      <c r="D135" t="s">
        <v>195</v>
      </c>
      <c r="E135" t="s">
        <v>196</v>
      </c>
      <c r="F135">
        <v>948</v>
      </c>
      <c r="G135">
        <v>234</v>
      </c>
      <c r="H135">
        <v>131</v>
      </c>
      <c r="I135">
        <v>33</v>
      </c>
      <c r="J135">
        <v>2</v>
      </c>
      <c r="K135" t="s">
        <v>197</v>
      </c>
      <c r="L135" t="s">
        <v>196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f t="shared" si="60"/>
        <v>135.09256086106296</v>
      </c>
      <c r="S135">
        <f t="shared" si="61"/>
        <v>168.86570107632869</v>
      </c>
      <c r="U135">
        <v>134</v>
      </c>
      <c r="V135">
        <v>135.09256086106296</v>
      </c>
      <c r="AB135" s="50" t="s">
        <v>202</v>
      </c>
      <c r="AC135" s="51">
        <f>MIN(V1:V400)</f>
        <v>16.401219466856727</v>
      </c>
    </row>
    <row r="136" spans="1:35" x14ac:dyDescent="0.3">
      <c r="A136">
        <v>135</v>
      </c>
      <c r="B136">
        <v>7</v>
      </c>
      <c r="C136" t="s">
        <v>194</v>
      </c>
      <c r="D136" t="s">
        <v>195</v>
      </c>
      <c r="E136" t="s">
        <v>196</v>
      </c>
      <c r="F136">
        <v>1136</v>
      </c>
      <c r="G136">
        <v>52</v>
      </c>
      <c r="H136">
        <v>65</v>
      </c>
      <c r="I136">
        <v>14</v>
      </c>
      <c r="J136">
        <v>2</v>
      </c>
      <c r="K136" t="s">
        <v>197</v>
      </c>
      <c r="L136" t="s">
        <v>196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f t="shared" si="60"/>
        <v>66.490600839517157</v>
      </c>
      <c r="S136">
        <f t="shared" si="61"/>
        <v>83.113251049396439</v>
      </c>
      <c r="U136">
        <v>135</v>
      </c>
      <c r="V136">
        <v>66.490600839517157</v>
      </c>
      <c r="AB136" s="50" t="s">
        <v>203</v>
      </c>
      <c r="AC136" s="53">
        <f>AC115</f>
        <v>9</v>
      </c>
    </row>
    <row r="137" spans="1:35" x14ac:dyDescent="0.3">
      <c r="A137">
        <v>136</v>
      </c>
      <c r="B137">
        <v>8</v>
      </c>
      <c r="C137" t="s">
        <v>194</v>
      </c>
      <c r="D137" t="s">
        <v>195</v>
      </c>
      <c r="E137" t="s">
        <v>196</v>
      </c>
      <c r="F137">
        <v>1349</v>
      </c>
      <c r="G137">
        <v>280</v>
      </c>
      <c r="H137">
        <v>9</v>
      </c>
      <c r="I137">
        <v>78</v>
      </c>
      <c r="J137">
        <v>2</v>
      </c>
      <c r="K137" t="s">
        <v>197</v>
      </c>
      <c r="L137" t="s">
        <v>196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f t="shared" si="60"/>
        <v>78.517513969814402</v>
      </c>
      <c r="S137">
        <f t="shared" si="61"/>
        <v>98.146892462267999</v>
      </c>
      <c r="U137">
        <v>136</v>
      </c>
      <c r="V137">
        <v>78.517513969814402</v>
      </c>
      <c r="AB137" s="50" t="s">
        <v>204</v>
      </c>
      <c r="AC137" s="54">
        <f>AC116</f>
        <v>50.656091709020508</v>
      </c>
    </row>
    <row r="138" spans="1:35" x14ac:dyDescent="0.3">
      <c r="A138">
        <v>137</v>
      </c>
      <c r="B138">
        <v>0</v>
      </c>
      <c r="C138" t="s">
        <v>194</v>
      </c>
      <c r="D138" t="s">
        <v>195</v>
      </c>
      <c r="E138" t="s">
        <v>196</v>
      </c>
      <c r="F138">
        <v>561</v>
      </c>
      <c r="G138">
        <v>356</v>
      </c>
      <c r="H138">
        <v>226</v>
      </c>
      <c r="I138">
        <v>3</v>
      </c>
      <c r="J138">
        <v>2</v>
      </c>
      <c r="K138" t="s">
        <v>197</v>
      </c>
      <c r="L138" t="s">
        <v>196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f t="shared" si="60"/>
        <v>226.01991062736045</v>
      </c>
      <c r="S138">
        <f t="shared" si="61"/>
        <v>282.52488828420053</v>
      </c>
      <c r="U138">
        <v>137</v>
      </c>
      <c r="V138">
        <v>226.01991062736045</v>
      </c>
    </row>
    <row r="139" spans="1:35" x14ac:dyDescent="0.3">
      <c r="A139">
        <v>138</v>
      </c>
      <c r="B139">
        <v>1</v>
      </c>
      <c r="C139" t="s">
        <v>194</v>
      </c>
      <c r="D139" t="s">
        <v>195</v>
      </c>
      <c r="E139" t="s">
        <v>196</v>
      </c>
      <c r="F139">
        <v>420</v>
      </c>
      <c r="G139">
        <v>345</v>
      </c>
      <c r="H139">
        <v>67</v>
      </c>
      <c r="I139">
        <v>1</v>
      </c>
      <c r="J139">
        <v>2</v>
      </c>
      <c r="K139" t="s">
        <v>197</v>
      </c>
      <c r="L139" t="s">
        <v>196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f t="shared" si="60"/>
        <v>67.007462271003817</v>
      </c>
      <c r="S139">
        <f t="shared" si="61"/>
        <v>83.759327838754771</v>
      </c>
      <c r="U139">
        <v>138</v>
      </c>
      <c r="V139">
        <v>67.007462271003817</v>
      </c>
      <c r="AA139" s="50" t="s">
        <v>205</v>
      </c>
      <c r="AB139" s="50" t="s">
        <v>206</v>
      </c>
      <c r="AC139" s="50" t="s">
        <v>207</v>
      </c>
      <c r="AD139" s="50" t="s">
        <v>208</v>
      </c>
      <c r="AE139" s="50" t="s">
        <v>209</v>
      </c>
      <c r="AF139" s="50" t="s">
        <v>210</v>
      </c>
      <c r="AG139" s="50" t="s">
        <v>211</v>
      </c>
      <c r="AH139" s="50" t="s">
        <v>212</v>
      </c>
      <c r="AI139" s="50" t="s">
        <v>213</v>
      </c>
    </row>
    <row r="140" spans="1:35" x14ac:dyDescent="0.3">
      <c r="A140">
        <v>139</v>
      </c>
      <c r="B140">
        <v>2</v>
      </c>
      <c r="C140" t="s">
        <v>194</v>
      </c>
      <c r="D140" t="s">
        <v>195</v>
      </c>
      <c r="E140" t="s">
        <v>196</v>
      </c>
      <c r="F140">
        <v>253</v>
      </c>
      <c r="G140">
        <v>328</v>
      </c>
      <c r="H140">
        <v>24</v>
      </c>
      <c r="I140">
        <v>2</v>
      </c>
      <c r="J140">
        <v>2</v>
      </c>
      <c r="K140" t="s">
        <v>197</v>
      </c>
      <c r="L140" t="s">
        <v>196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f t="shared" si="60"/>
        <v>24.083189157584592</v>
      </c>
      <c r="S140">
        <f t="shared" si="61"/>
        <v>30.103986446980738</v>
      </c>
      <c r="U140">
        <v>139</v>
      </c>
      <c r="V140">
        <v>24.083189157584592</v>
      </c>
      <c r="AA140" s="49"/>
      <c r="AB140" s="49" t="s">
        <v>214</v>
      </c>
      <c r="AC140" s="49" cm="1">
        <f t="array" ref="AC140:AC150">FREQUENCY(V1:V400,AB141:AB150)</f>
        <v>0</v>
      </c>
      <c r="AD140" s="56" t="s">
        <v>114</v>
      </c>
      <c r="AE140" s="56" t="s">
        <v>114</v>
      </c>
      <c r="AF140" s="57" t="s">
        <v>215</v>
      </c>
      <c r="AG140" s="57" t="s">
        <v>215</v>
      </c>
      <c r="AH140" s="50" t="s">
        <v>114</v>
      </c>
      <c r="AI140" s="50" t="s">
        <v>114</v>
      </c>
    </row>
    <row r="141" spans="1:35" x14ac:dyDescent="0.3">
      <c r="A141">
        <v>140</v>
      </c>
      <c r="B141">
        <v>3</v>
      </c>
      <c r="C141" t="s">
        <v>194</v>
      </c>
      <c r="D141" t="s">
        <v>195</v>
      </c>
      <c r="E141" t="s">
        <v>196</v>
      </c>
      <c r="F141">
        <v>142</v>
      </c>
      <c r="G141">
        <v>272</v>
      </c>
      <c r="H141">
        <v>21</v>
      </c>
      <c r="I141">
        <v>2</v>
      </c>
      <c r="J141">
        <v>2</v>
      </c>
      <c r="K141" t="s">
        <v>197</v>
      </c>
      <c r="L141" t="s">
        <v>196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f t="shared" si="60"/>
        <v>21.095023109728988</v>
      </c>
      <c r="S141">
        <f t="shared" si="61"/>
        <v>26.368778887161234</v>
      </c>
      <c r="U141">
        <v>140</v>
      </c>
      <c r="V141">
        <v>21.095023109728988</v>
      </c>
      <c r="AA141" s="49">
        <f>AA140+1</f>
        <v>1</v>
      </c>
      <c r="AB141" s="55">
        <v>4</v>
      </c>
      <c r="AC141" s="55">
        <v>53</v>
      </c>
      <c r="AD141" s="58">
        <f>AC141/$AC$151</f>
        <v>0.17725752508361203</v>
      </c>
      <c r="AE141" s="59">
        <f>AD141</f>
        <v>0.17725752508361203</v>
      </c>
      <c r="AF141" s="60">
        <f>(((22/7)*(AB141^3))/6)</f>
        <v>33.523809523809526</v>
      </c>
      <c r="AG141" s="60">
        <f>AF141*AC141</f>
        <v>1776.7619047619048</v>
      </c>
      <c r="AH141" s="61">
        <f>AG141/$AG$151</f>
        <v>2.6385924291583193E-6</v>
      </c>
      <c r="AI141" s="62">
        <f>AH141</f>
        <v>2.6385924291583193E-6</v>
      </c>
    </row>
    <row r="142" spans="1:35" x14ac:dyDescent="0.3">
      <c r="A142">
        <v>141</v>
      </c>
      <c r="B142">
        <v>4</v>
      </c>
      <c r="C142" t="s">
        <v>194</v>
      </c>
      <c r="D142" t="s">
        <v>195</v>
      </c>
      <c r="E142" t="s">
        <v>196</v>
      </c>
      <c r="F142">
        <v>550</v>
      </c>
      <c r="G142">
        <v>761</v>
      </c>
      <c r="H142">
        <v>139</v>
      </c>
      <c r="I142">
        <v>4</v>
      </c>
      <c r="J142">
        <v>2</v>
      </c>
      <c r="K142" t="s">
        <v>197</v>
      </c>
      <c r="L142" t="s">
        <v>196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f t="shared" si="60"/>
        <v>139.05754204644924</v>
      </c>
      <c r="S142">
        <f t="shared" si="61"/>
        <v>173.82192755806153</v>
      </c>
      <c r="U142">
        <v>141</v>
      </c>
      <c r="V142">
        <v>139.05754204644924</v>
      </c>
      <c r="AA142" s="49">
        <f t="shared" ref="AA142:AA150" si="62">AA141+1</f>
        <v>2</v>
      </c>
      <c r="AB142" s="55">
        <f>AB141+$AC$137</f>
        <v>54.656091709020508</v>
      </c>
      <c r="AC142" s="55">
        <v>68</v>
      </c>
      <c r="AD142" s="58">
        <f t="shared" ref="AD142:AD150" si="63">AC142/$AC$151</f>
        <v>0.22742474916387959</v>
      </c>
      <c r="AE142" s="59">
        <f>AE141+AD142</f>
        <v>0.40468227424749159</v>
      </c>
      <c r="AF142" s="60">
        <f t="shared" ref="AF142:AF150" si="64">(((22/7)*(AB142^3))/6)</f>
        <v>85524.217750664844</v>
      </c>
      <c r="AG142" s="60">
        <f t="shared" ref="AG142:AG150" si="65">AF142*AC142</f>
        <v>5815646.8070452092</v>
      </c>
      <c r="AH142" s="61">
        <f t="shared" ref="AH142:AH150" si="66">AG142/$AG$151</f>
        <v>8.6365661007261219E-3</v>
      </c>
      <c r="AI142" s="62">
        <f>AI141+AH142</f>
        <v>8.6392046931552807E-3</v>
      </c>
    </row>
    <row r="143" spans="1:35" x14ac:dyDescent="0.3">
      <c r="A143">
        <v>142</v>
      </c>
      <c r="B143">
        <v>5</v>
      </c>
      <c r="C143" t="s">
        <v>194</v>
      </c>
      <c r="D143" t="s">
        <v>195</v>
      </c>
      <c r="E143" t="s">
        <v>196</v>
      </c>
      <c r="F143">
        <v>569</v>
      </c>
      <c r="G143">
        <v>672</v>
      </c>
      <c r="H143">
        <v>68</v>
      </c>
      <c r="I143">
        <v>2</v>
      </c>
      <c r="J143">
        <v>2</v>
      </c>
      <c r="K143" t="s">
        <v>197</v>
      </c>
      <c r="L143" t="s">
        <v>196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f t="shared" si="60"/>
        <v>68.029405406779802</v>
      </c>
      <c r="S143">
        <f t="shared" si="61"/>
        <v>85.036756758474752</v>
      </c>
      <c r="U143">
        <v>142</v>
      </c>
      <c r="V143">
        <v>68.029405406779802</v>
      </c>
      <c r="AA143" s="49">
        <f t="shared" si="62"/>
        <v>3</v>
      </c>
      <c r="AB143" s="55">
        <f t="shared" ref="AB143:AB150" si="67">AB142+$AC$137</f>
        <v>105.31218341804102</v>
      </c>
      <c r="AC143" s="55">
        <v>58</v>
      </c>
      <c r="AD143" s="58">
        <f t="shared" si="63"/>
        <v>0.1939799331103679</v>
      </c>
      <c r="AE143" s="59">
        <f t="shared" ref="AE143:AE150" si="68">AE142+AD143</f>
        <v>0.59866220735785947</v>
      </c>
      <c r="AF143" s="60">
        <f t="shared" si="64"/>
        <v>611799.67430469778</v>
      </c>
      <c r="AG143" s="60">
        <f t="shared" si="65"/>
        <v>35484381.109672472</v>
      </c>
      <c r="AH143" s="61">
        <f t="shared" si="66"/>
        <v>5.2696323068620161E-2</v>
      </c>
      <c r="AI143" s="62">
        <f t="shared" ref="AI143:AI150" si="69">AI142+AH143</f>
        <v>6.1335527761775442E-2</v>
      </c>
    </row>
    <row r="144" spans="1:35" x14ac:dyDescent="0.3">
      <c r="A144">
        <v>143</v>
      </c>
      <c r="B144">
        <v>6</v>
      </c>
      <c r="C144" t="s">
        <v>194</v>
      </c>
      <c r="D144" t="s">
        <v>195</v>
      </c>
      <c r="E144" t="s">
        <v>196</v>
      </c>
      <c r="F144">
        <v>1037</v>
      </c>
      <c r="G144">
        <v>718</v>
      </c>
      <c r="H144">
        <v>122</v>
      </c>
      <c r="I144">
        <v>7</v>
      </c>
      <c r="J144">
        <v>2</v>
      </c>
      <c r="K144" t="s">
        <v>197</v>
      </c>
      <c r="L144" t="s">
        <v>196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f t="shared" si="60"/>
        <v>122.20065466273084</v>
      </c>
      <c r="S144">
        <f t="shared" si="61"/>
        <v>152.75081832841354</v>
      </c>
      <c r="U144">
        <v>143</v>
      </c>
      <c r="V144">
        <v>122.20065466273084</v>
      </c>
      <c r="AA144" s="49">
        <f t="shared" si="62"/>
        <v>4</v>
      </c>
      <c r="AB144" s="55">
        <f t="shared" si="67"/>
        <v>155.96827512706153</v>
      </c>
      <c r="AC144" s="55">
        <v>63</v>
      </c>
      <c r="AD144" s="58">
        <f t="shared" si="63"/>
        <v>0.21070234113712374</v>
      </c>
      <c r="AE144" s="59">
        <f t="shared" si="68"/>
        <v>0.80936454849498318</v>
      </c>
      <c r="AF144" s="60">
        <f t="shared" si="64"/>
        <v>1987385.8721993035</v>
      </c>
      <c r="AG144" s="60">
        <f t="shared" si="65"/>
        <v>125205309.94855613</v>
      </c>
      <c r="AH144" s="61">
        <f t="shared" si="66"/>
        <v>0.18593700260865942</v>
      </c>
      <c r="AI144" s="62">
        <f t="shared" si="69"/>
        <v>0.24727253037043487</v>
      </c>
    </row>
    <row r="145" spans="1:35" x14ac:dyDescent="0.3">
      <c r="A145">
        <v>144</v>
      </c>
      <c r="B145">
        <v>7</v>
      </c>
      <c r="C145" t="s">
        <v>194</v>
      </c>
      <c r="D145" t="s">
        <v>195</v>
      </c>
      <c r="E145" t="s">
        <v>196</v>
      </c>
      <c r="F145">
        <v>777</v>
      </c>
      <c r="G145">
        <v>560</v>
      </c>
      <c r="H145">
        <v>194</v>
      </c>
      <c r="I145">
        <v>2</v>
      </c>
      <c r="J145">
        <v>2</v>
      </c>
      <c r="K145" t="s">
        <v>197</v>
      </c>
      <c r="L145" t="s">
        <v>196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f t="shared" si="60"/>
        <v>194.01030900444439</v>
      </c>
      <c r="S145">
        <f t="shared" si="61"/>
        <v>242.51288625555549</v>
      </c>
      <c r="U145">
        <v>144</v>
      </c>
      <c r="V145">
        <v>194.01030900444439</v>
      </c>
      <c r="AA145" s="49">
        <f t="shared" si="62"/>
        <v>5</v>
      </c>
      <c r="AB145" s="55">
        <f t="shared" si="67"/>
        <v>206.62436683608203</v>
      </c>
      <c r="AC145" s="55">
        <v>30</v>
      </c>
      <c r="AD145" s="58">
        <f t="shared" si="63"/>
        <v>0.10033444816053512</v>
      </c>
      <c r="AE145" s="59">
        <f t="shared" si="68"/>
        <v>0.90969899665551834</v>
      </c>
      <c r="AF145" s="60">
        <f t="shared" si="64"/>
        <v>4620808.7901621619</v>
      </c>
      <c r="AG145" s="60">
        <f t="shared" si="65"/>
        <v>138624263.70486486</v>
      </c>
      <c r="AH145" s="61">
        <f t="shared" si="66"/>
        <v>0.20586491174140648</v>
      </c>
      <c r="AI145" s="62">
        <f t="shared" si="69"/>
        <v>0.45313744211184137</v>
      </c>
    </row>
    <row r="146" spans="1:35" x14ac:dyDescent="0.3">
      <c r="A146">
        <v>145</v>
      </c>
      <c r="B146">
        <v>8</v>
      </c>
      <c r="C146" t="s">
        <v>194</v>
      </c>
      <c r="D146" t="s">
        <v>195</v>
      </c>
      <c r="E146" t="s">
        <v>196</v>
      </c>
      <c r="F146">
        <v>854</v>
      </c>
      <c r="G146">
        <v>685</v>
      </c>
      <c r="H146">
        <v>45</v>
      </c>
      <c r="I146">
        <v>2</v>
      </c>
      <c r="J146">
        <v>2</v>
      </c>
      <c r="K146" t="s">
        <v>197</v>
      </c>
      <c r="L146" t="s">
        <v>196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f t="shared" si="60"/>
        <v>45.044422518220834</v>
      </c>
      <c r="S146">
        <f t="shared" si="61"/>
        <v>56.305528147776037</v>
      </c>
      <c r="U146">
        <v>145</v>
      </c>
      <c r="V146">
        <v>45.044422518220834</v>
      </c>
      <c r="AA146" s="49">
        <f t="shared" si="62"/>
        <v>6</v>
      </c>
      <c r="AB146" s="55">
        <f t="shared" si="67"/>
        <v>257.28045854510253</v>
      </c>
      <c r="AC146" s="55">
        <v>14</v>
      </c>
      <c r="AD146" s="58">
        <f t="shared" si="63"/>
        <v>4.6822742474916385E-2</v>
      </c>
      <c r="AE146" s="59">
        <f t="shared" si="68"/>
        <v>0.9565217391304347</v>
      </c>
      <c r="AF146" s="60">
        <f t="shared" si="64"/>
        <v>8920594.4069209546</v>
      </c>
      <c r="AG146" s="60">
        <f t="shared" si="65"/>
        <v>124888321.69689336</v>
      </c>
      <c r="AH146" s="61">
        <f t="shared" si="66"/>
        <v>0.18546625703564379</v>
      </c>
      <c r="AI146" s="62">
        <f t="shared" si="69"/>
        <v>0.63860369914748516</v>
      </c>
    </row>
    <row r="147" spans="1:35" x14ac:dyDescent="0.3">
      <c r="A147">
        <v>146</v>
      </c>
      <c r="B147">
        <v>9</v>
      </c>
      <c r="C147" t="s">
        <v>194</v>
      </c>
      <c r="D147" t="s">
        <v>195</v>
      </c>
      <c r="E147" t="s">
        <v>196</v>
      </c>
      <c r="F147">
        <v>449</v>
      </c>
      <c r="G147">
        <v>922</v>
      </c>
      <c r="H147">
        <v>40</v>
      </c>
      <c r="I147">
        <v>1</v>
      </c>
      <c r="J147">
        <v>2</v>
      </c>
      <c r="K147" t="s">
        <v>197</v>
      </c>
      <c r="L147" t="s">
        <v>196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f t="shared" si="60"/>
        <v>40.01249804748511</v>
      </c>
      <c r="S147">
        <f t="shared" si="61"/>
        <v>50.015622559356387</v>
      </c>
      <c r="U147">
        <v>146</v>
      </c>
      <c r="V147">
        <v>40.01249804748511</v>
      </c>
      <c r="AA147" s="49">
        <f t="shared" si="62"/>
        <v>7</v>
      </c>
      <c r="AB147" s="55">
        <f t="shared" si="67"/>
        <v>307.93655025412306</v>
      </c>
      <c r="AC147" s="55">
        <v>11</v>
      </c>
      <c r="AD147" s="58">
        <f t="shared" si="63"/>
        <v>3.678929765886288E-2</v>
      </c>
      <c r="AE147" s="59">
        <f t="shared" si="68"/>
        <v>0.99331103678929755</v>
      </c>
      <c r="AF147" s="60">
        <f t="shared" si="64"/>
        <v>15295268.701203367</v>
      </c>
      <c r="AG147" s="60">
        <f t="shared" si="65"/>
        <v>168247955.71323705</v>
      </c>
      <c r="AH147" s="61">
        <f t="shared" si="66"/>
        <v>0.24985777834188841</v>
      </c>
      <c r="AI147" s="62">
        <f t="shared" si="69"/>
        <v>0.88846147748937354</v>
      </c>
    </row>
    <row r="148" spans="1:35" x14ac:dyDescent="0.3">
      <c r="A148">
        <v>147</v>
      </c>
      <c r="B148">
        <v>10</v>
      </c>
      <c r="C148" t="s">
        <v>194</v>
      </c>
      <c r="D148" t="s">
        <v>195</v>
      </c>
      <c r="E148" t="s">
        <v>196</v>
      </c>
      <c r="F148">
        <v>705</v>
      </c>
      <c r="G148">
        <v>905</v>
      </c>
      <c r="H148">
        <v>52</v>
      </c>
      <c r="I148">
        <v>2</v>
      </c>
      <c r="J148">
        <v>2</v>
      </c>
      <c r="K148" t="s">
        <v>197</v>
      </c>
      <c r="L148" t="s">
        <v>196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f t="shared" si="60"/>
        <v>52.038447325030752</v>
      </c>
      <c r="S148">
        <f t="shared" si="61"/>
        <v>65.048059156288431</v>
      </c>
      <c r="U148">
        <v>147</v>
      </c>
      <c r="V148">
        <v>52.038447325030752</v>
      </c>
      <c r="AA148" s="49">
        <f t="shared" si="62"/>
        <v>8</v>
      </c>
      <c r="AB148" s="55">
        <f t="shared" si="67"/>
        <v>358.59264196314359</v>
      </c>
      <c r="AC148" s="55">
        <v>1</v>
      </c>
      <c r="AD148" s="58">
        <f t="shared" si="63"/>
        <v>3.3444816053511705E-3</v>
      </c>
      <c r="AE148" s="59">
        <f t="shared" si="68"/>
        <v>0.99665551839464872</v>
      </c>
      <c r="AF148" s="60">
        <f t="shared" si="64"/>
        <v>24153357.651737079</v>
      </c>
      <c r="AG148" s="60">
        <f t="shared" si="65"/>
        <v>24153357.651737079</v>
      </c>
      <c r="AH148" s="61">
        <f t="shared" si="66"/>
        <v>3.5869109118009189E-2</v>
      </c>
      <c r="AI148" s="62">
        <f t="shared" si="69"/>
        <v>0.92433058660738276</v>
      </c>
    </row>
    <row r="149" spans="1:35" x14ac:dyDescent="0.3">
      <c r="A149">
        <v>148</v>
      </c>
      <c r="B149">
        <v>11</v>
      </c>
      <c r="C149" t="s">
        <v>194</v>
      </c>
      <c r="D149" t="s">
        <v>195</v>
      </c>
      <c r="E149" t="s">
        <v>196</v>
      </c>
      <c r="F149">
        <v>1309</v>
      </c>
      <c r="G149">
        <v>232</v>
      </c>
      <c r="H149">
        <v>2</v>
      </c>
      <c r="I149">
        <v>205</v>
      </c>
      <c r="J149">
        <v>2</v>
      </c>
      <c r="K149" t="s">
        <v>197</v>
      </c>
      <c r="L149" t="s">
        <v>196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f t="shared" si="60"/>
        <v>205.00975586542216</v>
      </c>
      <c r="S149">
        <f t="shared" si="61"/>
        <v>256.26219483177766</v>
      </c>
      <c r="U149">
        <v>148</v>
      </c>
      <c r="V149">
        <v>205.00975586542216</v>
      </c>
      <c r="AA149" s="49">
        <f t="shared" si="62"/>
        <v>9</v>
      </c>
      <c r="AB149" s="55">
        <f t="shared" si="67"/>
        <v>409.24873367216412</v>
      </c>
      <c r="AC149" s="55">
        <v>0</v>
      </c>
      <c r="AD149" s="58">
        <f t="shared" si="63"/>
        <v>0</v>
      </c>
      <c r="AE149" s="59">
        <f t="shared" si="68"/>
        <v>0.99665551839464872</v>
      </c>
      <c r="AF149" s="60">
        <f t="shared" si="64"/>
        <v>35903387.237249762</v>
      </c>
      <c r="AG149" s="60">
        <f t="shared" si="65"/>
        <v>0</v>
      </c>
      <c r="AH149" s="61">
        <f t="shared" si="66"/>
        <v>0</v>
      </c>
      <c r="AI149" s="62">
        <f t="shared" si="69"/>
        <v>0.92433058660738276</v>
      </c>
    </row>
    <row r="150" spans="1:35" x14ac:dyDescent="0.3">
      <c r="A150">
        <v>149</v>
      </c>
      <c r="B150">
        <v>12</v>
      </c>
      <c r="C150" t="s">
        <v>194</v>
      </c>
      <c r="D150" t="s">
        <v>195</v>
      </c>
      <c r="E150" t="s">
        <v>196</v>
      </c>
      <c r="F150">
        <v>1108</v>
      </c>
      <c r="G150">
        <v>346</v>
      </c>
      <c r="H150">
        <v>95</v>
      </c>
      <c r="I150">
        <v>1</v>
      </c>
      <c r="J150">
        <v>2</v>
      </c>
      <c r="K150" t="s">
        <v>197</v>
      </c>
      <c r="L150" t="s">
        <v>196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f t="shared" si="60"/>
        <v>95.005263012108969</v>
      </c>
      <c r="S150">
        <f t="shared" si="61"/>
        <v>118.75657876513621</v>
      </c>
      <c r="U150">
        <v>149</v>
      </c>
      <c r="V150">
        <v>95.005263012108969</v>
      </c>
      <c r="AA150" s="49">
        <f t="shared" si="62"/>
        <v>10</v>
      </c>
      <c r="AB150" s="55">
        <f t="shared" si="67"/>
        <v>459.90482538118465</v>
      </c>
      <c r="AC150" s="55">
        <v>1</v>
      </c>
      <c r="AD150" s="58">
        <f t="shared" si="63"/>
        <v>3.3444816053511705E-3</v>
      </c>
      <c r="AE150" s="59">
        <f t="shared" si="68"/>
        <v>0.99999999999999989</v>
      </c>
      <c r="AF150" s="60">
        <f t="shared" si="64"/>
        <v>50953883.436469115</v>
      </c>
      <c r="AG150" s="60">
        <f t="shared" si="65"/>
        <v>50953883.436469115</v>
      </c>
      <c r="AH150" s="61">
        <f t="shared" si="66"/>
        <v>7.5669413392617402E-2</v>
      </c>
      <c r="AI150" s="62">
        <f t="shared" si="69"/>
        <v>1.0000000000000002</v>
      </c>
    </row>
    <row r="151" spans="1:35" x14ac:dyDescent="0.3">
      <c r="A151">
        <v>150</v>
      </c>
      <c r="B151">
        <v>13</v>
      </c>
      <c r="C151" t="s">
        <v>194</v>
      </c>
      <c r="D151" t="s">
        <v>195</v>
      </c>
      <c r="E151" t="s">
        <v>196</v>
      </c>
      <c r="F151">
        <v>925</v>
      </c>
      <c r="G151">
        <v>48</v>
      </c>
      <c r="H151">
        <v>240</v>
      </c>
      <c r="I151">
        <v>29</v>
      </c>
      <c r="J151">
        <v>2</v>
      </c>
      <c r="K151" t="s">
        <v>197</v>
      </c>
      <c r="L151" t="s">
        <v>196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f t="shared" si="60"/>
        <v>241.74573419193979</v>
      </c>
      <c r="S151">
        <f t="shared" si="61"/>
        <v>302.18216773992469</v>
      </c>
      <c r="U151">
        <v>150</v>
      </c>
      <c r="V151">
        <v>241.74573419193979</v>
      </c>
      <c r="AA151" s="50" t="s">
        <v>216</v>
      </c>
      <c r="AB151" s="43"/>
      <c r="AC151">
        <f>SUM(AC141:AC150)</f>
        <v>299</v>
      </c>
      <c r="AG151" s="63">
        <f>SUM(AG141:AG150)</f>
        <v>673374896.83037996</v>
      </c>
    </row>
    <row r="152" spans="1:35" x14ac:dyDescent="0.3">
      <c r="A152">
        <v>151</v>
      </c>
      <c r="B152">
        <v>14</v>
      </c>
      <c r="C152" t="s">
        <v>194</v>
      </c>
      <c r="D152" t="s">
        <v>195</v>
      </c>
      <c r="E152" t="s">
        <v>196</v>
      </c>
      <c r="F152">
        <v>342</v>
      </c>
      <c r="G152">
        <v>153</v>
      </c>
      <c r="H152">
        <v>161</v>
      </c>
      <c r="I152">
        <v>2</v>
      </c>
      <c r="J152">
        <v>2</v>
      </c>
      <c r="K152" t="s">
        <v>197</v>
      </c>
      <c r="L152" t="s">
        <v>196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f t="shared" si="60"/>
        <v>161.01242188104618</v>
      </c>
      <c r="S152">
        <f t="shared" si="61"/>
        <v>201.26552735130772</v>
      </c>
      <c r="U152">
        <v>151</v>
      </c>
      <c r="V152">
        <v>161.01242188104618</v>
      </c>
    </row>
    <row r="153" spans="1:35" x14ac:dyDescent="0.3">
      <c r="A153">
        <v>152</v>
      </c>
      <c r="B153">
        <v>15</v>
      </c>
      <c r="C153" t="s">
        <v>194</v>
      </c>
      <c r="D153" t="s">
        <v>195</v>
      </c>
      <c r="E153" t="s">
        <v>196</v>
      </c>
      <c r="F153">
        <v>98</v>
      </c>
      <c r="G153">
        <v>496</v>
      </c>
      <c r="H153">
        <v>85</v>
      </c>
      <c r="I153">
        <v>6</v>
      </c>
      <c r="J153">
        <v>2</v>
      </c>
      <c r="K153" t="s">
        <v>197</v>
      </c>
      <c r="L153" t="s">
        <v>196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f t="shared" si="60"/>
        <v>85.211501571090736</v>
      </c>
      <c r="S153">
        <f t="shared" si="61"/>
        <v>106.51437696386341</v>
      </c>
      <c r="U153">
        <v>152</v>
      </c>
      <c r="V153">
        <v>85.211501571090736</v>
      </c>
    </row>
    <row r="154" spans="1:35" x14ac:dyDescent="0.3">
      <c r="A154">
        <v>153</v>
      </c>
      <c r="B154">
        <v>16</v>
      </c>
      <c r="C154" t="s">
        <v>194</v>
      </c>
      <c r="D154" t="s">
        <v>195</v>
      </c>
      <c r="E154" t="s">
        <v>196</v>
      </c>
      <c r="F154">
        <v>261</v>
      </c>
      <c r="G154">
        <v>545</v>
      </c>
      <c r="H154">
        <v>26</v>
      </c>
      <c r="I154">
        <v>1</v>
      </c>
      <c r="J154">
        <v>2</v>
      </c>
      <c r="K154" t="s">
        <v>197</v>
      </c>
      <c r="L154" t="s">
        <v>196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f t="shared" si="60"/>
        <v>26.019223662515376</v>
      </c>
      <c r="S154">
        <f t="shared" si="61"/>
        <v>32.524029578144216</v>
      </c>
      <c r="U154">
        <v>153</v>
      </c>
      <c r="V154">
        <v>26.019223662515376</v>
      </c>
    </row>
    <row r="155" spans="1:35" x14ac:dyDescent="0.3">
      <c r="A155">
        <v>154</v>
      </c>
      <c r="B155">
        <v>17</v>
      </c>
      <c r="C155" t="s">
        <v>194</v>
      </c>
      <c r="D155" t="s">
        <v>195</v>
      </c>
      <c r="E155" t="s">
        <v>196</v>
      </c>
      <c r="F155">
        <v>193</v>
      </c>
      <c r="G155">
        <v>541</v>
      </c>
      <c r="H155">
        <v>5</v>
      </c>
      <c r="I155">
        <v>124</v>
      </c>
      <c r="J155">
        <v>2</v>
      </c>
      <c r="K155" t="s">
        <v>197</v>
      </c>
      <c r="L155" t="s">
        <v>196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f t="shared" si="60"/>
        <v>124.10076550932311</v>
      </c>
      <c r="S155">
        <f t="shared" si="61"/>
        <v>155.12595688665388</v>
      </c>
      <c r="U155">
        <v>154</v>
      </c>
      <c r="V155">
        <v>124.10076550932311</v>
      </c>
    </row>
    <row r="156" spans="1:35" x14ac:dyDescent="0.3">
      <c r="A156">
        <v>155</v>
      </c>
      <c r="B156">
        <v>18</v>
      </c>
      <c r="C156" t="s">
        <v>194</v>
      </c>
      <c r="D156" t="s">
        <v>195</v>
      </c>
      <c r="E156" t="s">
        <v>196</v>
      </c>
      <c r="F156">
        <v>8</v>
      </c>
      <c r="G156">
        <v>582</v>
      </c>
      <c r="H156">
        <v>11</v>
      </c>
      <c r="I156">
        <v>119</v>
      </c>
      <c r="J156">
        <v>2</v>
      </c>
      <c r="K156" t="s">
        <v>197</v>
      </c>
      <c r="L156" t="s">
        <v>196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f t="shared" si="60"/>
        <v>119.50732195141852</v>
      </c>
      <c r="S156">
        <f t="shared" si="61"/>
        <v>149.38415243927315</v>
      </c>
      <c r="U156">
        <v>155</v>
      </c>
      <c r="V156">
        <v>119.50732195141852</v>
      </c>
    </row>
    <row r="157" spans="1:35" x14ac:dyDescent="0.3">
      <c r="A157">
        <v>156</v>
      </c>
      <c r="B157">
        <v>19</v>
      </c>
      <c r="C157" t="s">
        <v>194</v>
      </c>
      <c r="D157" t="s">
        <v>195</v>
      </c>
      <c r="E157" t="s">
        <v>196</v>
      </c>
      <c r="F157">
        <v>108</v>
      </c>
      <c r="G157">
        <v>298</v>
      </c>
      <c r="H157">
        <v>6</v>
      </c>
      <c r="I157">
        <v>128</v>
      </c>
      <c r="J157">
        <v>2</v>
      </c>
      <c r="K157" t="s">
        <v>197</v>
      </c>
      <c r="L157" t="s">
        <v>196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f t="shared" si="60"/>
        <v>128.14054783713078</v>
      </c>
      <c r="S157">
        <f t="shared" si="61"/>
        <v>160.17568479641346</v>
      </c>
      <c r="U157">
        <v>156</v>
      </c>
      <c r="V157">
        <v>128.14054783713078</v>
      </c>
    </row>
    <row r="158" spans="1:35" x14ac:dyDescent="0.3">
      <c r="A158">
        <v>157</v>
      </c>
      <c r="B158">
        <v>20</v>
      </c>
      <c r="C158" t="s">
        <v>194</v>
      </c>
      <c r="D158" t="s">
        <v>195</v>
      </c>
      <c r="E158" t="s">
        <v>196</v>
      </c>
      <c r="F158">
        <v>1224</v>
      </c>
      <c r="G158">
        <v>821</v>
      </c>
      <c r="H158">
        <v>2</v>
      </c>
      <c r="I158">
        <v>89</v>
      </c>
      <c r="J158">
        <v>2</v>
      </c>
      <c r="K158" t="s">
        <v>197</v>
      </c>
      <c r="L158" t="s">
        <v>196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f t="shared" si="60"/>
        <v>89.022469073824283</v>
      </c>
      <c r="S158">
        <f t="shared" si="61"/>
        <v>111.27808634228035</v>
      </c>
      <c r="U158">
        <v>157</v>
      </c>
      <c r="V158">
        <v>89.022469073824283</v>
      </c>
    </row>
    <row r="159" spans="1:35" x14ac:dyDescent="0.3">
      <c r="A159">
        <v>158</v>
      </c>
      <c r="B159">
        <v>0</v>
      </c>
      <c r="C159" t="s">
        <v>194</v>
      </c>
      <c r="D159" t="s">
        <v>195</v>
      </c>
      <c r="E159" t="s">
        <v>196</v>
      </c>
      <c r="F159">
        <v>916</v>
      </c>
      <c r="G159">
        <v>125</v>
      </c>
      <c r="H159">
        <v>175</v>
      </c>
      <c r="I159">
        <v>2</v>
      </c>
      <c r="J159">
        <v>2</v>
      </c>
      <c r="K159" t="s">
        <v>197</v>
      </c>
      <c r="L159" t="s">
        <v>196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f t="shared" si="60"/>
        <v>175.0114281982751</v>
      </c>
      <c r="S159">
        <f t="shared" si="61"/>
        <v>218.76428524784387</v>
      </c>
      <c r="U159">
        <v>158</v>
      </c>
      <c r="V159">
        <v>175.0114281982751</v>
      </c>
    </row>
    <row r="160" spans="1:35" x14ac:dyDescent="0.3">
      <c r="A160">
        <v>159</v>
      </c>
      <c r="B160">
        <v>1</v>
      </c>
      <c r="C160" t="s">
        <v>194</v>
      </c>
      <c r="D160" t="s">
        <v>195</v>
      </c>
      <c r="E160" t="s">
        <v>196</v>
      </c>
      <c r="F160">
        <v>300</v>
      </c>
      <c r="G160">
        <v>208</v>
      </c>
      <c r="H160">
        <v>2</v>
      </c>
      <c r="I160">
        <v>221</v>
      </c>
      <c r="J160">
        <v>2</v>
      </c>
      <c r="K160" t="s">
        <v>197</v>
      </c>
      <c r="L160" t="s">
        <v>196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f t="shared" si="60"/>
        <v>221.00904958847272</v>
      </c>
      <c r="S160">
        <f t="shared" si="61"/>
        <v>276.26131198559091</v>
      </c>
      <c r="U160">
        <v>159</v>
      </c>
      <c r="V160">
        <v>221.00904958847272</v>
      </c>
    </row>
    <row r="161" spans="1:22" x14ac:dyDescent="0.3">
      <c r="A161">
        <v>160</v>
      </c>
      <c r="B161">
        <v>2</v>
      </c>
      <c r="C161" t="s">
        <v>194</v>
      </c>
      <c r="D161" t="s">
        <v>195</v>
      </c>
      <c r="E161" t="s">
        <v>196</v>
      </c>
      <c r="F161">
        <v>69</v>
      </c>
      <c r="G161">
        <v>210</v>
      </c>
      <c r="H161">
        <v>5</v>
      </c>
      <c r="I161">
        <v>256</v>
      </c>
      <c r="J161">
        <v>2</v>
      </c>
      <c r="K161" t="s">
        <v>197</v>
      </c>
      <c r="L161" t="s">
        <v>196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f t="shared" si="60"/>
        <v>256.04882346927508</v>
      </c>
      <c r="S161">
        <f t="shared" si="61"/>
        <v>320.06102933659383</v>
      </c>
      <c r="U161">
        <v>160</v>
      </c>
      <c r="V161">
        <v>256.04882346927508</v>
      </c>
    </row>
    <row r="162" spans="1:22" x14ac:dyDescent="0.3">
      <c r="A162">
        <v>161</v>
      </c>
      <c r="B162">
        <v>3</v>
      </c>
      <c r="C162" t="s">
        <v>194</v>
      </c>
      <c r="D162" t="s">
        <v>195</v>
      </c>
      <c r="E162" t="s">
        <v>196</v>
      </c>
      <c r="F162">
        <v>541</v>
      </c>
      <c r="G162">
        <v>565</v>
      </c>
      <c r="H162">
        <v>5</v>
      </c>
      <c r="I162">
        <v>241</v>
      </c>
      <c r="J162">
        <v>2</v>
      </c>
      <c r="K162" t="s">
        <v>197</v>
      </c>
      <c r="L162" t="s">
        <v>196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f t="shared" si="60"/>
        <v>241.05186163977245</v>
      </c>
      <c r="S162">
        <f t="shared" si="61"/>
        <v>301.31482704971557</v>
      </c>
      <c r="U162">
        <v>161</v>
      </c>
      <c r="V162">
        <v>241.05186163977245</v>
      </c>
    </row>
    <row r="163" spans="1:22" x14ac:dyDescent="0.3">
      <c r="A163">
        <v>162</v>
      </c>
      <c r="B163">
        <v>4</v>
      </c>
      <c r="C163" t="s">
        <v>194</v>
      </c>
      <c r="D163" t="s">
        <v>195</v>
      </c>
      <c r="E163" t="s">
        <v>196</v>
      </c>
      <c r="F163">
        <v>981</v>
      </c>
      <c r="G163">
        <v>400</v>
      </c>
      <c r="H163">
        <v>5</v>
      </c>
      <c r="I163">
        <v>374</v>
      </c>
      <c r="J163">
        <v>2</v>
      </c>
      <c r="K163" t="s">
        <v>197</v>
      </c>
      <c r="L163" t="s">
        <v>196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f t="shared" si="60"/>
        <v>374.03342096662965</v>
      </c>
      <c r="S163">
        <f t="shared" si="61"/>
        <v>467.54177620828705</v>
      </c>
      <c r="U163">
        <v>162</v>
      </c>
      <c r="V163">
        <v>374.03342096662965</v>
      </c>
    </row>
    <row r="164" spans="1:22" x14ac:dyDescent="0.3">
      <c r="A164">
        <v>163</v>
      </c>
      <c r="B164">
        <v>5</v>
      </c>
      <c r="C164" t="s">
        <v>194</v>
      </c>
      <c r="D164" t="s">
        <v>195</v>
      </c>
      <c r="E164" t="s">
        <v>196</v>
      </c>
      <c r="F164">
        <v>881</v>
      </c>
      <c r="G164">
        <v>805</v>
      </c>
      <c r="H164">
        <v>68</v>
      </c>
      <c r="I164">
        <v>2</v>
      </c>
      <c r="J164">
        <v>2</v>
      </c>
      <c r="K164" t="s">
        <v>197</v>
      </c>
      <c r="L164" t="s">
        <v>196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f t="shared" si="60"/>
        <v>68.029405406779802</v>
      </c>
      <c r="S164">
        <f t="shared" si="61"/>
        <v>85.036756758474752</v>
      </c>
      <c r="U164">
        <v>163</v>
      </c>
      <c r="V164">
        <v>68.029405406779802</v>
      </c>
    </row>
    <row r="165" spans="1:22" x14ac:dyDescent="0.3">
      <c r="A165">
        <v>164</v>
      </c>
      <c r="B165">
        <v>6</v>
      </c>
      <c r="C165" t="s">
        <v>194</v>
      </c>
      <c r="D165" t="s">
        <v>195</v>
      </c>
      <c r="E165" t="s">
        <v>196</v>
      </c>
      <c r="F165">
        <v>1218</v>
      </c>
      <c r="G165">
        <v>558</v>
      </c>
      <c r="H165">
        <v>13</v>
      </c>
      <c r="I165">
        <v>141</v>
      </c>
      <c r="J165">
        <v>2</v>
      </c>
      <c r="K165" t="s">
        <v>197</v>
      </c>
      <c r="L165" t="s">
        <v>196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f t="shared" si="60"/>
        <v>141.59802258506295</v>
      </c>
      <c r="S165">
        <f t="shared" si="61"/>
        <v>176.99752823132869</v>
      </c>
      <c r="U165">
        <v>164</v>
      </c>
      <c r="V165">
        <v>141.59802258506295</v>
      </c>
    </row>
    <row r="166" spans="1:22" x14ac:dyDescent="0.3">
      <c r="A166">
        <v>165</v>
      </c>
      <c r="B166">
        <v>7</v>
      </c>
      <c r="C166" t="s">
        <v>194</v>
      </c>
      <c r="D166" t="s">
        <v>195</v>
      </c>
      <c r="E166" t="s">
        <v>196</v>
      </c>
      <c r="F166">
        <v>1101</v>
      </c>
      <c r="G166">
        <v>810</v>
      </c>
      <c r="H166">
        <v>217</v>
      </c>
      <c r="I166">
        <v>12</v>
      </c>
      <c r="J166">
        <v>2</v>
      </c>
      <c r="K166" t="s">
        <v>197</v>
      </c>
      <c r="L166" t="s">
        <v>196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f t="shared" si="60"/>
        <v>217.33154395991392</v>
      </c>
      <c r="S166">
        <f t="shared" si="61"/>
        <v>271.66442994989239</v>
      </c>
      <c r="U166">
        <v>165</v>
      </c>
      <c r="V166">
        <v>217.33154395991392</v>
      </c>
    </row>
    <row r="167" spans="1:22" x14ac:dyDescent="0.3">
      <c r="A167">
        <v>166</v>
      </c>
      <c r="B167">
        <v>8</v>
      </c>
      <c r="C167" t="s">
        <v>194</v>
      </c>
      <c r="D167" t="s">
        <v>195</v>
      </c>
      <c r="E167" t="s">
        <v>196</v>
      </c>
      <c r="F167">
        <v>720</v>
      </c>
      <c r="G167">
        <v>672</v>
      </c>
      <c r="H167">
        <v>85</v>
      </c>
      <c r="I167">
        <v>23</v>
      </c>
      <c r="J167">
        <v>2</v>
      </c>
      <c r="K167" t="s">
        <v>197</v>
      </c>
      <c r="L167" t="s">
        <v>196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f t="shared" si="60"/>
        <v>88.056799851005266</v>
      </c>
      <c r="S167">
        <f t="shared" si="61"/>
        <v>110.07099981375657</v>
      </c>
      <c r="U167">
        <v>166</v>
      </c>
      <c r="V167">
        <v>88.056799851005266</v>
      </c>
    </row>
    <row r="168" spans="1:22" x14ac:dyDescent="0.3">
      <c r="A168">
        <v>167</v>
      </c>
      <c r="B168">
        <v>9</v>
      </c>
      <c r="C168" t="s">
        <v>194</v>
      </c>
      <c r="D168" t="s">
        <v>195</v>
      </c>
      <c r="E168" t="s">
        <v>196</v>
      </c>
      <c r="F168">
        <v>433</v>
      </c>
      <c r="G168">
        <v>169</v>
      </c>
      <c r="H168">
        <v>2</v>
      </c>
      <c r="I168">
        <v>117</v>
      </c>
      <c r="J168">
        <v>2</v>
      </c>
      <c r="K168" t="s">
        <v>197</v>
      </c>
      <c r="L168" t="s">
        <v>196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f t="shared" si="60"/>
        <v>117.01709276853532</v>
      </c>
      <c r="S168">
        <f t="shared" si="61"/>
        <v>146.27136596066913</v>
      </c>
      <c r="U168">
        <v>167</v>
      </c>
      <c r="V168">
        <v>117.01709276853532</v>
      </c>
    </row>
    <row r="169" spans="1:22" x14ac:dyDescent="0.3">
      <c r="A169">
        <v>168</v>
      </c>
      <c r="B169">
        <v>10</v>
      </c>
      <c r="C169" t="s">
        <v>194</v>
      </c>
      <c r="D169" t="s">
        <v>195</v>
      </c>
      <c r="E169" t="s">
        <v>196</v>
      </c>
      <c r="F169">
        <v>94</v>
      </c>
      <c r="G169">
        <v>116</v>
      </c>
      <c r="H169">
        <v>152</v>
      </c>
      <c r="I169">
        <v>3</v>
      </c>
      <c r="J169">
        <v>2</v>
      </c>
      <c r="K169" t="s">
        <v>197</v>
      </c>
      <c r="L169" t="s">
        <v>196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f t="shared" si="60"/>
        <v>152.02960238058901</v>
      </c>
      <c r="S169">
        <f t="shared" si="61"/>
        <v>190.03700297573624</v>
      </c>
      <c r="U169">
        <v>168</v>
      </c>
      <c r="V169">
        <v>152.02960238058901</v>
      </c>
    </row>
    <row r="170" spans="1:22" x14ac:dyDescent="0.3">
      <c r="A170">
        <v>169</v>
      </c>
      <c r="B170">
        <v>11</v>
      </c>
      <c r="C170" t="s">
        <v>194</v>
      </c>
      <c r="D170" t="s">
        <v>195</v>
      </c>
      <c r="E170" t="s">
        <v>196</v>
      </c>
      <c r="F170">
        <v>170</v>
      </c>
      <c r="G170">
        <v>62</v>
      </c>
      <c r="H170">
        <v>25</v>
      </c>
      <c r="I170">
        <v>1</v>
      </c>
      <c r="J170">
        <v>2</v>
      </c>
      <c r="K170" t="s">
        <v>197</v>
      </c>
      <c r="L170" t="s">
        <v>196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f t="shared" si="60"/>
        <v>25.019992006393608</v>
      </c>
      <c r="S170">
        <f t="shared" si="61"/>
        <v>31.27499000799201</v>
      </c>
      <c r="U170">
        <v>169</v>
      </c>
      <c r="V170">
        <v>25.019992006393608</v>
      </c>
    </row>
    <row r="171" spans="1:22" x14ac:dyDescent="0.3">
      <c r="A171">
        <v>170</v>
      </c>
      <c r="B171">
        <v>12</v>
      </c>
      <c r="C171" t="s">
        <v>194</v>
      </c>
      <c r="D171" t="s">
        <v>195</v>
      </c>
      <c r="E171" t="s">
        <v>196</v>
      </c>
      <c r="F171">
        <v>344</v>
      </c>
      <c r="G171">
        <v>602</v>
      </c>
      <c r="H171">
        <v>3</v>
      </c>
      <c r="I171">
        <v>49</v>
      </c>
      <c r="J171">
        <v>2</v>
      </c>
      <c r="K171" t="s">
        <v>197</v>
      </c>
      <c r="L171" t="s">
        <v>196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f t="shared" si="60"/>
        <v>49.091750834534309</v>
      </c>
      <c r="S171">
        <f t="shared" si="61"/>
        <v>61.364688543167887</v>
      </c>
      <c r="U171">
        <v>170</v>
      </c>
      <c r="V171">
        <v>49.091750834534309</v>
      </c>
    </row>
    <row r="172" spans="1:22" x14ac:dyDescent="0.3">
      <c r="A172">
        <v>171</v>
      </c>
      <c r="B172">
        <v>13</v>
      </c>
      <c r="C172" t="s">
        <v>194</v>
      </c>
      <c r="D172" t="s">
        <v>195</v>
      </c>
      <c r="E172" t="s">
        <v>196</v>
      </c>
      <c r="F172">
        <v>1057</v>
      </c>
      <c r="G172">
        <v>932</v>
      </c>
      <c r="H172">
        <v>1</v>
      </c>
      <c r="I172">
        <v>18</v>
      </c>
      <c r="J172">
        <v>2</v>
      </c>
      <c r="K172" t="s">
        <v>197</v>
      </c>
      <c r="L172" t="s">
        <v>196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f t="shared" si="60"/>
        <v>18.027756377319946</v>
      </c>
      <c r="S172">
        <f t="shared" si="61"/>
        <v>22.534695471649933</v>
      </c>
      <c r="U172">
        <v>171</v>
      </c>
      <c r="V172">
        <v>18.027756377319946</v>
      </c>
    </row>
    <row r="173" spans="1:22" x14ac:dyDescent="0.3">
      <c r="A173">
        <v>172</v>
      </c>
      <c r="B173">
        <v>14</v>
      </c>
      <c r="C173" t="s">
        <v>194</v>
      </c>
      <c r="D173" t="s">
        <v>195</v>
      </c>
      <c r="E173" t="s">
        <v>196</v>
      </c>
      <c r="F173">
        <v>1041</v>
      </c>
      <c r="G173">
        <v>976</v>
      </c>
      <c r="H173">
        <v>96</v>
      </c>
      <c r="I173">
        <v>14</v>
      </c>
      <c r="J173">
        <v>2</v>
      </c>
      <c r="K173" t="s">
        <v>197</v>
      </c>
      <c r="L173" t="s">
        <v>196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f t="shared" si="60"/>
        <v>97.015462685079228</v>
      </c>
      <c r="S173">
        <f t="shared" si="61"/>
        <v>121.26932835634904</v>
      </c>
      <c r="U173">
        <v>172</v>
      </c>
      <c r="V173">
        <v>97.015462685079228</v>
      </c>
    </row>
    <row r="174" spans="1:22" x14ac:dyDescent="0.3">
      <c r="A174">
        <v>173</v>
      </c>
      <c r="B174">
        <v>15</v>
      </c>
      <c r="C174" t="s">
        <v>194</v>
      </c>
      <c r="D174" t="s">
        <v>195</v>
      </c>
      <c r="E174" t="s">
        <v>196</v>
      </c>
      <c r="F174">
        <v>1117</v>
      </c>
      <c r="G174">
        <v>170</v>
      </c>
      <c r="H174">
        <v>164</v>
      </c>
      <c r="I174">
        <v>13</v>
      </c>
      <c r="J174">
        <v>2</v>
      </c>
      <c r="K174" t="s">
        <v>197</v>
      </c>
      <c r="L174" t="s">
        <v>196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f t="shared" si="60"/>
        <v>164.51443705644803</v>
      </c>
      <c r="S174">
        <f t="shared" si="61"/>
        <v>205.64304632056002</v>
      </c>
      <c r="U174">
        <v>173</v>
      </c>
      <c r="V174">
        <v>164.51443705644803</v>
      </c>
    </row>
    <row r="175" spans="1:22" x14ac:dyDescent="0.3">
      <c r="A175">
        <v>174</v>
      </c>
      <c r="B175">
        <v>16</v>
      </c>
      <c r="C175" t="s">
        <v>194</v>
      </c>
      <c r="D175" t="s">
        <v>195</v>
      </c>
      <c r="E175" t="s">
        <v>196</v>
      </c>
      <c r="F175">
        <v>212</v>
      </c>
      <c r="G175">
        <v>941</v>
      </c>
      <c r="H175">
        <v>57</v>
      </c>
      <c r="I175">
        <v>6</v>
      </c>
      <c r="J175">
        <v>2</v>
      </c>
      <c r="K175" t="s">
        <v>197</v>
      </c>
      <c r="L175" t="s">
        <v>196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f t="shared" si="60"/>
        <v>57.314919523628397</v>
      </c>
      <c r="S175">
        <f t="shared" si="61"/>
        <v>71.643649404535495</v>
      </c>
      <c r="U175">
        <v>174</v>
      </c>
      <c r="V175">
        <v>57.314919523628397</v>
      </c>
    </row>
    <row r="176" spans="1:22" x14ac:dyDescent="0.3">
      <c r="A176">
        <v>175</v>
      </c>
      <c r="B176">
        <v>0</v>
      </c>
      <c r="C176" t="s">
        <v>194</v>
      </c>
      <c r="D176" t="s">
        <v>195</v>
      </c>
      <c r="E176" t="s">
        <v>196</v>
      </c>
      <c r="F176">
        <v>1082</v>
      </c>
      <c r="G176">
        <v>278</v>
      </c>
      <c r="H176">
        <v>1</v>
      </c>
      <c r="I176">
        <v>97</v>
      </c>
      <c r="J176">
        <v>2</v>
      </c>
      <c r="K176" t="s">
        <v>197</v>
      </c>
      <c r="L176" t="s">
        <v>196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f t="shared" si="60"/>
        <v>97.005154502222197</v>
      </c>
      <c r="S176">
        <f t="shared" si="61"/>
        <v>121.25644312777774</v>
      </c>
      <c r="U176">
        <v>175</v>
      </c>
      <c r="V176">
        <v>97.005154502222197</v>
      </c>
    </row>
    <row r="177" spans="1:22" x14ac:dyDescent="0.3">
      <c r="A177">
        <v>176</v>
      </c>
      <c r="B177">
        <v>1</v>
      </c>
      <c r="C177" t="s">
        <v>194</v>
      </c>
      <c r="D177" t="s">
        <v>195</v>
      </c>
      <c r="E177" t="s">
        <v>196</v>
      </c>
      <c r="F177">
        <v>434</v>
      </c>
      <c r="G177">
        <v>310</v>
      </c>
      <c r="H177">
        <v>168</v>
      </c>
      <c r="I177">
        <v>8</v>
      </c>
      <c r="J177">
        <v>2</v>
      </c>
      <c r="K177" t="s">
        <v>197</v>
      </c>
      <c r="L177" t="s">
        <v>196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f t="shared" si="60"/>
        <v>168.19036833302911</v>
      </c>
      <c r="S177">
        <f t="shared" si="61"/>
        <v>210.23796041628637</v>
      </c>
      <c r="U177">
        <v>176</v>
      </c>
      <c r="V177">
        <v>168.19036833302911</v>
      </c>
    </row>
    <row r="178" spans="1:22" x14ac:dyDescent="0.3">
      <c r="A178">
        <v>177</v>
      </c>
      <c r="B178">
        <v>2</v>
      </c>
      <c r="C178" t="s">
        <v>194</v>
      </c>
      <c r="D178" t="s">
        <v>195</v>
      </c>
      <c r="E178" t="s">
        <v>196</v>
      </c>
      <c r="F178">
        <v>782</v>
      </c>
      <c r="G178">
        <v>370</v>
      </c>
      <c r="H178">
        <v>179</v>
      </c>
      <c r="I178">
        <v>4</v>
      </c>
      <c r="J178">
        <v>2</v>
      </c>
      <c r="K178" t="s">
        <v>197</v>
      </c>
      <c r="L178" t="s">
        <v>196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f t="shared" si="60"/>
        <v>179.04468715937929</v>
      </c>
      <c r="S178">
        <f t="shared" si="61"/>
        <v>223.8058589492241</v>
      </c>
      <c r="U178">
        <v>177</v>
      </c>
      <c r="V178">
        <v>179.04468715937929</v>
      </c>
    </row>
    <row r="179" spans="1:22" x14ac:dyDescent="0.3">
      <c r="A179">
        <v>178</v>
      </c>
      <c r="B179">
        <v>3</v>
      </c>
      <c r="C179" t="s">
        <v>194</v>
      </c>
      <c r="D179" t="s">
        <v>195</v>
      </c>
      <c r="E179" t="s">
        <v>196</v>
      </c>
      <c r="F179">
        <v>608</v>
      </c>
      <c r="G179">
        <v>718</v>
      </c>
      <c r="H179">
        <v>209</v>
      </c>
      <c r="I179">
        <v>11</v>
      </c>
      <c r="J179">
        <v>2</v>
      </c>
      <c r="K179" t="s">
        <v>197</v>
      </c>
      <c r="L179" t="s">
        <v>196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f t="shared" si="60"/>
        <v>209.28927349484493</v>
      </c>
      <c r="S179">
        <f t="shared" si="61"/>
        <v>261.61159186855616</v>
      </c>
      <c r="U179">
        <v>178</v>
      </c>
      <c r="V179">
        <v>209.28927349484493</v>
      </c>
    </row>
    <row r="180" spans="1:22" x14ac:dyDescent="0.3">
      <c r="A180">
        <v>179</v>
      </c>
      <c r="B180">
        <v>4</v>
      </c>
      <c r="C180" t="s">
        <v>194</v>
      </c>
      <c r="D180" t="s">
        <v>195</v>
      </c>
      <c r="E180" t="s">
        <v>196</v>
      </c>
      <c r="F180">
        <v>346</v>
      </c>
      <c r="G180">
        <v>613</v>
      </c>
      <c r="H180">
        <v>8</v>
      </c>
      <c r="I180">
        <v>308</v>
      </c>
      <c r="J180">
        <v>2</v>
      </c>
      <c r="K180" t="s">
        <v>197</v>
      </c>
      <c r="L180" t="s">
        <v>196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f t="shared" si="60"/>
        <v>308.10387858642741</v>
      </c>
      <c r="S180">
        <f t="shared" si="61"/>
        <v>385.12984823303424</v>
      </c>
      <c r="U180">
        <v>179</v>
      </c>
      <c r="V180">
        <v>308.10387858642741</v>
      </c>
    </row>
    <row r="181" spans="1:22" x14ac:dyDescent="0.3">
      <c r="A181">
        <v>180</v>
      </c>
      <c r="B181">
        <v>5</v>
      </c>
      <c r="C181" t="s">
        <v>194</v>
      </c>
      <c r="D181" t="s">
        <v>195</v>
      </c>
      <c r="E181" t="s">
        <v>196</v>
      </c>
      <c r="F181">
        <v>612</v>
      </c>
      <c r="G181">
        <v>441</v>
      </c>
      <c r="H181">
        <v>123</v>
      </c>
      <c r="I181">
        <v>5</v>
      </c>
      <c r="J181">
        <v>2</v>
      </c>
      <c r="K181" t="s">
        <v>197</v>
      </c>
      <c r="L181" t="s">
        <v>196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f t="shared" si="60"/>
        <v>123.10158406779338</v>
      </c>
      <c r="S181">
        <f t="shared" si="61"/>
        <v>153.87698008474172</v>
      </c>
      <c r="U181">
        <v>180</v>
      </c>
      <c r="V181">
        <v>123.10158406779338</v>
      </c>
    </row>
    <row r="182" spans="1:22" x14ac:dyDescent="0.3">
      <c r="A182">
        <v>181</v>
      </c>
      <c r="B182">
        <v>6</v>
      </c>
      <c r="C182" t="s">
        <v>194</v>
      </c>
      <c r="D182" t="s">
        <v>195</v>
      </c>
      <c r="E182" t="s">
        <v>196</v>
      </c>
      <c r="F182">
        <v>1157</v>
      </c>
      <c r="G182">
        <v>445</v>
      </c>
      <c r="H182">
        <v>2</v>
      </c>
      <c r="I182">
        <v>334</v>
      </c>
      <c r="J182">
        <v>2</v>
      </c>
      <c r="K182" t="s">
        <v>197</v>
      </c>
      <c r="L182" t="s">
        <v>196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f t="shared" si="60"/>
        <v>334.00598797027578</v>
      </c>
      <c r="S182">
        <f t="shared" si="61"/>
        <v>417.50748496284473</v>
      </c>
      <c r="U182">
        <v>181</v>
      </c>
      <c r="V182">
        <v>334.00598797027578</v>
      </c>
    </row>
    <row r="183" spans="1:22" x14ac:dyDescent="0.3">
      <c r="A183">
        <v>182</v>
      </c>
      <c r="B183">
        <v>7</v>
      </c>
      <c r="C183" t="s">
        <v>194</v>
      </c>
      <c r="D183" t="s">
        <v>195</v>
      </c>
      <c r="E183" t="s">
        <v>196</v>
      </c>
      <c r="F183">
        <v>160</v>
      </c>
      <c r="G183">
        <v>380</v>
      </c>
      <c r="H183">
        <v>147</v>
      </c>
      <c r="I183">
        <v>3</v>
      </c>
      <c r="J183">
        <v>2</v>
      </c>
      <c r="K183" t="s">
        <v>197</v>
      </c>
      <c r="L183" t="s">
        <v>196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f t="shared" si="60"/>
        <v>147.03060905811415</v>
      </c>
      <c r="S183">
        <f t="shared" si="61"/>
        <v>183.78826132264268</v>
      </c>
      <c r="U183">
        <v>182</v>
      </c>
      <c r="V183">
        <v>147.03060905811415</v>
      </c>
    </row>
    <row r="184" spans="1:22" x14ac:dyDescent="0.3">
      <c r="A184">
        <v>183</v>
      </c>
      <c r="B184">
        <v>8</v>
      </c>
      <c r="C184" t="s">
        <v>194</v>
      </c>
      <c r="D184" t="s">
        <v>195</v>
      </c>
      <c r="E184" t="s">
        <v>196</v>
      </c>
      <c r="F184">
        <v>1006</v>
      </c>
      <c r="G184">
        <v>913</v>
      </c>
      <c r="H184">
        <v>67</v>
      </c>
      <c r="I184">
        <v>10</v>
      </c>
      <c r="J184">
        <v>2</v>
      </c>
      <c r="K184" t="s">
        <v>197</v>
      </c>
      <c r="L184" t="s">
        <v>196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f t="shared" si="60"/>
        <v>67.742158217759794</v>
      </c>
      <c r="S184">
        <f t="shared" si="61"/>
        <v>84.677697772199735</v>
      </c>
      <c r="U184">
        <v>183</v>
      </c>
      <c r="V184">
        <v>67.742158217759794</v>
      </c>
    </row>
    <row r="185" spans="1:22" x14ac:dyDescent="0.3">
      <c r="A185">
        <v>184</v>
      </c>
      <c r="B185">
        <v>9</v>
      </c>
      <c r="C185" t="s">
        <v>194</v>
      </c>
      <c r="D185" t="s">
        <v>195</v>
      </c>
      <c r="E185" t="s">
        <v>196</v>
      </c>
      <c r="F185">
        <v>1020</v>
      </c>
      <c r="G185">
        <v>865</v>
      </c>
      <c r="H185">
        <v>17</v>
      </c>
      <c r="I185">
        <v>2</v>
      </c>
      <c r="J185">
        <v>2</v>
      </c>
      <c r="K185" t="s">
        <v>197</v>
      </c>
      <c r="L185" t="s">
        <v>196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f t="shared" si="60"/>
        <v>17.11724276862369</v>
      </c>
      <c r="S185">
        <f t="shared" si="61"/>
        <v>21.396553460779611</v>
      </c>
      <c r="U185">
        <v>184</v>
      </c>
      <c r="V185">
        <v>17.11724276862369</v>
      </c>
    </row>
    <row r="186" spans="1:22" x14ac:dyDescent="0.3">
      <c r="A186">
        <v>185</v>
      </c>
      <c r="B186">
        <v>10</v>
      </c>
      <c r="C186" t="s">
        <v>194</v>
      </c>
      <c r="D186" t="s">
        <v>195</v>
      </c>
      <c r="E186" t="s">
        <v>196</v>
      </c>
      <c r="F186">
        <v>1056</v>
      </c>
      <c r="G186">
        <v>812</v>
      </c>
      <c r="H186">
        <v>33</v>
      </c>
      <c r="I186">
        <v>3</v>
      </c>
      <c r="J186">
        <v>2</v>
      </c>
      <c r="K186" t="s">
        <v>197</v>
      </c>
      <c r="L186" t="s">
        <v>196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f t="shared" si="60"/>
        <v>33.136083051561783</v>
      </c>
      <c r="S186">
        <f t="shared" si="61"/>
        <v>41.420103814452226</v>
      </c>
      <c r="U186">
        <v>185</v>
      </c>
      <c r="V186">
        <v>33.136083051561783</v>
      </c>
    </row>
    <row r="187" spans="1:22" x14ac:dyDescent="0.3">
      <c r="A187">
        <v>186</v>
      </c>
      <c r="B187">
        <v>0</v>
      </c>
      <c r="C187" t="s">
        <v>194</v>
      </c>
      <c r="D187" t="s">
        <v>195</v>
      </c>
      <c r="E187" t="s">
        <v>196</v>
      </c>
      <c r="F187">
        <v>901</v>
      </c>
      <c r="G187">
        <v>608</v>
      </c>
      <c r="H187">
        <v>8</v>
      </c>
      <c r="I187">
        <v>25</v>
      </c>
      <c r="J187">
        <v>2</v>
      </c>
      <c r="K187" t="s">
        <v>197</v>
      </c>
      <c r="L187" t="s">
        <v>196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f t="shared" si="60"/>
        <v>26.248809496813376</v>
      </c>
      <c r="S187">
        <f t="shared" si="61"/>
        <v>32.811011871016717</v>
      </c>
      <c r="U187">
        <v>186</v>
      </c>
      <c r="V187">
        <v>26.248809496813376</v>
      </c>
    </row>
    <row r="188" spans="1:22" x14ac:dyDescent="0.3">
      <c r="A188">
        <v>187</v>
      </c>
      <c r="B188">
        <v>1</v>
      </c>
      <c r="C188" t="s">
        <v>194</v>
      </c>
      <c r="D188" t="s">
        <v>195</v>
      </c>
      <c r="E188" t="s">
        <v>196</v>
      </c>
      <c r="F188">
        <v>889</v>
      </c>
      <c r="G188">
        <v>570</v>
      </c>
      <c r="H188">
        <v>8</v>
      </c>
      <c r="I188">
        <v>117</v>
      </c>
      <c r="J188">
        <v>2</v>
      </c>
      <c r="K188" t="s">
        <v>197</v>
      </c>
      <c r="L188" t="s">
        <v>196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f t="shared" si="60"/>
        <v>117.27318534089538</v>
      </c>
      <c r="S188">
        <f t="shared" si="61"/>
        <v>146.59148167611923</v>
      </c>
      <c r="U188">
        <v>187</v>
      </c>
      <c r="V188">
        <v>117.27318534089538</v>
      </c>
    </row>
    <row r="189" spans="1:22" x14ac:dyDescent="0.3">
      <c r="A189">
        <v>188</v>
      </c>
      <c r="B189">
        <v>2</v>
      </c>
      <c r="C189" t="s">
        <v>194</v>
      </c>
      <c r="D189" t="s">
        <v>195</v>
      </c>
      <c r="E189" t="s">
        <v>196</v>
      </c>
      <c r="F189">
        <v>954</v>
      </c>
      <c r="G189">
        <v>782</v>
      </c>
      <c r="H189">
        <v>3</v>
      </c>
      <c r="I189">
        <v>69</v>
      </c>
      <c r="J189">
        <v>2</v>
      </c>
      <c r="K189" t="s">
        <v>197</v>
      </c>
      <c r="L189" t="s">
        <v>196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f t="shared" si="60"/>
        <v>69.06518659932803</v>
      </c>
      <c r="S189">
        <f t="shared" si="61"/>
        <v>86.33148324916003</v>
      </c>
      <c r="U189">
        <v>188</v>
      </c>
      <c r="V189">
        <v>69.06518659932803</v>
      </c>
    </row>
    <row r="190" spans="1:22" x14ac:dyDescent="0.3">
      <c r="A190">
        <v>189</v>
      </c>
      <c r="B190">
        <v>3</v>
      </c>
      <c r="C190" t="s">
        <v>194</v>
      </c>
      <c r="D190" t="s">
        <v>195</v>
      </c>
      <c r="E190" t="s">
        <v>196</v>
      </c>
      <c r="F190">
        <v>933</v>
      </c>
      <c r="G190">
        <v>714</v>
      </c>
      <c r="H190">
        <v>278</v>
      </c>
      <c r="I190">
        <v>191</v>
      </c>
      <c r="J190">
        <v>2</v>
      </c>
      <c r="K190" t="s">
        <v>197</v>
      </c>
      <c r="L190" t="s">
        <v>196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f t="shared" si="60"/>
        <v>337.29067582724548</v>
      </c>
      <c r="S190">
        <f t="shared" si="61"/>
        <v>421.61334478405684</v>
      </c>
      <c r="U190">
        <v>189</v>
      </c>
      <c r="V190">
        <v>337.29067582724548</v>
      </c>
    </row>
    <row r="191" spans="1:22" x14ac:dyDescent="0.3">
      <c r="A191">
        <v>190</v>
      </c>
      <c r="B191">
        <v>4</v>
      </c>
      <c r="C191" t="s">
        <v>194</v>
      </c>
      <c r="D191" t="s">
        <v>195</v>
      </c>
      <c r="E191" t="s">
        <v>196</v>
      </c>
      <c r="F191">
        <v>1036</v>
      </c>
      <c r="G191">
        <v>496</v>
      </c>
      <c r="H191">
        <v>298</v>
      </c>
      <c r="I191">
        <v>187</v>
      </c>
      <c r="J191">
        <v>2</v>
      </c>
      <c r="K191" t="s">
        <v>197</v>
      </c>
      <c r="L191" t="s">
        <v>196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f t="shared" si="60"/>
        <v>351.81387124444086</v>
      </c>
      <c r="S191">
        <f t="shared" si="61"/>
        <v>439.76733905555108</v>
      </c>
      <c r="U191">
        <v>190</v>
      </c>
      <c r="V191">
        <v>351.81387124444086</v>
      </c>
    </row>
    <row r="192" spans="1:22" x14ac:dyDescent="0.3">
      <c r="A192">
        <v>191</v>
      </c>
      <c r="B192">
        <v>5</v>
      </c>
      <c r="C192" t="s">
        <v>194</v>
      </c>
      <c r="D192" t="s">
        <v>195</v>
      </c>
      <c r="E192" t="s">
        <v>196</v>
      </c>
      <c r="F192">
        <v>1005</v>
      </c>
      <c r="G192">
        <v>442</v>
      </c>
      <c r="H192">
        <v>2</v>
      </c>
      <c r="I192">
        <v>169</v>
      </c>
      <c r="J192">
        <v>2</v>
      </c>
      <c r="K192" t="s">
        <v>197</v>
      </c>
      <c r="L192" t="s">
        <v>196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f t="shared" si="60"/>
        <v>169.01183390520322</v>
      </c>
      <c r="S192">
        <f t="shared" si="61"/>
        <v>211.26479238150401</v>
      </c>
      <c r="U192">
        <v>191</v>
      </c>
      <c r="V192">
        <v>169.01183390520322</v>
      </c>
    </row>
    <row r="193" spans="1:22" x14ac:dyDescent="0.3">
      <c r="A193">
        <v>192</v>
      </c>
      <c r="B193">
        <v>6</v>
      </c>
      <c r="C193" t="s">
        <v>194</v>
      </c>
      <c r="D193" t="s">
        <v>195</v>
      </c>
      <c r="E193" t="s">
        <v>196</v>
      </c>
      <c r="F193">
        <v>786</v>
      </c>
      <c r="G193">
        <v>472</v>
      </c>
      <c r="H193">
        <v>9</v>
      </c>
      <c r="I193">
        <v>90</v>
      </c>
      <c r="J193">
        <v>2</v>
      </c>
      <c r="K193" t="s">
        <v>197</v>
      </c>
      <c r="L193" t="s">
        <v>196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f t="shared" si="60"/>
        <v>90.44888059008801</v>
      </c>
      <c r="S193">
        <f t="shared" si="61"/>
        <v>113.06110073761</v>
      </c>
      <c r="U193">
        <v>192</v>
      </c>
      <c r="V193">
        <v>90.44888059008801</v>
      </c>
    </row>
    <row r="194" spans="1:22" x14ac:dyDescent="0.3">
      <c r="A194">
        <v>193</v>
      </c>
      <c r="B194">
        <v>7</v>
      </c>
      <c r="C194" t="s">
        <v>194</v>
      </c>
      <c r="D194" t="s">
        <v>195</v>
      </c>
      <c r="E194" t="s">
        <v>196</v>
      </c>
      <c r="F194">
        <v>982</v>
      </c>
      <c r="G194">
        <v>329</v>
      </c>
      <c r="H194">
        <v>5</v>
      </c>
      <c r="I194">
        <v>81</v>
      </c>
      <c r="J194">
        <v>2</v>
      </c>
      <c r="K194" t="s">
        <v>197</v>
      </c>
      <c r="L194" t="s">
        <v>196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f t="shared" ref="R194:R257" si="70">((H194^2)+(I194^2))^0.5</f>
        <v>81.154174261093928</v>
      </c>
      <c r="S194">
        <f t="shared" si="61"/>
        <v>101.4427178263674</v>
      </c>
      <c r="U194">
        <v>193</v>
      </c>
      <c r="V194">
        <v>81.154174261093928</v>
      </c>
    </row>
    <row r="195" spans="1:22" x14ac:dyDescent="0.3">
      <c r="A195">
        <v>194</v>
      </c>
      <c r="B195">
        <v>8</v>
      </c>
      <c r="C195" t="s">
        <v>194</v>
      </c>
      <c r="D195" t="s">
        <v>195</v>
      </c>
      <c r="E195" t="s">
        <v>196</v>
      </c>
      <c r="F195">
        <v>861</v>
      </c>
      <c r="G195">
        <v>272</v>
      </c>
      <c r="H195">
        <v>2</v>
      </c>
      <c r="I195">
        <v>197</v>
      </c>
      <c r="J195">
        <v>2</v>
      </c>
      <c r="K195" t="s">
        <v>197</v>
      </c>
      <c r="L195" t="s">
        <v>196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f t="shared" si="70"/>
        <v>197.0101520226813</v>
      </c>
      <c r="S195">
        <f t="shared" ref="S195:S258" si="71">R195/0.8</f>
        <v>246.26269002835161</v>
      </c>
      <c r="U195">
        <v>194</v>
      </c>
      <c r="V195">
        <v>197.0101520226813</v>
      </c>
    </row>
    <row r="196" spans="1:22" x14ac:dyDescent="0.3">
      <c r="A196">
        <v>195</v>
      </c>
      <c r="B196">
        <v>9</v>
      </c>
      <c r="C196" t="s">
        <v>194</v>
      </c>
      <c r="D196" t="s">
        <v>195</v>
      </c>
      <c r="E196" t="s">
        <v>196</v>
      </c>
      <c r="F196">
        <v>785</v>
      </c>
      <c r="G196">
        <v>278</v>
      </c>
      <c r="H196">
        <v>4</v>
      </c>
      <c r="I196">
        <v>31</v>
      </c>
      <c r="J196">
        <v>2</v>
      </c>
      <c r="K196" t="s">
        <v>197</v>
      </c>
      <c r="L196" t="s">
        <v>196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f t="shared" si="70"/>
        <v>31.256999216175569</v>
      </c>
      <c r="S196">
        <f t="shared" si="71"/>
        <v>39.071249020219462</v>
      </c>
      <c r="U196">
        <v>195</v>
      </c>
      <c r="V196">
        <v>31.256999216175569</v>
      </c>
    </row>
    <row r="197" spans="1:22" x14ac:dyDescent="0.3">
      <c r="A197">
        <v>196</v>
      </c>
      <c r="B197">
        <v>10</v>
      </c>
      <c r="C197" t="s">
        <v>194</v>
      </c>
      <c r="D197" t="s">
        <v>195</v>
      </c>
      <c r="E197" t="s">
        <v>196</v>
      </c>
      <c r="F197">
        <v>497</v>
      </c>
      <c r="G197">
        <v>349</v>
      </c>
      <c r="H197">
        <v>72</v>
      </c>
      <c r="I197">
        <v>84</v>
      </c>
      <c r="J197">
        <v>2</v>
      </c>
      <c r="K197" t="s">
        <v>197</v>
      </c>
      <c r="L197" t="s">
        <v>196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f t="shared" si="70"/>
        <v>110.63453348751464</v>
      </c>
      <c r="S197">
        <f t="shared" si="71"/>
        <v>138.2931668593933</v>
      </c>
      <c r="U197">
        <v>196</v>
      </c>
      <c r="V197">
        <v>110.63453348751464</v>
      </c>
    </row>
    <row r="198" spans="1:22" x14ac:dyDescent="0.3">
      <c r="A198">
        <v>197</v>
      </c>
      <c r="B198">
        <v>11</v>
      </c>
      <c r="C198" t="s">
        <v>194</v>
      </c>
      <c r="D198" t="s">
        <v>195</v>
      </c>
      <c r="E198" t="s">
        <v>196</v>
      </c>
      <c r="F198">
        <v>381</v>
      </c>
      <c r="G198">
        <v>638</v>
      </c>
      <c r="H198">
        <v>6</v>
      </c>
      <c r="I198">
        <v>61</v>
      </c>
      <c r="J198">
        <v>2</v>
      </c>
      <c r="K198" t="s">
        <v>197</v>
      </c>
      <c r="L198" t="s">
        <v>196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f t="shared" si="70"/>
        <v>61.294371682887821</v>
      </c>
      <c r="S198">
        <f t="shared" si="71"/>
        <v>76.617964603609778</v>
      </c>
      <c r="U198">
        <v>197</v>
      </c>
      <c r="V198">
        <v>61.294371682887821</v>
      </c>
    </row>
    <row r="199" spans="1:22" x14ac:dyDescent="0.3">
      <c r="A199">
        <v>198</v>
      </c>
      <c r="B199">
        <v>12</v>
      </c>
      <c r="C199" t="s">
        <v>194</v>
      </c>
      <c r="D199" t="s">
        <v>195</v>
      </c>
      <c r="E199" t="s">
        <v>196</v>
      </c>
      <c r="F199">
        <v>252</v>
      </c>
      <c r="G199">
        <v>653</v>
      </c>
      <c r="H199">
        <v>10</v>
      </c>
      <c r="I199">
        <v>22</v>
      </c>
      <c r="J199">
        <v>2</v>
      </c>
      <c r="K199" t="s">
        <v>197</v>
      </c>
      <c r="L199" t="s">
        <v>196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f t="shared" si="70"/>
        <v>24.166091947189145</v>
      </c>
      <c r="S199">
        <f t="shared" si="71"/>
        <v>30.207614933986431</v>
      </c>
      <c r="U199">
        <v>198</v>
      </c>
      <c r="V199">
        <v>24.166091947189145</v>
      </c>
    </row>
    <row r="200" spans="1:22" x14ac:dyDescent="0.3">
      <c r="A200">
        <v>199</v>
      </c>
      <c r="B200">
        <v>13</v>
      </c>
      <c r="C200" t="s">
        <v>194</v>
      </c>
      <c r="D200" t="s">
        <v>195</v>
      </c>
      <c r="E200" t="s">
        <v>196</v>
      </c>
      <c r="F200">
        <v>221</v>
      </c>
      <c r="G200">
        <v>612</v>
      </c>
      <c r="H200">
        <v>2</v>
      </c>
      <c r="I200">
        <v>63</v>
      </c>
      <c r="J200">
        <v>2</v>
      </c>
      <c r="K200" t="s">
        <v>197</v>
      </c>
      <c r="L200" t="s">
        <v>196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f t="shared" si="70"/>
        <v>63.031738037277698</v>
      </c>
      <c r="S200">
        <f t="shared" si="71"/>
        <v>78.789672546597117</v>
      </c>
      <c r="U200">
        <v>199</v>
      </c>
      <c r="V200">
        <v>63.031738037277698</v>
      </c>
    </row>
    <row r="201" spans="1:22" x14ac:dyDescent="0.3">
      <c r="A201">
        <v>200</v>
      </c>
      <c r="B201">
        <v>14</v>
      </c>
      <c r="C201" t="s">
        <v>194</v>
      </c>
      <c r="D201" t="s">
        <v>195</v>
      </c>
      <c r="E201" t="s">
        <v>196</v>
      </c>
      <c r="F201">
        <v>66</v>
      </c>
      <c r="G201">
        <v>286</v>
      </c>
      <c r="H201">
        <v>5</v>
      </c>
      <c r="I201">
        <v>339</v>
      </c>
      <c r="J201">
        <v>2</v>
      </c>
      <c r="K201" t="s">
        <v>197</v>
      </c>
      <c r="L201" t="s">
        <v>196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f t="shared" si="70"/>
        <v>339.03687115120681</v>
      </c>
      <c r="S201">
        <f t="shared" si="71"/>
        <v>423.79608893900848</v>
      </c>
      <c r="U201">
        <v>200</v>
      </c>
      <c r="V201">
        <v>339.03687115120681</v>
      </c>
    </row>
    <row r="202" spans="1:22" x14ac:dyDescent="0.3">
      <c r="A202">
        <v>201</v>
      </c>
      <c r="B202">
        <v>15</v>
      </c>
      <c r="C202" t="s">
        <v>194</v>
      </c>
      <c r="D202" t="s">
        <v>195</v>
      </c>
      <c r="E202" t="s">
        <v>196</v>
      </c>
      <c r="F202">
        <v>96</v>
      </c>
      <c r="G202">
        <v>166</v>
      </c>
      <c r="H202">
        <v>2</v>
      </c>
      <c r="I202">
        <v>107</v>
      </c>
      <c r="J202">
        <v>2</v>
      </c>
      <c r="K202" t="s">
        <v>197</v>
      </c>
      <c r="L202" t="s">
        <v>196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f t="shared" si="70"/>
        <v>107.01868995647442</v>
      </c>
      <c r="S202">
        <f t="shared" si="71"/>
        <v>133.77336244559302</v>
      </c>
      <c r="U202">
        <v>201</v>
      </c>
      <c r="V202">
        <v>107.01868995647442</v>
      </c>
    </row>
    <row r="203" spans="1:22" x14ac:dyDescent="0.3">
      <c r="A203">
        <v>202</v>
      </c>
      <c r="B203">
        <v>16</v>
      </c>
      <c r="C203" t="s">
        <v>194</v>
      </c>
      <c r="D203" t="s">
        <v>195</v>
      </c>
      <c r="E203" t="s">
        <v>196</v>
      </c>
      <c r="F203">
        <v>162</v>
      </c>
      <c r="G203">
        <v>25</v>
      </c>
      <c r="H203">
        <v>111</v>
      </c>
      <c r="I203">
        <v>8</v>
      </c>
      <c r="J203">
        <v>2</v>
      </c>
      <c r="K203" t="s">
        <v>197</v>
      </c>
      <c r="L203" t="s">
        <v>196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f t="shared" si="70"/>
        <v>111.28791488746656</v>
      </c>
      <c r="S203">
        <f t="shared" si="71"/>
        <v>139.1098936093332</v>
      </c>
      <c r="U203">
        <v>202</v>
      </c>
      <c r="V203">
        <v>111.28791488746656</v>
      </c>
    </row>
    <row r="204" spans="1:22" x14ac:dyDescent="0.3">
      <c r="A204">
        <v>203</v>
      </c>
      <c r="B204">
        <v>17</v>
      </c>
      <c r="C204" t="s">
        <v>194</v>
      </c>
      <c r="D204" t="s">
        <v>195</v>
      </c>
      <c r="E204" t="s">
        <v>196</v>
      </c>
      <c r="F204">
        <v>658</v>
      </c>
      <c r="G204">
        <v>489</v>
      </c>
      <c r="H204">
        <v>8</v>
      </c>
      <c r="I204">
        <v>88</v>
      </c>
      <c r="J204">
        <v>2</v>
      </c>
      <c r="K204" t="s">
        <v>197</v>
      </c>
      <c r="L204" t="s">
        <v>196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f t="shared" si="70"/>
        <v>88.362888137498089</v>
      </c>
      <c r="S204">
        <f t="shared" si="71"/>
        <v>110.45361017187261</v>
      </c>
      <c r="U204">
        <v>203</v>
      </c>
      <c r="V204">
        <v>88.362888137498089</v>
      </c>
    </row>
    <row r="205" spans="1:22" x14ac:dyDescent="0.3">
      <c r="A205">
        <v>204</v>
      </c>
      <c r="B205">
        <v>18</v>
      </c>
      <c r="C205" t="s">
        <v>194</v>
      </c>
      <c r="D205" t="s">
        <v>195</v>
      </c>
      <c r="E205" t="s">
        <v>196</v>
      </c>
      <c r="F205">
        <v>700</v>
      </c>
      <c r="G205">
        <v>394</v>
      </c>
      <c r="H205">
        <v>6</v>
      </c>
      <c r="I205">
        <v>68</v>
      </c>
      <c r="J205">
        <v>2</v>
      </c>
      <c r="K205" t="s">
        <v>197</v>
      </c>
      <c r="L205" t="s">
        <v>196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f t="shared" si="70"/>
        <v>68.264192663504048</v>
      </c>
      <c r="S205">
        <f t="shared" si="71"/>
        <v>85.33024082938006</v>
      </c>
      <c r="U205">
        <v>204</v>
      </c>
      <c r="V205">
        <v>68.264192663504048</v>
      </c>
    </row>
    <row r="206" spans="1:22" x14ac:dyDescent="0.3">
      <c r="A206">
        <v>205</v>
      </c>
      <c r="B206">
        <v>19</v>
      </c>
      <c r="C206" t="s">
        <v>194</v>
      </c>
      <c r="D206" t="s">
        <v>195</v>
      </c>
      <c r="E206" t="s">
        <v>196</v>
      </c>
      <c r="F206">
        <v>733</v>
      </c>
      <c r="G206">
        <v>293</v>
      </c>
      <c r="H206">
        <v>42</v>
      </c>
      <c r="I206">
        <v>136</v>
      </c>
      <c r="J206">
        <v>2</v>
      </c>
      <c r="K206" t="s">
        <v>197</v>
      </c>
      <c r="L206" t="s">
        <v>196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f t="shared" si="70"/>
        <v>142.33762678926468</v>
      </c>
      <c r="S206">
        <f t="shared" si="71"/>
        <v>177.92203348658083</v>
      </c>
      <c r="U206">
        <v>205</v>
      </c>
      <c r="V206">
        <v>142.33762678926468</v>
      </c>
    </row>
    <row r="207" spans="1:22" x14ac:dyDescent="0.3">
      <c r="A207">
        <v>206</v>
      </c>
      <c r="B207">
        <v>20</v>
      </c>
      <c r="C207" t="s">
        <v>194</v>
      </c>
      <c r="D207" t="s">
        <v>195</v>
      </c>
      <c r="E207" t="s">
        <v>196</v>
      </c>
      <c r="F207">
        <v>286</v>
      </c>
      <c r="G207">
        <v>362</v>
      </c>
      <c r="H207">
        <v>5</v>
      </c>
      <c r="I207">
        <v>27</v>
      </c>
      <c r="J207">
        <v>2</v>
      </c>
      <c r="K207" t="s">
        <v>197</v>
      </c>
      <c r="L207" t="s">
        <v>196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f t="shared" si="70"/>
        <v>27.459060435491963</v>
      </c>
      <c r="S207">
        <f t="shared" si="71"/>
        <v>34.323825544364951</v>
      </c>
      <c r="U207">
        <v>206</v>
      </c>
      <c r="V207">
        <v>27.459060435491963</v>
      </c>
    </row>
    <row r="208" spans="1:22" x14ac:dyDescent="0.3">
      <c r="A208">
        <v>207</v>
      </c>
      <c r="B208">
        <v>21</v>
      </c>
      <c r="C208" t="s">
        <v>194</v>
      </c>
      <c r="D208" t="s">
        <v>195</v>
      </c>
      <c r="E208" t="s">
        <v>196</v>
      </c>
      <c r="F208">
        <v>105</v>
      </c>
      <c r="G208">
        <v>749</v>
      </c>
      <c r="H208">
        <v>18</v>
      </c>
      <c r="I208">
        <v>30</v>
      </c>
      <c r="J208">
        <v>2</v>
      </c>
      <c r="K208" t="s">
        <v>197</v>
      </c>
      <c r="L208" t="s">
        <v>196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f t="shared" si="70"/>
        <v>34.985711369071801</v>
      </c>
      <c r="S208">
        <f t="shared" si="71"/>
        <v>43.732139211339749</v>
      </c>
      <c r="U208">
        <v>207</v>
      </c>
      <c r="V208">
        <v>34.985711369071801</v>
      </c>
    </row>
    <row r="209" spans="1:22" x14ac:dyDescent="0.3">
      <c r="A209">
        <v>208</v>
      </c>
      <c r="B209">
        <v>22</v>
      </c>
      <c r="C209" t="s">
        <v>194</v>
      </c>
      <c r="D209" t="s">
        <v>195</v>
      </c>
      <c r="E209" t="s">
        <v>196</v>
      </c>
      <c r="F209">
        <v>161</v>
      </c>
      <c r="G209">
        <v>849</v>
      </c>
      <c r="H209">
        <v>13</v>
      </c>
      <c r="I209">
        <v>10</v>
      </c>
      <c r="J209">
        <v>2</v>
      </c>
      <c r="K209" t="s">
        <v>197</v>
      </c>
      <c r="L209" t="s">
        <v>196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f t="shared" si="70"/>
        <v>16.401219466856727</v>
      </c>
      <c r="S209">
        <f t="shared" si="71"/>
        <v>20.501524333570906</v>
      </c>
      <c r="U209">
        <v>208</v>
      </c>
      <c r="V209">
        <v>16.401219466856727</v>
      </c>
    </row>
    <row r="210" spans="1:22" x14ac:dyDescent="0.3">
      <c r="A210">
        <v>209</v>
      </c>
      <c r="B210">
        <v>0</v>
      </c>
      <c r="C210" t="s">
        <v>194</v>
      </c>
      <c r="D210" t="s">
        <v>195</v>
      </c>
      <c r="E210" t="s">
        <v>196</v>
      </c>
      <c r="F210">
        <v>770</v>
      </c>
      <c r="G210">
        <v>458</v>
      </c>
      <c r="H210">
        <v>1</v>
      </c>
      <c r="I210">
        <v>148</v>
      </c>
      <c r="J210">
        <v>2</v>
      </c>
      <c r="K210" t="s">
        <v>197</v>
      </c>
      <c r="L210" t="s">
        <v>196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f t="shared" si="70"/>
        <v>148.00337833982033</v>
      </c>
      <c r="S210">
        <f t="shared" si="71"/>
        <v>185.00422292477541</v>
      </c>
      <c r="U210">
        <v>209</v>
      </c>
      <c r="V210">
        <v>148.00337833982033</v>
      </c>
    </row>
    <row r="211" spans="1:22" x14ac:dyDescent="0.3">
      <c r="A211">
        <v>210</v>
      </c>
      <c r="B211">
        <v>1</v>
      </c>
      <c r="C211" t="s">
        <v>194</v>
      </c>
      <c r="D211" t="s">
        <v>195</v>
      </c>
      <c r="E211" t="s">
        <v>196</v>
      </c>
      <c r="F211">
        <v>944</v>
      </c>
      <c r="G211">
        <v>514</v>
      </c>
      <c r="H211">
        <v>1</v>
      </c>
      <c r="I211">
        <v>64</v>
      </c>
      <c r="J211">
        <v>2</v>
      </c>
      <c r="K211" t="s">
        <v>197</v>
      </c>
      <c r="L211" t="s">
        <v>196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f t="shared" si="70"/>
        <v>64.007812023221035</v>
      </c>
      <c r="S211">
        <f t="shared" si="71"/>
        <v>80.009765029026283</v>
      </c>
      <c r="U211">
        <v>210</v>
      </c>
      <c r="V211">
        <v>64.007812023221035</v>
      </c>
    </row>
    <row r="212" spans="1:22" x14ac:dyDescent="0.3">
      <c r="A212">
        <v>211</v>
      </c>
      <c r="B212">
        <v>2</v>
      </c>
      <c r="C212" t="s">
        <v>194</v>
      </c>
      <c r="D212" t="s">
        <v>195</v>
      </c>
      <c r="E212" t="s">
        <v>196</v>
      </c>
      <c r="F212">
        <v>1069</v>
      </c>
      <c r="G212">
        <v>397</v>
      </c>
      <c r="H212">
        <v>8</v>
      </c>
      <c r="I212">
        <v>78</v>
      </c>
      <c r="J212">
        <v>2</v>
      </c>
      <c r="K212" t="s">
        <v>197</v>
      </c>
      <c r="L212" t="s">
        <v>196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f t="shared" si="70"/>
        <v>78.409183135650636</v>
      </c>
      <c r="S212">
        <f t="shared" si="71"/>
        <v>98.011478919563288</v>
      </c>
      <c r="U212">
        <v>211</v>
      </c>
      <c r="V212">
        <v>78.409183135650636</v>
      </c>
    </row>
    <row r="213" spans="1:22" x14ac:dyDescent="0.3">
      <c r="A213">
        <v>212</v>
      </c>
      <c r="B213">
        <v>3</v>
      </c>
      <c r="C213" t="s">
        <v>194</v>
      </c>
      <c r="D213" t="s">
        <v>195</v>
      </c>
      <c r="E213" t="s">
        <v>196</v>
      </c>
      <c r="F213">
        <v>1073</v>
      </c>
      <c r="G213">
        <v>638</v>
      </c>
      <c r="H213">
        <v>8</v>
      </c>
      <c r="I213">
        <v>48</v>
      </c>
      <c r="J213">
        <v>2</v>
      </c>
      <c r="K213" t="s">
        <v>197</v>
      </c>
      <c r="L213" t="s">
        <v>196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f t="shared" si="70"/>
        <v>48.662100242385755</v>
      </c>
      <c r="S213">
        <f t="shared" si="71"/>
        <v>60.827625302982192</v>
      </c>
      <c r="U213">
        <v>212</v>
      </c>
      <c r="V213">
        <v>48.662100242385755</v>
      </c>
    </row>
    <row r="214" spans="1:22" x14ac:dyDescent="0.3">
      <c r="A214">
        <v>213</v>
      </c>
      <c r="B214">
        <v>4</v>
      </c>
      <c r="C214" t="s">
        <v>194</v>
      </c>
      <c r="D214" t="s">
        <v>195</v>
      </c>
      <c r="E214" t="s">
        <v>196</v>
      </c>
      <c r="F214">
        <v>921</v>
      </c>
      <c r="G214">
        <v>653</v>
      </c>
      <c r="H214">
        <v>28</v>
      </c>
      <c r="I214">
        <v>48</v>
      </c>
      <c r="J214">
        <v>2</v>
      </c>
      <c r="K214" t="s">
        <v>197</v>
      </c>
      <c r="L214" t="s">
        <v>196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f t="shared" si="70"/>
        <v>55.569775957799216</v>
      </c>
      <c r="S214">
        <f t="shared" si="71"/>
        <v>69.462219947249011</v>
      </c>
      <c r="U214">
        <v>213</v>
      </c>
      <c r="V214">
        <v>55.569775957799216</v>
      </c>
    </row>
    <row r="215" spans="1:22" x14ac:dyDescent="0.3">
      <c r="A215">
        <v>214</v>
      </c>
      <c r="B215">
        <v>5</v>
      </c>
      <c r="C215" t="s">
        <v>194</v>
      </c>
      <c r="D215" t="s">
        <v>195</v>
      </c>
      <c r="E215" t="s">
        <v>196</v>
      </c>
      <c r="F215">
        <v>501</v>
      </c>
      <c r="G215">
        <v>285</v>
      </c>
      <c r="H215">
        <v>5</v>
      </c>
      <c r="I215">
        <v>150</v>
      </c>
      <c r="J215">
        <v>2</v>
      </c>
      <c r="K215" t="s">
        <v>197</v>
      </c>
      <c r="L215" t="s">
        <v>196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f t="shared" si="70"/>
        <v>150.08331019803634</v>
      </c>
      <c r="S215">
        <f t="shared" si="71"/>
        <v>187.60413774754542</v>
      </c>
      <c r="U215">
        <v>214</v>
      </c>
      <c r="V215">
        <v>150.08331019803634</v>
      </c>
    </row>
    <row r="216" spans="1:22" x14ac:dyDescent="0.3">
      <c r="A216">
        <v>215</v>
      </c>
      <c r="B216">
        <v>6</v>
      </c>
      <c r="C216" t="s">
        <v>194</v>
      </c>
      <c r="D216" t="s">
        <v>195</v>
      </c>
      <c r="E216" t="s">
        <v>196</v>
      </c>
      <c r="F216">
        <v>330</v>
      </c>
      <c r="G216">
        <v>326</v>
      </c>
      <c r="H216">
        <v>48</v>
      </c>
      <c r="I216">
        <v>40</v>
      </c>
      <c r="J216">
        <v>2</v>
      </c>
      <c r="K216" t="s">
        <v>197</v>
      </c>
      <c r="L216" t="s">
        <v>196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f t="shared" si="70"/>
        <v>62.481997407253232</v>
      </c>
      <c r="S216">
        <f t="shared" si="71"/>
        <v>78.10249675906654</v>
      </c>
      <c r="U216">
        <v>215</v>
      </c>
      <c r="V216">
        <v>62.481997407253232</v>
      </c>
    </row>
    <row r="217" spans="1:22" x14ac:dyDescent="0.3">
      <c r="A217">
        <v>216</v>
      </c>
      <c r="B217">
        <v>7</v>
      </c>
      <c r="C217" t="s">
        <v>194</v>
      </c>
      <c r="D217" t="s">
        <v>195</v>
      </c>
      <c r="E217" t="s">
        <v>196</v>
      </c>
      <c r="F217">
        <v>278</v>
      </c>
      <c r="G217">
        <v>208</v>
      </c>
      <c r="H217">
        <v>4</v>
      </c>
      <c r="I217">
        <v>233</v>
      </c>
      <c r="J217">
        <v>2</v>
      </c>
      <c r="K217" t="s">
        <v>197</v>
      </c>
      <c r="L217" t="s">
        <v>196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f t="shared" si="70"/>
        <v>233.03433223454437</v>
      </c>
      <c r="S217">
        <f t="shared" si="71"/>
        <v>291.29291529318044</v>
      </c>
      <c r="U217">
        <v>216</v>
      </c>
      <c r="V217">
        <v>233.03433223454437</v>
      </c>
    </row>
    <row r="218" spans="1:22" x14ac:dyDescent="0.3">
      <c r="A218">
        <v>217</v>
      </c>
      <c r="B218">
        <v>8</v>
      </c>
      <c r="C218" t="s">
        <v>194</v>
      </c>
      <c r="D218" t="s">
        <v>195</v>
      </c>
      <c r="E218" t="s">
        <v>196</v>
      </c>
      <c r="F218">
        <v>289</v>
      </c>
      <c r="G218">
        <v>692</v>
      </c>
      <c r="H218">
        <v>6</v>
      </c>
      <c r="I218">
        <v>94</v>
      </c>
      <c r="J218">
        <v>2</v>
      </c>
      <c r="K218" t="s">
        <v>197</v>
      </c>
      <c r="L218" t="s">
        <v>196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f t="shared" si="70"/>
        <v>94.19129471453293</v>
      </c>
      <c r="S218">
        <f t="shared" si="71"/>
        <v>117.73911839316615</v>
      </c>
      <c r="U218">
        <v>217</v>
      </c>
      <c r="V218">
        <v>94.19129471453293</v>
      </c>
    </row>
    <row r="219" spans="1:22" x14ac:dyDescent="0.3">
      <c r="A219">
        <v>218</v>
      </c>
      <c r="B219">
        <v>9</v>
      </c>
      <c r="C219" t="s">
        <v>194</v>
      </c>
      <c r="D219" t="s">
        <v>195</v>
      </c>
      <c r="E219" t="s">
        <v>196</v>
      </c>
      <c r="F219">
        <v>108</v>
      </c>
      <c r="G219">
        <v>710</v>
      </c>
      <c r="H219">
        <v>3</v>
      </c>
      <c r="I219">
        <v>41</v>
      </c>
      <c r="J219">
        <v>2</v>
      </c>
      <c r="K219" t="s">
        <v>197</v>
      </c>
      <c r="L219" t="s">
        <v>196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f t="shared" si="70"/>
        <v>41.109609582188931</v>
      </c>
      <c r="S219">
        <f t="shared" si="71"/>
        <v>51.387011977736158</v>
      </c>
      <c r="U219">
        <v>218</v>
      </c>
      <c r="V219">
        <v>41.109609582188931</v>
      </c>
    </row>
    <row r="220" spans="1:22" x14ac:dyDescent="0.3">
      <c r="A220">
        <v>219</v>
      </c>
      <c r="B220">
        <v>10</v>
      </c>
      <c r="C220" t="s">
        <v>194</v>
      </c>
      <c r="D220" t="s">
        <v>195</v>
      </c>
      <c r="E220" t="s">
        <v>196</v>
      </c>
      <c r="F220">
        <v>800</v>
      </c>
      <c r="G220">
        <v>306</v>
      </c>
      <c r="H220">
        <v>158</v>
      </c>
      <c r="I220">
        <v>141</v>
      </c>
      <c r="J220">
        <v>2</v>
      </c>
      <c r="K220" t="s">
        <v>197</v>
      </c>
      <c r="L220" t="s">
        <v>196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f t="shared" si="70"/>
        <v>211.7663807123312</v>
      </c>
      <c r="S220">
        <f t="shared" si="71"/>
        <v>264.70797589041399</v>
      </c>
      <c r="U220">
        <v>219</v>
      </c>
      <c r="V220">
        <v>211.7663807123312</v>
      </c>
    </row>
    <row r="221" spans="1:22" x14ac:dyDescent="0.3">
      <c r="A221">
        <v>220</v>
      </c>
      <c r="B221">
        <v>11</v>
      </c>
      <c r="C221" t="s">
        <v>194</v>
      </c>
      <c r="D221" t="s">
        <v>195</v>
      </c>
      <c r="E221" t="s">
        <v>196</v>
      </c>
      <c r="F221">
        <v>85</v>
      </c>
      <c r="G221">
        <v>161</v>
      </c>
      <c r="H221">
        <v>22</v>
      </c>
      <c r="I221">
        <v>110</v>
      </c>
      <c r="J221">
        <v>2</v>
      </c>
      <c r="K221" t="s">
        <v>197</v>
      </c>
      <c r="L221" t="s">
        <v>196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f t="shared" si="70"/>
        <v>112.17842929904127</v>
      </c>
      <c r="S221">
        <f t="shared" si="71"/>
        <v>140.22303662380159</v>
      </c>
      <c r="U221">
        <v>220</v>
      </c>
      <c r="V221">
        <v>112.17842929904127</v>
      </c>
    </row>
    <row r="222" spans="1:22" x14ac:dyDescent="0.3">
      <c r="A222">
        <v>221</v>
      </c>
      <c r="B222">
        <v>12</v>
      </c>
      <c r="C222" t="s">
        <v>194</v>
      </c>
      <c r="D222" t="s">
        <v>195</v>
      </c>
      <c r="E222" t="s">
        <v>196</v>
      </c>
      <c r="F222">
        <v>353</v>
      </c>
      <c r="G222">
        <v>541</v>
      </c>
      <c r="H222">
        <v>80</v>
      </c>
      <c r="I222">
        <v>41</v>
      </c>
      <c r="J222">
        <v>2</v>
      </c>
      <c r="K222" t="s">
        <v>197</v>
      </c>
      <c r="L222" t="s">
        <v>196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f t="shared" si="70"/>
        <v>89.894382471876412</v>
      </c>
      <c r="S222">
        <f t="shared" si="71"/>
        <v>112.36797808984551</v>
      </c>
      <c r="U222">
        <v>221</v>
      </c>
      <c r="V222">
        <v>89.894382471876412</v>
      </c>
    </row>
    <row r="223" spans="1:22" x14ac:dyDescent="0.3">
      <c r="A223">
        <v>222</v>
      </c>
      <c r="B223">
        <v>13</v>
      </c>
      <c r="C223" t="s">
        <v>194</v>
      </c>
      <c r="D223" t="s">
        <v>195</v>
      </c>
      <c r="E223" t="s">
        <v>196</v>
      </c>
      <c r="F223">
        <v>48</v>
      </c>
      <c r="G223">
        <v>480</v>
      </c>
      <c r="H223">
        <v>6</v>
      </c>
      <c r="I223">
        <v>43</v>
      </c>
      <c r="J223">
        <v>2</v>
      </c>
      <c r="K223" t="s">
        <v>197</v>
      </c>
      <c r="L223" t="s">
        <v>196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f t="shared" si="70"/>
        <v>43.416586692184822</v>
      </c>
      <c r="S223">
        <f t="shared" si="71"/>
        <v>54.270733365231024</v>
      </c>
      <c r="U223">
        <v>222</v>
      </c>
      <c r="V223">
        <v>43.416586692184822</v>
      </c>
    </row>
    <row r="224" spans="1:22" x14ac:dyDescent="0.3">
      <c r="A224">
        <v>223</v>
      </c>
      <c r="B224">
        <v>0</v>
      </c>
      <c r="C224" t="s">
        <v>194</v>
      </c>
      <c r="D224" t="s">
        <v>195</v>
      </c>
      <c r="E224" t="s">
        <v>196</v>
      </c>
      <c r="F224">
        <v>385</v>
      </c>
      <c r="G224">
        <v>328</v>
      </c>
      <c r="H224">
        <v>65</v>
      </c>
      <c r="I224">
        <v>173</v>
      </c>
      <c r="J224">
        <v>2</v>
      </c>
      <c r="K224" t="s">
        <v>197</v>
      </c>
      <c r="L224" t="s">
        <v>196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f t="shared" si="70"/>
        <v>184.80800848448101</v>
      </c>
      <c r="S224">
        <f t="shared" si="71"/>
        <v>231.01001060560125</v>
      </c>
      <c r="U224">
        <v>223</v>
      </c>
      <c r="V224">
        <v>184.80800848448101</v>
      </c>
    </row>
    <row r="225" spans="1:22" x14ac:dyDescent="0.3">
      <c r="A225">
        <v>224</v>
      </c>
      <c r="B225">
        <v>1</v>
      </c>
      <c r="C225" t="s">
        <v>194</v>
      </c>
      <c r="D225" t="s">
        <v>195</v>
      </c>
      <c r="E225" t="s">
        <v>196</v>
      </c>
      <c r="F225">
        <v>752</v>
      </c>
      <c r="G225">
        <v>174</v>
      </c>
      <c r="H225">
        <v>2</v>
      </c>
      <c r="I225">
        <v>100</v>
      </c>
      <c r="J225">
        <v>2</v>
      </c>
      <c r="K225" t="s">
        <v>197</v>
      </c>
      <c r="L225" t="s">
        <v>196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f t="shared" si="70"/>
        <v>100.01999800039989</v>
      </c>
      <c r="S225">
        <f t="shared" si="71"/>
        <v>125.02499750049986</v>
      </c>
      <c r="U225">
        <v>224</v>
      </c>
      <c r="V225">
        <v>100.01999800039989</v>
      </c>
    </row>
    <row r="226" spans="1:22" x14ac:dyDescent="0.3">
      <c r="A226">
        <v>225</v>
      </c>
      <c r="B226">
        <v>2</v>
      </c>
      <c r="C226" t="s">
        <v>194</v>
      </c>
      <c r="D226" t="s">
        <v>195</v>
      </c>
      <c r="E226" t="s">
        <v>196</v>
      </c>
      <c r="F226">
        <v>588</v>
      </c>
      <c r="G226">
        <v>224</v>
      </c>
      <c r="H226">
        <v>10</v>
      </c>
      <c r="I226">
        <v>15</v>
      </c>
      <c r="J226">
        <v>2</v>
      </c>
      <c r="K226" t="s">
        <v>197</v>
      </c>
      <c r="L226" t="s">
        <v>196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f t="shared" si="70"/>
        <v>18.027756377319946</v>
      </c>
      <c r="S226">
        <f t="shared" si="71"/>
        <v>22.534695471649933</v>
      </c>
      <c r="U226">
        <v>225</v>
      </c>
      <c r="V226">
        <v>18.027756377319946</v>
      </c>
    </row>
    <row r="227" spans="1:22" x14ac:dyDescent="0.3">
      <c r="A227">
        <v>226</v>
      </c>
      <c r="B227">
        <v>3</v>
      </c>
      <c r="C227" t="s">
        <v>194</v>
      </c>
      <c r="D227" t="s">
        <v>195</v>
      </c>
      <c r="E227" t="s">
        <v>196</v>
      </c>
      <c r="F227">
        <v>821</v>
      </c>
      <c r="G227">
        <v>272</v>
      </c>
      <c r="H227">
        <v>5</v>
      </c>
      <c r="I227">
        <v>26</v>
      </c>
      <c r="J227">
        <v>2</v>
      </c>
      <c r="K227" t="s">
        <v>197</v>
      </c>
      <c r="L227" t="s">
        <v>196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f t="shared" si="70"/>
        <v>26.476404589747453</v>
      </c>
      <c r="S227">
        <f t="shared" si="71"/>
        <v>33.095505737184311</v>
      </c>
      <c r="U227">
        <v>226</v>
      </c>
      <c r="V227">
        <v>26.476404589747453</v>
      </c>
    </row>
    <row r="228" spans="1:22" x14ac:dyDescent="0.3">
      <c r="A228">
        <v>227</v>
      </c>
      <c r="B228">
        <v>4</v>
      </c>
      <c r="C228" t="s">
        <v>194</v>
      </c>
      <c r="D228" t="s">
        <v>195</v>
      </c>
      <c r="E228" t="s">
        <v>196</v>
      </c>
      <c r="F228">
        <v>1101</v>
      </c>
      <c r="G228">
        <v>178</v>
      </c>
      <c r="H228">
        <v>5</v>
      </c>
      <c r="I228">
        <v>21</v>
      </c>
      <c r="J228">
        <v>2</v>
      </c>
      <c r="K228" t="s">
        <v>197</v>
      </c>
      <c r="L228" t="s">
        <v>196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f t="shared" si="70"/>
        <v>21.587033144922902</v>
      </c>
      <c r="S228">
        <f t="shared" si="71"/>
        <v>26.983791431153627</v>
      </c>
      <c r="U228">
        <v>227</v>
      </c>
      <c r="V228">
        <v>21.587033144922902</v>
      </c>
    </row>
    <row r="229" spans="1:22" x14ac:dyDescent="0.3">
      <c r="A229">
        <v>228</v>
      </c>
      <c r="B229">
        <v>5</v>
      </c>
      <c r="C229" t="s">
        <v>194</v>
      </c>
      <c r="D229" t="s">
        <v>195</v>
      </c>
      <c r="E229" t="s">
        <v>196</v>
      </c>
      <c r="F229">
        <v>969</v>
      </c>
      <c r="G229">
        <v>524</v>
      </c>
      <c r="H229">
        <v>1</v>
      </c>
      <c r="I229">
        <v>49</v>
      </c>
      <c r="J229">
        <v>2</v>
      </c>
      <c r="K229" t="s">
        <v>197</v>
      </c>
      <c r="L229" t="s">
        <v>196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f t="shared" si="70"/>
        <v>49.010203019371382</v>
      </c>
      <c r="S229">
        <f t="shared" si="71"/>
        <v>61.262753774214225</v>
      </c>
      <c r="U229">
        <v>228</v>
      </c>
      <c r="V229">
        <v>49.010203019371382</v>
      </c>
    </row>
    <row r="230" spans="1:22" x14ac:dyDescent="0.3">
      <c r="A230">
        <v>229</v>
      </c>
      <c r="B230">
        <v>6</v>
      </c>
      <c r="C230" t="s">
        <v>194</v>
      </c>
      <c r="D230" t="s">
        <v>195</v>
      </c>
      <c r="E230" t="s">
        <v>196</v>
      </c>
      <c r="F230">
        <v>744</v>
      </c>
      <c r="G230">
        <v>476</v>
      </c>
      <c r="H230">
        <v>25</v>
      </c>
      <c r="I230">
        <v>31</v>
      </c>
      <c r="J230">
        <v>2</v>
      </c>
      <c r="K230" t="s">
        <v>197</v>
      </c>
      <c r="L230" t="s">
        <v>196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f t="shared" si="70"/>
        <v>39.824615503479755</v>
      </c>
      <c r="S230">
        <f t="shared" si="71"/>
        <v>49.780769379349692</v>
      </c>
      <c r="U230">
        <v>229</v>
      </c>
      <c r="V230">
        <v>39.824615503479755</v>
      </c>
    </row>
    <row r="231" spans="1:22" x14ac:dyDescent="0.3">
      <c r="A231">
        <v>230</v>
      </c>
      <c r="B231">
        <v>7</v>
      </c>
      <c r="C231" t="s">
        <v>194</v>
      </c>
      <c r="D231" t="s">
        <v>195</v>
      </c>
      <c r="E231" t="s">
        <v>196</v>
      </c>
      <c r="F231">
        <v>684</v>
      </c>
      <c r="G231">
        <v>461</v>
      </c>
      <c r="H231">
        <v>11</v>
      </c>
      <c r="I231">
        <v>14</v>
      </c>
      <c r="J231">
        <v>2</v>
      </c>
      <c r="K231" t="s">
        <v>197</v>
      </c>
      <c r="L231" t="s">
        <v>196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f t="shared" si="70"/>
        <v>17.804493814764857</v>
      </c>
      <c r="S231">
        <f t="shared" si="71"/>
        <v>22.255617268456071</v>
      </c>
      <c r="U231">
        <v>230</v>
      </c>
      <c r="V231">
        <v>17.804493814764857</v>
      </c>
    </row>
    <row r="232" spans="1:22" x14ac:dyDescent="0.3">
      <c r="A232">
        <v>231</v>
      </c>
      <c r="B232">
        <v>8</v>
      </c>
      <c r="C232" t="s">
        <v>194</v>
      </c>
      <c r="D232" t="s">
        <v>195</v>
      </c>
      <c r="E232" t="s">
        <v>196</v>
      </c>
      <c r="F232">
        <v>650</v>
      </c>
      <c r="G232">
        <v>542</v>
      </c>
      <c r="H232">
        <v>3</v>
      </c>
      <c r="I232">
        <v>137</v>
      </c>
      <c r="J232">
        <v>2</v>
      </c>
      <c r="K232" t="s">
        <v>197</v>
      </c>
      <c r="L232" t="s">
        <v>196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f t="shared" si="70"/>
        <v>137.03284277865654</v>
      </c>
      <c r="S232">
        <f t="shared" si="71"/>
        <v>171.29105347332066</v>
      </c>
      <c r="U232">
        <v>231</v>
      </c>
      <c r="V232">
        <v>137.03284277865654</v>
      </c>
    </row>
    <row r="233" spans="1:22" x14ac:dyDescent="0.3">
      <c r="A233">
        <v>232</v>
      </c>
      <c r="B233">
        <v>9</v>
      </c>
      <c r="C233" t="s">
        <v>194</v>
      </c>
      <c r="D233" t="s">
        <v>195</v>
      </c>
      <c r="E233" t="s">
        <v>196</v>
      </c>
      <c r="F233">
        <v>970</v>
      </c>
      <c r="G233">
        <v>842</v>
      </c>
      <c r="H233">
        <v>7</v>
      </c>
      <c r="I233">
        <v>100</v>
      </c>
      <c r="J233">
        <v>2</v>
      </c>
      <c r="K233" t="s">
        <v>197</v>
      </c>
      <c r="L233" t="s">
        <v>196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f t="shared" si="70"/>
        <v>100.24470060806208</v>
      </c>
      <c r="S233">
        <f t="shared" si="71"/>
        <v>125.30587576007758</v>
      </c>
      <c r="U233">
        <v>232</v>
      </c>
      <c r="V233">
        <v>100.24470060806208</v>
      </c>
    </row>
    <row r="234" spans="1:22" x14ac:dyDescent="0.3">
      <c r="A234">
        <v>233</v>
      </c>
      <c r="B234">
        <v>10</v>
      </c>
      <c r="C234" t="s">
        <v>194</v>
      </c>
      <c r="D234" t="s">
        <v>195</v>
      </c>
      <c r="E234" t="s">
        <v>196</v>
      </c>
      <c r="F234">
        <v>914</v>
      </c>
      <c r="G234">
        <v>748</v>
      </c>
      <c r="H234">
        <v>1</v>
      </c>
      <c r="I234">
        <v>59</v>
      </c>
      <c r="J234">
        <v>2</v>
      </c>
      <c r="K234" t="s">
        <v>197</v>
      </c>
      <c r="L234" t="s">
        <v>196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f t="shared" si="70"/>
        <v>59.008473967727717</v>
      </c>
      <c r="S234">
        <f t="shared" si="71"/>
        <v>73.760592459659648</v>
      </c>
      <c r="U234">
        <v>233</v>
      </c>
      <c r="V234">
        <v>59.008473967727717</v>
      </c>
    </row>
    <row r="235" spans="1:22" x14ac:dyDescent="0.3">
      <c r="A235">
        <v>234</v>
      </c>
      <c r="B235">
        <v>11</v>
      </c>
      <c r="C235" t="s">
        <v>194</v>
      </c>
      <c r="D235" t="s">
        <v>195</v>
      </c>
      <c r="E235" t="s">
        <v>196</v>
      </c>
      <c r="F235">
        <v>518</v>
      </c>
      <c r="G235">
        <v>813</v>
      </c>
      <c r="H235">
        <v>11</v>
      </c>
      <c r="I235">
        <v>136</v>
      </c>
      <c r="J235">
        <v>2</v>
      </c>
      <c r="K235" t="s">
        <v>197</v>
      </c>
      <c r="L235" t="s">
        <v>196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f t="shared" si="70"/>
        <v>136.444127759314</v>
      </c>
      <c r="S235">
        <f t="shared" si="71"/>
        <v>170.55515969914248</v>
      </c>
      <c r="U235">
        <v>234</v>
      </c>
      <c r="V235">
        <v>136.444127759314</v>
      </c>
    </row>
    <row r="236" spans="1:22" x14ac:dyDescent="0.3">
      <c r="A236">
        <v>235</v>
      </c>
      <c r="B236">
        <v>12</v>
      </c>
      <c r="C236" t="s">
        <v>194</v>
      </c>
      <c r="D236" t="s">
        <v>195</v>
      </c>
      <c r="E236" t="s">
        <v>196</v>
      </c>
      <c r="F236">
        <v>282</v>
      </c>
      <c r="G236">
        <v>726</v>
      </c>
      <c r="H236">
        <v>225</v>
      </c>
      <c r="I236">
        <v>15</v>
      </c>
      <c r="J236">
        <v>2</v>
      </c>
      <c r="K236" t="s">
        <v>197</v>
      </c>
      <c r="L236" t="s">
        <v>196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f t="shared" si="70"/>
        <v>225.49944567559362</v>
      </c>
      <c r="S236">
        <f t="shared" si="71"/>
        <v>281.874307094492</v>
      </c>
      <c r="U236">
        <v>235</v>
      </c>
      <c r="V236">
        <v>225.49944567559362</v>
      </c>
    </row>
    <row r="237" spans="1:22" x14ac:dyDescent="0.3">
      <c r="A237">
        <v>236</v>
      </c>
      <c r="B237">
        <v>13</v>
      </c>
      <c r="C237" t="s">
        <v>194</v>
      </c>
      <c r="D237" t="s">
        <v>195</v>
      </c>
      <c r="E237" t="s">
        <v>196</v>
      </c>
      <c r="F237">
        <v>60</v>
      </c>
      <c r="G237">
        <v>861</v>
      </c>
      <c r="H237">
        <v>145</v>
      </c>
      <c r="I237">
        <v>28</v>
      </c>
      <c r="J237">
        <v>2</v>
      </c>
      <c r="K237" t="s">
        <v>197</v>
      </c>
      <c r="L237" t="s">
        <v>196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f t="shared" si="70"/>
        <v>147.67870530310049</v>
      </c>
      <c r="S237">
        <f t="shared" si="71"/>
        <v>184.59838162887559</v>
      </c>
      <c r="U237">
        <v>236</v>
      </c>
      <c r="V237">
        <v>147.67870530310049</v>
      </c>
    </row>
    <row r="238" spans="1:22" x14ac:dyDescent="0.3">
      <c r="A238">
        <v>237</v>
      </c>
      <c r="B238">
        <v>14</v>
      </c>
      <c r="C238" t="s">
        <v>194</v>
      </c>
      <c r="D238" t="s">
        <v>195</v>
      </c>
      <c r="E238" t="s">
        <v>196</v>
      </c>
      <c r="F238">
        <v>169</v>
      </c>
      <c r="G238">
        <v>312</v>
      </c>
      <c r="H238">
        <v>1</v>
      </c>
      <c r="I238">
        <v>258</v>
      </c>
      <c r="J238">
        <v>2</v>
      </c>
      <c r="K238" t="s">
        <v>197</v>
      </c>
      <c r="L238" t="s">
        <v>196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f t="shared" si="70"/>
        <v>258.00193797721755</v>
      </c>
      <c r="S238">
        <f t="shared" si="71"/>
        <v>322.50242247152192</v>
      </c>
      <c r="U238">
        <v>237</v>
      </c>
      <c r="V238">
        <v>258.00193797721755</v>
      </c>
    </row>
    <row r="239" spans="1:22" x14ac:dyDescent="0.3">
      <c r="A239">
        <v>238</v>
      </c>
      <c r="B239">
        <v>15</v>
      </c>
      <c r="C239" t="s">
        <v>194</v>
      </c>
      <c r="D239" t="s">
        <v>195</v>
      </c>
      <c r="E239" t="s">
        <v>196</v>
      </c>
      <c r="F239">
        <v>33</v>
      </c>
      <c r="G239">
        <v>22</v>
      </c>
      <c r="H239">
        <v>97</v>
      </c>
      <c r="I239">
        <v>13</v>
      </c>
      <c r="J239">
        <v>2</v>
      </c>
      <c r="K239" t="s">
        <v>197</v>
      </c>
      <c r="L239" t="s">
        <v>196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f t="shared" si="70"/>
        <v>97.867257037274726</v>
      </c>
      <c r="S239">
        <f t="shared" si="71"/>
        <v>122.33407129659341</v>
      </c>
      <c r="U239">
        <v>238</v>
      </c>
      <c r="V239">
        <v>97.867257037274726</v>
      </c>
    </row>
    <row r="240" spans="1:22" x14ac:dyDescent="0.3">
      <c r="A240">
        <v>239</v>
      </c>
      <c r="B240">
        <v>16</v>
      </c>
      <c r="C240" t="s">
        <v>194</v>
      </c>
      <c r="D240" t="s">
        <v>195</v>
      </c>
      <c r="E240" t="s">
        <v>196</v>
      </c>
      <c r="F240">
        <v>600</v>
      </c>
      <c r="G240">
        <v>156</v>
      </c>
      <c r="H240">
        <v>7</v>
      </c>
      <c r="I240">
        <v>26</v>
      </c>
      <c r="J240">
        <v>2</v>
      </c>
      <c r="K240" t="s">
        <v>197</v>
      </c>
      <c r="L240" t="s">
        <v>196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f t="shared" si="70"/>
        <v>26.92582403567252</v>
      </c>
      <c r="S240">
        <f t="shared" si="71"/>
        <v>33.657280044590649</v>
      </c>
      <c r="U240">
        <v>239</v>
      </c>
      <c r="V240">
        <v>26.92582403567252</v>
      </c>
    </row>
    <row r="241" spans="1:22" x14ac:dyDescent="0.3">
      <c r="A241">
        <v>240</v>
      </c>
      <c r="B241">
        <v>240</v>
      </c>
      <c r="C241">
        <v>240</v>
      </c>
      <c r="D241">
        <v>240</v>
      </c>
      <c r="E241">
        <v>240</v>
      </c>
      <c r="F241">
        <v>240</v>
      </c>
      <c r="G241">
        <v>240</v>
      </c>
      <c r="H241">
        <v>240</v>
      </c>
      <c r="I241">
        <v>240</v>
      </c>
      <c r="J241">
        <v>240</v>
      </c>
      <c r="K241">
        <v>240</v>
      </c>
      <c r="L241">
        <v>240</v>
      </c>
      <c r="M241">
        <v>240</v>
      </c>
      <c r="N241">
        <v>240</v>
      </c>
      <c r="O241">
        <v>240</v>
      </c>
      <c r="P241">
        <v>240</v>
      </c>
      <c r="Q241">
        <v>240</v>
      </c>
      <c r="R241">
        <f t="shared" si="70"/>
        <v>339.41125496954282</v>
      </c>
      <c r="S241">
        <f t="shared" si="71"/>
        <v>424.26406871192853</v>
      </c>
      <c r="U241">
        <v>240</v>
      </c>
      <c r="V241">
        <v>339.41125496954282</v>
      </c>
    </row>
    <row r="242" spans="1:22" x14ac:dyDescent="0.3">
      <c r="A242">
        <v>241</v>
      </c>
      <c r="B242">
        <v>241</v>
      </c>
      <c r="C242">
        <v>241</v>
      </c>
      <c r="D242">
        <v>241</v>
      </c>
      <c r="E242">
        <v>241</v>
      </c>
      <c r="F242">
        <v>241</v>
      </c>
      <c r="G242">
        <v>241</v>
      </c>
      <c r="H242">
        <v>241</v>
      </c>
      <c r="I242">
        <v>241</v>
      </c>
      <c r="J242">
        <v>241</v>
      </c>
      <c r="K242">
        <v>241</v>
      </c>
      <c r="L242">
        <v>241</v>
      </c>
      <c r="M242">
        <v>241</v>
      </c>
      <c r="N242">
        <v>241</v>
      </c>
      <c r="O242">
        <v>241</v>
      </c>
      <c r="P242">
        <v>241</v>
      </c>
      <c r="Q242">
        <v>241</v>
      </c>
      <c r="R242">
        <f t="shared" si="70"/>
        <v>340.82546853191593</v>
      </c>
      <c r="S242">
        <f t="shared" si="71"/>
        <v>426.03183566489491</v>
      </c>
      <c r="U242">
        <v>241</v>
      </c>
      <c r="V242">
        <v>340.82546853191593</v>
      </c>
    </row>
    <row r="243" spans="1:22" x14ac:dyDescent="0.3">
      <c r="A243">
        <v>242</v>
      </c>
      <c r="B243">
        <v>242</v>
      </c>
      <c r="C243">
        <v>242</v>
      </c>
      <c r="D243">
        <v>242</v>
      </c>
      <c r="E243">
        <v>242</v>
      </c>
      <c r="F243">
        <v>242</v>
      </c>
      <c r="G243">
        <v>242</v>
      </c>
      <c r="H243">
        <v>242</v>
      </c>
      <c r="I243">
        <v>242</v>
      </c>
      <c r="J243">
        <v>242</v>
      </c>
      <c r="K243">
        <v>242</v>
      </c>
      <c r="L243">
        <v>242</v>
      </c>
      <c r="M243">
        <v>242</v>
      </c>
      <c r="N243">
        <v>242</v>
      </c>
      <c r="O243">
        <v>242</v>
      </c>
      <c r="P243">
        <v>242</v>
      </c>
      <c r="Q243">
        <v>242</v>
      </c>
      <c r="R243">
        <f t="shared" si="70"/>
        <v>342.23968209428898</v>
      </c>
      <c r="S243">
        <f t="shared" si="71"/>
        <v>427.79960261786118</v>
      </c>
      <c r="U243">
        <v>242</v>
      </c>
      <c r="V243">
        <v>342.23968209428898</v>
      </c>
    </row>
    <row r="244" spans="1:22" x14ac:dyDescent="0.3">
      <c r="A244">
        <v>243</v>
      </c>
      <c r="B244">
        <v>0</v>
      </c>
      <c r="C244" t="s">
        <v>194</v>
      </c>
      <c r="D244" t="s">
        <v>195</v>
      </c>
      <c r="E244" t="s">
        <v>196</v>
      </c>
      <c r="F244">
        <v>110</v>
      </c>
      <c r="G244">
        <v>690</v>
      </c>
      <c r="H244">
        <v>128</v>
      </c>
      <c r="I244">
        <v>5</v>
      </c>
      <c r="J244">
        <v>2</v>
      </c>
      <c r="K244" t="s">
        <v>197</v>
      </c>
      <c r="L244" t="s">
        <v>196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f t="shared" si="70"/>
        <v>128.09761902549164</v>
      </c>
      <c r="S244">
        <f t="shared" si="71"/>
        <v>160.12202378186453</v>
      </c>
      <c r="U244">
        <v>243</v>
      </c>
      <c r="V244">
        <v>128.09761902549164</v>
      </c>
    </row>
    <row r="245" spans="1:22" x14ac:dyDescent="0.3">
      <c r="A245">
        <v>244</v>
      </c>
      <c r="B245">
        <v>1</v>
      </c>
      <c r="C245" t="s">
        <v>194</v>
      </c>
      <c r="D245" t="s">
        <v>195</v>
      </c>
      <c r="E245" t="s">
        <v>196</v>
      </c>
      <c r="F245">
        <v>816</v>
      </c>
      <c r="G245">
        <v>450</v>
      </c>
      <c r="H245">
        <v>5</v>
      </c>
      <c r="I245">
        <v>148</v>
      </c>
      <c r="J245">
        <v>2</v>
      </c>
      <c r="K245" t="s">
        <v>197</v>
      </c>
      <c r="L245" t="s">
        <v>196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f t="shared" si="70"/>
        <v>148.08443537387717</v>
      </c>
      <c r="S245">
        <f t="shared" si="71"/>
        <v>185.10554421734645</v>
      </c>
      <c r="U245">
        <v>244</v>
      </c>
      <c r="V245">
        <v>148.08443537387717</v>
      </c>
    </row>
    <row r="246" spans="1:22" x14ac:dyDescent="0.3">
      <c r="A246">
        <v>245</v>
      </c>
      <c r="B246">
        <v>2</v>
      </c>
      <c r="C246" t="s">
        <v>194</v>
      </c>
      <c r="D246" t="s">
        <v>195</v>
      </c>
      <c r="E246" t="s">
        <v>196</v>
      </c>
      <c r="F246">
        <v>646</v>
      </c>
      <c r="G246">
        <v>473</v>
      </c>
      <c r="H246">
        <v>33</v>
      </c>
      <c r="I246">
        <v>26</v>
      </c>
      <c r="J246">
        <v>2</v>
      </c>
      <c r="K246" t="s">
        <v>197</v>
      </c>
      <c r="L246" t="s">
        <v>196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f t="shared" si="70"/>
        <v>42.01190307520001</v>
      </c>
      <c r="S246">
        <f t="shared" si="71"/>
        <v>52.514878844000009</v>
      </c>
      <c r="U246">
        <v>245</v>
      </c>
      <c r="V246">
        <v>42.01190307520001</v>
      </c>
    </row>
    <row r="247" spans="1:22" x14ac:dyDescent="0.3">
      <c r="A247">
        <v>246</v>
      </c>
      <c r="B247">
        <v>3</v>
      </c>
      <c r="C247" t="s">
        <v>194</v>
      </c>
      <c r="D247" t="s">
        <v>195</v>
      </c>
      <c r="E247" t="s">
        <v>196</v>
      </c>
      <c r="F247">
        <v>633</v>
      </c>
      <c r="G247">
        <v>685</v>
      </c>
      <c r="H247">
        <v>4</v>
      </c>
      <c r="I247">
        <v>80</v>
      </c>
      <c r="J247">
        <v>2</v>
      </c>
      <c r="K247" t="s">
        <v>197</v>
      </c>
      <c r="L247" t="s">
        <v>196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f t="shared" si="70"/>
        <v>80.09993757800315</v>
      </c>
      <c r="S247">
        <f t="shared" si="71"/>
        <v>100.12492197250393</v>
      </c>
      <c r="U247">
        <v>246</v>
      </c>
      <c r="V247">
        <v>80.09993757800315</v>
      </c>
    </row>
    <row r="248" spans="1:22" x14ac:dyDescent="0.3">
      <c r="A248">
        <v>247</v>
      </c>
      <c r="B248">
        <v>4</v>
      </c>
      <c r="C248" t="s">
        <v>194</v>
      </c>
      <c r="D248" t="s">
        <v>195</v>
      </c>
      <c r="E248" t="s">
        <v>196</v>
      </c>
      <c r="F248">
        <v>496</v>
      </c>
      <c r="G248">
        <v>586</v>
      </c>
      <c r="H248">
        <v>25</v>
      </c>
      <c r="I248">
        <v>88</v>
      </c>
      <c r="J248">
        <v>2</v>
      </c>
      <c r="K248" t="s">
        <v>197</v>
      </c>
      <c r="L248" t="s">
        <v>196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f t="shared" si="70"/>
        <v>91.482238713315269</v>
      </c>
      <c r="S248">
        <f t="shared" si="71"/>
        <v>114.35279839164409</v>
      </c>
      <c r="U248">
        <v>247</v>
      </c>
      <c r="V248">
        <v>91.482238713315269</v>
      </c>
    </row>
    <row r="249" spans="1:22" x14ac:dyDescent="0.3">
      <c r="A249">
        <v>248</v>
      </c>
      <c r="B249">
        <v>5</v>
      </c>
      <c r="C249" t="s">
        <v>194</v>
      </c>
      <c r="D249" t="s">
        <v>195</v>
      </c>
      <c r="E249" t="s">
        <v>196</v>
      </c>
      <c r="F249">
        <v>325</v>
      </c>
      <c r="G249">
        <v>609</v>
      </c>
      <c r="H249">
        <v>18</v>
      </c>
      <c r="I249">
        <v>89</v>
      </c>
      <c r="J249">
        <v>2</v>
      </c>
      <c r="K249" t="s">
        <v>197</v>
      </c>
      <c r="L249" t="s">
        <v>196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f t="shared" si="70"/>
        <v>90.801982357215081</v>
      </c>
      <c r="S249">
        <f t="shared" si="71"/>
        <v>113.50247794651885</v>
      </c>
      <c r="U249">
        <v>248</v>
      </c>
      <c r="V249">
        <v>90.801982357215081</v>
      </c>
    </row>
    <row r="250" spans="1:22" x14ac:dyDescent="0.3">
      <c r="A250">
        <v>249</v>
      </c>
      <c r="B250">
        <v>6</v>
      </c>
      <c r="C250" t="s">
        <v>194</v>
      </c>
      <c r="D250" t="s">
        <v>195</v>
      </c>
      <c r="E250" t="s">
        <v>196</v>
      </c>
      <c r="F250">
        <v>394</v>
      </c>
      <c r="G250">
        <v>714</v>
      </c>
      <c r="H250">
        <v>27</v>
      </c>
      <c r="I250">
        <v>115</v>
      </c>
      <c r="J250">
        <v>2</v>
      </c>
      <c r="K250" t="s">
        <v>197</v>
      </c>
      <c r="L250" t="s">
        <v>196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f t="shared" si="70"/>
        <v>118.12705024675762</v>
      </c>
      <c r="S250">
        <f t="shared" si="71"/>
        <v>147.65881280844701</v>
      </c>
      <c r="U250">
        <v>249</v>
      </c>
      <c r="V250">
        <v>118.12705024675762</v>
      </c>
    </row>
    <row r="251" spans="1:22" x14ac:dyDescent="0.3">
      <c r="A251">
        <v>250</v>
      </c>
      <c r="B251">
        <v>7</v>
      </c>
      <c r="C251" t="s">
        <v>194</v>
      </c>
      <c r="D251" t="s">
        <v>195</v>
      </c>
      <c r="E251" t="s">
        <v>196</v>
      </c>
      <c r="F251">
        <v>754</v>
      </c>
      <c r="G251">
        <v>746</v>
      </c>
      <c r="H251">
        <v>24</v>
      </c>
      <c r="I251">
        <v>188</v>
      </c>
      <c r="J251">
        <v>2</v>
      </c>
      <c r="K251" t="s">
        <v>197</v>
      </c>
      <c r="L251" t="s">
        <v>196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f t="shared" si="70"/>
        <v>189.52572384771415</v>
      </c>
      <c r="S251">
        <f t="shared" si="71"/>
        <v>236.90715480964266</v>
      </c>
      <c r="U251">
        <v>250</v>
      </c>
      <c r="V251">
        <v>189.52572384771415</v>
      </c>
    </row>
    <row r="252" spans="1:22" x14ac:dyDescent="0.3">
      <c r="A252">
        <v>251</v>
      </c>
      <c r="B252">
        <v>8</v>
      </c>
      <c r="C252" t="s">
        <v>194</v>
      </c>
      <c r="D252" t="s">
        <v>195</v>
      </c>
      <c r="E252" t="s">
        <v>196</v>
      </c>
      <c r="F252">
        <v>777</v>
      </c>
      <c r="G252">
        <v>842</v>
      </c>
      <c r="H252">
        <v>14</v>
      </c>
      <c r="I252">
        <v>81</v>
      </c>
      <c r="J252">
        <v>2</v>
      </c>
      <c r="K252" t="s">
        <v>197</v>
      </c>
      <c r="L252" t="s">
        <v>196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f t="shared" si="70"/>
        <v>82.200973230248309</v>
      </c>
      <c r="S252">
        <f t="shared" si="71"/>
        <v>102.75121653781038</v>
      </c>
      <c r="U252">
        <v>251</v>
      </c>
      <c r="V252">
        <v>82.200973230248309</v>
      </c>
    </row>
    <row r="253" spans="1:22" x14ac:dyDescent="0.3">
      <c r="A253">
        <v>252</v>
      </c>
      <c r="B253">
        <v>9</v>
      </c>
      <c r="C253" t="s">
        <v>194</v>
      </c>
      <c r="D253" t="s">
        <v>195</v>
      </c>
      <c r="E253" t="s">
        <v>196</v>
      </c>
      <c r="F253">
        <v>582</v>
      </c>
      <c r="G253">
        <v>918</v>
      </c>
      <c r="H253">
        <v>35</v>
      </c>
      <c r="I253">
        <v>40</v>
      </c>
      <c r="J253">
        <v>2</v>
      </c>
      <c r="K253" t="s">
        <v>197</v>
      </c>
      <c r="L253" t="s">
        <v>196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f t="shared" si="70"/>
        <v>53.150729063673246</v>
      </c>
      <c r="S253">
        <f t="shared" si="71"/>
        <v>66.43841132959156</v>
      </c>
      <c r="U253">
        <v>252</v>
      </c>
      <c r="V253">
        <v>53.150729063673246</v>
      </c>
    </row>
    <row r="254" spans="1:22" x14ac:dyDescent="0.3">
      <c r="A254">
        <v>253</v>
      </c>
      <c r="B254">
        <v>10</v>
      </c>
      <c r="C254" t="s">
        <v>194</v>
      </c>
      <c r="D254" t="s">
        <v>195</v>
      </c>
      <c r="E254" t="s">
        <v>196</v>
      </c>
      <c r="F254">
        <v>578</v>
      </c>
      <c r="G254">
        <v>78</v>
      </c>
      <c r="H254">
        <v>205</v>
      </c>
      <c r="I254">
        <v>17</v>
      </c>
      <c r="J254">
        <v>2</v>
      </c>
      <c r="K254" t="s">
        <v>197</v>
      </c>
      <c r="L254" t="s">
        <v>196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f t="shared" si="70"/>
        <v>205.70367036103173</v>
      </c>
      <c r="S254">
        <f t="shared" si="71"/>
        <v>257.12958795128964</v>
      </c>
      <c r="U254">
        <v>253</v>
      </c>
      <c r="V254">
        <v>205.70367036103173</v>
      </c>
    </row>
    <row r="255" spans="1:22" x14ac:dyDescent="0.3">
      <c r="A255">
        <v>254</v>
      </c>
      <c r="B255">
        <v>11</v>
      </c>
      <c r="C255" t="s">
        <v>194</v>
      </c>
      <c r="D255" t="s">
        <v>195</v>
      </c>
      <c r="E255" t="s">
        <v>196</v>
      </c>
      <c r="F255">
        <v>942</v>
      </c>
      <c r="G255">
        <v>1</v>
      </c>
      <c r="H255">
        <v>8</v>
      </c>
      <c r="I255">
        <v>270</v>
      </c>
      <c r="J255">
        <v>2</v>
      </c>
      <c r="K255" t="s">
        <v>197</v>
      </c>
      <c r="L255" t="s">
        <v>196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f t="shared" si="70"/>
        <v>270.11849251763567</v>
      </c>
      <c r="S255">
        <f t="shared" si="71"/>
        <v>337.64811564704456</v>
      </c>
      <c r="U255">
        <v>254</v>
      </c>
      <c r="V255">
        <v>270.11849251763567</v>
      </c>
    </row>
    <row r="256" spans="1:22" x14ac:dyDescent="0.3">
      <c r="A256">
        <v>255</v>
      </c>
      <c r="B256">
        <v>12</v>
      </c>
      <c r="C256" t="s">
        <v>194</v>
      </c>
      <c r="D256" t="s">
        <v>195</v>
      </c>
      <c r="E256" t="s">
        <v>196</v>
      </c>
      <c r="F256">
        <v>137</v>
      </c>
      <c r="G256">
        <v>349</v>
      </c>
      <c r="H256">
        <v>82</v>
      </c>
      <c r="I256">
        <v>140</v>
      </c>
      <c r="J256">
        <v>2</v>
      </c>
      <c r="K256" t="s">
        <v>197</v>
      </c>
      <c r="L256" t="s">
        <v>196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f t="shared" si="70"/>
        <v>162.24672569885655</v>
      </c>
      <c r="S256">
        <f t="shared" si="71"/>
        <v>202.80840712357067</v>
      </c>
      <c r="U256">
        <v>255</v>
      </c>
      <c r="V256">
        <v>162.24672569885655</v>
      </c>
    </row>
    <row r="257" spans="1:22" x14ac:dyDescent="0.3">
      <c r="A257">
        <v>256</v>
      </c>
      <c r="B257">
        <v>13</v>
      </c>
      <c r="C257" t="s">
        <v>194</v>
      </c>
      <c r="D257" t="s">
        <v>195</v>
      </c>
      <c r="E257" t="s">
        <v>196</v>
      </c>
      <c r="F257">
        <v>298</v>
      </c>
      <c r="G257">
        <v>128</v>
      </c>
      <c r="H257">
        <v>167</v>
      </c>
      <c r="I257">
        <v>91</v>
      </c>
      <c r="J257">
        <v>2</v>
      </c>
      <c r="K257" t="s">
        <v>197</v>
      </c>
      <c r="L257" t="s">
        <v>196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f t="shared" si="70"/>
        <v>190.18412131405714</v>
      </c>
      <c r="S257">
        <f t="shared" si="71"/>
        <v>237.7301516425714</v>
      </c>
      <c r="U257">
        <v>256</v>
      </c>
      <c r="V257">
        <v>190.18412131405714</v>
      </c>
    </row>
    <row r="258" spans="1:22" x14ac:dyDescent="0.3">
      <c r="A258">
        <v>257</v>
      </c>
      <c r="B258">
        <v>14</v>
      </c>
      <c r="C258" t="s">
        <v>194</v>
      </c>
      <c r="D258" t="s">
        <v>195</v>
      </c>
      <c r="E258" t="s">
        <v>196</v>
      </c>
      <c r="F258">
        <v>406</v>
      </c>
      <c r="G258">
        <v>197</v>
      </c>
      <c r="H258">
        <v>13</v>
      </c>
      <c r="I258">
        <v>18</v>
      </c>
      <c r="J258">
        <v>2</v>
      </c>
      <c r="K258" t="s">
        <v>197</v>
      </c>
      <c r="L258" t="s">
        <v>196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f t="shared" ref="R258:R300" si="72">((H258^2)+(I258^2))^0.5</f>
        <v>22.203603311174518</v>
      </c>
      <c r="S258">
        <f t="shared" si="71"/>
        <v>27.754504138968148</v>
      </c>
      <c r="U258">
        <v>257</v>
      </c>
      <c r="V258">
        <v>22.203603311174518</v>
      </c>
    </row>
    <row r="259" spans="1:22" x14ac:dyDescent="0.3">
      <c r="A259">
        <v>258</v>
      </c>
      <c r="B259">
        <v>15</v>
      </c>
      <c r="C259" t="s">
        <v>194</v>
      </c>
      <c r="D259" t="s">
        <v>195</v>
      </c>
      <c r="E259" t="s">
        <v>196</v>
      </c>
      <c r="F259">
        <v>330</v>
      </c>
      <c r="G259">
        <v>841</v>
      </c>
      <c r="H259">
        <v>24</v>
      </c>
      <c r="I259">
        <v>26</v>
      </c>
      <c r="J259">
        <v>2</v>
      </c>
      <c r="K259" t="s">
        <v>197</v>
      </c>
      <c r="L259" t="s">
        <v>196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f t="shared" si="72"/>
        <v>35.383612025908263</v>
      </c>
      <c r="S259">
        <f t="shared" ref="S259:S300" si="73">R259/0.8</f>
        <v>44.229515032385329</v>
      </c>
      <c r="U259">
        <v>258</v>
      </c>
      <c r="V259">
        <v>35.383612025908263</v>
      </c>
    </row>
    <row r="260" spans="1:22" x14ac:dyDescent="0.3">
      <c r="A260">
        <v>259</v>
      </c>
      <c r="B260">
        <v>16</v>
      </c>
      <c r="C260" t="s">
        <v>194</v>
      </c>
      <c r="D260" t="s">
        <v>195</v>
      </c>
      <c r="E260" t="s">
        <v>196</v>
      </c>
      <c r="F260">
        <v>1184</v>
      </c>
      <c r="G260">
        <v>298</v>
      </c>
      <c r="H260">
        <v>9</v>
      </c>
      <c r="I260">
        <v>48</v>
      </c>
      <c r="J260">
        <v>2</v>
      </c>
      <c r="K260" t="s">
        <v>197</v>
      </c>
      <c r="L260" t="s">
        <v>196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f t="shared" si="72"/>
        <v>48.836461788299118</v>
      </c>
      <c r="S260">
        <f t="shared" si="73"/>
        <v>61.045577235373898</v>
      </c>
      <c r="U260">
        <v>259</v>
      </c>
      <c r="V260">
        <v>48.836461788299118</v>
      </c>
    </row>
    <row r="261" spans="1:22" x14ac:dyDescent="0.3">
      <c r="A261">
        <v>260</v>
      </c>
      <c r="B261">
        <v>17</v>
      </c>
      <c r="C261" t="s">
        <v>194</v>
      </c>
      <c r="D261" t="s">
        <v>195</v>
      </c>
      <c r="E261" t="s">
        <v>196</v>
      </c>
      <c r="F261">
        <v>1093</v>
      </c>
      <c r="G261">
        <v>478</v>
      </c>
      <c r="H261">
        <v>8</v>
      </c>
      <c r="I261">
        <v>19</v>
      </c>
      <c r="J261">
        <v>2</v>
      </c>
      <c r="K261" t="s">
        <v>197</v>
      </c>
      <c r="L261" t="s">
        <v>196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f t="shared" si="72"/>
        <v>20.615528128088304</v>
      </c>
      <c r="S261">
        <f t="shared" si="73"/>
        <v>25.769410160110379</v>
      </c>
      <c r="U261">
        <v>260</v>
      </c>
      <c r="V261">
        <v>20.615528128088304</v>
      </c>
    </row>
    <row r="262" spans="1:22" x14ac:dyDescent="0.3">
      <c r="A262">
        <v>261</v>
      </c>
      <c r="B262">
        <v>0</v>
      </c>
      <c r="C262" t="s">
        <v>194</v>
      </c>
      <c r="D262" t="s">
        <v>195</v>
      </c>
      <c r="E262" t="s">
        <v>196</v>
      </c>
      <c r="F262">
        <v>194</v>
      </c>
      <c r="G262">
        <v>269</v>
      </c>
      <c r="H262">
        <v>3</v>
      </c>
      <c r="I262">
        <v>285</v>
      </c>
      <c r="J262">
        <v>2</v>
      </c>
      <c r="K262" t="s">
        <v>197</v>
      </c>
      <c r="L262" t="s">
        <v>196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f t="shared" si="72"/>
        <v>285.01578903632691</v>
      </c>
      <c r="S262">
        <f t="shared" si="73"/>
        <v>356.26973629540862</v>
      </c>
      <c r="U262">
        <v>261</v>
      </c>
      <c r="V262">
        <v>285.01578903632691</v>
      </c>
    </row>
    <row r="263" spans="1:22" x14ac:dyDescent="0.3">
      <c r="A263">
        <v>262</v>
      </c>
      <c r="B263">
        <v>1</v>
      </c>
      <c r="C263" t="s">
        <v>194</v>
      </c>
      <c r="D263" t="s">
        <v>195</v>
      </c>
      <c r="E263" t="s">
        <v>196</v>
      </c>
      <c r="F263">
        <v>169</v>
      </c>
      <c r="G263">
        <v>620</v>
      </c>
      <c r="H263">
        <v>6</v>
      </c>
      <c r="I263">
        <v>158</v>
      </c>
      <c r="J263">
        <v>2</v>
      </c>
      <c r="K263" t="s">
        <v>197</v>
      </c>
      <c r="L263" t="s">
        <v>196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f t="shared" si="72"/>
        <v>158.11388300841898</v>
      </c>
      <c r="S263">
        <f t="shared" si="73"/>
        <v>197.64235376052372</v>
      </c>
      <c r="U263">
        <v>262</v>
      </c>
      <c r="V263">
        <v>158.11388300841898</v>
      </c>
    </row>
    <row r="264" spans="1:22" x14ac:dyDescent="0.3">
      <c r="A264">
        <v>263</v>
      </c>
      <c r="B264">
        <v>2</v>
      </c>
      <c r="C264" t="s">
        <v>194</v>
      </c>
      <c r="D264" t="s">
        <v>195</v>
      </c>
      <c r="E264" t="s">
        <v>196</v>
      </c>
      <c r="F264">
        <v>194</v>
      </c>
      <c r="G264">
        <v>569</v>
      </c>
      <c r="H264">
        <v>4</v>
      </c>
      <c r="I264">
        <v>20</v>
      </c>
      <c r="J264">
        <v>2</v>
      </c>
      <c r="K264" t="s">
        <v>197</v>
      </c>
      <c r="L264" t="s">
        <v>196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f t="shared" si="72"/>
        <v>20.396078054371138</v>
      </c>
      <c r="S264">
        <f t="shared" si="73"/>
        <v>25.495097567963921</v>
      </c>
      <c r="U264">
        <v>263</v>
      </c>
      <c r="V264">
        <v>20.396078054371138</v>
      </c>
    </row>
    <row r="265" spans="1:22" x14ac:dyDescent="0.3">
      <c r="A265">
        <v>264</v>
      </c>
      <c r="B265">
        <v>3</v>
      </c>
      <c r="C265" t="s">
        <v>194</v>
      </c>
      <c r="D265" t="s">
        <v>195</v>
      </c>
      <c r="E265" t="s">
        <v>196</v>
      </c>
      <c r="F265">
        <v>345</v>
      </c>
      <c r="G265">
        <v>605</v>
      </c>
      <c r="H265">
        <v>1</v>
      </c>
      <c r="I265">
        <v>101</v>
      </c>
      <c r="J265">
        <v>2</v>
      </c>
      <c r="K265" t="s">
        <v>197</v>
      </c>
      <c r="L265" t="s">
        <v>196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f t="shared" si="72"/>
        <v>101.00495037373169</v>
      </c>
      <c r="S265">
        <f t="shared" si="73"/>
        <v>126.25618796716461</v>
      </c>
      <c r="U265">
        <v>264</v>
      </c>
      <c r="V265">
        <v>101.00495037373169</v>
      </c>
    </row>
    <row r="266" spans="1:22" x14ac:dyDescent="0.3">
      <c r="A266">
        <v>265</v>
      </c>
      <c r="B266">
        <v>4</v>
      </c>
      <c r="C266" t="s">
        <v>194</v>
      </c>
      <c r="D266" t="s">
        <v>195</v>
      </c>
      <c r="E266" t="s">
        <v>196</v>
      </c>
      <c r="F266">
        <v>521</v>
      </c>
      <c r="G266">
        <v>542</v>
      </c>
      <c r="H266">
        <v>10</v>
      </c>
      <c r="I266">
        <v>67</v>
      </c>
      <c r="J266">
        <v>2</v>
      </c>
      <c r="K266" t="s">
        <v>197</v>
      </c>
      <c r="L266" t="s">
        <v>196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f t="shared" si="72"/>
        <v>67.742158217759794</v>
      </c>
      <c r="S266">
        <f t="shared" si="73"/>
        <v>84.677697772199735</v>
      </c>
      <c r="U266">
        <v>265</v>
      </c>
      <c r="V266">
        <v>67.742158217759794</v>
      </c>
    </row>
    <row r="267" spans="1:22" x14ac:dyDescent="0.3">
      <c r="A267">
        <v>266</v>
      </c>
      <c r="B267">
        <v>5</v>
      </c>
      <c r="C267" t="s">
        <v>194</v>
      </c>
      <c r="D267" t="s">
        <v>195</v>
      </c>
      <c r="E267" t="s">
        <v>196</v>
      </c>
      <c r="F267">
        <v>472</v>
      </c>
      <c r="G267">
        <v>609</v>
      </c>
      <c r="H267">
        <v>79</v>
      </c>
      <c r="I267">
        <v>45</v>
      </c>
      <c r="J267">
        <v>2</v>
      </c>
      <c r="K267" t="s">
        <v>197</v>
      </c>
      <c r="L267" t="s">
        <v>196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f t="shared" si="72"/>
        <v>90.917545061445651</v>
      </c>
      <c r="S267">
        <f t="shared" si="73"/>
        <v>113.64693132680706</v>
      </c>
      <c r="U267">
        <v>266</v>
      </c>
      <c r="V267">
        <v>90.917545061445651</v>
      </c>
    </row>
    <row r="268" spans="1:22" x14ac:dyDescent="0.3">
      <c r="A268">
        <v>267</v>
      </c>
      <c r="B268">
        <v>6</v>
      </c>
      <c r="C268" t="s">
        <v>194</v>
      </c>
      <c r="D268" t="s">
        <v>195</v>
      </c>
      <c r="E268" t="s">
        <v>196</v>
      </c>
      <c r="F268">
        <v>710</v>
      </c>
      <c r="G268">
        <v>425</v>
      </c>
      <c r="H268">
        <v>37</v>
      </c>
      <c r="I268">
        <v>56</v>
      </c>
      <c r="J268">
        <v>2</v>
      </c>
      <c r="K268" t="s">
        <v>197</v>
      </c>
      <c r="L268" t="s">
        <v>196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f t="shared" si="72"/>
        <v>67.119296778199342</v>
      </c>
      <c r="S268">
        <f t="shared" si="73"/>
        <v>83.899120972749174</v>
      </c>
      <c r="U268">
        <v>267</v>
      </c>
      <c r="V268">
        <v>67.119296778199342</v>
      </c>
    </row>
    <row r="269" spans="1:22" x14ac:dyDescent="0.3">
      <c r="A269">
        <v>268</v>
      </c>
      <c r="B269">
        <v>7</v>
      </c>
      <c r="C269" t="s">
        <v>194</v>
      </c>
      <c r="D269" t="s">
        <v>195</v>
      </c>
      <c r="E269" t="s">
        <v>196</v>
      </c>
      <c r="F269">
        <v>664</v>
      </c>
      <c r="G269">
        <v>381</v>
      </c>
      <c r="H269">
        <v>18</v>
      </c>
      <c r="I269">
        <v>129</v>
      </c>
      <c r="J269">
        <v>2</v>
      </c>
      <c r="K269" t="s">
        <v>197</v>
      </c>
      <c r="L269" t="s">
        <v>196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f t="shared" si="72"/>
        <v>130.24976007655445</v>
      </c>
      <c r="S269">
        <f t="shared" si="73"/>
        <v>162.81220009569304</v>
      </c>
      <c r="U269">
        <v>268</v>
      </c>
      <c r="V269">
        <v>130.24976007655445</v>
      </c>
    </row>
    <row r="270" spans="1:22" x14ac:dyDescent="0.3">
      <c r="A270">
        <v>269</v>
      </c>
      <c r="B270">
        <v>8</v>
      </c>
      <c r="C270" t="s">
        <v>194</v>
      </c>
      <c r="D270" t="s">
        <v>195</v>
      </c>
      <c r="E270" t="s">
        <v>196</v>
      </c>
      <c r="F270">
        <v>349</v>
      </c>
      <c r="G270">
        <v>181</v>
      </c>
      <c r="H270">
        <v>38</v>
      </c>
      <c r="I270">
        <v>50</v>
      </c>
      <c r="J270">
        <v>2</v>
      </c>
      <c r="K270" t="s">
        <v>197</v>
      </c>
      <c r="L270" t="s">
        <v>196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f t="shared" si="72"/>
        <v>62.801273872430329</v>
      </c>
      <c r="S270">
        <f t="shared" si="73"/>
        <v>78.501592340537911</v>
      </c>
      <c r="U270">
        <v>269</v>
      </c>
      <c r="V270">
        <v>62.801273872430329</v>
      </c>
    </row>
    <row r="271" spans="1:22" x14ac:dyDescent="0.3">
      <c r="A271">
        <v>270</v>
      </c>
      <c r="B271">
        <v>9</v>
      </c>
      <c r="C271" t="s">
        <v>194</v>
      </c>
      <c r="D271" t="s">
        <v>195</v>
      </c>
      <c r="E271" t="s">
        <v>196</v>
      </c>
      <c r="F271">
        <v>412</v>
      </c>
      <c r="G271">
        <v>37</v>
      </c>
      <c r="H271">
        <v>229</v>
      </c>
      <c r="I271">
        <v>226</v>
      </c>
      <c r="J271">
        <v>2</v>
      </c>
      <c r="K271" t="s">
        <v>197</v>
      </c>
      <c r="L271" t="s">
        <v>196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f t="shared" si="72"/>
        <v>321.74057872764513</v>
      </c>
      <c r="S271">
        <f t="shared" si="73"/>
        <v>402.17572340955638</v>
      </c>
      <c r="U271">
        <v>270</v>
      </c>
      <c r="V271">
        <v>321.74057872764513</v>
      </c>
    </row>
    <row r="272" spans="1:22" x14ac:dyDescent="0.3">
      <c r="A272">
        <v>271</v>
      </c>
      <c r="B272">
        <v>10</v>
      </c>
      <c r="C272" t="s">
        <v>194</v>
      </c>
      <c r="D272" t="s">
        <v>195</v>
      </c>
      <c r="E272" t="s">
        <v>196</v>
      </c>
      <c r="F272">
        <v>888</v>
      </c>
      <c r="G272">
        <v>49</v>
      </c>
      <c r="H272">
        <v>5</v>
      </c>
      <c r="I272">
        <v>74</v>
      </c>
      <c r="J272">
        <v>2</v>
      </c>
      <c r="K272" t="s">
        <v>197</v>
      </c>
      <c r="L272" t="s">
        <v>196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f t="shared" si="72"/>
        <v>74.168726563154635</v>
      </c>
      <c r="S272">
        <f t="shared" si="73"/>
        <v>92.710908203943291</v>
      </c>
      <c r="U272">
        <v>271</v>
      </c>
      <c r="V272">
        <v>74.168726563154635</v>
      </c>
    </row>
    <row r="273" spans="1:22" x14ac:dyDescent="0.3">
      <c r="A273">
        <v>272</v>
      </c>
      <c r="B273">
        <v>11</v>
      </c>
      <c r="C273" t="s">
        <v>194</v>
      </c>
      <c r="D273" t="s">
        <v>195</v>
      </c>
      <c r="E273" t="s">
        <v>196</v>
      </c>
      <c r="F273">
        <v>898</v>
      </c>
      <c r="G273">
        <v>325</v>
      </c>
      <c r="H273">
        <v>1</v>
      </c>
      <c r="I273">
        <v>104</v>
      </c>
      <c r="J273">
        <v>2</v>
      </c>
      <c r="K273" t="s">
        <v>197</v>
      </c>
      <c r="L273" t="s">
        <v>196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f t="shared" si="72"/>
        <v>104.00480758118829</v>
      </c>
      <c r="S273">
        <f t="shared" si="73"/>
        <v>130.00600947648536</v>
      </c>
      <c r="U273">
        <v>272</v>
      </c>
      <c r="V273">
        <v>104.00480758118829</v>
      </c>
    </row>
    <row r="274" spans="1:22" x14ac:dyDescent="0.3">
      <c r="A274">
        <v>273</v>
      </c>
      <c r="B274">
        <v>12</v>
      </c>
      <c r="C274" t="s">
        <v>194</v>
      </c>
      <c r="D274" t="s">
        <v>195</v>
      </c>
      <c r="E274" t="s">
        <v>196</v>
      </c>
      <c r="F274">
        <v>729</v>
      </c>
      <c r="G274">
        <v>132</v>
      </c>
      <c r="H274">
        <v>4</v>
      </c>
      <c r="I274">
        <v>165</v>
      </c>
      <c r="J274">
        <v>2</v>
      </c>
      <c r="K274" t="s">
        <v>197</v>
      </c>
      <c r="L274" t="s">
        <v>196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f t="shared" si="72"/>
        <v>165.04847772699995</v>
      </c>
      <c r="S274">
        <f t="shared" si="73"/>
        <v>206.31059715874991</v>
      </c>
      <c r="U274">
        <v>273</v>
      </c>
      <c r="V274">
        <v>165.04847772699995</v>
      </c>
    </row>
    <row r="275" spans="1:22" x14ac:dyDescent="0.3">
      <c r="A275">
        <v>274</v>
      </c>
      <c r="B275">
        <v>13</v>
      </c>
      <c r="C275" t="s">
        <v>194</v>
      </c>
      <c r="D275" t="s">
        <v>195</v>
      </c>
      <c r="E275" t="s">
        <v>196</v>
      </c>
      <c r="F275">
        <v>341</v>
      </c>
      <c r="G275">
        <v>288</v>
      </c>
      <c r="H275">
        <v>57</v>
      </c>
      <c r="I275">
        <v>155</v>
      </c>
      <c r="J275">
        <v>2</v>
      </c>
      <c r="K275" t="s">
        <v>197</v>
      </c>
      <c r="L275" t="s">
        <v>196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f t="shared" si="72"/>
        <v>165.14841809717706</v>
      </c>
      <c r="S275">
        <f t="shared" si="73"/>
        <v>206.43552262147131</v>
      </c>
      <c r="U275">
        <v>274</v>
      </c>
      <c r="V275">
        <v>165.14841809717706</v>
      </c>
    </row>
    <row r="276" spans="1:22" x14ac:dyDescent="0.3">
      <c r="A276">
        <v>275</v>
      </c>
      <c r="B276">
        <v>14</v>
      </c>
      <c r="C276" t="s">
        <v>194</v>
      </c>
      <c r="D276" t="s">
        <v>195</v>
      </c>
      <c r="E276" t="s">
        <v>196</v>
      </c>
      <c r="F276">
        <v>644</v>
      </c>
      <c r="G276">
        <v>697</v>
      </c>
      <c r="H276">
        <v>25</v>
      </c>
      <c r="I276">
        <v>62</v>
      </c>
      <c r="J276">
        <v>2</v>
      </c>
      <c r="K276" t="s">
        <v>197</v>
      </c>
      <c r="L276" t="s">
        <v>196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f t="shared" si="72"/>
        <v>66.850579653433073</v>
      </c>
      <c r="S276">
        <f t="shared" si="73"/>
        <v>83.563224566791334</v>
      </c>
      <c r="U276">
        <v>275</v>
      </c>
      <c r="V276">
        <v>66.850579653433073</v>
      </c>
    </row>
    <row r="277" spans="1:22" x14ac:dyDescent="0.3">
      <c r="A277">
        <v>276</v>
      </c>
      <c r="B277">
        <v>15</v>
      </c>
      <c r="C277" t="s">
        <v>194</v>
      </c>
      <c r="D277" t="s">
        <v>195</v>
      </c>
      <c r="E277" t="s">
        <v>196</v>
      </c>
      <c r="F277">
        <v>756</v>
      </c>
      <c r="G277">
        <v>509</v>
      </c>
      <c r="H277">
        <v>7</v>
      </c>
      <c r="I277">
        <v>24</v>
      </c>
      <c r="J277">
        <v>2</v>
      </c>
      <c r="K277" t="s">
        <v>197</v>
      </c>
      <c r="L277" t="s">
        <v>196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f t="shared" si="72"/>
        <v>25</v>
      </c>
      <c r="S277">
        <f t="shared" si="73"/>
        <v>31.25</v>
      </c>
      <c r="U277">
        <v>276</v>
      </c>
      <c r="V277">
        <v>25</v>
      </c>
    </row>
    <row r="278" spans="1:22" x14ac:dyDescent="0.3">
      <c r="A278">
        <v>277</v>
      </c>
      <c r="B278">
        <v>16</v>
      </c>
      <c r="C278" t="s">
        <v>194</v>
      </c>
      <c r="D278" t="s">
        <v>195</v>
      </c>
      <c r="E278" t="s">
        <v>196</v>
      </c>
      <c r="F278">
        <v>818</v>
      </c>
      <c r="G278">
        <v>672</v>
      </c>
      <c r="H278">
        <v>12</v>
      </c>
      <c r="I278">
        <v>65</v>
      </c>
      <c r="J278">
        <v>2</v>
      </c>
      <c r="K278" t="s">
        <v>197</v>
      </c>
      <c r="L278" t="s">
        <v>196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f t="shared" si="72"/>
        <v>66.098411478642959</v>
      </c>
      <c r="S278">
        <f t="shared" si="73"/>
        <v>82.623014348303698</v>
      </c>
      <c r="U278">
        <v>277</v>
      </c>
      <c r="V278">
        <v>66.098411478642959</v>
      </c>
    </row>
    <row r="279" spans="1:22" x14ac:dyDescent="0.3">
      <c r="A279">
        <v>278</v>
      </c>
      <c r="B279">
        <v>17</v>
      </c>
      <c r="C279" t="s">
        <v>194</v>
      </c>
      <c r="D279" t="s">
        <v>195</v>
      </c>
      <c r="E279" t="s">
        <v>196</v>
      </c>
      <c r="F279">
        <v>952</v>
      </c>
      <c r="G279">
        <v>548</v>
      </c>
      <c r="H279">
        <v>19</v>
      </c>
      <c r="I279">
        <v>169</v>
      </c>
      <c r="J279">
        <v>2</v>
      </c>
      <c r="K279" t="s">
        <v>197</v>
      </c>
      <c r="L279" t="s">
        <v>196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f t="shared" si="72"/>
        <v>170.06469357276953</v>
      </c>
      <c r="S279">
        <f t="shared" si="73"/>
        <v>212.58086696596189</v>
      </c>
      <c r="U279">
        <v>278</v>
      </c>
      <c r="V279">
        <v>170.06469357276953</v>
      </c>
    </row>
    <row r="280" spans="1:22" x14ac:dyDescent="0.3">
      <c r="A280">
        <v>279</v>
      </c>
      <c r="B280">
        <v>18</v>
      </c>
      <c r="C280" t="s">
        <v>194</v>
      </c>
      <c r="D280" t="s">
        <v>195</v>
      </c>
      <c r="E280" t="s">
        <v>196</v>
      </c>
      <c r="F280">
        <v>1236</v>
      </c>
      <c r="G280">
        <v>381</v>
      </c>
      <c r="H280">
        <v>10</v>
      </c>
      <c r="I280">
        <v>194</v>
      </c>
      <c r="J280">
        <v>2</v>
      </c>
      <c r="K280" t="s">
        <v>197</v>
      </c>
      <c r="L280" t="s">
        <v>196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f t="shared" si="72"/>
        <v>194.25756098540927</v>
      </c>
      <c r="S280">
        <f t="shared" si="73"/>
        <v>242.82195123176157</v>
      </c>
      <c r="U280">
        <v>279</v>
      </c>
      <c r="V280">
        <v>194.25756098540927</v>
      </c>
    </row>
    <row r="281" spans="1:22" x14ac:dyDescent="0.3">
      <c r="A281">
        <v>280</v>
      </c>
      <c r="B281">
        <v>19</v>
      </c>
      <c r="C281" t="s">
        <v>194</v>
      </c>
      <c r="D281" t="s">
        <v>195</v>
      </c>
      <c r="E281" t="s">
        <v>196</v>
      </c>
      <c r="F281">
        <v>1192</v>
      </c>
      <c r="G281">
        <v>297</v>
      </c>
      <c r="H281">
        <v>3</v>
      </c>
      <c r="I281">
        <v>53</v>
      </c>
      <c r="J281">
        <v>2</v>
      </c>
      <c r="K281" t="s">
        <v>197</v>
      </c>
      <c r="L281" t="s">
        <v>196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f t="shared" si="72"/>
        <v>53.084837759947987</v>
      </c>
      <c r="S281">
        <f t="shared" si="73"/>
        <v>66.356047199934977</v>
      </c>
      <c r="U281">
        <v>280</v>
      </c>
      <c r="V281">
        <v>53.084837759947987</v>
      </c>
    </row>
    <row r="282" spans="1:22" x14ac:dyDescent="0.3">
      <c r="A282">
        <v>281</v>
      </c>
      <c r="B282">
        <v>20</v>
      </c>
      <c r="C282" t="s">
        <v>194</v>
      </c>
      <c r="D282" t="s">
        <v>195</v>
      </c>
      <c r="E282" t="s">
        <v>196</v>
      </c>
      <c r="F282">
        <v>1093</v>
      </c>
      <c r="G282">
        <v>158</v>
      </c>
      <c r="H282">
        <v>20</v>
      </c>
      <c r="I282">
        <v>253</v>
      </c>
      <c r="J282">
        <v>2</v>
      </c>
      <c r="K282" t="s">
        <v>197</v>
      </c>
      <c r="L282" t="s">
        <v>196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f t="shared" si="72"/>
        <v>253.78928267363852</v>
      </c>
      <c r="S282">
        <f t="shared" si="73"/>
        <v>317.23660334204811</v>
      </c>
      <c r="U282">
        <v>281</v>
      </c>
      <c r="V282">
        <v>253.78928267363852</v>
      </c>
    </row>
    <row r="283" spans="1:22" x14ac:dyDescent="0.3">
      <c r="A283">
        <v>282</v>
      </c>
      <c r="B283">
        <v>21</v>
      </c>
      <c r="C283" t="s">
        <v>194</v>
      </c>
      <c r="D283" t="s">
        <v>195</v>
      </c>
      <c r="E283" t="s">
        <v>196</v>
      </c>
      <c r="F283">
        <v>1261</v>
      </c>
      <c r="G283">
        <v>46</v>
      </c>
      <c r="H283">
        <v>14</v>
      </c>
      <c r="I283">
        <v>68</v>
      </c>
      <c r="J283">
        <v>2</v>
      </c>
      <c r="K283" t="s">
        <v>197</v>
      </c>
      <c r="L283" t="s">
        <v>196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f t="shared" si="72"/>
        <v>69.426219830839131</v>
      </c>
      <c r="S283">
        <f t="shared" si="73"/>
        <v>86.782774788548906</v>
      </c>
      <c r="U283">
        <v>282</v>
      </c>
      <c r="V283">
        <v>69.426219830839131</v>
      </c>
    </row>
    <row r="284" spans="1:22" x14ac:dyDescent="0.3">
      <c r="A284">
        <v>283</v>
      </c>
      <c r="B284">
        <v>22</v>
      </c>
      <c r="C284" t="s">
        <v>194</v>
      </c>
      <c r="D284" t="s">
        <v>195</v>
      </c>
      <c r="E284" t="s">
        <v>196</v>
      </c>
      <c r="F284">
        <v>1008</v>
      </c>
      <c r="G284">
        <v>5</v>
      </c>
      <c r="H284">
        <v>182</v>
      </c>
      <c r="I284">
        <v>2</v>
      </c>
      <c r="J284">
        <v>2</v>
      </c>
      <c r="K284" t="s">
        <v>197</v>
      </c>
      <c r="L284" t="s">
        <v>196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f t="shared" si="72"/>
        <v>182.01098867925529</v>
      </c>
      <c r="S284">
        <f t="shared" si="73"/>
        <v>227.51373584906909</v>
      </c>
      <c r="U284">
        <v>283</v>
      </c>
      <c r="V284">
        <v>182.01098867925529</v>
      </c>
    </row>
    <row r="285" spans="1:22" x14ac:dyDescent="0.3">
      <c r="A285">
        <v>284</v>
      </c>
      <c r="B285">
        <v>23</v>
      </c>
      <c r="C285" t="s">
        <v>194</v>
      </c>
      <c r="D285" t="s">
        <v>195</v>
      </c>
      <c r="E285" t="s">
        <v>196</v>
      </c>
      <c r="F285">
        <v>1052</v>
      </c>
      <c r="G285">
        <v>712</v>
      </c>
      <c r="H285">
        <v>6</v>
      </c>
      <c r="I285">
        <v>146</v>
      </c>
      <c r="J285">
        <v>2</v>
      </c>
      <c r="K285" t="s">
        <v>197</v>
      </c>
      <c r="L285" t="s">
        <v>196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f t="shared" si="72"/>
        <v>146.12323566086263</v>
      </c>
      <c r="S285">
        <f t="shared" si="73"/>
        <v>182.65404457607829</v>
      </c>
      <c r="U285">
        <v>284</v>
      </c>
      <c r="V285">
        <v>146.12323566086263</v>
      </c>
    </row>
    <row r="286" spans="1:22" x14ac:dyDescent="0.3">
      <c r="A286">
        <v>285</v>
      </c>
      <c r="B286">
        <v>24</v>
      </c>
      <c r="C286" t="s">
        <v>194</v>
      </c>
      <c r="D286" t="s">
        <v>195</v>
      </c>
      <c r="E286" t="s">
        <v>196</v>
      </c>
      <c r="F286">
        <v>1160</v>
      </c>
      <c r="G286">
        <v>694</v>
      </c>
      <c r="H286">
        <v>25</v>
      </c>
      <c r="I286">
        <v>53</v>
      </c>
      <c r="J286">
        <v>2</v>
      </c>
      <c r="K286" t="s">
        <v>197</v>
      </c>
      <c r="L286" t="s">
        <v>196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f t="shared" si="72"/>
        <v>58.600341295934449</v>
      </c>
      <c r="S286">
        <f t="shared" si="73"/>
        <v>73.250426619918059</v>
      </c>
      <c r="U286">
        <v>285</v>
      </c>
      <c r="V286">
        <v>58.600341295934449</v>
      </c>
    </row>
    <row r="287" spans="1:22" x14ac:dyDescent="0.3">
      <c r="A287">
        <v>286</v>
      </c>
      <c r="B287">
        <v>25</v>
      </c>
      <c r="C287" t="s">
        <v>194</v>
      </c>
      <c r="D287" t="s">
        <v>195</v>
      </c>
      <c r="E287" t="s">
        <v>196</v>
      </c>
      <c r="F287">
        <v>1141</v>
      </c>
      <c r="G287">
        <v>848</v>
      </c>
      <c r="H287">
        <v>4</v>
      </c>
      <c r="I287">
        <v>19</v>
      </c>
      <c r="J287">
        <v>2</v>
      </c>
      <c r="K287" t="s">
        <v>197</v>
      </c>
      <c r="L287" t="s">
        <v>196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f t="shared" si="72"/>
        <v>19.416487838947599</v>
      </c>
      <c r="S287">
        <f t="shared" si="73"/>
        <v>24.270609798684497</v>
      </c>
      <c r="U287">
        <v>286</v>
      </c>
      <c r="V287">
        <v>19.416487838947599</v>
      </c>
    </row>
    <row r="288" spans="1:22" x14ac:dyDescent="0.3">
      <c r="A288">
        <v>287</v>
      </c>
      <c r="B288">
        <v>26</v>
      </c>
      <c r="C288" t="s">
        <v>194</v>
      </c>
      <c r="D288" t="s">
        <v>195</v>
      </c>
      <c r="E288" t="s">
        <v>196</v>
      </c>
      <c r="F288">
        <v>873</v>
      </c>
      <c r="G288">
        <v>964</v>
      </c>
      <c r="H288">
        <v>182</v>
      </c>
      <c r="I288">
        <v>7</v>
      </c>
      <c r="J288">
        <v>2</v>
      </c>
      <c r="K288" t="s">
        <v>197</v>
      </c>
      <c r="L288" t="s">
        <v>196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f t="shared" si="72"/>
        <v>182.13456563760764</v>
      </c>
      <c r="S288">
        <f t="shared" si="73"/>
        <v>227.66820704700953</v>
      </c>
      <c r="U288">
        <v>287</v>
      </c>
      <c r="V288">
        <v>182.13456563760764</v>
      </c>
    </row>
    <row r="289" spans="1:22" x14ac:dyDescent="0.3">
      <c r="A289">
        <v>288</v>
      </c>
      <c r="B289">
        <v>27</v>
      </c>
      <c r="C289" t="s">
        <v>194</v>
      </c>
      <c r="D289" t="s">
        <v>195</v>
      </c>
      <c r="E289" t="s">
        <v>196</v>
      </c>
      <c r="F289">
        <v>1166</v>
      </c>
      <c r="G289">
        <v>969</v>
      </c>
      <c r="H289">
        <v>148</v>
      </c>
      <c r="I289">
        <v>1</v>
      </c>
      <c r="J289">
        <v>2</v>
      </c>
      <c r="K289" t="s">
        <v>197</v>
      </c>
      <c r="L289" t="s">
        <v>196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f t="shared" si="72"/>
        <v>148.00337833982033</v>
      </c>
      <c r="S289">
        <f t="shared" si="73"/>
        <v>185.00422292477541</v>
      </c>
      <c r="U289">
        <v>288</v>
      </c>
      <c r="V289">
        <v>148.00337833982033</v>
      </c>
    </row>
    <row r="290" spans="1:22" x14ac:dyDescent="0.3">
      <c r="A290">
        <v>289</v>
      </c>
      <c r="B290">
        <v>28</v>
      </c>
      <c r="C290" t="s">
        <v>194</v>
      </c>
      <c r="D290" t="s">
        <v>195</v>
      </c>
      <c r="E290" t="s">
        <v>196</v>
      </c>
      <c r="F290">
        <v>596</v>
      </c>
      <c r="G290">
        <v>854</v>
      </c>
      <c r="H290">
        <v>93</v>
      </c>
      <c r="I290">
        <v>3</v>
      </c>
      <c r="J290">
        <v>2</v>
      </c>
      <c r="K290" t="s">
        <v>197</v>
      </c>
      <c r="L290" t="s">
        <v>196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f t="shared" si="72"/>
        <v>93.048374515624943</v>
      </c>
      <c r="S290">
        <f t="shared" si="73"/>
        <v>116.31046814453117</v>
      </c>
      <c r="U290">
        <v>289</v>
      </c>
      <c r="V290">
        <v>93.048374515624943</v>
      </c>
    </row>
    <row r="291" spans="1:22" x14ac:dyDescent="0.3">
      <c r="A291">
        <v>290</v>
      </c>
      <c r="B291">
        <v>29</v>
      </c>
      <c r="C291" t="s">
        <v>194</v>
      </c>
      <c r="D291" t="s">
        <v>195</v>
      </c>
      <c r="E291" t="s">
        <v>196</v>
      </c>
      <c r="F291">
        <v>616</v>
      </c>
      <c r="G291">
        <v>817</v>
      </c>
      <c r="H291">
        <v>9</v>
      </c>
      <c r="I291">
        <v>14</v>
      </c>
      <c r="J291">
        <v>2</v>
      </c>
      <c r="K291" t="s">
        <v>197</v>
      </c>
      <c r="L291" t="s">
        <v>196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f t="shared" si="72"/>
        <v>16.643316977093239</v>
      </c>
      <c r="S291">
        <f t="shared" si="73"/>
        <v>20.804146221366548</v>
      </c>
      <c r="U291">
        <v>290</v>
      </c>
      <c r="V291">
        <v>16.643316977093239</v>
      </c>
    </row>
    <row r="292" spans="1:22" x14ac:dyDescent="0.3">
      <c r="A292">
        <v>291</v>
      </c>
      <c r="B292">
        <v>30</v>
      </c>
      <c r="C292" t="s">
        <v>194</v>
      </c>
      <c r="D292" t="s">
        <v>195</v>
      </c>
      <c r="E292" t="s">
        <v>196</v>
      </c>
      <c r="F292">
        <v>326</v>
      </c>
      <c r="G292">
        <v>841</v>
      </c>
      <c r="H292">
        <v>24</v>
      </c>
      <c r="I292">
        <v>21</v>
      </c>
      <c r="J292">
        <v>2</v>
      </c>
      <c r="K292" t="s">
        <v>197</v>
      </c>
      <c r="L292" t="s">
        <v>196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f t="shared" si="72"/>
        <v>31.89043743820395</v>
      </c>
      <c r="S292">
        <f t="shared" si="73"/>
        <v>39.863046797754933</v>
      </c>
      <c r="U292">
        <v>291</v>
      </c>
      <c r="V292">
        <v>31.89043743820395</v>
      </c>
    </row>
    <row r="293" spans="1:22" x14ac:dyDescent="0.3">
      <c r="A293">
        <v>292</v>
      </c>
      <c r="B293">
        <v>31</v>
      </c>
      <c r="C293" t="s">
        <v>194</v>
      </c>
      <c r="D293" t="s">
        <v>195</v>
      </c>
      <c r="E293" t="s">
        <v>196</v>
      </c>
      <c r="F293">
        <v>226</v>
      </c>
      <c r="G293">
        <v>800</v>
      </c>
      <c r="H293">
        <v>8</v>
      </c>
      <c r="I293">
        <v>25</v>
      </c>
      <c r="J293">
        <v>2</v>
      </c>
      <c r="K293" t="s">
        <v>197</v>
      </c>
      <c r="L293" t="s">
        <v>196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f t="shared" si="72"/>
        <v>26.248809496813376</v>
      </c>
      <c r="S293">
        <f t="shared" si="73"/>
        <v>32.811011871016717</v>
      </c>
      <c r="U293">
        <v>292</v>
      </c>
      <c r="V293">
        <v>26.248809496813376</v>
      </c>
    </row>
    <row r="294" spans="1:22" x14ac:dyDescent="0.3">
      <c r="A294">
        <v>293</v>
      </c>
      <c r="B294">
        <v>32</v>
      </c>
      <c r="C294" t="s">
        <v>194</v>
      </c>
      <c r="D294" t="s">
        <v>195</v>
      </c>
      <c r="E294" t="s">
        <v>196</v>
      </c>
      <c r="F294">
        <v>925</v>
      </c>
      <c r="G294">
        <v>813</v>
      </c>
      <c r="H294">
        <v>6</v>
      </c>
      <c r="I294">
        <v>48</v>
      </c>
      <c r="J294">
        <v>2</v>
      </c>
      <c r="K294" t="s">
        <v>197</v>
      </c>
      <c r="L294" t="s">
        <v>196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f t="shared" si="72"/>
        <v>48.373546489791295</v>
      </c>
      <c r="S294">
        <f t="shared" si="73"/>
        <v>60.466933112239118</v>
      </c>
      <c r="U294">
        <v>293</v>
      </c>
      <c r="V294">
        <v>48.373546489791295</v>
      </c>
    </row>
    <row r="295" spans="1:22" x14ac:dyDescent="0.3">
      <c r="A295">
        <v>294</v>
      </c>
      <c r="B295">
        <v>33</v>
      </c>
      <c r="C295" t="s">
        <v>194</v>
      </c>
      <c r="D295" t="s">
        <v>195</v>
      </c>
      <c r="E295" t="s">
        <v>196</v>
      </c>
      <c r="F295">
        <v>845</v>
      </c>
      <c r="G295">
        <v>745</v>
      </c>
      <c r="H295">
        <v>124</v>
      </c>
      <c r="I295">
        <v>37</v>
      </c>
      <c r="J295">
        <v>2</v>
      </c>
      <c r="K295" t="s">
        <v>197</v>
      </c>
      <c r="L295" t="s">
        <v>196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f t="shared" si="72"/>
        <v>129.40247292845683</v>
      </c>
      <c r="S295">
        <f t="shared" si="73"/>
        <v>161.75309116057102</v>
      </c>
      <c r="U295">
        <v>294</v>
      </c>
      <c r="V295">
        <v>129.40247292845683</v>
      </c>
    </row>
    <row r="296" spans="1:22" x14ac:dyDescent="0.3">
      <c r="A296">
        <v>295</v>
      </c>
      <c r="B296">
        <v>34</v>
      </c>
      <c r="C296" t="s">
        <v>194</v>
      </c>
      <c r="D296" t="s">
        <v>195</v>
      </c>
      <c r="E296" t="s">
        <v>196</v>
      </c>
      <c r="F296">
        <v>252</v>
      </c>
      <c r="G296">
        <v>776</v>
      </c>
      <c r="H296">
        <v>178</v>
      </c>
      <c r="I296">
        <v>55</v>
      </c>
      <c r="J296">
        <v>2</v>
      </c>
      <c r="K296" t="s">
        <v>197</v>
      </c>
      <c r="L296" t="s">
        <v>196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f t="shared" si="72"/>
        <v>186.30351580150065</v>
      </c>
      <c r="S296">
        <f t="shared" si="73"/>
        <v>232.87939475187579</v>
      </c>
      <c r="U296">
        <v>295</v>
      </c>
      <c r="V296">
        <v>186.30351580150065</v>
      </c>
    </row>
    <row r="297" spans="1:22" x14ac:dyDescent="0.3">
      <c r="A297">
        <v>296</v>
      </c>
      <c r="B297">
        <v>35</v>
      </c>
      <c r="C297" t="s">
        <v>194</v>
      </c>
      <c r="D297" t="s">
        <v>195</v>
      </c>
      <c r="E297" t="s">
        <v>196</v>
      </c>
      <c r="F297">
        <v>829</v>
      </c>
      <c r="G297">
        <v>481</v>
      </c>
      <c r="H297">
        <v>144</v>
      </c>
      <c r="I297">
        <v>2</v>
      </c>
      <c r="J297">
        <v>2</v>
      </c>
      <c r="K297" t="s">
        <v>197</v>
      </c>
      <c r="L297" t="s">
        <v>196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f t="shared" si="72"/>
        <v>144.01388821915754</v>
      </c>
      <c r="S297">
        <f t="shared" si="73"/>
        <v>180.01736027394691</v>
      </c>
      <c r="U297">
        <v>296</v>
      </c>
      <c r="V297">
        <v>144.01388821915754</v>
      </c>
    </row>
    <row r="298" spans="1:22" x14ac:dyDescent="0.3">
      <c r="A298">
        <v>297</v>
      </c>
      <c r="B298">
        <v>36</v>
      </c>
      <c r="C298" t="s">
        <v>194</v>
      </c>
      <c r="D298" t="s">
        <v>195</v>
      </c>
      <c r="E298" t="s">
        <v>196</v>
      </c>
      <c r="F298">
        <v>638</v>
      </c>
      <c r="G298">
        <v>654</v>
      </c>
      <c r="H298">
        <v>179</v>
      </c>
      <c r="I298">
        <v>3</v>
      </c>
      <c r="J298">
        <v>2</v>
      </c>
      <c r="K298" t="s">
        <v>197</v>
      </c>
      <c r="L298" t="s">
        <v>196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f t="shared" si="72"/>
        <v>179.02513789968157</v>
      </c>
      <c r="S298">
        <f t="shared" si="73"/>
        <v>223.78142237460196</v>
      </c>
      <c r="U298">
        <v>297</v>
      </c>
      <c r="V298">
        <v>179.02513789968157</v>
      </c>
    </row>
    <row r="299" spans="1:22" x14ac:dyDescent="0.3">
      <c r="A299">
        <v>298</v>
      </c>
      <c r="B299">
        <v>37</v>
      </c>
      <c r="C299" t="s">
        <v>194</v>
      </c>
      <c r="D299" t="s">
        <v>195</v>
      </c>
      <c r="E299" t="s">
        <v>196</v>
      </c>
      <c r="F299">
        <v>482</v>
      </c>
      <c r="G299">
        <v>709</v>
      </c>
      <c r="H299">
        <v>39</v>
      </c>
      <c r="I299">
        <v>45</v>
      </c>
      <c r="J299">
        <v>2</v>
      </c>
      <c r="K299" t="s">
        <v>197</v>
      </c>
      <c r="L299" t="s">
        <v>196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f t="shared" si="72"/>
        <v>59.548299723837623</v>
      </c>
      <c r="S299">
        <f t="shared" si="73"/>
        <v>74.43537465479703</v>
      </c>
      <c r="U299">
        <v>298</v>
      </c>
      <c r="V299">
        <v>59.548299723837623</v>
      </c>
    </row>
    <row r="300" spans="1:22" x14ac:dyDescent="0.3">
      <c r="A300">
        <v>299</v>
      </c>
      <c r="B300">
        <v>38</v>
      </c>
      <c r="C300" t="s">
        <v>194</v>
      </c>
      <c r="D300" t="s">
        <v>195</v>
      </c>
      <c r="E300" t="s">
        <v>196</v>
      </c>
      <c r="F300">
        <v>272</v>
      </c>
      <c r="G300">
        <v>497</v>
      </c>
      <c r="H300">
        <v>118</v>
      </c>
      <c r="I300">
        <v>56</v>
      </c>
      <c r="J300">
        <v>2</v>
      </c>
      <c r="K300" t="s">
        <v>197</v>
      </c>
      <c r="L300" t="s">
        <v>196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f t="shared" si="72"/>
        <v>130.61393493804556</v>
      </c>
      <c r="S300">
        <f t="shared" si="73"/>
        <v>163.26741867255694</v>
      </c>
      <c r="U300">
        <v>299</v>
      </c>
      <c r="V300">
        <v>130.61393493804556</v>
      </c>
    </row>
  </sheetData>
  <mergeCells count="8">
    <mergeCell ref="AA133:AI133"/>
    <mergeCell ref="AU4:BC4"/>
    <mergeCell ref="AA4:AI4"/>
    <mergeCell ref="AA27:AI27"/>
    <mergeCell ref="AA48:AI48"/>
    <mergeCell ref="AA69:AI69"/>
    <mergeCell ref="AA91:AI91"/>
    <mergeCell ref="AA112:AI1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C5BC-4E6D-104D-AEC5-774F63805472}">
  <dimension ref="B2:Q309"/>
  <sheetViews>
    <sheetView zoomScale="89" zoomScaleNormal="126" workbookViewId="0">
      <selection activeCell="N5" sqref="N5"/>
    </sheetView>
  </sheetViews>
  <sheetFormatPr defaultColWidth="11" defaultRowHeight="15.6" x14ac:dyDescent="0.3"/>
  <cols>
    <col min="2" max="2" width="25.09765625" bestFit="1" customWidth="1"/>
    <col min="3" max="4" width="11" bestFit="1" customWidth="1"/>
    <col min="5" max="5" width="12.3984375" bestFit="1" customWidth="1"/>
    <col min="6" max="7" width="11" bestFit="1" customWidth="1"/>
    <col min="8" max="8" width="36.8984375" bestFit="1" customWidth="1"/>
    <col min="9" max="11" width="12.3984375" bestFit="1" customWidth="1"/>
    <col min="12" max="12" width="11" bestFit="1" customWidth="1"/>
    <col min="13" max="14" width="12.09765625" bestFit="1" customWidth="1"/>
    <col min="15" max="15" width="11" bestFit="1" customWidth="1"/>
  </cols>
  <sheetData>
    <row r="2" spans="2:17" x14ac:dyDescent="0.3">
      <c r="K2" t="s">
        <v>183</v>
      </c>
      <c r="M2">
        <v>4</v>
      </c>
      <c r="O2">
        <v>2.5399999999999999E-2</v>
      </c>
      <c r="P2" t="s">
        <v>184</v>
      </c>
    </row>
    <row r="3" spans="2:17" ht="16.2" thickBot="1" x14ac:dyDescent="0.35">
      <c r="K3" t="s">
        <v>185</v>
      </c>
      <c r="M3">
        <f>M2+3.7</f>
        <v>7.7</v>
      </c>
    </row>
    <row r="4" spans="2:17" ht="16.2" thickBot="1" x14ac:dyDescent="0.35">
      <c r="K4" s="67" t="s">
        <v>186</v>
      </c>
      <c r="L4" s="67" t="s">
        <v>7</v>
      </c>
      <c r="M4" s="68" t="s">
        <v>187</v>
      </c>
      <c r="N4" s="68" t="s">
        <v>188</v>
      </c>
      <c r="O4" s="68" t="s">
        <v>189</v>
      </c>
    </row>
    <row r="5" spans="2:17" x14ac:dyDescent="0.3">
      <c r="K5">
        <f>0.3+M2</f>
        <v>4.3</v>
      </c>
      <c r="L5">
        <v>30</v>
      </c>
      <c r="M5">
        <f>3.51578947368421*O2</f>
        <v>8.9301052631578934E-2</v>
      </c>
      <c r="N5">
        <f>0.1*O2</f>
        <v>2.5400000000000002E-3</v>
      </c>
      <c r="O5">
        <v>6</v>
      </c>
      <c r="Q5">
        <v>0.41351351351351401</v>
      </c>
    </row>
    <row r="6" spans="2:17" x14ac:dyDescent="0.3">
      <c r="K6">
        <f>K5+0.9</f>
        <v>5.2</v>
      </c>
      <c r="L6">
        <v>30</v>
      </c>
      <c r="M6">
        <f>3.6972972972973*O2</f>
        <v>9.391135135135141E-2</v>
      </c>
      <c r="N6">
        <f>0.413513513513514*O2</f>
        <v>1.0503243243243256E-2</v>
      </c>
      <c r="O6">
        <v>6</v>
      </c>
    </row>
    <row r="7" spans="2:17" x14ac:dyDescent="0.3">
      <c r="K7">
        <f>K6+1</f>
        <v>6.2</v>
      </c>
      <c r="L7">
        <v>30</v>
      </c>
      <c r="M7">
        <f>3.33376455368693*O2</f>
        <v>8.4677619663648021E-2</v>
      </c>
      <c r="N7">
        <f>0.442432082794308*O2</f>
        <v>1.1237774902975423E-2</v>
      </c>
      <c r="O7">
        <v>6</v>
      </c>
    </row>
    <row r="8" spans="2:17" x14ac:dyDescent="0.3">
      <c r="K8">
        <f>K7+0.9</f>
        <v>7.1000000000000005</v>
      </c>
      <c r="L8">
        <v>30</v>
      </c>
      <c r="M8">
        <f>3.06754966887417*O2</f>
        <v>7.7915761589403915E-2</v>
      </c>
      <c r="N8">
        <f>0.770860927152318*O2</f>
        <v>1.9579867549668877E-2</v>
      </c>
      <c r="O8">
        <v>6</v>
      </c>
    </row>
    <row r="12" spans="2:17" x14ac:dyDescent="0.3">
      <c r="B12" s="1" t="s">
        <v>0</v>
      </c>
    </row>
    <row r="13" spans="2:17" x14ac:dyDescent="0.3">
      <c r="B13" s="2" t="s">
        <v>1</v>
      </c>
    </row>
    <row r="14" spans="2:17" x14ac:dyDescent="0.3">
      <c r="B14" t="s">
        <v>2</v>
      </c>
    </row>
    <row r="16" spans="2:17" x14ac:dyDescent="0.3">
      <c r="B16" s="73" t="s">
        <v>3</v>
      </c>
      <c r="C16" s="74"/>
      <c r="D16" s="74"/>
      <c r="E16" s="75"/>
      <c r="H16" s="73" t="s">
        <v>4</v>
      </c>
      <c r="I16" s="74"/>
      <c r="J16" s="74"/>
      <c r="K16" s="75"/>
    </row>
    <row r="17" spans="2:11" x14ac:dyDescent="0.3">
      <c r="B17" s="70" t="s">
        <v>5</v>
      </c>
      <c r="C17" s="71"/>
      <c r="D17" s="71"/>
      <c r="E17" s="72"/>
      <c r="H17" s="70" t="s">
        <v>5</v>
      </c>
      <c r="I17" s="71"/>
      <c r="J17" s="71"/>
      <c r="K17" s="72"/>
    </row>
    <row r="18" spans="2:11" x14ac:dyDescent="0.3">
      <c r="B18" s="11" t="s">
        <v>6</v>
      </c>
      <c r="C18" s="3" t="s">
        <v>7</v>
      </c>
      <c r="D18" s="3" t="s">
        <v>8</v>
      </c>
      <c r="E18" s="4">
        <v>30</v>
      </c>
      <c r="H18" s="11" t="s">
        <v>9</v>
      </c>
      <c r="I18" s="3" t="s">
        <v>10</v>
      </c>
      <c r="J18" s="3" t="s">
        <v>11</v>
      </c>
      <c r="K18" s="20">
        <f>D56</f>
        <v>2.1750362389302992E-4</v>
      </c>
    </row>
    <row r="19" spans="2:11" x14ac:dyDescent="0.3">
      <c r="B19" s="12" t="s">
        <v>12</v>
      </c>
      <c r="C19" t="s">
        <v>13</v>
      </c>
      <c r="D19" t="s">
        <v>14</v>
      </c>
      <c r="E19" s="5">
        <f>(100-E18)/100</f>
        <v>0.7</v>
      </c>
      <c r="H19" s="12" t="s">
        <v>15</v>
      </c>
      <c r="I19" t="s">
        <v>16</v>
      </c>
      <c r="J19" t="s">
        <v>14</v>
      </c>
      <c r="K19" s="5">
        <f>(2*K18/$E$27)-1</f>
        <v>-0.99714562173368726</v>
      </c>
    </row>
    <row r="20" spans="2:11" x14ac:dyDescent="0.3">
      <c r="B20" s="12" t="s">
        <v>17</v>
      </c>
      <c r="C20" t="s">
        <v>18</v>
      </c>
      <c r="D20" t="s">
        <v>19</v>
      </c>
      <c r="E20" s="5">
        <v>787.45</v>
      </c>
      <c r="H20" s="12" t="s">
        <v>20</v>
      </c>
      <c r="I20" t="s">
        <v>21</v>
      </c>
      <c r="J20" t="s">
        <v>22</v>
      </c>
      <c r="K20" s="5">
        <f>((E27^2)/4)*(PI()-ACOS(K19)+(K19*(SQRT(1-(K19^2)))))</f>
        <v>1.6689561746715312E-6</v>
      </c>
    </row>
    <row r="21" spans="2:11" x14ac:dyDescent="0.3">
      <c r="B21" s="12" t="s">
        <v>23</v>
      </c>
      <c r="C21" t="s">
        <v>24</v>
      </c>
      <c r="D21" t="s">
        <v>25</v>
      </c>
      <c r="E21" s="5">
        <f>1.3/1000</f>
        <v>1.2999999999999999E-3</v>
      </c>
      <c r="H21" s="12" t="s">
        <v>26</v>
      </c>
      <c r="I21" t="s">
        <v>27</v>
      </c>
      <c r="J21" t="s">
        <v>11</v>
      </c>
      <c r="K21" s="21">
        <f>0.01</f>
        <v>0.01</v>
      </c>
    </row>
    <row r="22" spans="2:11" x14ac:dyDescent="0.3">
      <c r="B22" s="12" t="s">
        <v>28</v>
      </c>
      <c r="C22" t="s">
        <v>29</v>
      </c>
      <c r="D22" t="s">
        <v>14</v>
      </c>
      <c r="E22" s="5">
        <f>1-E19</f>
        <v>0.30000000000000004</v>
      </c>
      <c r="H22" s="12" t="s">
        <v>30</v>
      </c>
      <c r="I22" t="s">
        <v>31</v>
      </c>
      <c r="J22" t="s">
        <v>14</v>
      </c>
      <c r="K22" s="5">
        <f>(2*K21/$E$27)-1</f>
        <v>-0.86876640419947504</v>
      </c>
    </row>
    <row r="23" spans="2:11" x14ac:dyDescent="0.3">
      <c r="B23" s="12" t="s">
        <v>17</v>
      </c>
      <c r="C23" t="s">
        <v>18</v>
      </c>
      <c r="D23" t="s">
        <v>19</v>
      </c>
      <c r="E23" s="5">
        <v>1020.7</v>
      </c>
      <c r="H23" s="12" t="s">
        <v>32</v>
      </c>
      <c r="I23" t="s">
        <v>33</v>
      </c>
      <c r="J23" t="s">
        <v>22</v>
      </c>
      <c r="K23" s="5">
        <f>(($E$27^2)/4)*(PI()-ACOS(K22)+(K22*(SQRT(1-(K22^2)))))</f>
        <v>5.1014302796574106E-4</v>
      </c>
    </row>
    <row r="24" spans="2:11" x14ac:dyDescent="0.3">
      <c r="B24" s="12" t="s">
        <v>23</v>
      </c>
      <c r="C24" t="s">
        <v>24</v>
      </c>
      <c r="D24" t="s">
        <v>25</v>
      </c>
      <c r="E24" s="5">
        <f>1/1000</f>
        <v>1E-3</v>
      </c>
      <c r="H24" s="12" t="s">
        <v>34</v>
      </c>
      <c r="I24" t="s">
        <v>35</v>
      </c>
      <c r="J24" t="s">
        <v>14</v>
      </c>
      <c r="K24" s="5">
        <f>2*SQRT(K21*($E$27-K21))</f>
        <v>7.5471849056452822E-2</v>
      </c>
    </row>
    <row r="25" spans="2:11" x14ac:dyDescent="0.3">
      <c r="B25" s="12" t="s">
        <v>36</v>
      </c>
      <c r="D25" t="s">
        <v>37</v>
      </c>
      <c r="E25" s="8">
        <v>500</v>
      </c>
      <c r="H25" s="12" t="s">
        <v>38</v>
      </c>
      <c r="I25" t="s">
        <v>39</v>
      </c>
      <c r="J25" t="s">
        <v>11</v>
      </c>
      <c r="K25" s="21">
        <f>0.05</f>
        <v>0.05</v>
      </c>
    </row>
    <row r="26" spans="2:11" x14ac:dyDescent="0.3">
      <c r="B26" s="12" t="s">
        <v>40</v>
      </c>
      <c r="E26" s="17" t="str">
        <f>IF(E18&gt;33, "WiO", "OiW")</f>
        <v>OiW</v>
      </c>
      <c r="H26" s="12" t="s">
        <v>41</v>
      </c>
      <c r="I26" t="s">
        <v>42</v>
      </c>
      <c r="J26" t="s">
        <v>14</v>
      </c>
      <c r="K26" s="5">
        <f>(2*(K25+K21)/$E$27)-1</f>
        <v>-0.21259842519685035</v>
      </c>
    </row>
    <row r="27" spans="2:11" x14ac:dyDescent="0.3">
      <c r="B27" s="12" t="s">
        <v>43</v>
      </c>
      <c r="C27" t="s">
        <v>44</v>
      </c>
      <c r="D27" t="s">
        <v>11</v>
      </c>
      <c r="E27" s="18">
        <v>0.15240000000000001</v>
      </c>
      <c r="H27" s="12" t="s">
        <v>45</v>
      </c>
      <c r="I27" t="s">
        <v>46</v>
      </c>
      <c r="J27" t="s">
        <v>22</v>
      </c>
      <c r="K27" s="5">
        <f>(($E$27^2)/4)*(PI()-ACOS(K26)+(K26*(SQRT(1-(K26^2)))))-K23</f>
        <v>6.1604378771616675E-3</v>
      </c>
    </row>
    <row r="28" spans="2:11" x14ac:dyDescent="0.3">
      <c r="B28" s="12" t="s">
        <v>47</v>
      </c>
      <c r="C28" t="s">
        <v>48</v>
      </c>
      <c r="D28" t="s">
        <v>22</v>
      </c>
      <c r="E28" s="17">
        <f>PI()*(E27^2)/4</f>
        <v>1.8241469247509919E-2</v>
      </c>
      <c r="H28" s="12" t="s">
        <v>49</v>
      </c>
      <c r="I28" t="s">
        <v>50</v>
      </c>
      <c r="J28" s="24" t="s">
        <v>14</v>
      </c>
      <c r="K28" s="5">
        <f>2*SQRT((K21+K25)*($E$27-K21-K25))</f>
        <v>0.14891608375189028</v>
      </c>
    </row>
    <row r="29" spans="2:11" x14ac:dyDescent="0.3">
      <c r="B29" s="13" t="s">
        <v>51</v>
      </c>
      <c r="C29" s="6" t="s">
        <v>52</v>
      </c>
      <c r="D29" s="6" t="s">
        <v>53</v>
      </c>
      <c r="E29" s="9">
        <f>(E25/2)/(60*1000*E28)</f>
        <v>0.22841727330902606</v>
      </c>
      <c r="H29" s="13" t="s">
        <v>54</v>
      </c>
      <c r="I29" s="6" t="s">
        <v>55</v>
      </c>
      <c r="J29" s="6" t="s">
        <v>14</v>
      </c>
      <c r="K29" s="15">
        <f>2*SQRT((K21+K25)*($E$27-K21-K25))-(2*SQRT(K25*($E$27-K25)))</f>
        <v>5.8077331919037245E-3</v>
      </c>
    </row>
    <row r="30" spans="2:11" x14ac:dyDescent="0.3">
      <c r="B30" s="76" t="s">
        <v>56</v>
      </c>
      <c r="C30" s="77"/>
      <c r="D30" s="77"/>
      <c r="E30" s="9" t="str">
        <f>IF(E26="WiO", "Oil", "Water")</f>
        <v>Water</v>
      </c>
      <c r="H30" s="12" t="s">
        <v>57</v>
      </c>
      <c r="I30" t="s">
        <v>58</v>
      </c>
      <c r="J30" t="s">
        <v>14</v>
      </c>
      <c r="K30" s="8">
        <v>9.5E-4</v>
      </c>
    </row>
    <row r="31" spans="2:11" x14ac:dyDescent="0.3">
      <c r="B31" s="12" t="s">
        <v>17</v>
      </c>
      <c r="C31" t="s">
        <v>59</v>
      </c>
      <c r="D31" t="s">
        <v>19</v>
      </c>
      <c r="E31" s="5">
        <f>IF(E30="Oil",E20,E23)</f>
        <v>1020.7</v>
      </c>
      <c r="H31" s="12" t="s">
        <v>60</v>
      </c>
      <c r="I31" t="s">
        <v>61</v>
      </c>
      <c r="J31" t="s">
        <v>14</v>
      </c>
      <c r="K31" s="8">
        <f>10^-20</f>
        <v>9.9999999999999995E-21</v>
      </c>
    </row>
    <row r="32" spans="2:11" x14ac:dyDescent="0.3">
      <c r="B32" s="12" t="s">
        <v>23</v>
      </c>
      <c r="C32" t="s">
        <v>62</v>
      </c>
      <c r="D32" t="s">
        <v>25</v>
      </c>
      <c r="E32" s="5">
        <f>IF(E30="Oil",E21,E24)</f>
        <v>1E-3</v>
      </c>
      <c r="H32" s="12" t="s">
        <v>63</v>
      </c>
      <c r="I32" t="s">
        <v>64</v>
      </c>
      <c r="J32" t="s">
        <v>14</v>
      </c>
      <c r="K32" s="5">
        <f>((ABS($E$40)*$E$39/$E$41)^0.6)*(K25^0.2)*E38</f>
        <v>3.685438542065462E-3</v>
      </c>
    </row>
    <row r="33" spans="2:11" x14ac:dyDescent="0.3">
      <c r="B33" s="13" t="s">
        <v>65</v>
      </c>
      <c r="C33" s="6" t="s">
        <v>66</v>
      </c>
      <c r="D33" s="6"/>
      <c r="E33" s="15">
        <f>IF(E30="Oil",E19,E22)</f>
        <v>0.30000000000000004</v>
      </c>
      <c r="H33" s="12" t="s">
        <v>67</v>
      </c>
      <c r="I33" t="s">
        <v>68</v>
      </c>
      <c r="J33" t="s">
        <v>11</v>
      </c>
      <c r="K33" s="5">
        <f>0.5*E38*(1-(SQRT(1-(4.7/(K32+4.7)))))</f>
        <v>2.3619807678349432E-4</v>
      </c>
    </row>
    <row r="34" spans="2:11" x14ac:dyDescent="0.3">
      <c r="B34" s="78" t="s">
        <v>69</v>
      </c>
      <c r="C34" s="79"/>
      <c r="D34" s="79"/>
      <c r="E34" s="10" t="str">
        <f>IF(E26="WiO", "Water", "Oil")</f>
        <v>Oil</v>
      </c>
      <c r="H34" s="12" t="s">
        <v>70</v>
      </c>
      <c r="I34" t="s">
        <v>71</v>
      </c>
      <c r="J34" t="s">
        <v>11</v>
      </c>
      <c r="K34" s="5">
        <f>0.3025*E38*(SQRT(1-(4.7/(K32+4.7))))</f>
        <v>4.1151635459859322E-6</v>
      </c>
    </row>
    <row r="35" spans="2:11" x14ac:dyDescent="0.3">
      <c r="B35" s="12" t="s">
        <v>17</v>
      </c>
      <c r="C35" t="s">
        <v>72</v>
      </c>
      <c r="D35" t="s">
        <v>19</v>
      </c>
      <c r="E35" s="5">
        <f>IF(E34="Oil",E20,E23)</f>
        <v>787.45</v>
      </c>
      <c r="H35" s="12" t="s">
        <v>73</v>
      </c>
      <c r="I35" t="s">
        <v>74</v>
      </c>
      <c r="J35" t="s">
        <v>11</v>
      </c>
      <c r="K35" s="5">
        <f>SQRT(3)*K34</f>
        <v>7.1276723431029379E-6</v>
      </c>
    </row>
    <row r="36" spans="2:11" x14ac:dyDescent="0.3">
      <c r="B36" s="12" t="s">
        <v>23</v>
      </c>
      <c r="C36" t="s">
        <v>75</v>
      </c>
      <c r="D36" t="s">
        <v>25</v>
      </c>
      <c r="E36" s="5">
        <f>IF(E34="Oil",E21,E24)</f>
        <v>1.2999999999999999E-3</v>
      </c>
      <c r="H36" s="12" t="s">
        <v>76</v>
      </c>
      <c r="I36" t="s">
        <v>77</v>
      </c>
      <c r="J36" t="s">
        <v>14</v>
      </c>
      <c r="K36" s="5">
        <f>((6*PI())^(7/6))*$E$32*(K33^(7/3))/(4*($E$41^(5/6))*(K31^(1/6))*K34*K30)</f>
        <v>0.88817465096531178</v>
      </c>
    </row>
    <row r="37" spans="2:11" x14ac:dyDescent="0.3">
      <c r="B37" s="12" t="s">
        <v>65</v>
      </c>
      <c r="C37" t="s">
        <v>78</v>
      </c>
      <c r="D37" t="s">
        <v>14</v>
      </c>
      <c r="E37" s="5">
        <f>IF(E34="Oil",E19,E22)</f>
        <v>0.7</v>
      </c>
      <c r="H37" s="12" t="s">
        <v>79</v>
      </c>
      <c r="I37" t="s">
        <v>80</v>
      </c>
      <c r="J37" t="s">
        <v>14</v>
      </c>
      <c r="K37" s="5">
        <f>((6*PI())^(7/6))*$E$32*(K33^(7/3))/(4*($E$41^(5/6))*($K$31^(1/6))*K35*$K$30)</f>
        <v>0.51278787382222479</v>
      </c>
    </row>
    <row r="38" spans="2:11" x14ac:dyDescent="0.3">
      <c r="B38" s="13" t="s">
        <v>81</v>
      </c>
      <c r="C38" s="6" t="s">
        <v>82</v>
      </c>
      <c r="D38" s="6" t="s">
        <v>11</v>
      </c>
      <c r="E38" s="7">
        <f>486/1000000</f>
        <v>4.86E-4</v>
      </c>
    </row>
    <row r="39" spans="2:11" x14ac:dyDescent="0.3">
      <c r="B39" s="11" t="s">
        <v>83</v>
      </c>
      <c r="C39" s="3" t="s">
        <v>84</v>
      </c>
      <c r="D39" s="3" t="s">
        <v>85</v>
      </c>
      <c r="E39" s="16">
        <v>9.81</v>
      </c>
    </row>
    <row r="40" spans="2:11" x14ac:dyDescent="0.3">
      <c r="B40" s="13" t="s">
        <v>86</v>
      </c>
      <c r="C40" s="6" t="s">
        <v>87</v>
      </c>
      <c r="D40" s="6" t="s">
        <v>19</v>
      </c>
      <c r="E40" s="15">
        <f>ABS(E20-E23)</f>
        <v>233.25</v>
      </c>
    </row>
    <row r="41" spans="2:11" x14ac:dyDescent="0.3">
      <c r="B41" s="13" t="s">
        <v>88</v>
      </c>
      <c r="C41" s="6" t="s">
        <v>89</v>
      </c>
      <c r="D41" s="6" t="s">
        <v>90</v>
      </c>
      <c r="E41" s="23">
        <v>28.8</v>
      </c>
    </row>
    <row r="42" spans="2:11" x14ac:dyDescent="0.3">
      <c r="B42" s="70" t="s">
        <v>91</v>
      </c>
      <c r="C42" s="71"/>
      <c r="D42" s="71"/>
      <c r="E42" s="72"/>
    </row>
    <row r="43" spans="2:11" x14ac:dyDescent="0.3">
      <c r="B43" s="11" t="s">
        <v>92</v>
      </c>
      <c r="C43" s="3" t="s">
        <v>93</v>
      </c>
      <c r="D43" s="3" t="s">
        <v>14</v>
      </c>
      <c r="E43" s="19">
        <f>(3*(E32+E36))/((2*E32)+(3*E36))</f>
        <v>1.1694915254237288</v>
      </c>
    </row>
    <row r="44" spans="2:11" x14ac:dyDescent="0.3">
      <c r="B44" s="12" t="s">
        <v>94</v>
      </c>
      <c r="C44" t="s">
        <v>95</v>
      </c>
      <c r="D44" t="s">
        <v>14</v>
      </c>
      <c r="E44" s="5">
        <f>(5*(E43^(-3/2))*((E37/E33)^0.45))</f>
        <v>5.7884720294994816</v>
      </c>
    </row>
    <row r="45" spans="2:11" x14ac:dyDescent="0.3">
      <c r="B45" s="12" t="s">
        <v>94</v>
      </c>
      <c r="C45" t="s">
        <v>96</v>
      </c>
      <c r="D45" t="s">
        <v>14</v>
      </c>
      <c r="E45" s="5">
        <f>(E33/(2*E37*E43))*(EXP((2.5*E37)/(1-(0.61*E37))))</f>
        <v>3.8848606715662459</v>
      </c>
    </row>
    <row r="46" spans="2:11" ht="31.2" x14ac:dyDescent="0.3">
      <c r="B46" s="14" t="s">
        <v>97</v>
      </c>
      <c r="C46" t="s">
        <v>98</v>
      </c>
      <c r="D46" t="s">
        <v>14</v>
      </c>
      <c r="E46" s="5">
        <f>9.72*((1+((0.01*E47)^(4/7)))-1)</f>
        <v>17.076849091136797</v>
      </c>
    </row>
    <row r="47" spans="2:11" x14ac:dyDescent="0.3">
      <c r="B47" s="12" t="s">
        <v>99</v>
      </c>
      <c r="C47" t="s">
        <v>100</v>
      </c>
      <c r="D47" t="s">
        <v>14</v>
      </c>
      <c r="E47" s="5">
        <f>(E31*E40*E39*(E38^3))/(E32^2)</f>
        <v>268.10047433505702</v>
      </c>
    </row>
    <row r="48" spans="2:11" x14ac:dyDescent="0.3">
      <c r="B48" s="12" t="s">
        <v>101</v>
      </c>
      <c r="C48" t="s">
        <v>102</v>
      </c>
      <c r="D48" t="s">
        <v>14</v>
      </c>
      <c r="E48" s="5">
        <f>(E47/(6*(E46^2)))-(3/(E43*E46))</f>
        <v>3.0093470911430054E-3</v>
      </c>
    </row>
    <row r="49" spans="2:15" x14ac:dyDescent="0.3">
      <c r="B49" s="13" t="s">
        <v>103</v>
      </c>
      <c r="C49" s="6" t="s">
        <v>104</v>
      </c>
      <c r="D49" s="6" t="s">
        <v>53</v>
      </c>
      <c r="E49" s="15">
        <f>((3*E45*E37*E32)/(E48*E44*E33*E31*E38))*(((1+((E47*E48*E44*(E33^3))/(54*(E45^2)*(E37^2))))^0.5)-1)</f>
        <v>4.9681584704477824E-4</v>
      </c>
    </row>
    <row r="51" spans="2:15" x14ac:dyDescent="0.3">
      <c r="B51" s="29" t="s">
        <v>105</v>
      </c>
      <c r="C51" t="s">
        <v>106</v>
      </c>
      <c r="D51">
        <v>0.1</v>
      </c>
    </row>
    <row r="53" spans="2:15" x14ac:dyDescent="0.3">
      <c r="B53" s="25" t="s">
        <v>107</v>
      </c>
      <c r="C53" s="25" t="s">
        <v>108</v>
      </c>
      <c r="D53" s="25" t="s">
        <v>10</v>
      </c>
      <c r="E53" s="30" t="s">
        <v>109</v>
      </c>
      <c r="F53" s="30" t="s">
        <v>39</v>
      </c>
      <c r="G53" s="30" t="s">
        <v>64</v>
      </c>
      <c r="H53" s="30" t="s">
        <v>68</v>
      </c>
      <c r="I53" s="30" t="s">
        <v>71</v>
      </c>
      <c r="J53" s="30" t="s">
        <v>74</v>
      </c>
      <c r="K53" s="30" t="s">
        <v>77</v>
      </c>
      <c r="L53" s="30" t="s">
        <v>80</v>
      </c>
      <c r="M53" s="30" t="s">
        <v>110</v>
      </c>
      <c r="N53" s="30" t="s">
        <v>111</v>
      </c>
      <c r="O53" s="30" t="s">
        <v>112</v>
      </c>
    </row>
    <row r="54" spans="2:15" x14ac:dyDescent="0.3">
      <c r="B54" s="26" t="s">
        <v>113</v>
      </c>
      <c r="C54" s="26" t="s">
        <v>113</v>
      </c>
      <c r="D54" s="26" t="s">
        <v>113</v>
      </c>
      <c r="E54" s="30" t="s">
        <v>113</v>
      </c>
      <c r="F54" s="30" t="s">
        <v>113</v>
      </c>
      <c r="G54" s="30" t="s">
        <v>114</v>
      </c>
      <c r="H54" s="30" t="s">
        <v>113</v>
      </c>
      <c r="I54" s="30" t="s">
        <v>113</v>
      </c>
      <c r="J54" s="30" t="s">
        <v>113</v>
      </c>
      <c r="K54" s="30" t="s">
        <v>114</v>
      </c>
      <c r="L54" s="30" t="s">
        <v>114</v>
      </c>
      <c r="M54" s="30" t="s">
        <v>113</v>
      </c>
      <c r="N54" s="30" t="s">
        <v>113</v>
      </c>
      <c r="O54" s="30" t="s">
        <v>113</v>
      </c>
    </row>
    <row r="55" spans="2:15" x14ac:dyDescent="0.3">
      <c r="B55" s="28">
        <v>0</v>
      </c>
      <c r="C55" s="27">
        <f>$E$27</f>
        <v>0.15240000000000001</v>
      </c>
      <c r="D55" s="27">
        <f t="shared" ref="D55:D118" si="0">$E$49*B55/$E$29</f>
        <v>0</v>
      </c>
      <c r="E55">
        <f>E38</f>
        <v>4.86E-4</v>
      </c>
      <c r="F55">
        <v>9.9999999999999995E-7</v>
      </c>
      <c r="G55">
        <f t="shared" ref="G55:G118" si="1">((ABS($E$40)*$E$39/$E$41)^0.6)*(F55^0.2)*E55</f>
        <v>4.2334571907132667E-4</v>
      </c>
      <c r="H55">
        <f>0.5*E55*(1-(SQRT(1-(4.7/(G55+4.7)))))</f>
        <v>2.4069386157264626E-4</v>
      </c>
      <c r="I55">
        <f>0.3025*E55*(SQRT(1-(4.7/(G55+4.7))))</f>
        <v>1.3952137485490189E-6</v>
      </c>
      <c r="J55">
        <f>SQRT(3)*I55</f>
        <v>2.4165810999055286E-6</v>
      </c>
      <c r="K55">
        <f>((6*PI())^(7/6))*$E$32*(H55^(7/3))/(4*($E$41^(5/6))*($K$31^(1/6))*I55*$K$30)</f>
        <v>2.7374840284909712</v>
      </c>
      <c r="L55">
        <f>((6*PI())^(7/6))*$E$32*(H55^(7/3))/(4*($E$41^(5/6))*($K$31^(1/6))*J55*$K$30)</f>
        <v>1.5804871407515633</v>
      </c>
      <c r="M55">
        <f>(E55*$D$51)/($E$29*6*K55)</f>
        <v>1.2954017575294227E-5</v>
      </c>
      <c r="O55">
        <f>C55-F55</f>
        <v>0.15239900000000001</v>
      </c>
    </row>
    <row r="56" spans="2:15" x14ac:dyDescent="0.3">
      <c r="B56" s="28">
        <f>B55+$D$51</f>
        <v>0.1</v>
      </c>
      <c r="C56" s="27">
        <f t="shared" ref="C56:C119" si="2">$E$27</f>
        <v>0.15240000000000001</v>
      </c>
      <c r="D56" s="27">
        <f t="shared" si="0"/>
        <v>2.1750362389302992E-4</v>
      </c>
      <c r="E56">
        <f>E55+M55</f>
        <v>4.9895401757529421E-4</v>
      </c>
      <c r="F56">
        <v>1E-4</v>
      </c>
      <c r="G56">
        <f t="shared" si="1"/>
        <v>1.0917405141470963E-3</v>
      </c>
      <c r="H56">
        <f>0.5*E56*(1-(SQRT(1-(4.7/(G56+4.7)))))</f>
        <v>2.4567519467390481E-4</v>
      </c>
      <c r="I56">
        <f>0.3025*E56*(SQRT(1-(4.7/(G56+4.7))))</f>
        <v>2.3000975388140706E-6</v>
      </c>
      <c r="J56">
        <f>SQRT(3)*I56</f>
        <v>3.9838857995900981E-6</v>
      </c>
      <c r="K56">
        <f>((6*PI())^(7/6))*$E$32*(H56^(7/3))/(4*($E$41^(5/6))*($K$31^(1/6))*I56*$K$30)</f>
        <v>1.7418233489228447</v>
      </c>
      <c r="L56">
        <f>((6*PI())^(7/6))*$E$32*(H56^(7/3))/(4*($E$41^(5/6))*($K$31^(1/6))*J56*$K$30)</f>
        <v>1.0056421793813799</v>
      </c>
      <c r="M56">
        <f>(E56*$D$51)/($E$29*6*K56)</f>
        <v>2.090144071877272E-5</v>
      </c>
      <c r="N56">
        <f>($D$51*2*1*E56)/($E$29*3*L56)</f>
        <v>1.4480942910521322E-4</v>
      </c>
      <c r="O56">
        <f t="shared" ref="O56:O119" si="3">C56-F56</f>
        <v>0.15230000000000002</v>
      </c>
    </row>
    <row r="57" spans="2:15" x14ac:dyDescent="0.3">
      <c r="B57" s="28">
        <f t="shared" ref="B57:B120" si="4">B56+$D$51</f>
        <v>0.2</v>
      </c>
      <c r="C57" s="27">
        <f t="shared" si="2"/>
        <v>0.15240000000000001</v>
      </c>
      <c r="D57" s="27">
        <f>$E$49*B57/$E$29</f>
        <v>4.3500724778605985E-4</v>
      </c>
      <c r="E57">
        <f>E56+M56</f>
        <v>5.1985545829406692E-4</v>
      </c>
      <c r="F57">
        <f>F56+N56</f>
        <v>2.4480942910521324E-4</v>
      </c>
      <c r="G57">
        <f t="shared" si="1"/>
        <v>1.3605269211534852E-3</v>
      </c>
      <c r="H57">
        <f>0.5*E57*(1-(SQRT(1-(4.7/(G57+4.7)))))</f>
        <v>2.555059769105923E-4</v>
      </c>
      <c r="I57">
        <f>0.3025*E57*(SQRT(1-(4.7/(G57+4.7))))</f>
        <v>2.67516010304691E-6</v>
      </c>
      <c r="J57">
        <f>SQRT(3)*I57</f>
        <v>4.6335132168584411E-6</v>
      </c>
      <c r="K57">
        <f>((6*PI())^(7/6))*$E$32*(H57^(7/3))/(4*($E$41^(5/6))*($K$31^(1/6))*I57*$K$30)</f>
        <v>1.6411943401244329</v>
      </c>
      <c r="L57">
        <f>((6*PI())^(7/6))*$E$32*(H57^(7/3))/(4*($E$41^(5/6))*($K$31^(1/6))*J57*$K$30)</f>
        <v>0.94754399406333145</v>
      </c>
      <c r="M57">
        <f>(E57*$D$51)/($E$29*6*K57)</f>
        <v>2.3112259465633825E-5</v>
      </c>
      <c r="N57">
        <f>($D$51*2*1*E57)/($E$29*3*L57)</f>
        <v>1.6012643068876999E-4</v>
      </c>
      <c r="O57">
        <f t="shared" si="3"/>
        <v>0.1521551905708948</v>
      </c>
    </row>
    <row r="58" spans="2:15" x14ac:dyDescent="0.3">
      <c r="B58" s="28">
        <f t="shared" si="4"/>
        <v>0.30000000000000004</v>
      </c>
      <c r="C58" s="27">
        <f t="shared" si="2"/>
        <v>0.15240000000000001</v>
      </c>
      <c r="D58" s="27">
        <f t="shared" si="0"/>
        <v>6.5251087167908983E-4</v>
      </c>
      <c r="E58">
        <f>E57+M57</f>
        <v>5.4296771775970074E-4</v>
      </c>
      <c r="F58">
        <f>F57+N57</f>
        <v>4.0493585979398323E-4</v>
      </c>
      <c r="G58">
        <f t="shared" si="1"/>
        <v>1.5714847111572717E-3</v>
      </c>
      <c r="H58">
        <f t="shared" ref="H58:H121" si="5">0.5*E58*(1-(SQRT(1-(4.7/(G58+4.7)))))</f>
        <v>2.6652047835987365E-4</v>
      </c>
      <c r="I58">
        <f t="shared" ref="I58:I121" si="6">0.3025*E58*(SQRT(1-(4.7/(G58+4.7))))</f>
        <v>3.0028452145859119E-6</v>
      </c>
      <c r="J58">
        <f t="shared" ref="J58:J121" si="7">SQRT(3)*I58</f>
        <v>5.2010804789278668E-6</v>
      </c>
      <c r="K58">
        <f t="shared" ref="K58:K121" si="8">((6*PI())^(7/6))*$E$32*(H58^(7/3))/(4*($E$41^(5/6))*($K$31^(1/6))*I58*$K$30)</f>
        <v>1.6134136374347878</v>
      </c>
      <c r="L58">
        <f t="shared" ref="L58:L121" si="9">((6*PI())^(7/6))*$E$32*(H58^(7/3))/(4*($E$41^(5/6))*($K$31^(1/6))*J58*$K$30)</f>
        <v>0.9315047978871881</v>
      </c>
      <c r="M58">
        <f t="shared" ref="M58:M121" si="10">(E58*$D$51)/($E$29*6*K58)</f>
        <v>2.4555461032675332E-5</v>
      </c>
      <c r="N58">
        <f t="shared" ref="N58:N121" si="11">($D$51*2*1*E58)/($E$29*3*L58)</f>
        <v>1.7012522444748561E-4</v>
      </c>
      <c r="O58">
        <f t="shared" si="3"/>
        <v>0.15199506414020603</v>
      </c>
    </row>
    <row r="59" spans="2:15" x14ac:dyDescent="0.3">
      <c r="B59" s="28">
        <f t="shared" si="4"/>
        <v>0.4</v>
      </c>
      <c r="C59" s="27">
        <f t="shared" si="2"/>
        <v>0.15240000000000001</v>
      </c>
      <c r="D59" s="27">
        <f t="shared" si="0"/>
        <v>8.700144955721197E-4</v>
      </c>
      <c r="E59">
        <f t="shared" ref="E59:F74" si="12">E58+M58</f>
        <v>5.6752317879237609E-4</v>
      </c>
      <c r="F59">
        <f t="shared" si="12"/>
        <v>5.7506108424146881E-4</v>
      </c>
      <c r="G59">
        <f t="shared" si="1"/>
        <v>1.7619164189414383E-3</v>
      </c>
      <c r="H59">
        <f t="shared" si="5"/>
        <v>2.7826850916388952E-4</v>
      </c>
      <c r="I59">
        <f t="shared" si="6"/>
        <v>3.3233135405405908E-6</v>
      </c>
      <c r="J59">
        <f t="shared" si="7"/>
        <v>5.7561479016979152E-6</v>
      </c>
      <c r="K59">
        <f t="shared" si="8"/>
        <v>1.6121995654573167</v>
      </c>
      <c r="L59">
        <f t="shared" si="9"/>
        <v>0.93080385310417946</v>
      </c>
      <c r="M59">
        <f t="shared" si="10"/>
        <v>2.5685298110730162E-5</v>
      </c>
      <c r="N59">
        <f t="shared" si="11"/>
        <v>1.7795296534135014E-4</v>
      </c>
      <c r="O59">
        <f t="shared" si="3"/>
        <v>0.15182493891575854</v>
      </c>
    </row>
    <row r="60" spans="2:15" x14ac:dyDescent="0.3">
      <c r="B60" s="28">
        <f t="shared" si="4"/>
        <v>0.5</v>
      </c>
      <c r="C60" s="27">
        <f t="shared" si="2"/>
        <v>0.15240000000000001</v>
      </c>
      <c r="D60" s="27">
        <f t="shared" si="0"/>
        <v>1.0875181194651496E-3</v>
      </c>
      <c r="E60">
        <f t="shared" si="12"/>
        <v>5.9320847690310621E-4</v>
      </c>
      <c r="F60">
        <f t="shared" si="12"/>
        <v>7.5301404958281895E-4</v>
      </c>
      <c r="G60">
        <f t="shared" si="1"/>
        <v>1.9436894057426961E-3</v>
      </c>
      <c r="H60">
        <f t="shared" si="5"/>
        <v>2.9057375576873408E-4</v>
      </c>
      <c r="I60">
        <f t="shared" si="6"/>
        <v>3.6484420231055146E-6</v>
      </c>
      <c r="J60">
        <f t="shared" si="7"/>
        <v>6.3192869524881348E-6</v>
      </c>
      <c r="K60">
        <f t="shared" si="8"/>
        <v>1.6245438078699626</v>
      </c>
      <c r="L60">
        <f t="shared" si="9"/>
        <v>0.93793080478406265</v>
      </c>
      <c r="M60">
        <f t="shared" si="10"/>
        <v>2.6643773190649176E-5</v>
      </c>
      <c r="N60">
        <f t="shared" si="11"/>
        <v>1.8459347548618364E-4</v>
      </c>
      <c r="O60">
        <f t="shared" si="3"/>
        <v>0.1516469859504172</v>
      </c>
    </row>
    <row r="61" spans="2:15" x14ac:dyDescent="0.3">
      <c r="B61" s="28">
        <f t="shared" si="4"/>
        <v>0.6</v>
      </c>
      <c r="C61" s="27">
        <f t="shared" si="2"/>
        <v>0.15240000000000001</v>
      </c>
      <c r="D61" s="27">
        <f t="shared" si="0"/>
        <v>1.3050217433581794E-3</v>
      </c>
      <c r="E61">
        <f t="shared" si="12"/>
        <v>6.1985225009375544E-4</v>
      </c>
      <c r="F61">
        <f t="shared" si="12"/>
        <v>9.3760752506900262E-4</v>
      </c>
      <c r="G61">
        <f t="shared" si="1"/>
        <v>2.1220289383466241E-3</v>
      </c>
      <c r="H61">
        <f t="shared" si="5"/>
        <v>3.0334216950557376E-4</v>
      </c>
      <c r="I61">
        <f t="shared" si="6"/>
        <v>3.9832931024888712E-6</v>
      </c>
      <c r="J61">
        <f t="shared" si="7"/>
        <v>6.899266034949388E-6</v>
      </c>
      <c r="K61">
        <f t="shared" si="8"/>
        <v>1.6450340162938568</v>
      </c>
      <c r="L61">
        <f t="shared" si="9"/>
        <v>0.94976083213334939</v>
      </c>
      <c r="M61">
        <f t="shared" si="10"/>
        <v>2.7493694710481327E-5</v>
      </c>
      <c r="N61">
        <f t="shared" si="11"/>
        <v>1.9048190450536546E-4</v>
      </c>
      <c r="O61">
        <f t="shared" si="3"/>
        <v>0.15146239247493101</v>
      </c>
    </row>
    <row r="62" spans="2:15" x14ac:dyDescent="0.3">
      <c r="B62" s="28">
        <f t="shared" si="4"/>
        <v>0.7</v>
      </c>
      <c r="C62" s="27">
        <f t="shared" si="2"/>
        <v>0.15240000000000001</v>
      </c>
      <c r="D62" s="27">
        <f t="shared" si="0"/>
        <v>1.5225253672512091E-3</v>
      </c>
      <c r="E62">
        <f t="shared" si="12"/>
        <v>6.4734594480423682E-4</v>
      </c>
      <c r="F62">
        <f t="shared" si="12"/>
        <v>1.1280894295743681E-3</v>
      </c>
      <c r="G62">
        <f t="shared" si="1"/>
        <v>2.2996621696744547E-3</v>
      </c>
      <c r="H62">
        <f t="shared" si="5"/>
        <v>3.1651511065720542E-4</v>
      </c>
      <c r="I62">
        <f t="shared" si="6"/>
        <v>4.3305063556723516E-6</v>
      </c>
      <c r="J62">
        <f t="shared" si="7"/>
        <v>7.5006570305244517E-6</v>
      </c>
      <c r="K62">
        <f t="shared" si="8"/>
        <v>1.6709200605485228</v>
      </c>
      <c r="L62">
        <f t="shared" si="9"/>
        <v>0.96470614675203548</v>
      </c>
      <c r="M62">
        <f t="shared" si="10"/>
        <v>2.8268356873446787E-5</v>
      </c>
      <c r="N62">
        <f t="shared" si="11"/>
        <v>1.9584892140519491E-4</v>
      </c>
      <c r="O62">
        <f t="shared" si="3"/>
        <v>0.15127191057042563</v>
      </c>
    </row>
    <row r="63" spans="2:15" x14ac:dyDescent="0.3">
      <c r="B63" s="28">
        <f t="shared" si="4"/>
        <v>0.79999999999999993</v>
      </c>
      <c r="C63" s="27">
        <f t="shared" si="2"/>
        <v>0.15240000000000001</v>
      </c>
      <c r="D63" s="27">
        <f t="shared" si="0"/>
        <v>1.7400289911442392E-3</v>
      </c>
      <c r="E63">
        <f t="shared" si="12"/>
        <v>6.7561430167768365E-4</v>
      </c>
      <c r="F63">
        <f t="shared" si="12"/>
        <v>1.3239383509795631E-3</v>
      </c>
      <c r="G63">
        <f t="shared" si="1"/>
        <v>2.4781711118594791E-3</v>
      </c>
      <c r="H63">
        <f t="shared" si="5"/>
        <v>3.30052342126009E-4</v>
      </c>
      <c r="I63">
        <f t="shared" si="6"/>
        <v>4.6916592712638496E-6</v>
      </c>
      <c r="J63">
        <f t="shared" si="7"/>
        <v>8.1261922296305609E-6</v>
      </c>
      <c r="K63">
        <f t="shared" si="8"/>
        <v>1.7006205413204789</v>
      </c>
      <c r="L63">
        <f t="shared" si="9"/>
        <v>0.98185372732078569</v>
      </c>
      <c r="M63">
        <f t="shared" si="10"/>
        <v>2.898753062846577E-5</v>
      </c>
      <c r="N63">
        <f t="shared" si="11"/>
        <v>2.0083150333784677E-4</v>
      </c>
      <c r="O63">
        <f t="shared" si="3"/>
        <v>0.15107606164902043</v>
      </c>
    </row>
    <row r="64" spans="2:15" x14ac:dyDescent="0.3">
      <c r="B64" s="28">
        <f t="shared" si="4"/>
        <v>0.89999999999999991</v>
      </c>
      <c r="C64" s="27">
        <f t="shared" si="2"/>
        <v>0.15240000000000001</v>
      </c>
      <c r="D64" s="27">
        <f t="shared" si="0"/>
        <v>1.9575326150372691E-3</v>
      </c>
      <c r="E64">
        <f t="shared" si="12"/>
        <v>7.0460183230614947E-4</v>
      </c>
      <c r="F64">
        <f t="shared" si="12"/>
        <v>1.5247698543174098E-3</v>
      </c>
      <c r="G64">
        <f t="shared" si="1"/>
        <v>2.658542031338665E-3</v>
      </c>
      <c r="H64">
        <f t="shared" si="5"/>
        <v>3.439243925800864E-4</v>
      </c>
      <c r="I64">
        <f t="shared" si="6"/>
        <v>5.0677967616579553E-6</v>
      </c>
      <c r="J64">
        <f t="shared" si="7"/>
        <v>8.777681473624602E-6</v>
      </c>
      <c r="K64">
        <f t="shared" si="8"/>
        <v>1.7331456774259801</v>
      </c>
      <c r="L64">
        <f t="shared" si="9"/>
        <v>1.0006321234067259</v>
      </c>
      <c r="M64">
        <f t="shared" si="10"/>
        <v>2.9663917634069039E-5</v>
      </c>
      <c r="N64">
        <f t="shared" si="11"/>
        <v>2.0551764997498375E-4</v>
      </c>
      <c r="O64">
        <f t="shared" si="3"/>
        <v>0.1508752301456826</v>
      </c>
    </row>
    <row r="65" spans="2:15" x14ac:dyDescent="0.3">
      <c r="B65" s="28">
        <f t="shared" si="4"/>
        <v>0.99999999999999989</v>
      </c>
      <c r="C65" s="27">
        <f t="shared" si="2"/>
        <v>0.15240000000000001</v>
      </c>
      <c r="D65" s="27">
        <f t="shared" si="0"/>
        <v>2.1750362389302987E-3</v>
      </c>
      <c r="E65">
        <f t="shared" si="12"/>
        <v>7.3426574994021855E-4</v>
      </c>
      <c r="F65">
        <f t="shared" si="12"/>
        <v>1.7302875042923935E-3</v>
      </c>
      <c r="G65">
        <f t="shared" si="1"/>
        <v>2.8414225867223661E-3</v>
      </c>
      <c r="H65">
        <f t="shared" si="5"/>
        <v>3.5810862696743906E-4</v>
      </c>
      <c r="I65">
        <f t="shared" si="6"/>
        <v>5.4596700416154919E-6</v>
      </c>
      <c r="J65">
        <f t="shared" si="7"/>
        <v>9.4564259046397188E-6</v>
      </c>
      <c r="K65">
        <f t="shared" si="8"/>
        <v>1.7678364002648481</v>
      </c>
      <c r="L65">
        <f t="shared" si="9"/>
        <v>1.020660821576129</v>
      </c>
      <c r="M65">
        <f t="shared" si="10"/>
        <v>3.0306166554841097E-5</v>
      </c>
      <c r="N65">
        <f t="shared" si="11"/>
        <v>2.0996728102251768E-4</v>
      </c>
      <c r="O65">
        <f t="shared" si="3"/>
        <v>0.15066971249570763</v>
      </c>
    </row>
    <row r="66" spans="2:15" x14ac:dyDescent="0.3">
      <c r="B66" s="28">
        <f t="shared" si="4"/>
        <v>1.0999999999999999</v>
      </c>
      <c r="C66" s="27">
        <f t="shared" si="2"/>
        <v>0.15240000000000001</v>
      </c>
      <c r="D66" s="27">
        <f t="shared" si="0"/>
        <v>2.3925398628233288E-3</v>
      </c>
      <c r="E66">
        <f t="shared" si="12"/>
        <v>7.6457191649505966E-4</v>
      </c>
      <c r="F66">
        <f t="shared" si="12"/>
        <v>1.9402547853149112E-3</v>
      </c>
      <c r="G66">
        <f t="shared" si="1"/>
        <v>3.0272549483565995E-3</v>
      </c>
      <c r="H66">
        <f t="shared" si="5"/>
        <v>3.725870221637479E-4</v>
      </c>
      <c r="I66">
        <f t="shared" si="6"/>
        <v>5.8678563306880728E-6</v>
      </c>
      <c r="J66">
        <f t="shared" si="7"/>
        <v>1.0163425296266424E-5</v>
      </c>
      <c r="K66">
        <f t="shared" si="8"/>
        <v>1.8042325915341824</v>
      </c>
      <c r="L66">
        <f t="shared" si="9"/>
        <v>1.0416741724029561</v>
      </c>
      <c r="M66">
        <f t="shared" si="10"/>
        <v>3.0920437127000255E-5</v>
      </c>
      <c r="N66">
        <f t="shared" si="11"/>
        <v>2.1422307238481395E-4</v>
      </c>
      <c r="O66">
        <f t="shared" si="3"/>
        <v>0.15045974521468511</v>
      </c>
    </row>
    <row r="67" spans="2:15" x14ac:dyDescent="0.3">
      <c r="B67" s="28">
        <f t="shared" si="4"/>
        <v>1.2</v>
      </c>
      <c r="C67" s="27">
        <f t="shared" si="2"/>
        <v>0.15240000000000001</v>
      </c>
      <c r="D67" s="27">
        <f t="shared" si="0"/>
        <v>2.6100434867163589E-3</v>
      </c>
      <c r="E67">
        <f t="shared" si="12"/>
        <v>7.9549235362205988E-4</v>
      </c>
      <c r="F67">
        <f t="shared" si="12"/>
        <v>2.1544778576997252E-3</v>
      </c>
      <c r="G67">
        <f t="shared" si="1"/>
        <v>3.216350130349677E-3</v>
      </c>
      <c r="H67">
        <f t="shared" si="5"/>
        <v>3.8734481519929801E-4</v>
      </c>
      <c r="I67">
        <f t="shared" si="6"/>
        <v>6.292823775097804E-6</v>
      </c>
      <c r="J67">
        <f t="shared" si="7"/>
        <v>1.0899490501546782E-5</v>
      </c>
      <c r="K67">
        <f t="shared" si="8"/>
        <v>1.8420007973051156</v>
      </c>
      <c r="L67">
        <f t="shared" si="9"/>
        <v>1.063479656171614</v>
      </c>
      <c r="M67">
        <f t="shared" si="10"/>
        <v>3.1511276925516871E-5</v>
      </c>
      <c r="N67">
        <f t="shared" si="11"/>
        <v>2.1831653058547204E-4</v>
      </c>
      <c r="O67">
        <f t="shared" si="3"/>
        <v>0.15024552214230028</v>
      </c>
    </row>
    <row r="68" spans="2:15" x14ac:dyDescent="0.3">
      <c r="B68" s="28">
        <f t="shared" si="4"/>
        <v>1.3</v>
      </c>
      <c r="C68" s="27">
        <f t="shared" si="2"/>
        <v>0.15240000000000001</v>
      </c>
      <c r="D68" s="27">
        <f t="shared" si="0"/>
        <v>2.827547110609389E-3</v>
      </c>
      <c r="E68">
        <f t="shared" si="12"/>
        <v>8.270036305475767E-4</v>
      </c>
      <c r="F68">
        <f t="shared" si="12"/>
        <v>2.3727943882851971E-3</v>
      </c>
      <c r="G68">
        <f t="shared" si="1"/>
        <v>3.4089320193366628E-3</v>
      </c>
      <c r="H68">
        <f t="shared" si="5"/>
        <v>4.0236963524798212E-4</v>
      </c>
      <c r="I68">
        <f t="shared" si="6"/>
        <v>6.7349689156127655E-6</v>
      </c>
      <c r="J68">
        <f t="shared" si="7"/>
        <v>1.1665308349238376E-5</v>
      </c>
      <c r="K68">
        <f t="shared" si="8"/>
        <v>1.8808919308982432</v>
      </c>
      <c r="L68">
        <f t="shared" si="9"/>
        <v>1.0859334626206956</v>
      </c>
      <c r="M68">
        <f t="shared" si="10"/>
        <v>3.2082143681712289E-5</v>
      </c>
      <c r="N68">
        <f t="shared" si="11"/>
        <v>2.2227161148980211E-4</v>
      </c>
      <c r="O68">
        <f t="shared" si="3"/>
        <v>0.15002720561171481</v>
      </c>
    </row>
    <row r="69" spans="2:15" x14ac:dyDescent="0.3">
      <c r="B69" s="28">
        <f t="shared" si="4"/>
        <v>1.4000000000000001</v>
      </c>
      <c r="C69" s="27">
        <f t="shared" si="2"/>
        <v>0.15240000000000001</v>
      </c>
      <c r="D69" s="27">
        <f t="shared" si="0"/>
        <v>3.0450507345024191E-3</v>
      </c>
      <c r="E69">
        <f t="shared" si="12"/>
        <v>8.5908577422928896E-4</v>
      </c>
      <c r="F69">
        <f t="shared" si="12"/>
        <v>2.595065999774999E-3</v>
      </c>
      <c r="G69">
        <f t="shared" si="1"/>
        <v>3.6051647187831056E-3</v>
      </c>
      <c r="H69">
        <f t="shared" si="5"/>
        <v>4.1765092111833041E-4</v>
      </c>
      <c r="I69">
        <f t="shared" si="6"/>
        <v>7.1946394277699984E-6</v>
      </c>
      <c r="J69">
        <f t="shared" si="7"/>
        <v>1.2461481031035909E-5</v>
      </c>
      <c r="K69">
        <f t="shared" si="8"/>
        <v>1.9207152096671793</v>
      </c>
      <c r="L69">
        <f t="shared" si="9"/>
        <v>1.1089254433379545</v>
      </c>
      <c r="M69">
        <f t="shared" si="10"/>
        <v>3.2635732049609348E-5</v>
      </c>
      <c r="N69">
        <f t="shared" si="11"/>
        <v>2.2610698420850943E-4</v>
      </c>
      <c r="O69">
        <f t="shared" si="3"/>
        <v>0.14980493400022502</v>
      </c>
    </row>
    <row r="70" spans="2:15" x14ac:dyDescent="0.3">
      <c r="B70" s="28">
        <f t="shared" si="4"/>
        <v>1.5000000000000002</v>
      </c>
      <c r="C70" s="27">
        <f t="shared" si="2"/>
        <v>0.15240000000000001</v>
      </c>
      <c r="D70" s="27">
        <f t="shared" si="0"/>
        <v>3.2625543583954496E-3</v>
      </c>
      <c r="E70">
        <f t="shared" si="12"/>
        <v>8.917215062788983E-4</v>
      </c>
      <c r="F70">
        <f t="shared" si="12"/>
        <v>2.8211729839835087E-3</v>
      </c>
      <c r="G70">
        <f t="shared" si="1"/>
        <v>3.8051702044694501E-3</v>
      </c>
      <c r="H70">
        <f t="shared" si="5"/>
        <v>4.3317951592684216E-4</v>
      </c>
      <c r="I70">
        <f t="shared" si="6"/>
        <v>7.6721485136272388E-6</v>
      </c>
      <c r="J70">
        <f t="shared" si="7"/>
        <v>1.3288551028816419E-5</v>
      </c>
      <c r="K70">
        <f t="shared" si="8"/>
        <v>1.961321398282964</v>
      </c>
      <c r="L70">
        <f t="shared" si="9"/>
        <v>1.1323694372660427</v>
      </c>
      <c r="M70">
        <f t="shared" si="10"/>
        <v>3.3174186440570242E-5</v>
      </c>
      <c r="N70">
        <f t="shared" si="11"/>
        <v>2.2983750565932075E-4</v>
      </c>
      <c r="O70">
        <f t="shared" si="3"/>
        <v>0.14957882701601649</v>
      </c>
    </row>
    <row r="71" spans="2:15" x14ac:dyDescent="0.3">
      <c r="B71" s="28">
        <f t="shared" si="4"/>
        <v>1.6000000000000003</v>
      </c>
      <c r="C71" s="27">
        <f t="shared" si="2"/>
        <v>0.15240000000000001</v>
      </c>
      <c r="D71" s="27">
        <f t="shared" si="0"/>
        <v>3.4800579822884792E-3</v>
      </c>
      <c r="E71">
        <f t="shared" si="12"/>
        <v>9.248956927194685E-4</v>
      </c>
      <c r="F71">
        <f t="shared" si="12"/>
        <v>3.0510104896428296E-3</v>
      </c>
      <c r="G71">
        <f t="shared" si="1"/>
        <v>4.0090401004270401E-3</v>
      </c>
      <c r="H71">
        <f t="shared" si="5"/>
        <v>4.4894737637680477E-4</v>
      </c>
      <c r="I71">
        <f t="shared" si="6"/>
        <v>8.167784339672351E-6</v>
      </c>
      <c r="J71">
        <f t="shared" si="7"/>
        <v>1.4147017461577925E-5</v>
      </c>
      <c r="K71">
        <f t="shared" si="8"/>
        <v>2.0025916457689723</v>
      </c>
      <c r="L71">
        <f t="shared" si="9"/>
        <v>1.156196825761612</v>
      </c>
      <c r="M71">
        <f t="shared" si="10"/>
        <v>3.3699244419684217E-5</v>
      </c>
      <c r="N71">
        <f t="shared" si="11"/>
        <v>2.3347521404630008E-4</v>
      </c>
      <c r="O71">
        <f t="shared" si="3"/>
        <v>0.14934898951035719</v>
      </c>
    </row>
    <row r="72" spans="2:15" x14ac:dyDescent="0.3">
      <c r="B72" s="28">
        <f t="shared" si="4"/>
        <v>1.7000000000000004</v>
      </c>
      <c r="C72" s="27">
        <f t="shared" si="2"/>
        <v>0.15240000000000001</v>
      </c>
      <c r="D72" s="27">
        <f t="shared" si="0"/>
        <v>3.6975616061815093E-3</v>
      </c>
      <c r="E72">
        <f t="shared" si="12"/>
        <v>9.5859493713915274E-4</v>
      </c>
      <c r="F72">
        <f t="shared" si="12"/>
        <v>3.2844857036891297E-3</v>
      </c>
      <c r="G72">
        <f t="shared" si="1"/>
        <v>4.2168437524471138E-3</v>
      </c>
      <c r="H72">
        <f t="shared" si="5"/>
        <v>4.6494735878548787E-4</v>
      </c>
      <c r="I72">
        <f t="shared" si="6"/>
        <v>8.6818164193735602E-6</v>
      </c>
      <c r="J72">
        <f t="shared" si="7"/>
        <v>1.5037347140340713E-5</v>
      </c>
      <c r="K72">
        <f t="shared" si="8"/>
        <v>2.0444298211145941</v>
      </c>
      <c r="L72">
        <f t="shared" si="9"/>
        <v>1.1803521075598096</v>
      </c>
      <c r="M72">
        <f t="shared" si="10"/>
        <v>3.4212336145848905E-5</v>
      </c>
      <c r="N72">
        <f t="shared" si="11"/>
        <v>2.3703001780094187E-4</v>
      </c>
      <c r="O72">
        <f t="shared" si="3"/>
        <v>0.14911551429631087</v>
      </c>
    </row>
    <row r="73" spans="2:15" x14ac:dyDescent="0.3">
      <c r="B73" s="28">
        <f t="shared" si="4"/>
        <v>1.8000000000000005</v>
      </c>
      <c r="C73" s="27">
        <f t="shared" si="2"/>
        <v>0.15240000000000001</v>
      </c>
      <c r="D73" s="27">
        <f t="shared" si="0"/>
        <v>3.9150652300745398E-3</v>
      </c>
      <c r="E73">
        <f t="shared" si="12"/>
        <v>9.9280727328500168E-4</v>
      </c>
      <c r="F73">
        <f t="shared" si="12"/>
        <v>3.5215157214900715E-3</v>
      </c>
      <c r="G73">
        <f t="shared" si="1"/>
        <v>4.4286338953846531E-3</v>
      </c>
      <c r="H73">
        <f t="shared" si="5"/>
        <v>4.8117305805127797E-4</v>
      </c>
      <c r="I73">
        <f t="shared" si="6"/>
        <v>9.2145000476898045E-6</v>
      </c>
      <c r="J73">
        <f t="shared" si="7"/>
        <v>1.5959982248944583E-5</v>
      </c>
      <c r="K73">
        <f t="shared" si="8"/>
        <v>2.0867571125477453</v>
      </c>
      <c r="L73">
        <f t="shared" si="9"/>
        <v>1.204789780662807</v>
      </c>
      <c r="M73">
        <f t="shared" si="10"/>
        <v>3.4714655070175384E-5</v>
      </c>
      <c r="N73">
        <f t="shared" si="11"/>
        <v>2.4051018539508919E-4</v>
      </c>
      <c r="O73">
        <f t="shared" si="3"/>
        <v>0.14887848427850994</v>
      </c>
    </row>
    <row r="74" spans="2:15" x14ac:dyDescent="0.3">
      <c r="B74" s="28">
        <f t="shared" si="4"/>
        <v>1.9000000000000006</v>
      </c>
      <c r="C74" s="27">
        <f t="shared" si="2"/>
        <v>0.15240000000000001</v>
      </c>
      <c r="D74" s="27">
        <f t="shared" si="0"/>
        <v>4.1325688539675699E-3</v>
      </c>
      <c r="E74">
        <f t="shared" si="12"/>
        <v>1.027521928355177E-3</v>
      </c>
      <c r="F74">
        <f t="shared" si="12"/>
        <v>3.7620259068851607E-3</v>
      </c>
      <c r="G74">
        <f t="shared" si="1"/>
        <v>4.6444507135031798E-3</v>
      </c>
      <c r="H74">
        <f t="shared" si="5"/>
        <v>4.976186840831287E-4</v>
      </c>
      <c r="I74">
        <f t="shared" si="6"/>
        <v>9.7660794571481781E-6</v>
      </c>
      <c r="J74">
        <f t="shared" si="7"/>
        <v>1.6915345810535324E-5</v>
      </c>
      <c r="K74">
        <f t="shared" si="8"/>
        <v>2.1295081349694907</v>
      </c>
      <c r="L74">
        <f t="shared" si="9"/>
        <v>1.2294720949661337</v>
      </c>
      <c r="M74">
        <f t="shared" si="10"/>
        <v>3.5207209307047961E-5</v>
      </c>
      <c r="N74">
        <f t="shared" si="11"/>
        <v>2.4392270125007557E-4</v>
      </c>
      <c r="O74">
        <f t="shared" si="3"/>
        <v>0.14863797409311486</v>
      </c>
    </row>
    <row r="75" spans="2:15" x14ac:dyDescent="0.3">
      <c r="B75" s="28">
        <f t="shared" si="4"/>
        <v>2.0000000000000004</v>
      </c>
      <c r="C75" s="27">
        <f t="shared" si="2"/>
        <v>0.15240000000000001</v>
      </c>
      <c r="D75" s="27">
        <f t="shared" si="0"/>
        <v>4.3500724778605991E-3</v>
      </c>
      <c r="E75">
        <f t="shared" ref="E75:F90" si="13">E74+M74</f>
        <v>1.062729137662225E-3</v>
      </c>
      <c r="F75">
        <f t="shared" si="13"/>
        <v>4.0059486081352362E-3</v>
      </c>
      <c r="G75">
        <f t="shared" si="1"/>
        <v>4.8643248018498527E-3</v>
      </c>
      <c r="H75">
        <f t="shared" si="5"/>
        <v>5.1427896533805034E-4</v>
      </c>
      <c r="I75">
        <f t="shared" si="6"/>
        <v>1.0336790113302591E-5</v>
      </c>
      <c r="J75">
        <f t="shared" si="7"/>
        <v>1.790384566341574E-5</v>
      </c>
      <c r="K75">
        <f t="shared" si="8"/>
        <v>2.1726280682076125</v>
      </c>
      <c r="L75">
        <f t="shared" si="9"/>
        <v>1.2543674000286018</v>
      </c>
      <c r="M75">
        <f t="shared" si="10"/>
        <v>3.5690859686059704E-5</v>
      </c>
      <c r="N75">
        <f t="shared" si="11"/>
        <v>2.4727352936826873E-4</v>
      </c>
      <c r="O75">
        <f t="shared" si="3"/>
        <v>0.14839405139186476</v>
      </c>
    </row>
    <row r="76" spans="2:15" x14ac:dyDescent="0.3">
      <c r="B76" s="28">
        <f t="shared" si="4"/>
        <v>2.1000000000000005</v>
      </c>
      <c r="C76" s="27">
        <f t="shared" si="2"/>
        <v>0.15240000000000001</v>
      </c>
      <c r="D76" s="27">
        <f t="shared" si="0"/>
        <v>4.5675761017536301E-3</v>
      </c>
      <c r="E76">
        <f t="shared" si="13"/>
        <v>1.0984199973482847E-3</v>
      </c>
      <c r="F76">
        <f t="shared" si="13"/>
        <v>4.2532221375035052E-3</v>
      </c>
      <c r="G76">
        <f t="shared" si="1"/>
        <v>5.0882793602156223E-3</v>
      </c>
      <c r="H76">
        <f t="shared" si="5"/>
        <v>5.3114907236414904E-4</v>
      </c>
      <c r="I76">
        <f t="shared" si="6"/>
        <v>1.0926860417545944E-5</v>
      </c>
      <c r="J76">
        <f t="shared" si="7"/>
        <v>1.892587741040285E-5</v>
      </c>
      <c r="K76">
        <f t="shared" si="8"/>
        <v>2.2160705158616341</v>
      </c>
      <c r="L76">
        <f t="shared" si="9"/>
        <v>1.2794489088759071</v>
      </c>
      <c r="M76">
        <f t="shared" si="10"/>
        <v>3.6166348424500602E-5</v>
      </c>
      <c r="N76">
        <f t="shared" si="11"/>
        <v>2.5056781198189469E-4</v>
      </c>
      <c r="O76">
        <f t="shared" si="3"/>
        <v>0.1481467778624965</v>
      </c>
    </row>
    <row r="77" spans="2:15" x14ac:dyDescent="0.3">
      <c r="B77" s="28">
        <f t="shared" si="4"/>
        <v>2.2000000000000006</v>
      </c>
      <c r="C77" s="27">
        <f t="shared" si="2"/>
        <v>0.15240000000000001</v>
      </c>
      <c r="D77" s="27">
        <f t="shared" si="0"/>
        <v>4.7850797256466593E-3</v>
      </c>
      <c r="E77">
        <f t="shared" si="13"/>
        <v>1.1345863457727853E-3</v>
      </c>
      <c r="F77">
        <f t="shared" si="13"/>
        <v>4.5037899494854003E-3</v>
      </c>
      <c r="G77">
        <f t="shared" si="1"/>
        <v>5.3163318412079059E-3</v>
      </c>
      <c r="H77">
        <f t="shared" si="5"/>
        <v>5.4822455636829826E-4</v>
      </c>
      <c r="I77">
        <f t="shared" si="6"/>
        <v>1.1536512993447068E-5</v>
      </c>
      <c r="J77">
        <f t="shared" si="7"/>
        <v>1.998182664682884E-5</v>
      </c>
      <c r="K77">
        <f t="shared" si="8"/>
        <v>2.2597958780250025</v>
      </c>
      <c r="L77">
        <f t="shared" si="9"/>
        <v>1.3046937584913418</v>
      </c>
      <c r="M77">
        <f t="shared" si="10"/>
        <v>3.6634321066462142E-5</v>
      </c>
      <c r="N77">
        <f t="shared" si="11"/>
        <v>2.5381002155161318E-4</v>
      </c>
      <c r="O77">
        <f t="shared" si="3"/>
        <v>0.14789621005051462</v>
      </c>
    </row>
    <row r="78" spans="2:15" x14ac:dyDescent="0.3">
      <c r="B78" s="28">
        <f t="shared" si="4"/>
        <v>2.3000000000000007</v>
      </c>
      <c r="C78" s="27">
        <f t="shared" si="2"/>
        <v>0.15240000000000001</v>
      </c>
      <c r="D78" s="27">
        <f t="shared" si="0"/>
        <v>5.0025833495396894E-3</v>
      </c>
      <c r="E78">
        <f t="shared" si="13"/>
        <v>1.1712206668392474E-3</v>
      </c>
      <c r="F78">
        <f t="shared" si="13"/>
        <v>4.7575999710370133E-3</v>
      </c>
      <c r="G78">
        <f t="shared" si="1"/>
        <v>5.5484952035643881E-3</v>
      </c>
      <c r="H78">
        <f t="shared" si="5"/>
        <v>5.6550129924619276E-4</v>
      </c>
      <c r="I78">
        <f t="shared" si="6"/>
        <v>1.2165965674925711E-5</v>
      </c>
      <c r="J78">
        <f t="shared" si="7"/>
        <v>2.1072070672110319E-5</v>
      </c>
      <c r="K78">
        <f t="shared" si="8"/>
        <v>2.3037700970749784</v>
      </c>
      <c r="L78">
        <f t="shared" si="9"/>
        <v>1.3300822856972492</v>
      </c>
      <c r="M78">
        <f t="shared" si="10"/>
        <v>3.7095343503802506E-5</v>
      </c>
      <c r="N78">
        <f t="shared" si="11"/>
        <v>2.5700407869122413E-4</v>
      </c>
      <c r="O78">
        <f t="shared" si="3"/>
        <v>0.14764240002896301</v>
      </c>
    </row>
    <row r="79" spans="2:15" x14ac:dyDescent="0.3">
      <c r="B79" s="28">
        <f t="shared" si="4"/>
        <v>2.4000000000000008</v>
      </c>
      <c r="C79" s="27">
        <f t="shared" si="2"/>
        <v>0.15240000000000001</v>
      </c>
      <c r="D79" s="27">
        <f t="shared" si="0"/>
        <v>5.2200869734327195E-3</v>
      </c>
      <c r="E79">
        <f t="shared" si="13"/>
        <v>1.2083160103430498E-3</v>
      </c>
      <c r="F79">
        <f t="shared" si="13"/>
        <v>5.0146040497282378E-3</v>
      </c>
      <c r="G79">
        <f t="shared" si="1"/>
        <v>5.7847788757482577E-3</v>
      </c>
      <c r="H79">
        <f t="shared" si="5"/>
        <v>5.8297547248168107E-4</v>
      </c>
      <c r="I79">
        <f t="shared" si="6"/>
        <v>1.2815432277355582E-5</v>
      </c>
      <c r="J79">
        <f t="shared" si="7"/>
        <v>2.2196979825337991E-5</v>
      </c>
      <c r="K79">
        <f t="shared" si="8"/>
        <v>2.3479636786789655</v>
      </c>
      <c r="L79">
        <f t="shared" si="9"/>
        <v>1.3555974619327649</v>
      </c>
      <c r="M79">
        <f t="shared" si="10"/>
        <v>3.7549915348516469E-5</v>
      </c>
      <c r="N79">
        <f t="shared" si="11"/>
        <v>2.6015344481416369E-4</v>
      </c>
      <c r="O79">
        <f t="shared" si="3"/>
        <v>0.14738539595027178</v>
      </c>
    </row>
    <row r="80" spans="2:15" x14ac:dyDescent="0.3">
      <c r="B80" s="28">
        <f t="shared" si="4"/>
        <v>2.5000000000000009</v>
      </c>
      <c r="C80" s="27">
        <f t="shared" si="2"/>
        <v>0.15240000000000001</v>
      </c>
      <c r="D80" s="27">
        <f t="shared" si="0"/>
        <v>5.4375905973257496E-3</v>
      </c>
      <c r="E80">
        <f t="shared" si="13"/>
        <v>1.2458659256915662E-3</v>
      </c>
      <c r="F80">
        <f t="shared" si="13"/>
        <v>5.2747574945424015E-3</v>
      </c>
      <c r="G80">
        <f t="shared" si="1"/>
        <v>6.0251895040674616E-3</v>
      </c>
      <c r="H80">
        <f t="shared" si="5"/>
        <v>6.0064350299756828E-4</v>
      </c>
      <c r="I80">
        <f t="shared" si="6"/>
        <v>1.348512320816997E-5</v>
      </c>
      <c r="J80">
        <f t="shared" si="7"/>
        <v>2.3356918542876605E-5</v>
      </c>
      <c r="K80">
        <f t="shared" si="8"/>
        <v>2.3923509187951022</v>
      </c>
      <c r="L80">
        <f t="shared" si="9"/>
        <v>1.3812244469624009</v>
      </c>
      <c r="M80">
        <f t="shared" si="10"/>
        <v>3.7998480559815619E-5</v>
      </c>
      <c r="N80">
        <f t="shared" si="11"/>
        <v>2.6326119576007572E-4</v>
      </c>
      <c r="O80">
        <f t="shared" si="3"/>
        <v>0.14712524250545761</v>
      </c>
    </row>
    <row r="81" spans="2:15" x14ac:dyDescent="0.3">
      <c r="B81" s="28">
        <f t="shared" si="4"/>
        <v>2.600000000000001</v>
      </c>
      <c r="C81" s="27">
        <f t="shared" si="2"/>
        <v>0.15240000000000001</v>
      </c>
      <c r="D81" s="27">
        <f t="shared" si="0"/>
        <v>5.6550942212187797E-3</v>
      </c>
      <c r="E81">
        <f t="shared" si="13"/>
        <v>1.2838644062513819E-3</v>
      </c>
      <c r="F81">
        <f t="shared" si="13"/>
        <v>5.5380186903024771E-3</v>
      </c>
      <c r="G81">
        <f t="shared" si="1"/>
        <v>6.2697315385951587E-3</v>
      </c>
      <c r="H81">
        <f t="shared" si="5"/>
        <v>6.1850204451898718E-4</v>
      </c>
      <c r="I81">
        <f t="shared" si="6"/>
        <v>1.4175245957055833E-5</v>
      </c>
      <c r="J81">
        <f t="shared" si="7"/>
        <v>2.4552246207406017E-5</v>
      </c>
      <c r="K81">
        <f t="shared" si="8"/>
        <v>2.4369092869066153</v>
      </c>
      <c r="L81">
        <f t="shared" si="9"/>
        <v>1.4069502327862335</v>
      </c>
      <c r="M81">
        <f t="shared" si="10"/>
        <v>3.8441435978662467E-5</v>
      </c>
      <c r="N81">
        <f t="shared" si="11"/>
        <v>2.6633008092379843E-4</v>
      </c>
      <c r="O81">
        <f t="shared" si="3"/>
        <v>0.14686198130969752</v>
      </c>
    </row>
    <row r="82" spans="2:15" x14ac:dyDescent="0.3">
      <c r="B82" s="28">
        <f t="shared" si="4"/>
        <v>2.7000000000000011</v>
      </c>
      <c r="C82" s="27">
        <f t="shared" si="2"/>
        <v>0.15240000000000001</v>
      </c>
      <c r="D82" s="27">
        <f t="shared" si="0"/>
        <v>5.8725978451118098E-3</v>
      </c>
      <c r="E82">
        <f t="shared" si="13"/>
        <v>1.3223058422300444E-3</v>
      </c>
      <c r="F82">
        <f t="shared" si="13"/>
        <v>5.8043487712262755E-3</v>
      </c>
      <c r="G82">
        <f t="shared" si="1"/>
        <v>6.5184076956539081E-3</v>
      </c>
      <c r="H82">
        <f t="shared" si="5"/>
        <v>6.3654795335530356E-4</v>
      </c>
      <c r="I82">
        <f t="shared" si="6"/>
        <v>1.4886005494629792E-5</v>
      </c>
      <c r="J82">
        <f t="shared" si="7"/>
        <v>2.5783317838448276E-5</v>
      </c>
      <c r="K82">
        <f t="shared" si="8"/>
        <v>2.4816189291747528</v>
      </c>
      <c r="L82">
        <f t="shared" si="9"/>
        <v>1.4327633567851144</v>
      </c>
      <c r="M82">
        <f t="shared" si="10"/>
        <v>3.8879138248455061E-5</v>
      </c>
      <c r="N82">
        <f t="shared" si="11"/>
        <v>2.693625712032745E-4</v>
      </c>
      <c r="O82">
        <f t="shared" si="3"/>
        <v>0.14659565122877374</v>
      </c>
    </row>
    <row r="83" spans="2:15" x14ac:dyDescent="0.3">
      <c r="B83" s="28">
        <f t="shared" si="4"/>
        <v>2.8000000000000012</v>
      </c>
      <c r="C83" s="27">
        <f t="shared" si="2"/>
        <v>0.15240000000000001</v>
      </c>
      <c r="D83" s="27">
        <f t="shared" si="0"/>
        <v>6.0901014690048398E-3</v>
      </c>
      <c r="E83">
        <f t="shared" si="13"/>
        <v>1.3611849804784995E-3</v>
      </c>
      <c r="F83">
        <f t="shared" si="13"/>
        <v>6.0737113424295499E-3</v>
      </c>
      <c r="G83">
        <f t="shared" si="1"/>
        <v>6.7712193254236015E-3</v>
      </c>
      <c r="H83">
        <f t="shared" si="5"/>
        <v>6.547782677588424E-4</v>
      </c>
      <c r="I83">
        <f t="shared" si="6"/>
        <v>1.561760460064645E-5</v>
      </c>
      <c r="J83">
        <f t="shared" si="7"/>
        <v>2.7050484660841096E-5</v>
      </c>
      <c r="K83">
        <f t="shared" si="8"/>
        <v>2.5264622646638499</v>
      </c>
      <c r="L83">
        <f t="shared" si="9"/>
        <v>1.4586536686011053</v>
      </c>
      <c r="M83">
        <f t="shared" si="10"/>
        <v>3.9311909477301633E-5</v>
      </c>
      <c r="N83">
        <f t="shared" si="11"/>
        <v>2.7236089822893955E-4</v>
      </c>
      <c r="O83">
        <f t="shared" si="3"/>
        <v>0.14632628865757047</v>
      </c>
    </row>
    <row r="84" spans="2:15" x14ac:dyDescent="0.3">
      <c r="B84" s="28">
        <f t="shared" si="4"/>
        <v>2.9000000000000012</v>
      </c>
      <c r="C84" s="27">
        <f t="shared" si="2"/>
        <v>0.15240000000000001</v>
      </c>
      <c r="D84" s="27">
        <f t="shared" si="0"/>
        <v>6.3076050928978699E-3</v>
      </c>
      <c r="E84">
        <f t="shared" si="13"/>
        <v>1.4004968899558011E-3</v>
      </c>
      <c r="F84">
        <f t="shared" si="13"/>
        <v>6.3460722406584891E-3</v>
      </c>
      <c r="G84">
        <f t="shared" si="1"/>
        <v>7.0281667059590592E-3</v>
      </c>
      <c r="H84">
        <f t="shared" si="5"/>
        <v>6.7319019020545127E-4</v>
      </c>
      <c r="I84">
        <f t="shared" si="6"/>
        <v>1.6370244137331808E-5</v>
      </c>
      <c r="J84">
        <f t="shared" si="7"/>
        <v>2.8354094578165236E-5</v>
      </c>
      <c r="K84">
        <f t="shared" si="8"/>
        <v>2.571423654531996</v>
      </c>
      <c r="L84">
        <f t="shared" si="9"/>
        <v>1.4846121391446192</v>
      </c>
      <c r="M84">
        <f t="shared" si="10"/>
        <v>3.9740041909214925E-5</v>
      </c>
      <c r="N84">
        <f t="shared" si="11"/>
        <v>2.7532708672670694E-4</v>
      </c>
      <c r="O84">
        <f t="shared" si="3"/>
        <v>0.14605392775934151</v>
      </c>
    </row>
    <row r="85" spans="2:15" x14ac:dyDescent="0.3">
      <c r="B85" s="28">
        <f t="shared" si="4"/>
        <v>3.0000000000000013</v>
      </c>
      <c r="C85" s="27">
        <f t="shared" si="2"/>
        <v>0.15240000000000001</v>
      </c>
      <c r="D85" s="27">
        <f t="shared" si="0"/>
        <v>6.5251087167909009E-3</v>
      </c>
      <c r="E85">
        <f t="shared" si="13"/>
        <v>1.440236931865016E-3</v>
      </c>
      <c r="F85">
        <f t="shared" si="13"/>
        <v>6.6213993273851962E-3</v>
      </c>
      <c r="G85">
        <f t="shared" si="1"/>
        <v>7.2892492796513041E-3</v>
      </c>
      <c r="H85">
        <f t="shared" si="5"/>
        <v>6.9178107208211614E-4</v>
      </c>
      <c r="I85">
        <f t="shared" si="6"/>
        <v>1.7144123279487124E-5</v>
      </c>
      <c r="J85">
        <f t="shared" si="7"/>
        <v>2.9694492571296059E-5</v>
      </c>
      <c r="K85">
        <f t="shared" si="8"/>
        <v>2.6164891289661369</v>
      </c>
      <c r="L85">
        <f t="shared" si="9"/>
        <v>1.5106307029403288</v>
      </c>
      <c r="M85">
        <f t="shared" si="10"/>
        <v>4.0163801807385604E-5</v>
      </c>
      <c r="N85">
        <f t="shared" si="11"/>
        <v>2.7826298142207424E-4</v>
      </c>
      <c r="O85">
        <f t="shared" si="3"/>
        <v>0.14577860067261481</v>
      </c>
    </row>
    <row r="86" spans="2:15" x14ac:dyDescent="0.3">
      <c r="B86" s="28">
        <f t="shared" si="4"/>
        <v>3.1000000000000014</v>
      </c>
      <c r="C86" s="27">
        <f t="shared" si="2"/>
        <v>0.15240000000000001</v>
      </c>
      <c r="D86" s="27">
        <f t="shared" si="0"/>
        <v>6.7426123406839301E-3</v>
      </c>
      <c r="E86">
        <f t="shared" si="13"/>
        <v>1.4804007336724017E-3</v>
      </c>
      <c r="F86">
        <f t="shared" si="13"/>
        <v>6.8996623088072705E-3</v>
      </c>
      <c r="G86">
        <f t="shared" si="1"/>
        <v>7.554465844328109E-3</v>
      </c>
      <c r="H86">
        <f t="shared" si="5"/>
        <v>7.105484003730473E-4</v>
      </c>
      <c r="I86">
        <f t="shared" si="6"/>
        <v>1.793943971020791E-5</v>
      </c>
      <c r="J86">
        <f t="shared" si="7"/>
        <v>3.1072021037398796E-5</v>
      </c>
      <c r="K86">
        <f t="shared" si="8"/>
        <v>2.6616461602074781</v>
      </c>
      <c r="L86">
        <f t="shared" si="9"/>
        <v>1.5367021270833217</v>
      </c>
      <c r="M86">
        <f t="shared" si="10"/>
        <v>4.0583432705677435E-5</v>
      </c>
      <c r="N86">
        <f t="shared" si="11"/>
        <v>2.8117026956714315E-4</v>
      </c>
      <c r="O86">
        <f t="shared" si="3"/>
        <v>0.14550033769119275</v>
      </c>
    </row>
    <row r="87" spans="2:15" x14ac:dyDescent="0.3">
      <c r="B87" s="28">
        <f t="shared" si="4"/>
        <v>3.2000000000000015</v>
      </c>
      <c r="C87" s="27">
        <f t="shared" si="2"/>
        <v>0.15240000000000001</v>
      </c>
      <c r="D87" s="27">
        <f t="shared" si="0"/>
        <v>6.9601159645769611E-3</v>
      </c>
      <c r="E87">
        <f t="shared" si="13"/>
        <v>1.520984166378079E-3</v>
      </c>
      <c r="F87">
        <f t="shared" si="13"/>
        <v>7.1808325783744133E-3</v>
      </c>
      <c r="G87">
        <f t="shared" si="1"/>
        <v>7.8238147083546962E-3</v>
      </c>
      <c r="H87">
        <f t="shared" si="5"/>
        <v>7.2948978601724646E-4</v>
      </c>
      <c r="I87">
        <f t="shared" si="6"/>
        <v>1.8756389788934773E-5</v>
      </c>
      <c r="J87">
        <f t="shared" si="7"/>
        <v>3.2487020081001114E-5</v>
      </c>
      <c r="K87">
        <f t="shared" si="8"/>
        <v>2.7068834726701474</v>
      </c>
      <c r="L87">
        <f t="shared" si="9"/>
        <v>1.5628199016110587</v>
      </c>
      <c r="M87">
        <f t="shared" si="10"/>
        <v>4.0999158149304137E-5</v>
      </c>
      <c r="N87">
        <f t="shared" si="11"/>
        <v>2.8405049992858539E-4</v>
      </c>
      <c r="O87">
        <f t="shared" si="3"/>
        <v>0.14521916742162561</v>
      </c>
    </row>
    <row r="88" spans="2:15" x14ac:dyDescent="0.3">
      <c r="B88" s="28">
        <f t="shared" si="4"/>
        <v>3.3000000000000016</v>
      </c>
      <c r="C88" s="27">
        <f t="shared" si="2"/>
        <v>0.15240000000000001</v>
      </c>
      <c r="D88" s="27">
        <f t="shared" si="0"/>
        <v>7.1776195884699903E-3</v>
      </c>
      <c r="E88">
        <f t="shared" si="13"/>
        <v>1.5619833245273831E-3</v>
      </c>
      <c r="F88">
        <f t="shared" si="13"/>
        <v>7.4648830783029989E-3</v>
      </c>
      <c r="G88">
        <f t="shared" si="1"/>
        <v>8.0972938169787297E-3</v>
      </c>
      <c r="H88">
        <f t="shared" si="5"/>
        <v>7.4860295367348763E-4</v>
      </c>
      <c r="I88">
        <f t="shared" si="6"/>
        <v>1.9595168697073388E-5</v>
      </c>
      <c r="J88">
        <f t="shared" si="7"/>
        <v>3.3939827766214346E-5</v>
      </c>
      <c r="K88">
        <f t="shared" si="8"/>
        <v>2.7521908831282764</v>
      </c>
      <c r="L88">
        <f t="shared" si="9"/>
        <v>1.5889781472353441</v>
      </c>
      <c r="M88">
        <f t="shared" si="10"/>
        <v>4.1411184019479281E-5</v>
      </c>
      <c r="N88">
        <f t="shared" si="11"/>
        <v>2.8690509889328994E-4</v>
      </c>
      <c r="O88">
        <f t="shared" si="3"/>
        <v>0.144935116921697</v>
      </c>
    </row>
    <row r="89" spans="2:15" x14ac:dyDescent="0.3">
      <c r="B89" s="28">
        <f t="shared" si="4"/>
        <v>3.4000000000000017</v>
      </c>
      <c r="C89" s="27">
        <f t="shared" si="2"/>
        <v>0.15240000000000001</v>
      </c>
      <c r="D89" s="27">
        <f t="shared" si="0"/>
        <v>7.3951232123630212E-3</v>
      </c>
      <c r="E89">
        <f t="shared" si="13"/>
        <v>1.6033945085468623E-3</v>
      </c>
      <c r="F89">
        <f t="shared" si="13"/>
        <v>7.7517881771962888E-3</v>
      </c>
      <c r="G89">
        <f t="shared" si="1"/>
        <v>8.3749008555701991E-3</v>
      </c>
      <c r="H89">
        <f t="shared" si="5"/>
        <v>7.6788573267798897E-4</v>
      </c>
      <c r="I89">
        <f t="shared" si="6"/>
        <v>2.0455970565242568E-5</v>
      </c>
      <c r="J89">
        <f t="shared" si="7"/>
        <v>3.5430780337133572E-5</v>
      </c>
      <c r="K89">
        <f t="shared" si="8"/>
        <v>2.7975591654523546</v>
      </c>
      <c r="L89">
        <f t="shared" si="9"/>
        <v>1.6151715372478219</v>
      </c>
      <c r="M89">
        <f t="shared" si="10"/>
        <v>4.1819700516760343E-5</v>
      </c>
      <c r="N89">
        <f t="shared" si="11"/>
        <v>2.8973538420937336E-4</v>
      </c>
      <c r="O89">
        <f t="shared" si="3"/>
        <v>0.14464821182280371</v>
      </c>
    </row>
    <row r="90" spans="2:15" x14ac:dyDescent="0.3">
      <c r="B90" s="28">
        <f t="shared" si="4"/>
        <v>3.5000000000000018</v>
      </c>
      <c r="C90" s="27">
        <f t="shared" si="2"/>
        <v>0.15240000000000001</v>
      </c>
      <c r="D90" s="27">
        <f t="shared" si="0"/>
        <v>7.6126268362560505E-3</v>
      </c>
      <c r="E90">
        <f t="shared" si="13"/>
        <v>1.6452142090636226E-3</v>
      </c>
      <c r="F90">
        <f t="shared" si="13"/>
        <v>8.0415235614056616E-3</v>
      </c>
      <c r="G90">
        <f t="shared" si="1"/>
        <v>8.6566333341951147E-3</v>
      </c>
      <c r="H90">
        <f t="shared" si="5"/>
        <v>7.8733604901885421E-4</v>
      </c>
      <c r="I90">
        <f t="shared" si="6"/>
        <v>2.1338988585339053E-5</v>
      </c>
      <c r="J90">
        <f t="shared" si="7"/>
        <v>3.6960212411939558E-5</v>
      </c>
      <c r="K90">
        <f t="shared" si="8"/>
        <v>2.8429799355206291</v>
      </c>
      <c r="L90">
        <f t="shared" si="9"/>
        <v>1.6413952310735402</v>
      </c>
      <c r="M90">
        <f t="shared" si="10"/>
        <v>4.2224883862508933E-5</v>
      </c>
      <c r="N90">
        <f t="shared" si="11"/>
        <v>2.9254257677424259E-4</v>
      </c>
      <c r="O90">
        <f t="shared" si="3"/>
        <v>0.14435847643859434</v>
      </c>
    </row>
    <row r="91" spans="2:15" x14ac:dyDescent="0.3">
      <c r="B91" s="28">
        <f t="shared" si="4"/>
        <v>3.6000000000000019</v>
      </c>
      <c r="C91" s="27">
        <f t="shared" si="2"/>
        <v>0.15240000000000001</v>
      </c>
      <c r="D91" s="27">
        <f t="shared" si="0"/>
        <v>7.8301304601490814E-3</v>
      </c>
      <c r="E91">
        <f t="shared" ref="E91:F106" si="14">E90+M90</f>
        <v>1.6874390929261316E-3</v>
      </c>
      <c r="F91">
        <f t="shared" si="14"/>
        <v>8.3340661381799044E-3</v>
      </c>
      <c r="G91">
        <f t="shared" si="1"/>
        <v>8.9424886570334192E-3</v>
      </c>
      <c r="H91">
        <f t="shared" si="5"/>
        <v>8.0695191818211148E-4</v>
      </c>
      <c r="I91">
        <f t="shared" si="6"/>
        <v>2.224441510997737E-5</v>
      </c>
      <c r="J91">
        <f t="shared" si="7"/>
        <v>3.8528457155133635E-5</v>
      </c>
      <c r="K91">
        <f t="shared" si="8"/>
        <v>2.888445552808502</v>
      </c>
      <c r="L91">
        <f t="shared" si="9"/>
        <v>1.6676448174535663</v>
      </c>
      <c r="M91">
        <f t="shared" si="10"/>
        <v>4.2626897766140862E-5</v>
      </c>
      <c r="N91">
        <f t="shared" si="11"/>
        <v>2.9532781080000094E-4</v>
      </c>
      <c r="O91">
        <f t="shared" si="3"/>
        <v>0.14406593386182009</v>
      </c>
    </row>
    <row r="92" spans="2:15" x14ac:dyDescent="0.3">
      <c r="B92" s="28">
        <f t="shared" si="4"/>
        <v>3.700000000000002</v>
      </c>
      <c r="C92" s="27">
        <f t="shared" si="2"/>
        <v>0.15240000000000001</v>
      </c>
      <c r="D92" s="27">
        <f t="shared" si="0"/>
        <v>8.0476340840421098E-3</v>
      </c>
      <c r="E92">
        <f t="shared" si="14"/>
        <v>1.7300659906922724E-3</v>
      </c>
      <c r="F92">
        <f t="shared" si="14"/>
        <v>8.6293939489799059E-3</v>
      </c>
      <c r="G92">
        <f t="shared" si="1"/>
        <v>9.2324641794350858E-3</v>
      </c>
      <c r="H92">
        <f t="shared" si="5"/>
        <v>8.2673143874891853E-4</v>
      </c>
      <c r="I92">
        <f t="shared" si="6"/>
        <v>2.3172441741316707E-5</v>
      </c>
      <c r="J92">
        <f t="shared" si="7"/>
        <v>4.0135846431390358E-5</v>
      </c>
      <c r="K92">
        <f t="shared" si="8"/>
        <v>2.9339490358497464</v>
      </c>
      <c r="L92">
        <f t="shared" si="9"/>
        <v>1.6939162656364943</v>
      </c>
      <c r="M92">
        <f t="shared" si="10"/>
        <v>4.302589469654587E-5</v>
      </c>
      <c r="N92">
        <f t="shared" si="11"/>
        <v>2.9809214262210289E-4</v>
      </c>
      <c r="O92">
        <f t="shared" si="3"/>
        <v>0.1437706060510201</v>
      </c>
    </row>
    <row r="93" spans="2:15" x14ac:dyDescent="0.3">
      <c r="B93" s="28">
        <f t="shared" si="4"/>
        <v>3.800000000000002</v>
      </c>
      <c r="C93" s="27">
        <f t="shared" si="2"/>
        <v>0.15240000000000001</v>
      </c>
      <c r="D93" s="27">
        <f t="shared" si="0"/>
        <v>8.2651377079351416E-3</v>
      </c>
      <c r="E93">
        <f t="shared" si="14"/>
        <v>1.7730918853888183E-3</v>
      </c>
      <c r="F93">
        <f t="shared" si="14"/>
        <v>8.9274860916020091E-3</v>
      </c>
      <c r="G93">
        <f t="shared" si="1"/>
        <v>9.5265572548506022E-3</v>
      </c>
      <c r="H93">
        <f t="shared" si="5"/>
        <v>8.4667278664328765E-4</v>
      </c>
      <c r="I93">
        <f t="shared" si="6"/>
        <v>2.4123259410928525E-5</v>
      </c>
      <c r="J93">
        <f t="shared" si="7"/>
        <v>4.1782710943892266E-5</v>
      </c>
      <c r="K93">
        <f t="shared" si="8"/>
        <v>2.979483989293692</v>
      </c>
      <c r="L93">
        <f t="shared" si="9"/>
        <v>1.7202058832648937</v>
      </c>
      <c r="M93">
        <f t="shared" si="10"/>
        <v>4.3422016988917386E-5</v>
      </c>
      <c r="N93">
        <f t="shared" si="11"/>
        <v>3.0083655836769536E-4</v>
      </c>
      <c r="O93">
        <f t="shared" si="3"/>
        <v>0.14347251390839799</v>
      </c>
    </row>
    <row r="94" spans="2:15" x14ac:dyDescent="0.3">
      <c r="B94" s="28">
        <f t="shared" si="4"/>
        <v>3.9000000000000021</v>
      </c>
      <c r="C94" s="27">
        <f t="shared" si="2"/>
        <v>0.15240000000000001</v>
      </c>
      <c r="D94" s="27">
        <f t="shared" si="0"/>
        <v>8.4826413318281717E-3</v>
      </c>
      <c r="E94">
        <f t="shared" si="14"/>
        <v>1.8165139023777358E-3</v>
      </c>
      <c r="F94">
        <f t="shared" si="14"/>
        <v>9.2283226499697037E-3</v>
      </c>
      <c r="G94">
        <f t="shared" si="1"/>
        <v>9.8247652734358131E-3</v>
      </c>
      <c r="H94">
        <f t="shared" si="5"/>
        <v>8.6677420994583703E-4</v>
      </c>
      <c r="I94">
        <f t="shared" si="6"/>
        <v>2.5097058452033653E-5</v>
      </c>
      <c r="J94">
        <f t="shared" si="7"/>
        <v>4.3469380359448202E-5</v>
      </c>
      <c r="K94">
        <f t="shared" si="8"/>
        <v>3.0250445407076847</v>
      </c>
      <c r="L94">
        <f t="shared" si="9"/>
        <v>1.7465102798881897</v>
      </c>
      <c r="M94">
        <f t="shared" si="10"/>
        <v>4.3815397812484214E-5</v>
      </c>
      <c r="N94">
        <f t="shared" si="11"/>
        <v>3.0356198066025958E-4</v>
      </c>
      <c r="O94">
        <f t="shared" si="3"/>
        <v>0.14317167735003031</v>
      </c>
    </row>
    <row r="95" spans="2:15" x14ac:dyDescent="0.3">
      <c r="B95" s="12">
        <f t="shared" si="4"/>
        <v>4.0000000000000018</v>
      </c>
      <c r="C95">
        <f t="shared" si="2"/>
        <v>0.15240000000000001</v>
      </c>
      <c r="D95">
        <f t="shared" si="0"/>
        <v>8.7001449557212E-3</v>
      </c>
      <c r="E95">
        <f t="shared" si="14"/>
        <v>1.8603293001902199E-3</v>
      </c>
      <c r="F95">
        <f t="shared" si="14"/>
        <v>9.5318846306299641E-3</v>
      </c>
      <c r="G95">
        <f t="shared" si="1"/>
        <v>1.0127085693787176E-2</v>
      </c>
      <c r="H95">
        <f t="shared" si="5"/>
        <v>8.8703402420223481E-4</v>
      </c>
      <c r="I95">
        <f t="shared" si="6"/>
        <v>2.6094028665189445E-5</v>
      </c>
      <c r="J95">
        <f t="shared" si="7"/>
        <v>4.5196183422266808E-5</v>
      </c>
      <c r="K95">
        <f t="shared" si="8"/>
        <v>3.0706252856097911</v>
      </c>
      <c r="L95">
        <f t="shared" si="9"/>
        <v>1.7728263352272848</v>
      </c>
      <c r="M95">
        <f t="shared" si="10"/>
        <v>4.4206162020088253E-5</v>
      </c>
      <c r="N95">
        <f t="shared" si="11"/>
        <v>3.0626927450565786E-4</v>
      </c>
      <c r="O95">
        <f t="shared" si="3"/>
        <v>0.14286811536937005</v>
      </c>
    </row>
    <row r="96" spans="2:15" x14ac:dyDescent="0.3">
      <c r="B96" s="28">
        <f t="shared" si="4"/>
        <v>4.1000000000000014</v>
      </c>
      <c r="C96">
        <f t="shared" si="2"/>
        <v>0.15240000000000001</v>
      </c>
      <c r="D96">
        <f t="shared" si="0"/>
        <v>8.9176485796142301E-3</v>
      </c>
      <c r="E96">
        <f t="shared" si="14"/>
        <v>1.9045354622103082E-3</v>
      </c>
      <c r="F96">
        <f t="shared" si="14"/>
        <v>9.8381539051356215E-3</v>
      </c>
      <c r="G96">
        <f t="shared" si="1"/>
        <v>1.0433516068990831E-2</v>
      </c>
      <c r="H96">
        <f t="shared" si="5"/>
        <v>9.0745060816575243E-4</v>
      </c>
      <c r="I96">
        <f t="shared" si="6"/>
        <v>2.7114359378338027E-5</v>
      </c>
      <c r="J96">
        <f t="shared" si="7"/>
        <v>4.6963448057963138E-5</v>
      </c>
      <c r="K96">
        <f t="shared" si="8"/>
        <v>3.1162212394814848</v>
      </c>
      <c r="L96">
        <f t="shared" si="9"/>
        <v>1.7991511714690644</v>
      </c>
      <c r="M96">
        <f t="shared" si="10"/>
        <v>4.4594426896958247E-5</v>
      </c>
      <c r="N96">
        <f t="shared" si="11"/>
        <v>3.0895925247979118E-4</v>
      </c>
      <c r="O96">
        <f t="shared" si="3"/>
        <v>0.14256184609486439</v>
      </c>
    </row>
    <row r="97" spans="2:15" x14ac:dyDescent="0.3">
      <c r="B97" s="28">
        <f t="shared" si="4"/>
        <v>4.2000000000000011</v>
      </c>
      <c r="C97">
        <f t="shared" si="2"/>
        <v>0.15240000000000001</v>
      </c>
      <c r="D97">
        <f t="shared" si="0"/>
        <v>9.1351522035072602E-3</v>
      </c>
      <c r="E97">
        <f t="shared" si="14"/>
        <v>1.9491298891072665E-3</v>
      </c>
      <c r="F97">
        <f t="shared" si="14"/>
        <v>1.0147113157615413E-2</v>
      </c>
      <c r="G97">
        <f t="shared" si="1"/>
        <v>1.0744054067951786E-2</v>
      </c>
      <c r="H97">
        <f t="shared" si="5"/>
        <v>9.2802239992230352E-4</v>
      </c>
      <c r="I97">
        <f t="shared" si="6"/>
        <v>2.8158239501954497E-5</v>
      </c>
      <c r="J97">
        <f t="shared" si="7"/>
        <v>4.8771501469078147E-5</v>
      </c>
      <c r="K97">
        <f t="shared" si="8"/>
        <v>3.1618277957277736</v>
      </c>
      <c r="L97">
        <f t="shared" si="9"/>
        <v>1.8254821289946712</v>
      </c>
      <c r="M97">
        <f t="shared" si="10"/>
        <v>4.4980302823062192E-5</v>
      </c>
      <c r="N97">
        <f t="shared" si="11"/>
        <v>3.1163267931751001E-4</v>
      </c>
      <c r="O97">
        <f t="shared" si="3"/>
        <v>0.1422528868423846</v>
      </c>
    </row>
    <row r="98" spans="2:15" x14ac:dyDescent="0.3">
      <c r="B98" s="28">
        <f t="shared" si="4"/>
        <v>4.3000000000000007</v>
      </c>
      <c r="C98">
        <f t="shared" si="2"/>
        <v>0.15240000000000001</v>
      </c>
      <c r="D98">
        <f t="shared" si="0"/>
        <v>9.3526558274002868E-3</v>
      </c>
      <c r="E98">
        <f t="shared" si="14"/>
        <v>1.9941101919303287E-3</v>
      </c>
      <c r="F98">
        <f t="shared" si="14"/>
        <v>1.0458745836932922E-2</v>
      </c>
      <c r="G98">
        <f t="shared" si="1"/>
        <v>1.1058697492795347E-2</v>
      </c>
      <c r="H98">
        <f t="shared" si="5"/>
        <v>9.4874789335372899E-4</v>
      </c>
      <c r="I98">
        <f t="shared" si="6"/>
        <v>2.9225857579918387E-5</v>
      </c>
      <c r="J98">
        <f t="shared" si="7"/>
        <v>5.0620670223190633E-5</v>
      </c>
      <c r="K98">
        <f t="shared" si="8"/>
        <v>3.2074406887247799</v>
      </c>
      <c r="L98">
        <f t="shared" si="9"/>
        <v>1.8518167450450103</v>
      </c>
      <c r="M98">
        <f t="shared" si="10"/>
        <v>4.5363893861065195E-5</v>
      </c>
      <c r="N98">
        <f t="shared" si="11"/>
        <v>3.1429027598610723E-4</v>
      </c>
      <c r="O98">
        <f t="shared" si="3"/>
        <v>0.14194125416306708</v>
      </c>
    </row>
    <row r="99" spans="2:15" x14ac:dyDescent="0.3">
      <c r="B99" s="28">
        <f t="shared" si="4"/>
        <v>4.4000000000000004</v>
      </c>
      <c r="C99">
        <f t="shared" si="2"/>
        <v>0.15240000000000001</v>
      </c>
      <c r="D99">
        <f t="shared" si="0"/>
        <v>9.5701594512933169E-3</v>
      </c>
      <c r="E99">
        <f t="shared" si="14"/>
        <v>2.0394740857913938E-3</v>
      </c>
      <c r="F99">
        <f t="shared" si="14"/>
        <v>1.077303611291903E-2</v>
      </c>
      <c r="G99">
        <f t="shared" si="1"/>
        <v>1.1377444292992872E-2</v>
      </c>
      <c r="H99">
        <f t="shared" si="5"/>
        <v>9.6962563490126925E-4</v>
      </c>
      <c r="I99">
        <f t="shared" si="6"/>
        <v>3.0317401836628775E-5</v>
      </c>
      <c r="J99">
        <f t="shared" si="7"/>
        <v>5.251128033452303E-5</v>
      </c>
      <c r="K99">
        <f t="shared" si="8"/>
        <v>3.253055961236734</v>
      </c>
      <c r="L99">
        <f t="shared" si="9"/>
        <v>1.8781527349089453</v>
      </c>
      <c r="M99">
        <f t="shared" si="10"/>
        <v>4.5745298279976006E-5</v>
      </c>
      <c r="N99">
        <f t="shared" si="11"/>
        <v>3.1693272331324645E-4</v>
      </c>
      <c r="O99">
        <f t="shared" si="3"/>
        <v>0.14162696388708099</v>
      </c>
    </row>
    <row r="100" spans="2:15" x14ac:dyDescent="0.3">
      <c r="B100" s="28">
        <f t="shared" si="4"/>
        <v>4.5</v>
      </c>
      <c r="C100">
        <f t="shared" si="2"/>
        <v>0.15240000000000001</v>
      </c>
      <c r="D100">
        <f t="shared" si="0"/>
        <v>9.787663075186347E-3</v>
      </c>
      <c r="E100">
        <f t="shared" si="14"/>
        <v>2.0852193840713699E-3</v>
      </c>
      <c r="F100">
        <f t="shared" si="14"/>
        <v>1.1089968836232277E-2</v>
      </c>
      <c r="G100">
        <f t="shared" si="1"/>
        <v>1.1700292576750338E-2</v>
      </c>
      <c r="H100">
        <f t="shared" si="5"/>
        <v>9.9065422059632841E-4</v>
      </c>
      <c r="I100">
        <f t="shared" si="6"/>
        <v>3.1433060220810701E-5</v>
      </c>
      <c r="J100">
        <f t="shared" si="7"/>
        <v>5.4443657339816321E-5</v>
      </c>
      <c r="K100">
        <f t="shared" si="8"/>
        <v>3.2986699355985634</v>
      </c>
      <c r="L100">
        <f t="shared" si="9"/>
        <v>1.9044879752855561</v>
      </c>
      <c r="M100">
        <f t="shared" si="10"/>
        <v>4.6124609022996829E-5</v>
      </c>
      <c r="N100">
        <f t="shared" si="11"/>
        <v>3.1956066522832152E-4</v>
      </c>
      <c r="O100">
        <f t="shared" si="3"/>
        <v>0.14131003116376772</v>
      </c>
    </row>
    <row r="101" spans="2:15" x14ac:dyDescent="0.3">
      <c r="B101" s="28">
        <f t="shared" si="4"/>
        <v>4.5999999999999996</v>
      </c>
      <c r="C101">
        <f t="shared" si="2"/>
        <v>0.15240000000000001</v>
      </c>
      <c r="D101">
        <f t="shared" si="0"/>
        <v>1.0005166699079375E-2</v>
      </c>
      <c r="E101">
        <f t="shared" si="14"/>
        <v>2.1313439930943667E-3</v>
      </c>
      <c r="F101">
        <f t="shared" si="14"/>
        <v>1.1409529501460599E-2</v>
      </c>
      <c r="G101">
        <f t="shared" si="1"/>
        <v>1.2027240620106216E-2</v>
      </c>
      <c r="H101">
        <f t="shared" si="5"/>
        <v>1.0118322933300242E-3</v>
      </c>
      <c r="I101">
        <f t="shared" si="6"/>
        <v>3.2573020446381216E-5</v>
      </c>
      <c r="J101">
        <f t="shared" si="7"/>
        <v>5.6418126369112136E-5</v>
      </c>
      <c r="K101">
        <f t="shared" si="8"/>
        <v>3.344279188156388</v>
      </c>
      <c r="L101">
        <f t="shared" si="9"/>
        <v>1.9308204895273537</v>
      </c>
      <c r="M101">
        <f t="shared" si="10"/>
        <v>4.6501914126767331E-5</v>
      </c>
      <c r="N101">
        <f t="shared" si="11"/>
        <v>3.2217471166706376E-4</v>
      </c>
      <c r="O101">
        <f t="shared" si="3"/>
        <v>0.14099047049853941</v>
      </c>
    </row>
    <row r="102" spans="2:15" x14ac:dyDescent="0.3">
      <c r="B102" s="28">
        <f t="shared" si="4"/>
        <v>4.6999999999999993</v>
      </c>
      <c r="C102">
        <f t="shared" si="2"/>
        <v>0.15240000000000001</v>
      </c>
      <c r="D102">
        <f t="shared" si="0"/>
        <v>1.0222670322972404E-2</v>
      </c>
      <c r="E102">
        <f t="shared" si="14"/>
        <v>2.177845907221134E-3</v>
      </c>
      <c r="F102">
        <f t="shared" si="14"/>
        <v>1.1731704213127662E-2</v>
      </c>
      <c r="G102">
        <f t="shared" si="1"/>
        <v>1.2358286874109886E-2</v>
      </c>
      <c r="H102">
        <f t="shared" si="5"/>
        <v>1.0331585403366638E-3</v>
      </c>
      <c r="I102">
        <f t="shared" si="6"/>
        <v>3.3737470030711359E-5</v>
      </c>
      <c r="J102">
        <f t="shared" si="7"/>
        <v>5.84350122120244E-5</v>
      </c>
      <c r="K102">
        <f t="shared" si="8"/>
        <v>3.3898805265342102</v>
      </c>
      <c r="L102">
        <f t="shared" si="9"/>
        <v>1.9571484345151968</v>
      </c>
      <c r="M102">
        <f t="shared" si="10"/>
        <v>4.6877297098144479E-5</v>
      </c>
      <c r="N102">
        <f t="shared" si="11"/>
        <v>3.2477544118194934E-4</v>
      </c>
      <c r="O102">
        <f t="shared" si="3"/>
        <v>0.14066829578687234</v>
      </c>
    </row>
    <row r="103" spans="2:15" x14ac:dyDescent="0.3">
      <c r="B103" s="28">
        <f t="shared" si="4"/>
        <v>4.7999999999999989</v>
      </c>
      <c r="C103">
        <f t="shared" si="2"/>
        <v>0.15240000000000001</v>
      </c>
      <c r="D103">
        <f t="shared" si="0"/>
        <v>1.0440173946865434E-2</v>
      </c>
      <c r="E103">
        <f t="shared" si="14"/>
        <v>2.2247232043192786E-3</v>
      </c>
      <c r="F103">
        <f t="shared" si="14"/>
        <v>1.2056479654309612E-2</v>
      </c>
      <c r="G103">
        <f t="shared" si="1"/>
        <v>1.2693429970390196E-2</v>
      </c>
      <c r="H103">
        <f t="shared" si="5"/>
        <v>1.0546316908695184E-3</v>
      </c>
      <c r="I103">
        <f t="shared" si="6"/>
        <v>3.492659633052316E-5</v>
      </c>
      <c r="J103">
        <f t="shared" si="7"/>
        <v>6.0494639379914824E-5</v>
      </c>
      <c r="K103">
        <f t="shared" si="8"/>
        <v>3.4354709693651566</v>
      </c>
      <c r="L103">
        <f t="shared" si="9"/>
        <v>1.9834700889561174</v>
      </c>
      <c r="M103">
        <f t="shared" si="10"/>
        <v>4.7250837253689342E-5</v>
      </c>
      <c r="N103">
        <f t="shared" si="11"/>
        <v>3.2736340329423292E-4</v>
      </c>
      <c r="O103">
        <f t="shared" si="3"/>
        <v>0.14034352034569039</v>
      </c>
    </row>
    <row r="104" spans="2:15" x14ac:dyDescent="0.3">
      <c r="B104" s="28">
        <f t="shared" si="4"/>
        <v>4.8999999999999986</v>
      </c>
      <c r="C104">
        <f t="shared" si="2"/>
        <v>0.15240000000000001</v>
      </c>
      <c r="D104">
        <f t="shared" si="0"/>
        <v>1.0657677570758462E-2</v>
      </c>
      <c r="E104">
        <f t="shared" si="14"/>
        <v>2.2719740415729681E-3</v>
      </c>
      <c r="F104">
        <f t="shared" si="14"/>
        <v>1.2383843057603846E-2</v>
      </c>
      <c r="G104">
        <f t="shared" si="1"/>
        <v>1.3032668725372884E-2</v>
      </c>
      <c r="H104">
        <f t="shared" si="5"/>
        <v>1.0762505140497626E-3</v>
      </c>
      <c r="I104">
        <f t="shared" si="6"/>
        <v>3.6140586575716503E-5</v>
      </c>
      <c r="J104">
        <f t="shared" si="7"/>
        <v>6.2597332164482684E-5</v>
      </c>
      <c r="K104">
        <f t="shared" si="8"/>
        <v>3.4810477281690164</v>
      </c>
      <c r="L104">
        <f t="shared" si="9"/>
        <v>2.0097838429203172</v>
      </c>
      <c r="M104">
        <f t="shared" si="10"/>
        <v>4.762261002642808E-5</v>
      </c>
      <c r="N104">
        <f t="shared" si="11"/>
        <v>3.2993912061924974E-4</v>
      </c>
      <c r="O104">
        <f t="shared" si="3"/>
        <v>0.14001615694239616</v>
      </c>
    </row>
    <row r="105" spans="2:15" x14ac:dyDescent="0.3">
      <c r="B105" s="28">
        <f t="shared" si="4"/>
        <v>4.9999999999999982</v>
      </c>
      <c r="C105">
        <f t="shared" si="2"/>
        <v>0.15240000000000001</v>
      </c>
      <c r="D105">
        <f t="shared" si="0"/>
        <v>1.0875181194651492E-2</v>
      </c>
      <c r="E105">
        <f t="shared" si="14"/>
        <v>2.3195966515993961E-3</v>
      </c>
      <c r="F105">
        <f t="shared" si="14"/>
        <v>1.2713782178223096E-2</v>
      </c>
      <c r="G105">
        <f t="shared" si="1"/>
        <v>1.3376002143364258E-2</v>
      </c>
      <c r="H105">
        <f t="shared" si="5"/>
        <v>1.0980138168719645E-3</v>
      </c>
      <c r="I105">
        <f t="shared" si="6"/>
        <v>3.7379627901278751E-5</v>
      </c>
      <c r="J105">
        <f t="shared" si="7"/>
        <v>6.4743414693033995E-5</v>
      </c>
      <c r="K105">
        <f t="shared" si="8"/>
        <v>3.5266081911159</v>
      </c>
      <c r="L105">
        <f t="shared" si="9"/>
        <v>2.036088188467104</v>
      </c>
      <c r="M105">
        <f t="shared" si="10"/>
        <v>4.7992687243647106E-5</v>
      </c>
      <c r="N105">
        <f t="shared" si="11"/>
        <v>3.3250309079103804E-4</v>
      </c>
      <c r="O105">
        <f t="shared" si="3"/>
        <v>0.13968621782177693</v>
      </c>
    </row>
    <row r="106" spans="2:15" x14ac:dyDescent="0.3">
      <c r="B106" s="28">
        <f t="shared" si="4"/>
        <v>5.0999999999999979</v>
      </c>
      <c r="C106">
        <f t="shared" si="2"/>
        <v>0.15240000000000001</v>
      </c>
      <c r="D106">
        <f t="shared" si="0"/>
        <v>1.1092684818544521E-2</v>
      </c>
      <c r="E106">
        <f t="shared" si="14"/>
        <v>2.3675893388430433E-3</v>
      </c>
      <c r="F106">
        <f t="shared" si="14"/>
        <v>1.3046285269014133E-2</v>
      </c>
      <c r="G106">
        <f t="shared" si="1"/>
        <v>1.3723429418683278E-2</v>
      </c>
      <c r="H106">
        <f t="shared" si="5"/>
        <v>1.1199204423513016E-3</v>
      </c>
      <c r="I106">
        <f t="shared" si="6"/>
        <v>3.864390737748315E-5</v>
      </c>
      <c r="J106">
        <f t="shared" si="7"/>
        <v>6.6933210980786584E-5</v>
      </c>
      <c r="K106">
        <f t="shared" si="8"/>
        <v>3.5721499084434392</v>
      </c>
      <c r="L106">
        <f t="shared" si="9"/>
        <v>2.0623817112255169</v>
      </c>
      <c r="M106">
        <f t="shared" si="10"/>
        <v>4.8361137379093893E-5</v>
      </c>
      <c r="N106">
        <f t="shared" si="11"/>
        <v>3.3505578820963597E-4</v>
      </c>
      <c r="O106">
        <f t="shared" si="3"/>
        <v>0.13935371473098587</v>
      </c>
    </row>
    <row r="107" spans="2:15" x14ac:dyDescent="0.3">
      <c r="B107" s="28">
        <f t="shared" si="4"/>
        <v>5.1999999999999975</v>
      </c>
      <c r="C107">
        <f t="shared" si="2"/>
        <v>0.15240000000000001</v>
      </c>
      <c r="D107">
        <f t="shared" si="0"/>
        <v>1.1310188442437549E-2</v>
      </c>
      <c r="E107">
        <f t="shared" ref="E107:F122" si="15">E106+M106</f>
        <v>2.4159504762221373E-3</v>
      </c>
      <c r="F107">
        <f t="shared" si="15"/>
        <v>1.3381341057223769E-2</v>
      </c>
      <c r="G107">
        <f t="shared" si="1"/>
        <v>1.4074949936995769E-2</v>
      </c>
      <c r="H107">
        <f t="shared" si="5"/>
        <v>1.1419692677994307E-3</v>
      </c>
      <c r="I107">
        <f t="shared" si="6"/>
        <v>3.9933612038541049E-5</v>
      </c>
      <c r="J107">
        <f t="shared" si="7"/>
        <v>6.9167044980497256E-5</v>
      </c>
      <c r="K107">
        <f t="shared" si="8"/>
        <v>3.6176705793299968</v>
      </c>
      <c r="L107">
        <f t="shared" si="9"/>
        <v>2.0886630828155632</v>
      </c>
      <c r="M107">
        <f t="shared" si="10"/>
        <v>4.8728025782463626E-5</v>
      </c>
      <c r="N107">
        <f t="shared" si="11"/>
        <v>3.3759766563101279E-4</v>
      </c>
      <c r="O107">
        <f t="shared" si="3"/>
        <v>0.13901865894277624</v>
      </c>
    </row>
    <row r="108" spans="2:15" x14ac:dyDescent="0.3">
      <c r="B108" s="28">
        <f t="shared" si="4"/>
        <v>5.2999999999999972</v>
      </c>
      <c r="C108">
        <f t="shared" si="2"/>
        <v>0.15240000000000001</v>
      </c>
      <c r="D108">
        <f t="shared" si="0"/>
        <v>1.1527692066330579E-2</v>
      </c>
      <c r="E108">
        <f t="shared" si="15"/>
        <v>2.4646785020046007E-3</v>
      </c>
      <c r="F108">
        <f t="shared" si="15"/>
        <v>1.3718938722854781E-2</v>
      </c>
      <c r="G108">
        <f t="shared" si="1"/>
        <v>1.4430563275980459E-2</v>
      </c>
      <c r="H108">
        <f t="shared" si="5"/>
        <v>1.164159203217472E-3</v>
      </c>
      <c r="I108">
        <f t="shared" si="6"/>
        <v>4.1248928909821142E-5</v>
      </c>
      <c r="J108">
        <f t="shared" si="7"/>
        <v>7.1445240629606916E-5</v>
      </c>
      <c r="K108">
        <f t="shared" si="8"/>
        <v>3.6631680400560067</v>
      </c>
      <c r="L108">
        <f t="shared" si="9"/>
        <v>2.1149310540131689</v>
      </c>
      <c r="M108">
        <f t="shared" si="10"/>
        <v>4.9093414888636507E-5</v>
      </c>
      <c r="N108">
        <f t="shared" si="11"/>
        <v>3.4012915561670723E-4</v>
      </c>
      <c r="O108">
        <f t="shared" si="3"/>
        <v>0.13868106127714522</v>
      </c>
    </row>
    <row r="109" spans="2:15" x14ac:dyDescent="0.3">
      <c r="B109" s="28">
        <f t="shared" si="4"/>
        <v>5.3999999999999968</v>
      </c>
      <c r="C109">
        <f t="shared" si="2"/>
        <v>0.15240000000000001</v>
      </c>
      <c r="D109">
        <f t="shared" si="0"/>
        <v>1.1745195690223609E-2</v>
      </c>
      <c r="E109">
        <f t="shared" si="15"/>
        <v>2.5137719168932373E-3</v>
      </c>
      <c r="F109">
        <f t="shared" si="15"/>
        <v>1.4059067878471488E-2</v>
      </c>
      <c r="G109">
        <f t="shared" si="1"/>
        <v>1.4790269205436368E-2</v>
      </c>
      <c r="H109">
        <f t="shared" si="5"/>
        <v>1.1864891897957405E-3</v>
      </c>
      <c r="I109">
        <f t="shared" si="6"/>
        <v>4.2590045033781294E-5</v>
      </c>
      <c r="J109">
        <f t="shared" si="7"/>
        <v>7.3768121895155742E-5</v>
      </c>
      <c r="K109">
        <f t="shared" si="8"/>
        <v>3.7086402533032494</v>
      </c>
      <c r="L109">
        <f t="shared" si="9"/>
        <v>2.1411844485721132</v>
      </c>
      <c r="M109">
        <f t="shared" si="10"/>
        <v>4.9457364408876858E-5</v>
      </c>
      <c r="N109">
        <f t="shared" si="11"/>
        <v>3.4265067185849365E-4</v>
      </c>
      <c r="O109">
        <f t="shared" si="3"/>
        <v>0.13834093212152851</v>
      </c>
    </row>
    <row r="110" spans="2:15" x14ac:dyDescent="0.3">
      <c r="B110" s="28">
        <f t="shared" si="4"/>
        <v>5.4999999999999964</v>
      </c>
      <c r="C110">
        <f t="shared" si="2"/>
        <v>0.15240000000000001</v>
      </c>
      <c r="D110">
        <f t="shared" si="0"/>
        <v>1.1962699314116637E-2</v>
      </c>
      <c r="E110">
        <f t="shared" si="15"/>
        <v>2.5632292813021142E-3</v>
      </c>
      <c r="F110">
        <f t="shared" si="15"/>
        <v>1.4401718550329982E-2</v>
      </c>
      <c r="G110">
        <f t="shared" si="1"/>
        <v>1.5154067686924361E-2</v>
      </c>
      <c r="H110">
        <f t="shared" si="5"/>
        <v>1.2089581985110381E-3</v>
      </c>
      <c r="I110">
        <f t="shared" si="6"/>
        <v>4.3957147494711451E-5</v>
      </c>
      <c r="J110">
        <f t="shared" si="7"/>
        <v>7.613601281663922E-5</v>
      </c>
      <c r="K110">
        <f t="shared" si="8"/>
        <v>3.7540852984650126</v>
      </c>
      <c r="L110">
        <f t="shared" si="9"/>
        <v>2.1674221576295913</v>
      </c>
      <c r="M110">
        <f t="shared" si="10"/>
        <v>4.9819931505879964E-5</v>
      </c>
      <c r="N110">
        <f t="shared" si="11"/>
        <v>3.4516261039114224E-4</v>
      </c>
      <c r="O110">
        <f t="shared" si="3"/>
        <v>0.13799828144967002</v>
      </c>
    </row>
    <row r="111" spans="2:15" x14ac:dyDescent="0.3">
      <c r="B111" s="28">
        <f t="shared" si="4"/>
        <v>5.5999999999999961</v>
      </c>
      <c r="C111">
        <f t="shared" si="2"/>
        <v>0.15240000000000001</v>
      </c>
      <c r="D111">
        <f t="shared" si="0"/>
        <v>1.2180202938009666E-2</v>
      </c>
      <c r="E111">
        <f t="shared" si="15"/>
        <v>2.613049212807994E-3</v>
      </c>
      <c r="F111">
        <f t="shared" si="15"/>
        <v>1.4746881160721124E-2</v>
      </c>
      <c r="G111">
        <f t="shared" si="1"/>
        <v>1.5521958873021579E-2</v>
      </c>
      <c r="H111">
        <f t="shared" si="5"/>
        <v>1.23156522881328E-3</v>
      </c>
      <c r="I111">
        <f t="shared" si="6"/>
        <v>4.535042344238387E-5</v>
      </c>
      <c r="J111">
        <f t="shared" si="7"/>
        <v>7.8549237546971524E-5</v>
      </c>
      <c r="K111">
        <f t="shared" si="8"/>
        <v>3.799501362855167</v>
      </c>
      <c r="L111">
        <f t="shared" si="9"/>
        <v>2.1936431346307805</v>
      </c>
      <c r="M111">
        <f t="shared" si="10"/>
        <v>5.0181170954336082E-5</v>
      </c>
      <c r="N111">
        <f t="shared" si="11"/>
        <v>3.4766535070483885E-4</v>
      </c>
      <c r="O111">
        <f t="shared" si="3"/>
        <v>0.13765311883927889</v>
      </c>
    </row>
    <row r="112" spans="2:15" x14ac:dyDescent="0.3">
      <c r="B112" s="28">
        <f t="shared" si="4"/>
        <v>5.6999999999999957</v>
      </c>
      <c r="C112">
        <f t="shared" si="2"/>
        <v>0.15240000000000001</v>
      </c>
      <c r="D112">
        <f t="shared" si="0"/>
        <v>1.2397706561902696E-2</v>
      </c>
      <c r="E112">
        <f t="shared" si="15"/>
        <v>2.66323038376233E-3</v>
      </c>
      <c r="F112">
        <f t="shared" si="15"/>
        <v>1.5094546511425963E-2</v>
      </c>
      <c r="G112">
        <f t="shared" si="1"/>
        <v>1.5893943106255498E-2</v>
      </c>
      <c r="H112">
        <f t="shared" si="5"/>
        <v>1.2543093073940565E-3</v>
      </c>
      <c r="I112">
        <f t="shared" si="6"/>
        <v>4.6770060114700565E-5</v>
      </c>
      <c r="J112">
        <f t="shared" si="7"/>
        <v>8.1008120391712042E-5</v>
      </c>
      <c r="K112">
        <f t="shared" si="8"/>
        <v>3.8448867337181012</v>
      </c>
      <c r="L112">
        <f t="shared" si="9"/>
        <v>2.2198463907157673</v>
      </c>
      <c r="M112">
        <f t="shared" si="10"/>
        <v>5.0541135288482554E-5</v>
      </c>
      <c r="N112">
        <f t="shared" si="11"/>
        <v>3.5015925676745621E-4</v>
      </c>
      <c r="O112">
        <f t="shared" si="3"/>
        <v>0.13730545348857404</v>
      </c>
    </row>
    <row r="113" spans="2:15" x14ac:dyDescent="0.3">
      <c r="B113" s="28">
        <f t="shared" si="4"/>
        <v>5.7999999999999954</v>
      </c>
      <c r="C113">
        <f t="shared" si="2"/>
        <v>0.15240000000000001</v>
      </c>
      <c r="D113">
        <f t="shared" si="0"/>
        <v>1.2615210185795724E-2</v>
      </c>
      <c r="E113">
        <f t="shared" si="15"/>
        <v>2.7137715190508126E-3</v>
      </c>
      <c r="F113">
        <f t="shared" si="15"/>
        <v>1.5444705768193418E-2</v>
      </c>
      <c r="G113">
        <f t="shared" si="1"/>
        <v>1.6270020917774391E-2</v>
      </c>
      <c r="H113">
        <f t="shared" si="5"/>
        <v>1.2771894870305057E-3</v>
      </c>
      <c r="I113">
        <f t="shared" si="6"/>
        <v>4.8216244859414795E-5</v>
      </c>
      <c r="J113">
        <f t="shared" si="7"/>
        <v>8.3512985846688121E-5</v>
      </c>
      <c r="K113">
        <f t="shared" si="8"/>
        <v>3.8902397909542556</v>
      </c>
      <c r="L113">
        <f t="shared" si="9"/>
        <v>2.2460309905196327</v>
      </c>
      <c r="M113">
        <f t="shared" si="10"/>
        <v>5.0899874937931067E-5</v>
      </c>
      <c r="N113">
        <f t="shared" si="11"/>
        <v>3.5264467796559349E-4</v>
      </c>
      <c r="O113">
        <f t="shared" si="3"/>
        <v>0.13695529423180658</v>
      </c>
    </row>
    <row r="114" spans="2:15" x14ac:dyDescent="0.3">
      <c r="B114" s="28">
        <f t="shared" si="4"/>
        <v>5.899999999999995</v>
      </c>
      <c r="C114">
        <f t="shared" si="2"/>
        <v>0.15240000000000001</v>
      </c>
      <c r="D114">
        <f t="shared" si="0"/>
        <v>1.2832713809688754E-2</v>
      </c>
      <c r="E114">
        <f t="shared" si="15"/>
        <v>2.7646713939887438E-3</v>
      </c>
      <c r="F114">
        <f t="shared" si="15"/>
        <v>1.5797350446159011E-2</v>
      </c>
      <c r="G114">
        <f t="shared" si="1"/>
        <v>1.6650193025802496E-2</v>
      </c>
      <c r="H114">
        <f t="shared" si="5"/>
        <v>1.3002048454985209E-3</v>
      </c>
      <c r="I114">
        <f t="shared" si="6"/>
        <v>4.9689165154989773E-5</v>
      </c>
      <c r="J114">
        <f t="shared" si="7"/>
        <v>8.6064158634123356E-5</v>
      </c>
      <c r="K114">
        <f t="shared" si="8"/>
        <v>3.9355590004864722</v>
      </c>
      <c r="L114">
        <f t="shared" si="9"/>
        <v>2.272196048342519</v>
      </c>
      <c r="M114">
        <f t="shared" si="10"/>
        <v>5.1257438352907142E-5</v>
      </c>
      <c r="N114">
        <f t="shared" si="11"/>
        <v>3.5512194997225908E-4</v>
      </c>
      <c r="O114">
        <f t="shared" si="3"/>
        <v>0.13660264955384099</v>
      </c>
    </row>
    <row r="115" spans="2:15" x14ac:dyDescent="0.3">
      <c r="B115" s="28">
        <f t="shared" si="4"/>
        <v>5.9999999999999947</v>
      </c>
      <c r="C115">
        <f t="shared" si="2"/>
        <v>0.15240000000000001</v>
      </c>
      <c r="D115">
        <f t="shared" si="0"/>
        <v>1.3050217433581783E-2</v>
      </c>
      <c r="E115">
        <f t="shared" si="15"/>
        <v>2.815928832341651E-3</v>
      </c>
      <c r="F115">
        <f t="shared" si="15"/>
        <v>1.6152472396131271E-2</v>
      </c>
      <c r="G115">
        <f t="shared" si="1"/>
        <v>1.7034460333920875E-2</v>
      </c>
      <c r="H115">
        <f t="shared" si="5"/>
        <v>1.3233544845498814E-3</v>
      </c>
      <c r="I115">
        <f t="shared" si="6"/>
        <v>5.1189008630671082E-5</v>
      </c>
      <c r="J115">
        <f t="shared" si="7"/>
        <v>8.8661963737404073E-5</v>
      </c>
      <c r="K115">
        <f t="shared" si="8"/>
        <v>3.9808429081998531</v>
      </c>
      <c r="L115">
        <f t="shared" si="9"/>
        <v>2.2983407246507981</v>
      </c>
      <c r="M115">
        <f t="shared" si="10"/>
        <v>5.1613872119927364E-5</v>
      </c>
      <c r="N115">
        <f t="shared" si="11"/>
        <v>3.5759139554830774E-4</v>
      </c>
      <c r="O115">
        <f t="shared" si="3"/>
        <v>0.13624752760386874</v>
      </c>
    </row>
    <row r="116" spans="2:15" x14ac:dyDescent="0.3">
      <c r="B116" s="28">
        <f t="shared" si="4"/>
        <v>6.0999999999999943</v>
      </c>
      <c r="C116">
        <f t="shared" si="2"/>
        <v>0.15240000000000001</v>
      </c>
      <c r="D116">
        <f t="shared" si="0"/>
        <v>1.3267721057474813E-2</v>
      </c>
      <c r="E116">
        <f t="shared" si="15"/>
        <v>2.8675427044615783E-3</v>
      </c>
      <c r="F116">
        <f t="shared" si="15"/>
        <v>1.6510063791679578E-2</v>
      </c>
      <c r="G116">
        <f t="shared" si="1"/>
        <v>1.7422823929209064E-2</v>
      </c>
      <c r="H116">
        <f t="shared" si="5"/>
        <v>1.3466375289484538E-3</v>
      </c>
      <c r="I116">
        <f t="shared" si="6"/>
        <v>5.2715963085812969E-5</v>
      </c>
      <c r="J116">
        <f t="shared" si="7"/>
        <v>9.1306726434553471E-5</v>
      </c>
      <c r="K116">
        <f t="shared" si="8"/>
        <v>4.0260901343984994</v>
      </c>
      <c r="L116">
        <f t="shared" si="9"/>
        <v>2.3244642228766708</v>
      </c>
      <c r="M116">
        <f t="shared" si="10"/>
        <v>5.196922106878979E-5</v>
      </c>
      <c r="N116">
        <f t="shared" si="11"/>
        <v>3.6005332528369136E-4</v>
      </c>
      <c r="O116">
        <f t="shared" si="3"/>
        <v>0.13588993620832043</v>
      </c>
    </row>
    <row r="117" spans="2:15" x14ac:dyDescent="0.3">
      <c r="B117" s="28">
        <f t="shared" si="4"/>
        <v>6.199999999999994</v>
      </c>
      <c r="C117">
        <f t="shared" si="2"/>
        <v>0.15240000000000001</v>
      </c>
      <c r="D117">
        <f t="shared" si="0"/>
        <v>1.3485224681367841E-2</v>
      </c>
      <c r="E117">
        <f t="shared" si="15"/>
        <v>2.9195119255303681E-3</v>
      </c>
      <c r="F117">
        <f t="shared" si="15"/>
        <v>1.6870117116963269E-2</v>
      </c>
      <c r="G117">
        <f t="shared" si="1"/>
        <v>1.7815285080277188E-2</v>
      </c>
      <c r="H117">
        <f t="shared" si="5"/>
        <v>1.3700531255610156E-3</v>
      </c>
      <c r="I117">
        <f t="shared" si="6"/>
        <v>5.4270216508522028E-5</v>
      </c>
      <c r="J117">
        <f t="shared" si="7"/>
        <v>9.3998772330523392E-5</v>
      </c>
      <c r="K117">
        <f t="shared" si="8"/>
        <v>4.0712993687262706</v>
      </c>
      <c r="L117">
        <f t="shared" si="9"/>
        <v>2.3505657864856659</v>
      </c>
      <c r="M117">
        <f t="shared" si="10"/>
        <v>5.2323528371692482E-5</v>
      </c>
      <c r="N117">
        <f t="shared" si="11"/>
        <v>3.6250803828417205E-4</v>
      </c>
      <c r="O117">
        <f t="shared" si="3"/>
        <v>0.13552988288303675</v>
      </c>
    </row>
    <row r="118" spans="2:15" x14ac:dyDescent="0.3">
      <c r="B118" s="28">
        <f t="shared" si="4"/>
        <v>6.2999999999999936</v>
      </c>
      <c r="C118">
        <f t="shared" si="2"/>
        <v>0.15240000000000001</v>
      </c>
      <c r="D118">
        <f t="shared" si="0"/>
        <v>1.3702728305260871E-2</v>
      </c>
      <c r="E118">
        <f t="shared" si="15"/>
        <v>2.9718354539020604E-3</v>
      </c>
      <c r="F118">
        <f t="shared" si="15"/>
        <v>1.7232625155247441E-2</v>
      </c>
      <c r="G118">
        <f t="shared" si="1"/>
        <v>1.8211845235213849E-2</v>
      </c>
      <c r="H118">
        <f t="shared" si="5"/>
        <v>1.3936004424986942E-3</v>
      </c>
      <c r="I118">
        <f t="shared" si="6"/>
        <v>5.5851957093663205E-5</v>
      </c>
      <c r="J118">
        <f t="shared" si="7"/>
        <v>9.6738427388381638E-5</v>
      </c>
      <c r="K118">
        <f t="shared" si="8"/>
        <v>4.1164693655062745</v>
      </c>
      <c r="L118">
        <f t="shared" si="9"/>
        <v>2.3766446962858963</v>
      </c>
      <c r="M118">
        <f t="shared" si="10"/>
        <v>5.2676835635186984E-5</v>
      </c>
      <c r="N118">
        <f t="shared" si="11"/>
        <v>3.6495582280839437E-4</v>
      </c>
      <c r="O118">
        <f t="shared" si="3"/>
        <v>0.13516737484475255</v>
      </c>
    </row>
    <row r="119" spans="2:15" x14ac:dyDescent="0.3">
      <c r="B119" s="28">
        <f t="shared" si="4"/>
        <v>6.3999999999999932</v>
      </c>
      <c r="C119">
        <f t="shared" si="2"/>
        <v>0.15240000000000001</v>
      </c>
      <c r="D119">
        <f t="shared" ref="D119:D182" si="16">$E$49*B119/$E$29</f>
        <v>1.39202319291539E-2</v>
      </c>
      <c r="E119">
        <f t="shared" si="15"/>
        <v>3.0245122895372475E-3</v>
      </c>
      <c r="F119">
        <f t="shared" si="15"/>
        <v>1.7597580978055836E-2</v>
      </c>
      <c r="G119">
        <f t="shared" ref="G119:G182" si="17">((ABS($E$40)*$E$39/$E$41)^0.6)*(F119^0.2)*E119</f>
        <v>1.861250601947154E-2</v>
      </c>
      <c r="H119">
        <f t="shared" si="5"/>
        <v>1.417278668305386E-3</v>
      </c>
      <c r="I119">
        <f t="shared" si="6"/>
        <v>5.7461373260258935E-5</v>
      </c>
      <c r="J119">
        <f t="shared" si="7"/>
        <v>9.9526017959448174E-5</v>
      </c>
      <c r="K119">
        <f t="shared" si="8"/>
        <v>4.1615989394595436</v>
      </c>
      <c r="L119">
        <f t="shared" si="9"/>
        <v>2.402700267956229</v>
      </c>
      <c r="M119">
        <f t="shared" si="10"/>
        <v>5.3029182985590158E-5</v>
      </c>
      <c r="N119">
        <f t="shared" si="11"/>
        <v>3.6739695685963669E-4</v>
      </c>
      <c r="O119">
        <f t="shared" si="3"/>
        <v>0.13480241902194418</v>
      </c>
    </row>
    <row r="120" spans="2:15" x14ac:dyDescent="0.3">
      <c r="B120" s="28">
        <f t="shared" si="4"/>
        <v>6.4999999999999929</v>
      </c>
      <c r="C120">
        <f t="shared" ref="C120:C183" si="18">$E$27</f>
        <v>0.15240000000000001</v>
      </c>
      <c r="D120">
        <f t="shared" si="16"/>
        <v>1.4137735553046928E-2</v>
      </c>
      <c r="E120">
        <f t="shared" si="15"/>
        <v>3.0775414725228377E-3</v>
      </c>
      <c r="F120">
        <f t="shared" si="15"/>
        <v>1.7964977934915471E-2</v>
      </c>
      <c r="G120">
        <f t="shared" si="17"/>
        <v>1.9017269233707619E-2</v>
      </c>
      <c r="H120">
        <f t="shared" si="5"/>
        <v>1.4410870111897696E-3</v>
      </c>
      <c r="I120">
        <f t="shared" si="6"/>
        <v>5.9098653668347744E-5</v>
      </c>
      <c r="J120">
        <f t="shared" si="7"/>
        <v>1.023618708124951E-4</v>
      </c>
      <c r="K120">
        <f t="shared" si="8"/>
        <v>4.2066869617644391</v>
      </c>
      <c r="L120">
        <f t="shared" si="9"/>
        <v>2.4287318497711876</v>
      </c>
      <c r="M120">
        <f t="shared" si="10"/>
        <v>5.3380609148454464E-5</v>
      </c>
      <c r="N120">
        <f t="shared" si="11"/>
        <v>3.6983170873639665E-4</v>
      </c>
      <c r="O120">
        <f t="shared" ref="O120:O154" si="19">C120-F120</f>
        <v>0.13443502206508454</v>
      </c>
    </row>
    <row r="121" spans="2:15" x14ac:dyDescent="0.3">
      <c r="B121" s="28">
        <f t="shared" ref="B121:B184" si="20">B120+$D$51</f>
        <v>6.5999999999999925</v>
      </c>
      <c r="C121">
        <f t="shared" si="18"/>
        <v>0.15240000000000001</v>
      </c>
      <c r="D121">
        <f t="shared" si="16"/>
        <v>1.4355239176939958E-2</v>
      </c>
      <c r="E121">
        <f t="shared" si="15"/>
        <v>3.1309220816712921E-3</v>
      </c>
      <c r="F121">
        <f t="shared" si="15"/>
        <v>1.8334809643651868E-2</v>
      </c>
      <c r="G121">
        <f t="shared" si="17"/>
        <v>1.9426136851596741E-2</v>
      </c>
      <c r="H121">
        <f t="shared" si="5"/>
        <v>1.4650246982979593E-3</v>
      </c>
      <c r="I121">
        <f t="shared" si="6"/>
        <v>6.0763987235300515E-5</v>
      </c>
      <c r="J121">
        <f t="shared" si="7"/>
        <v>1.0524631316200721E-4</v>
      </c>
      <c r="K121">
        <f t="shared" si="8"/>
        <v>4.2517323564280955</v>
      </c>
      <c r="L121">
        <f t="shared" si="9"/>
        <v>2.4547388205060026</v>
      </c>
      <c r="M121">
        <f t="shared" si="10"/>
        <v>5.3731151522564079E-5</v>
      </c>
      <c r="N121">
        <f t="shared" si="11"/>
        <v>3.7226033754505133E-4</v>
      </c>
      <c r="O121">
        <f t="shared" si="19"/>
        <v>0.13406519035634815</v>
      </c>
    </row>
    <row r="122" spans="2:15" x14ac:dyDescent="0.3">
      <c r="B122" s="28">
        <f t="shared" si="20"/>
        <v>6.6999999999999922</v>
      </c>
      <c r="C122">
        <f t="shared" si="18"/>
        <v>0.15240000000000001</v>
      </c>
      <c r="D122">
        <f t="shared" si="16"/>
        <v>1.4572742800832988E-2</v>
      </c>
      <c r="E122">
        <f t="shared" si="15"/>
        <v>3.1846532331938561E-3</v>
      </c>
      <c r="F122">
        <f t="shared" si="15"/>
        <v>1.8707069981196919E-2</v>
      </c>
      <c r="G122">
        <f t="shared" si="17"/>
        <v>1.9839111017627684E-2</v>
      </c>
      <c r="H122">
        <f t="shared" ref="H122:H185" si="21">0.5*E122*(1-(SQRT(1-(4.7/(G122+4.7)))))</f>
        <v>1.4890909750239255E-3</v>
      </c>
      <c r="I122">
        <f t="shared" ref="I122:I185" si="22">0.3025*E122*(SQRT(1-(4.7/(G122+4.7))))</f>
        <v>6.2457563151666537E-5</v>
      </c>
      <c r="J122">
        <f t="shared" ref="J122:J185" si="23">SQRT(3)*I122</f>
        <v>1.0817967269562817E-4</v>
      </c>
      <c r="K122">
        <f t="shared" ref="K122:K185" si="24">((6*PI())^(7/6))*$E$32*(H122^(7/3))/(4*($E$41^(5/6))*($K$31^(1/6))*I122*$K$30)</f>
        <v>4.2967340969376382</v>
      </c>
      <c r="L122">
        <f t="shared" ref="L122:L185" si="25">((6*PI())^(7/6))*$E$32*(H122^(7/3))/(4*($E$41^(5/6))*($K$31^(1/6))*J122*$K$30)</f>
        <v>2.4807205875031895</v>
      </c>
      <c r="M122">
        <f t="shared" ref="M122:M185" si="26">(E122*$D$51)/($E$29*6*K122)</f>
        <v>5.4080846248961542E-5</v>
      </c>
      <c r="N122">
        <f t="shared" ref="N122:N185" si="27">($D$51*2*1*E122)/($E$29*3*L122)</f>
        <v>3.7468309367808846E-4</v>
      </c>
      <c r="O122">
        <f t="shared" si="19"/>
        <v>0.13369293001880309</v>
      </c>
    </row>
    <row r="123" spans="2:15" x14ac:dyDescent="0.3">
      <c r="B123" s="28">
        <f t="shared" si="20"/>
        <v>6.7999999999999918</v>
      </c>
      <c r="C123">
        <f t="shared" si="18"/>
        <v>0.15240000000000001</v>
      </c>
      <c r="D123">
        <f t="shared" si="16"/>
        <v>1.4790246424726016E-2</v>
      </c>
      <c r="E123">
        <f t="shared" ref="E123:F138" si="28">E122+M122</f>
        <v>3.2387340794428178E-3</v>
      </c>
      <c r="F123">
        <f t="shared" si="28"/>
        <v>1.9081753074875005E-2</v>
      </c>
      <c r="G123">
        <f t="shared" si="17"/>
        <v>2.0256194044895967E-2</v>
      </c>
      <c r="H123">
        <f t="shared" si="21"/>
        <v>1.5132851043552188E-3</v>
      </c>
      <c r="I123">
        <f t="shared" si="22"/>
        <v>6.4179570896545095E-5</v>
      </c>
      <c r="J123">
        <f t="shared" si="23"/>
        <v>1.1116227760078493E-4</v>
      </c>
      <c r="K123">
        <f t="shared" si="24"/>
        <v>4.341691203168792</v>
      </c>
      <c r="L123">
        <f t="shared" si="25"/>
        <v>2.5066765848877322</v>
      </c>
      <c r="M123">
        <f t="shared" si="26"/>
        <v>5.442972827537746E-5</v>
      </c>
      <c r="N123">
        <f t="shared" si="27"/>
        <v>3.7710021926048841E-4</v>
      </c>
      <c r="O123">
        <f t="shared" si="19"/>
        <v>0.13331824692512501</v>
      </c>
    </row>
    <row r="124" spans="2:15" x14ac:dyDescent="0.3">
      <c r="B124" s="28">
        <f t="shared" si="20"/>
        <v>6.8999999999999915</v>
      </c>
      <c r="C124">
        <f t="shared" si="18"/>
        <v>0.15240000000000001</v>
      </c>
      <c r="D124">
        <f t="shared" si="16"/>
        <v>1.5007750048619045E-2</v>
      </c>
      <c r="E124">
        <f t="shared" si="28"/>
        <v>3.2931638077181953E-3</v>
      </c>
      <c r="F124">
        <f t="shared" si="28"/>
        <v>1.9458853294135495E-2</v>
      </c>
      <c r="G124">
        <f t="shared" si="17"/>
        <v>2.0677388412901468E-2</v>
      </c>
      <c r="H124">
        <f t="shared" si="21"/>
        <v>1.5376063662515987E-3</v>
      </c>
      <c r="I124">
        <f t="shared" si="22"/>
        <v>6.5930200252536789E-5</v>
      </c>
      <c r="J124">
        <f t="shared" si="23"/>
        <v>1.1419445659058413E-4</v>
      </c>
      <c r="K124">
        <f t="shared" si="24"/>
        <v>4.3866027385263759</v>
      </c>
      <c r="L124">
        <f t="shared" si="25"/>
        <v>2.5326062719161531</v>
      </c>
      <c r="M124">
        <f t="shared" si="26"/>
        <v>5.4777831416468408E-5</v>
      </c>
      <c r="N124">
        <f t="shared" si="27"/>
        <v>3.7951194856706367E-4</v>
      </c>
      <c r="O124">
        <f t="shared" si="19"/>
        <v>0.13294114670586452</v>
      </c>
    </row>
    <row r="125" spans="2:15" x14ac:dyDescent="0.3">
      <c r="B125" s="28">
        <f t="shared" si="20"/>
        <v>6.9999999999999911</v>
      </c>
      <c r="C125">
        <f t="shared" si="18"/>
        <v>0.15240000000000001</v>
      </c>
      <c r="D125">
        <f t="shared" si="16"/>
        <v>1.5225253672512075E-2</v>
      </c>
      <c r="E125">
        <f t="shared" si="28"/>
        <v>3.3479416391346637E-3</v>
      </c>
      <c r="F125">
        <f t="shared" si="28"/>
        <v>1.983836524270256E-2</v>
      </c>
      <c r="G125">
        <f t="shared" si="17"/>
        <v>2.1102696765359232E-2</v>
      </c>
      <c r="H125">
        <f t="shared" si="21"/>
        <v>1.5620540570544762E-3</v>
      </c>
      <c r="I125">
        <f t="shared" si="22"/>
        <v>6.7709641320277711E-5</v>
      </c>
      <c r="J125">
        <f t="shared" si="23"/>
        <v>1.1727653892898603E-4</v>
      </c>
      <c r="K125">
        <f t="shared" si="24"/>
        <v>4.4314678072981994</v>
      </c>
      <c r="L125">
        <f t="shared" si="25"/>
        <v>2.5585091314487767</v>
      </c>
      <c r="M125">
        <f t="shared" si="26"/>
        <v>5.5125188410173495E-5</v>
      </c>
      <c r="N125">
        <f t="shared" si="27"/>
        <v>3.8191850841291E-4</v>
      </c>
      <c r="O125">
        <f t="shared" si="19"/>
        <v>0.13256163475729746</v>
      </c>
    </row>
    <row r="126" spans="2:15" x14ac:dyDescent="0.3">
      <c r="B126" s="28">
        <f t="shared" si="20"/>
        <v>7.0999999999999908</v>
      </c>
      <c r="C126">
        <f t="shared" si="18"/>
        <v>0.15240000000000001</v>
      </c>
      <c r="D126">
        <f t="shared" si="16"/>
        <v>1.5442757296405103E-2</v>
      </c>
      <c r="E126">
        <f t="shared" si="28"/>
        <v>3.4030668275448371E-3</v>
      </c>
      <c r="F126">
        <f t="shared" si="28"/>
        <v>2.0220283751115471E-2</v>
      </c>
      <c r="G126">
        <f t="shared" si="17"/>
        <v>2.1532121908029878E-2</v>
      </c>
      <c r="H126">
        <f t="shared" si="21"/>
        <v>1.5866274889251241E-3</v>
      </c>
      <c r="I126">
        <f t="shared" si="22"/>
        <v>6.9518084532613135E-5</v>
      </c>
      <c r="J126">
        <f t="shared" si="23"/>
        <v>1.2040885445535405E-4</v>
      </c>
      <c r="K126">
        <f t="shared" si="24"/>
        <v>4.4762855522011442</v>
      </c>
      <c r="L126">
        <f t="shared" si="25"/>
        <v>2.5843846685329632</v>
      </c>
      <c r="M126">
        <f t="shared" si="26"/>
        <v>5.5471830970528598E-5</v>
      </c>
      <c r="N126">
        <f t="shared" si="27"/>
        <v>3.8432011851931324E-4</v>
      </c>
      <c r="O126">
        <f t="shared" si="19"/>
        <v>0.13217971624888453</v>
      </c>
    </row>
    <row r="127" spans="2:15" x14ac:dyDescent="0.3">
      <c r="B127" s="28">
        <f t="shared" si="20"/>
        <v>7.1999999999999904</v>
      </c>
      <c r="C127">
        <f t="shared" si="18"/>
        <v>0.15240000000000001</v>
      </c>
      <c r="D127">
        <f t="shared" si="16"/>
        <v>1.5660260920298135E-2</v>
      </c>
      <c r="E127">
        <f t="shared" si="28"/>
        <v>3.4585386585153657E-3</v>
      </c>
      <c r="F127">
        <f t="shared" si="28"/>
        <v>2.0604603869634783E-2</v>
      </c>
      <c r="G127">
        <f t="shared" si="17"/>
        <v>2.1965666806575398E-2</v>
      </c>
      <c r="H127">
        <f t="shared" si="21"/>
        <v>1.6113259893099354E-3</v>
      </c>
      <c r="I127">
        <f t="shared" si="22"/>
        <v>7.13557206683872E-5</v>
      </c>
      <c r="J127">
        <f t="shared" si="23"/>
        <v>1.2359173360833927E-4</v>
      </c>
      <c r="K127">
        <f t="shared" si="24"/>
        <v>4.5210551521063289</v>
      </c>
      <c r="L127">
        <f t="shared" si="25"/>
        <v>2.6102324090897335</v>
      </c>
      <c r="M127">
        <f t="shared" si="26"/>
        <v>5.5817789837170729E-5</v>
      </c>
      <c r="N127">
        <f t="shared" si="27"/>
        <v>3.8671699185672571E-4</v>
      </c>
      <c r="O127">
        <f t="shared" si="19"/>
        <v>0.13179539613036523</v>
      </c>
    </row>
    <row r="128" spans="2:15" x14ac:dyDescent="0.3">
      <c r="B128" s="28">
        <f t="shared" si="20"/>
        <v>7.2999999999999901</v>
      </c>
      <c r="C128">
        <f t="shared" si="18"/>
        <v>0.15240000000000001</v>
      </c>
      <c r="D128">
        <f t="shared" si="16"/>
        <v>1.587776454419116E-2</v>
      </c>
      <c r="E128">
        <f t="shared" si="28"/>
        <v>3.5143564483525363E-3</v>
      </c>
      <c r="F128">
        <f t="shared" si="28"/>
        <v>2.0991320861491511E-2</v>
      </c>
      <c r="G128">
        <f t="shared" si="17"/>
        <v>2.2403334584444767E-2</v>
      </c>
      <c r="H128">
        <f t="shared" si="21"/>
        <v>1.6361489004309583E-3</v>
      </c>
      <c r="I128">
        <f t="shared" si="22"/>
        <v>7.3222740865912345E-5</v>
      </c>
      <c r="J128">
        <f t="shared" si="23"/>
        <v>1.268255074492101E-4</v>
      </c>
      <c r="K128">
        <f t="shared" si="24"/>
        <v>4.5657758199250909</v>
      </c>
      <c r="L128">
        <f t="shared" si="25"/>
        <v>2.636051898693236</v>
      </c>
      <c r="M128">
        <f t="shared" si="26"/>
        <v>5.6163094821823954E-5</v>
      </c>
      <c r="N128">
        <f t="shared" si="27"/>
        <v>3.8910933496683037E-4</v>
      </c>
      <c r="O128">
        <f t="shared" si="19"/>
        <v>0.13140867913850851</v>
      </c>
    </row>
    <row r="129" spans="2:15" x14ac:dyDescent="0.3">
      <c r="B129" s="28">
        <f t="shared" si="20"/>
        <v>7.3999999999999897</v>
      </c>
      <c r="C129">
        <f t="shared" si="18"/>
        <v>0.15240000000000001</v>
      </c>
      <c r="D129">
        <f t="shared" si="16"/>
        <v>1.6095268168084192E-2</v>
      </c>
      <c r="E129">
        <f t="shared" si="28"/>
        <v>3.5705195431743604E-3</v>
      </c>
      <c r="F129">
        <f t="shared" si="28"/>
        <v>2.1380430196458342E-2</v>
      </c>
      <c r="G129">
        <f t="shared" si="17"/>
        <v>2.2845128520793276E-2</v>
      </c>
      <c r="H129">
        <f t="shared" si="21"/>
        <v>1.6610955788002304E-3</v>
      </c>
      <c r="I129">
        <f t="shared" si="22"/>
        <v>7.5119336636104568E-5</v>
      </c>
      <c r="J129">
        <f t="shared" si="23"/>
        <v>1.3011050768460327E-4</v>
      </c>
      <c r="K129">
        <f t="shared" si="24"/>
        <v>4.6104468006445725</v>
      </c>
      <c r="L129">
        <f t="shared" si="25"/>
        <v>2.6618427014365929</v>
      </c>
      <c r="M129">
        <f t="shared" si="26"/>
        <v>5.6507774851966545E-5</v>
      </c>
      <c r="N129">
        <f t="shared" si="27"/>
        <v>3.9149734826507583E-4</v>
      </c>
      <c r="O129">
        <f t="shared" si="19"/>
        <v>0.13101956980354168</v>
      </c>
    </row>
    <row r="130" spans="2:15" x14ac:dyDescent="0.3">
      <c r="B130" s="28">
        <f t="shared" si="20"/>
        <v>7.4999999999999893</v>
      </c>
      <c r="C130">
        <f t="shared" si="18"/>
        <v>0.15240000000000001</v>
      </c>
      <c r="D130">
        <f t="shared" si="16"/>
        <v>1.631277179197722E-2</v>
      </c>
      <c r="E130">
        <f t="shared" si="28"/>
        <v>3.6270273180263267E-3</v>
      </c>
      <c r="F130">
        <f t="shared" si="28"/>
        <v>2.1771927544723416E-2</v>
      </c>
      <c r="G130">
        <f t="shared" si="17"/>
        <v>2.3291052048438506E-2</v>
      </c>
      <c r="H130">
        <f t="shared" si="21"/>
        <v>1.6861653947564041E-3</v>
      </c>
      <c r="I130">
        <f t="shared" si="22"/>
        <v>7.7045699875339329E-5</v>
      </c>
      <c r="J130">
        <f t="shared" si="23"/>
        <v>1.3344706668879083E-4</v>
      </c>
      <c r="K130">
        <f t="shared" si="24"/>
        <v>4.6550673694980489</v>
      </c>
      <c r="L130">
        <f t="shared" si="25"/>
        <v>2.6876043988755418</v>
      </c>
      <c r="M130">
        <f t="shared" si="26"/>
        <v>5.6851858011919456E-5</v>
      </c>
      <c r="N130">
        <f t="shared" si="27"/>
        <v>3.9388122632534492E-4</v>
      </c>
      <c r="O130">
        <f t="shared" si="19"/>
        <v>0.13062807245527658</v>
      </c>
    </row>
    <row r="131" spans="2:15" x14ac:dyDescent="0.3">
      <c r="B131" s="28">
        <f t="shared" si="20"/>
        <v>7.599999999999989</v>
      </c>
      <c r="C131">
        <f t="shared" si="18"/>
        <v>0.15240000000000001</v>
      </c>
      <c r="D131">
        <f t="shared" si="16"/>
        <v>1.6530275415870248E-2</v>
      </c>
      <c r="E131">
        <f t="shared" si="28"/>
        <v>3.6838791760382462E-3</v>
      </c>
      <c r="F131">
        <f t="shared" si="28"/>
        <v>2.2165808771048762E-2</v>
      </c>
      <c r="G131">
        <f t="shared" si="17"/>
        <v>2.3741108751855759E-2</v>
      </c>
      <c r="H131">
        <f t="shared" si="21"/>
        <v>1.7113577320224437E-3</v>
      </c>
      <c r="I131">
        <f t="shared" si="22"/>
        <v>7.9002022877991019E-5</v>
      </c>
      <c r="J131">
        <f t="shared" si="23"/>
        <v>1.3683551752539924E-4</v>
      </c>
      <c r="K131">
        <f t="shared" si="24"/>
        <v>4.6996368302628246</v>
      </c>
      <c r="L131">
        <f t="shared" si="25"/>
        <v>2.7133365890457215</v>
      </c>
      <c r="M131">
        <f t="shared" si="26"/>
        <v>5.7195371581497929E-5</v>
      </c>
      <c r="N131">
        <f t="shared" si="27"/>
        <v>3.9626115814774205E-4</v>
      </c>
      <c r="O131">
        <f t="shared" si="19"/>
        <v>0.13023419122895125</v>
      </c>
    </row>
    <row r="132" spans="2:15" x14ac:dyDescent="0.3">
      <c r="B132" s="28">
        <f t="shared" si="20"/>
        <v>7.6999999999999886</v>
      </c>
      <c r="C132">
        <f t="shared" si="18"/>
        <v>0.15240000000000001</v>
      </c>
      <c r="D132">
        <f t="shared" si="16"/>
        <v>1.6747779039763277E-2</v>
      </c>
      <c r="E132">
        <f t="shared" si="28"/>
        <v>3.7410745476197443E-3</v>
      </c>
      <c r="F132">
        <f t="shared" si="28"/>
        <v>2.2562069929196505E-2</v>
      </c>
      <c r="G132">
        <f t="shared" si="17"/>
        <v>2.4195302365214444E-2</v>
      </c>
      <c r="H132">
        <f t="shared" si="21"/>
        <v>1.7366719872830331E-3</v>
      </c>
      <c r="I132">
        <f t="shared" si="22"/>
        <v>8.098849834873762E-5</v>
      </c>
      <c r="J132">
        <f t="shared" si="23"/>
        <v>1.4027619396872167E-4</v>
      </c>
      <c r="K132">
        <f t="shared" si="24"/>
        <v>4.7441545136706642</v>
      </c>
      <c r="L132">
        <f t="shared" si="25"/>
        <v>2.7390388855449364</v>
      </c>
      <c r="M132">
        <f t="shared" si="26"/>
        <v>5.7538342072460585E-5</v>
      </c>
      <c r="N132">
        <f t="shared" si="27"/>
        <v>3.9863732741111864E-4</v>
      </c>
      <c r="O132">
        <f t="shared" si="19"/>
        <v>0.12983793007080349</v>
      </c>
    </row>
    <row r="133" spans="2:15" x14ac:dyDescent="0.3">
      <c r="B133" s="28">
        <f t="shared" si="20"/>
        <v>7.7999999999999883</v>
      </c>
      <c r="C133">
        <f t="shared" si="18"/>
        <v>0.15240000000000001</v>
      </c>
      <c r="D133">
        <f t="shared" si="16"/>
        <v>1.6965282663656309E-2</v>
      </c>
      <c r="E133">
        <f t="shared" si="28"/>
        <v>3.7986128896922047E-3</v>
      </c>
      <c r="F133">
        <f t="shared" si="28"/>
        <v>2.2960707256607624E-2</v>
      </c>
      <c r="G133">
        <f t="shared" si="17"/>
        <v>2.4653636770457406E-2</v>
      </c>
      <c r="H133">
        <f t="shared" si="21"/>
        <v>1.7621075697806794E-3</v>
      </c>
      <c r="I133">
        <f t="shared" si="22"/>
        <v>8.3005319414580881E-5</v>
      </c>
      <c r="J133">
        <f t="shared" si="23"/>
        <v>1.4376943052453741E-4</v>
      </c>
      <c r="K133">
        <f t="shared" si="24"/>
        <v>4.788619775926553</v>
      </c>
      <c r="L133">
        <f t="shared" si="25"/>
        <v>2.7647109166779611</v>
      </c>
      <c r="M133">
        <f t="shared" si="26"/>
        <v>5.7880795262854404E-5</v>
      </c>
      <c r="N133">
        <f t="shared" si="27"/>
        <v>4.0100991271102326E-4</v>
      </c>
      <c r="O133">
        <f t="shared" si="19"/>
        <v>0.12943929274339239</v>
      </c>
    </row>
    <row r="134" spans="2:15" x14ac:dyDescent="0.3">
      <c r="B134" s="28">
        <f t="shared" si="20"/>
        <v>7.8999999999999879</v>
      </c>
      <c r="C134">
        <f t="shared" si="18"/>
        <v>0.15240000000000001</v>
      </c>
      <c r="D134">
        <f t="shared" si="16"/>
        <v>1.7182786287549337E-2</v>
      </c>
      <c r="E134">
        <f t="shared" si="28"/>
        <v>3.8564936849550592E-3</v>
      </c>
      <c r="F134">
        <f t="shared" si="28"/>
        <v>2.3361717169318647E-2</v>
      </c>
      <c r="G134">
        <f t="shared" si="17"/>
        <v>2.5116115995423984E-2</v>
      </c>
      <c r="H134">
        <f t="shared" si="21"/>
        <v>1.7876639009293594E-3</v>
      </c>
      <c r="I134">
        <f t="shared" si="22"/>
        <v>8.5052679636642969E-5</v>
      </c>
      <c r="J134">
        <f t="shared" si="23"/>
        <v>1.4731556245054444E-4</v>
      </c>
      <c r="K134">
        <f t="shared" si="24"/>
        <v>4.8330319973237579</v>
      </c>
      <c r="L134">
        <f t="shared" si="25"/>
        <v>2.7903523246569466</v>
      </c>
      <c r="M134">
        <f t="shared" si="26"/>
        <v>5.8222756229446413E-5</v>
      </c>
      <c r="N134">
        <f t="shared" si="27"/>
        <v>4.0337908778439411E-4</v>
      </c>
      <c r="O134">
        <f t="shared" si="19"/>
        <v>0.12903828283068136</v>
      </c>
    </row>
    <row r="135" spans="2:15" x14ac:dyDescent="0.3">
      <c r="B135" s="28">
        <f t="shared" si="20"/>
        <v>7.9999999999999876</v>
      </c>
      <c r="C135">
        <f t="shared" si="18"/>
        <v>0.15240000000000001</v>
      </c>
      <c r="D135">
        <f t="shared" si="16"/>
        <v>1.7400289911442365E-2</v>
      </c>
      <c r="E135">
        <f t="shared" si="28"/>
        <v>3.914716441184506E-3</v>
      </c>
      <c r="F135">
        <f t="shared" si="28"/>
        <v>2.376509625710304E-2</v>
      </c>
      <c r="G135">
        <f t="shared" si="17"/>
        <v>2.5582744212017814E-2</v>
      </c>
      <c r="H135">
        <f t="shared" si="21"/>
        <v>1.813340413944759E-3</v>
      </c>
      <c r="I135">
        <f t="shared" si="22"/>
        <v>8.7130773021733878E-5</v>
      </c>
      <c r="J135">
        <f t="shared" si="23"/>
        <v>1.5091492577639471E-4</v>
      </c>
      <c r="K135">
        <f t="shared" si="24"/>
        <v>4.8773905809492355</v>
      </c>
      <c r="L135">
        <f t="shared" si="25"/>
        <v>2.8159627648539867</v>
      </c>
      <c r="M135">
        <f t="shared" si="26"/>
        <v>5.8564249378355772E-5</v>
      </c>
      <c r="N135">
        <f t="shared" si="27"/>
        <v>4.0574502172178485E-4</v>
      </c>
      <c r="O135">
        <f t="shared" si="19"/>
        <v>0.12863490374289696</v>
      </c>
    </row>
    <row r="136" spans="2:15" x14ac:dyDescent="0.3">
      <c r="B136" s="28">
        <f t="shared" si="20"/>
        <v>8.0999999999999872</v>
      </c>
      <c r="C136">
        <f t="shared" si="18"/>
        <v>0.15240000000000001</v>
      </c>
      <c r="D136">
        <f t="shared" si="16"/>
        <v>1.7617793535335397E-2</v>
      </c>
      <c r="E136">
        <f t="shared" si="28"/>
        <v>3.9732806905628621E-3</v>
      </c>
      <c r="F136">
        <f t="shared" si="28"/>
        <v>2.4170841278824823E-2</v>
      </c>
      <c r="G136">
        <f t="shared" si="17"/>
        <v>2.6053525734419828E-2</v>
      </c>
      <c r="H136">
        <f t="shared" si="21"/>
        <v>1.839136553490211E-3</v>
      </c>
      <c r="I136">
        <f t="shared" si="22"/>
        <v>8.9239794033688102E-5</v>
      </c>
      <c r="J136">
        <f t="shared" si="23"/>
        <v>1.5456785732332975E-4</v>
      </c>
      <c r="K136">
        <f t="shared" si="24"/>
        <v>4.9216949514732296</v>
      </c>
      <c r="L136">
        <f t="shared" si="25"/>
        <v>2.8415419051022912</v>
      </c>
      <c r="M136">
        <f t="shared" si="26"/>
        <v>5.8905298474000038E-5</v>
      </c>
      <c r="N136">
        <f t="shared" si="27"/>
        <v>4.0810787916791008E-4</v>
      </c>
      <c r="O136">
        <f t="shared" si="19"/>
        <v>0.12822915872117518</v>
      </c>
    </row>
    <row r="137" spans="2:15" x14ac:dyDescent="0.3">
      <c r="B137" s="28">
        <f t="shared" si="20"/>
        <v>8.1999999999999869</v>
      </c>
      <c r="C137">
        <f t="shared" si="18"/>
        <v>0.15240000000000001</v>
      </c>
      <c r="D137">
        <f t="shared" si="16"/>
        <v>1.7835297159228426E-2</v>
      </c>
      <c r="E137">
        <f t="shared" si="28"/>
        <v>4.0321859890368626E-3</v>
      </c>
      <c r="F137">
        <f t="shared" si="28"/>
        <v>2.4578949157992733E-2</v>
      </c>
      <c r="G137">
        <f t="shared" si="17"/>
        <v>2.6528465017346736E-2</v>
      </c>
      <c r="H137">
        <f t="shared" si="21"/>
        <v>1.8650517753373964E-3</v>
      </c>
      <c r="I137">
        <f t="shared" si="22"/>
        <v>9.1379937604526171E-5</v>
      </c>
      <c r="J137">
        <f t="shared" si="23"/>
        <v>1.5827469472351317E-4</v>
      </c>
      <c r="K137">
        <f t="shared" si="24"/>
        <v>4.9659445540138565</v>
      </c>
      <c r="L137">
        <f t="shared" si="25"/>
        <v>2.8670894250406564</v>
      </c>
      <c r="M137">
        <f t="shared" si="26"/>
        <v>5.9245926666503059E-5</v>
      </c>
      <c r="N137">
        <f t="shared" si="27"/>
        <v>4.1046782051153239E-4</v>
      </c>
      <c r="O137">
        <f t="shared" si="19"/>
        <v>0.12782105084200729</v>
      </c>
    </row>
    <row r="138" spans="2:15" x14ac:dyDescent="0.3">
      <c r="B138" s="28">
        <f t="shared" si="20"/>
        <v>8.2999999999999865</v>
      </c>
      <c r="C138">
        <f t="shared" si="18"/>
        <v>0.15240000000000001</v>
      </c>
      <c r="D138">
        <f t="shared" si="16"/>
        <v>1.8052800783121454E-2</v>
      </c>
      <c r="E138">
        <f t="shared" si="28"/>
        <v>4.091431915703366E-3</v>
      </c>
      <c r="F138">
        <f t="shared" si="28"/>
        <v>2.4989416978504264E-2</v>
      </c>
      <c r="G138">
        <f t="shared" si="17"/>
        <v>2.7007566654355167E-2</v>
      </c>
      <c r="H138">
        <f t="shared" si="21"/>
        <v>1.8910855460411392E-3</v>
      </c>
      <c r="I138">
        <f t="shared" si="22"/>
        <v>9.3551399145378993E-5</v>
      </c>
      <c r="J138">
        <f t="shared" si="23"/>
        <v>1.6203577643895205E-4</v>
      </c>
      <c r="K138">
        <f t="shared" si="24"/>
        <v>5.0101388530757838</v>
      </c>
      <c r="L138">
        <f t="shared" si="25"/>
        <v>2.8926050155007066</v>
      </c>
      <c r="M138">
        <f t="shared" si="26"/>
        <v>5.9586156517610296E-5</v>
      </c>
      <c r="N138">
        <f t="shared" si="27"/>
        <v>4.1282500206500975E-4</v>
      </c>
      <c r="O138">
        <f t="shared" si="19"/>
        <v>0.12741058302149574</v>
      </c>
    </row>
    <row r="139" spans="2:15" x14ac:dyDescent="0.3">
      <c r="B139" s="28">
        <f t="shared" si="20"/>
        <v>8.3999999999999861</v>
      </c>
      <c r="C139">
        <f t="shared" si="18"/>
        <v>0.15240000000000001</v>
      </c>
      <c r="D139">
        <f t="shared" si="16"/>
        <v>1.8270304407014482E-2</v>
      </c>
      <c r="E139">
        <f t="shared" ref="E139:F154" si="29">E138+M138</f>
        <v>4.151018072220976E-3</v>
      </c>
      <c r="F139">
        <f t="shared" si="29"/>
        <v>2.5402241980569274E-2</v>
      </c>
      <c r="G139">
        <f t="shared" si="17"/>
        <v>2.7490835376191229E-2</v>
      </c>
      <c r="H139">
        <f t="shared" si="21"/>
        <v>1.91723734262738E-3</v>
      </c>
      <c r="I139">
        <f t="shared" si="22"/>
        <v>9.5754374557280325E-5</v>
      </c>
      <c r="J139">
        <f t="shared" si="23"/>
        <v>1.6585144178019013E-4</v>
      </c>
      <c r="K139">
        <f t="shared" si="24"/>
        <v>5.0542773315514973</v>
      </c>
      <c r="L139">
        <f t="shared" si="25"/>
        <v>2.9180883779302804</v>
      </c>
      <c r="M139">
        <f t="shared" si="26"/>
        <v>5.9926010025281354E-5</v>
      </c>
      <c r="N139">
        <f t="shared" si="27"/>
        <v>4.1517957623467684E-4</v>
      </c>
      <c r="O139">
        <f t="shared" si="19"/>
        <v>0.12699775801943072</v>
      </c>
    </row>
    <row r="140" spans="2:15" x14ac:dyDescent="0.3">
      <c r="B140" s="28">
        <f t="shared" si="20"/>
        <v>8.4999999999999858</v>
      </c>
      <c r="C140">
        <f t="shared" si="18"/>
        <v>0.15240000000000001</v>
      </c>
      <c r="D140">
        <f t="shared" si="16"/>
        <v>1.8487808030907511E-2</v>
      </c>
      <c r="E140">
        <f t="shared" si="29"/>
        <v>4.210944082246257E-3</v>
      </c>
      <c r="F140">
        <f t="shared" si="29"/>
        <v>2.581742155680395E-2</v>
      </c>
      <c r="G140">
        <f t="shared" si="17"/>
        <v>2.7978276049185485E-2</v>
      </c>
      <c r="H140">
        <f t="shared" si="21"/>
        <v>1.9435066522938218E-3</v>
      </c>
      <c r="I140">
        <f t="shared" si="22"/>
        <v>9.7989060241730536E-5</v>
      </c>
      <c r="J140">
        <f t="shared" si="23"/>
        <v>1.6972203092460473E-4</v>
      </c>
      <c r="K140">
        <f t="shared" si="24"/>
        <v>5.0983594897872297</v>
      </c>
      <c r="L140">
        <f t="shared" si="25"/>
        <v>2.94353922385414</v>
      </c>
      <c r="M140">
        <f t="shared" si="26"/>
        <v>6.0265508646966478E-5</v>
      </c>
      <c r="N140">
        <f t="shared" si="27"/>
        <v>4.1753169168210982E-4</v>
      </c>
      <c r="O140">
        <f t="shared" si="19"/>
        <v>0.12658257844319606</v>
      </c>
    </row>
    <row r="141" spans="2:15" x14ac:dyDescent="0.3">
      <c r="B141" s="28">
        <f t="shared" si="20"/>
        <v>8.5999999999999854</v>
      </c>
      <c r="C141">
        <f t="shared" si="18"/>
        <v>0.15240000000000001</v>
      </c>
      <c r="D141">
        <f t="shared" si="16"/>
        <v>1.8705311654800539E-2</v>
      </c>
      <c r="E141">
        <f t="shared" si="29"/>
        <v>4.2712095908932239E-3</v>
      </c>
      <c r="F141">
        <f t="shared" si="29"/>
        <v>2.623495324848606E-2</v>
      </c>
      <c r="G141">
        <f t="shared" si="17"/>
        <v>2.8469893673692757E-2</v>
      </c>
      <c r="H141">
        <f t="shared" si="21"/>
        <v>1.9698929721224112E-3</v>
      </c>
      <c r="I141">
        <f t="shared" si="22"/>
        <v>1.0025565311114146E-4</v>
      </c>
      <c r="J141">
        <f t="shared" si="23"/>
        <v>1.7364788493449778E-4</v>
      </c>
      <c r="K141">
        <f t="shared" si="24"/>
        <v>5.1423848447025762</v>
      </c>
      <c r="L141">
        <f t="shared" si="25"/>
        <v>2.9689572743656845</v>
      </c>
      <c r="M141">
        <f t="shared" si="26"/>
        <v>6.0604673321725677E-5</v>
      </c>
      <c r="N141">
        <f t="shared" si="27"/>
        <v>4.1988149347737169E-4</v>
      </c>
      <c r="O141">
        <f t="shared" si="19"/>
        <v>0.12616504675151394</v>
      </c>
    </row>
    <row r="142" spans="2:15" x14ac:dyDescent="0.3">
      <c r="B142" s="28">
        <f t="shared" si="20"/>
        <v>8.6999999999999851</v>
      </c>
      <c r="C142">
        <f t="shared" si="18"/>
        <v>0.15240000000000001</v>
      </c>
      <c r="D142">
        <f t="shared" si="16"/>
        <v>1.8922815278693571E-2</v>
      </c>
      <c r="E142">
        <f t="shared" si="29"/>
        <v>4.3318142642149492E-3</v>
      </c>
      <c r="F142">
        <f t="shared" si="29"/>
        <v>2.665483474196343E-2</v>
      </c>
      <c r="G142">
        <f t="shared" si="17"/>
        <v>2.8965693382576443E-2</v>
      </c>
      <c r="H142">
        <f t="shared" si="21"/>
        <v>1.9963958088031852E-3</v>
      </c>
      <c r="I142">
        <f t="shared" si="22"/>
        <v>1.0255435059909505E-4</v>
      </c>
      <c r="J142">
        <f t="shared" si="23"/>
        <v>1.7762934577486434E-4</v>
      </c>
      <c r="K142">
        <f t="shared" si="24"/>
        <v>5.1863529289649</v>
      </c>
      <c r="L142">
        <f t="shared" si="25"/>
        <v>2.9943422596502893</v>
      </c>
      <c r="M142">
        <f t="shared" si="26"/>
        <v>6.0943524491205393E-5</v>
      </c>
      <c r="N142">
        <f t="shared" si="27"/>
        <v>4.2222912324434375E-4</v>
      </c>
      <c r="O142">
        <f t="shared" si="19"/>
        <v>0.12574516525803658</v>
      </c>
    </row>
    <row r="143" spans="2:15" x14ac:dyDescent="0.3">
      <c r="B143" s="28">
        <f t="shared" si="20"/>
        <v>8.7999999999999847</v>
      </c>
      <c r="C143">
        <f t="shared" si="18"/>
        <v>0.15240000000000001</v>
      </c>
      <c r="D143">
        <f t="shared" si="16"/>
        <v>1.9140318902586599E-2</v>
      </c>
      <c r="E143">
        <f t="shared" si="29"/>
        <v>4.3927577887061548E-3</v>
      </c>
      <c r="F143">
        <f t="shared" si="29"/>
        <v>2.7077063865207775E-2</v>
      </c>
      <c r="G143">
        <f t="shared" si="17"/>
        <v>2.9465680439736831E-2</v>
      </c>
      <c r="H143">
        <f t="shared" si="21"/>
        <v>2.0230146783688429E-3</v>
      </c>
      <c r="I143">
        <f t="shared" si="22"/>
        <v>1.0488535067046194E-4</v>
      </c>
      <c r="J143">
        <f t="shared" si="23"/>
        <v>1.8166675633091847E-4</v>
      </c>
      <c r="K143">
        <f t="shared" si="24"/>
        <v>5.2302632902119264</v>
      </c>
      <c r="L143">
        <f t="shared" si="25"/>
        <v>3.0196939185364733</v>
      </c>
      <c r="M143">
        <f t="shared" si="26"/>
        <v>6.1282082119576181E-5</v>
      </c>
      <c r="N143">
        <f t="shared" si="27"/>
        <v>4.2457471929885674E-4</v>
      </c>
      <c r="O143">
        <f t="shared" si="19"/>
        <v>0.12532293613479223</v>
      </c>
    </row>
    <row r="144" spans="2:15" x14ac:dyDescent="0.3">
      <c r="B144" s="28">
        <f t="shared" si="20"/>
        <v>8.8999999999999844</v>
      </c>
      <c r="C144">
        <f t="shared" si="18"/>
        <v>0.15240000000000001</v>
      </c>
      <c r="D144">
        <f t="shared" si="16"/>
        <v>1.9357822526479627E-2</v>
      </c>
      <c r="E144">
        <f t="shared" si="29"/>
        <v>4.4540398708257309E-3</v>
      </c>
      <c r="F144">
        <f t="shared" si="29"/>
        <v>2.7501638584506632E-2</v>
      </c>
      <c r="G144">
        <f t="shared" si="17"/>
        <v>2.9969860238682689E-2</v>
      </c>
      <c r="H144">
        <f t="shared" si="21"/>
        <v>2.0497491059394981E-3</v>
      </c>
      <c r="I144">
        <f t="shared" si="22"/>
        <v>1.0724885183138722E-4</v>
      </c>
      <c r="J144">
        <f t="shared" si="23"/>
        <v>1.857604604253891E-4</v>
      </c>
      <c r="K144">
        <f t="shared" si="24"/>
        <v>5.2741154903196241</v>
      </c>
      <c r="L144">
        <f t="shared" si="25"/>
        <v>3.0450119980732109</v>
      </c>
      <c r="M144">
        <f t="shared" si="26"/>
        <v>6.1620365712489747E-5</v>
      </c>
      <c r="N144">
        <f t="shared" si="27"/>
        <v>4.2691841678002963E-4</v>
      </c>
      <c r="O144">
        <f t="shared" si="19"/>
        <v>0.12489836141549338</v>
      </c>
    </row>
    <row r="145" spans="2:15" x14ac:dyDescent="0.3">
      <c r="B145" s="28">
        <f t="shared" si="20"/>
        <v>8.999999999999984</v>
      </c>
      <c r="C145">
        <f t="shared" si="18"/>
        <v>0.15240000000000001</v>
      </c>
      <c r="D145">
        <f t="shared" si="16"/>
        <v>1.9575326150372659E-2</v>
      </c>
      <c r="E145">
        <f t="shared" si="29"/>
        <v>4.5156602365382208E-3</v>
      </c>
      <c r="F145">
        <f t="shared" si="29"/>
        <v>2.7928557001286661E-2</v>
      </c>
      <c r="G145">
        <f t="shared" si="17"/>
        <v>3.0478238301145596E-2</v>
      </c>
      <c r="H145">
        <f t="shared" si="21"/>
        <v>2.0765986254771677E-3</v>
      </c>
      <c r="I145">
        <f t="shared" si="22"/>
        <v>1.096450531391253E-4</v>
      </c>
      <c r="J145">
        <f t="shared" si="23"/>
        <v>1.8991080283555444E-4</v>
      </c>
      <c r="K145">
        <f t="shared" si="24"/>
        <v>5.3179091047134959</v>
      </c>
      <c r="L145">
        <f t="shared" si="25"/>
        <v>3.0702962531322981</v>
      </c>
      <c r="M145">
        <f t="shared" si="26"/>
        <v>6.1958394335100725E-5</v>
      </c>
      <c r="N145">
        <f t="shared" si="27"/>
        <v>4.2926034777512873E-4</v>
      </c>
      <c r="O145">
        <f t="shared" si="19"/>
        <v>0.12447144299871335</v>
      </c>
    </row>
    <row r="146" spans="2:15" x14ac:dyDescent="0.3">
      <c r="B146" s="28">
        <f t="shared" si="20"/>
        <v>9.0999999999999837</v>
      </c>
      <c r="C146">
        <f t="shared" si="18"/>
        <v>0.15240000000000001</v>
      </c>
      <c r="D146">
        <f t="shared" si="16"/>
        <v>1.9792829774265688E-2</v>
      </c>
      <c r="E146">
        <f t="shared" si="29"/>
        <v>4.5776186308733218E-3</v>
      </c>
      <c r="F146">
        <f t="shared" si="29"/>
        <v>2.835781734906179E-2</v>
      </c>
      <c r="G146">
        <f t="shared" si="17"/>
        <v>3.0990820275736186E-2</v>
      </c>
      <c r="H146">
        <f t="shared" si="21"/>
        <v>2.1035627795494569E-3</v>
      </c>
      <c r="I146">
        <f t="shared" si="22"/>
        <v>1.1207415421175834E-4</v>
      </c>
      <c r="J146">
        <f t="shared" si="23"/>
        <v>1.941181293100749E-4</v>
      </c>
      <c r="K146">
        <f t="shared" si="24"/>
        <v>5.3616437217186883</v>
      </c>
      <c r="L146">
        <f t="shared" si="25"/>
        <v>3.0955464460331523</v>
      </c>
      <c r="M146">
        <f t="shared" si="26"/>
        <v>6.2296186629228105E-5</v>
      </c>
      <c r="N146">
        <f t="shared" si="27"/>
        <v>4.3160064143846411E-4</v>
      </c>
      <c r="O146">
        <f t="shared" si="19"/>
        <v>0.12404218265093822</v>
      </c>
    </row>
    <row r="147" spans="2:15" x14ac:dyDescent="0.3">
      <c r="B147" s="28">
        <f t="shared" si="20"/>
        <v>9.1999999999999833</v>
      </c>
      <c r="C147">
        <f t="shared" si="18"/>
        <v>0.15240000000000001</v>
      </c>
      <c r="D147">
        <f t="shared" si="16"/>
        <v>2.0010333398158713E-2</v>
      </c>
      <c r="E147">
        <f t="shared" si="29"/>
        <v>4.6399148175025502E-3</v>
      </c>
      <c r="F147">
        <f t="shared" si="29"/>
        <v>2.8789417990500256E-2</v>
      </c>
      <c r="G147">
        <f t="shared" si="17"/>
        <v>3.1507611936641609E-2</v>
      </c>
      <c r="H147">
        <f t="shared" si="21"/>
        <v>2.1306411191020277E-3</v>
      </c>
      <c r="I147">
        <f t="shared" si="22"/>
        <v>1.1453635523779463E-4</v>
      </c>
      <c r="J147">
        <f t="shared" si="23"/>
        <v>1.9838278658561797E-4</v>
      </c>
      <c r="K147">
        <f t="shared" si="24"/>
        <v>5.405318941947117</v>
      </c>
      <c r="L147">
        <f t="shared" si="25"/>
        <v>3.1207623461889509</v>
      </c>
      <c r="M147">
        <f t="shared" si="26"/>
        <v>6.2633760829698269E-5</v>
      </c>
      <c r="N147">
        <f t="shared" si="27"/>
        <v>4.3393942410461926E-4</v>
      </c>
      <c r="O147">
        <f t="shared" si="19"/>
        <v>0.12361058200949976</v>
      </c>
    </row>
    <row r="148" spans="2:15" x14ac:dyDescent="0.3">
      <c r="B148" s="28">
        <f t="shared" si="20"/>
        <v>9.2999999999999829</v>
      </c>
      <c r="C148">
        <f t="shared" si="18"/>
        <v>0.15240000000000001</v>
      </c>
      <c r="D148">
        <f t="shared" si="16"/>
        <v>2.0227837022051744E-2</v>
      </c>
      <c r="E148">
        <f t="shared" si="29"/>
        <v>4.7025485783322484E-3</v>
      </c>
      <c r="F148">
        <f t="shared" si="29"/>
        <v>2.9223357414604877E-2</v>
      </c>
      <c r="G148">
        <f t="shared" si="17"/>
        <v>3.2028619182363445E-2</v>
      </c>
      <c r="H148">
        <f t="shared" si="21"/>
        <v>2.1578332032394245E-3</v>
      </c>
      <c r="I148">
        <f t="shared" si="22"/>
        <v>1.1703185698565318E-4</v>
      </c>
      <c r="J148">
        <f t="shared" si="23"/>
        <v>2.0270512240328593E-4</v>
      </c>
      <c r="K148">
        <f t="shared" si="24"/>
        <v>5.4489343777189223</v>
      </c>
      <c r="L148">
        <f t="shared" si="25"/>
        <v>3.1459437297726254</v>
      </c>
      <c r="M148">
        <f t="shared" si="26"/>
        <v>6.2971134779919814E-5</v>
      </c>
      <c r="N148">
        <f t="shared" si="27"/>
        <v>4.36276819396355E-4</v>
      </c>
      <c r="O148">
        <f t="shared" si="19"/>
        <v>0.12317664258539512</v>
      </c>
    </row>
    <row r="149" spans="2:15" x14ac:dyDescent="0.3">
      <c r="B149" s="28">
        <f t="shared" si="20"/>
        <v>9.3999999999999826</v>
      </c>
      <c r="C149">
        <f t="shared" si="18"/>
        <v>0.15240000000000001</v>
      </c>
      <c r="D149">
        <f t="shared" si="16"/>
        <v>2.0445340645944773E-2</v>
      </c>
      <c r="E149">
        <f t="shared" si="29"/>
        <v>4.7655197131121685E-3</v>
      </c>
      <c r="F149">
        <f t="shared" si="29"/>
        <v>2.9659634234001232E-2</v>
      </c>
      <c r="G149">
        <f t="shared" si="17"/>
        <v>3.2553848034495299E-2</v>
      </c>
      <c r="H149">
        <f t="shared" si="21"/>
        <v>2.1851385990138924E-3</v>
      </c>
      <c r="I149">
        <f t="shared" si="22"/>
        <v>1.1956086081302603E-4</v>
      </c>
      <c r="J149">
        <f t="shared" si="23"/>
        <v>2.0708548552483185E-4</v>
      </c>
      <c r="K149">
        <f t="shared" si="24"/>
        <v>5.4924896525168663</v>
      </c>
      <c r="L149">
        <f t="shared" si="25"/>
        <v>3.1710903794018468</v>
      </c>
      <c r="M149">
        <f t="shared" si="26"/>
        <v>6.3308325946724917E-5</v>
      </c>
      <c r="N149">
        <f t="shared" si="27"/>
        <v>4.3861294832743438E-4</v>
      </c>
      <c r="O149">
        <f t="shared" si="19"/>
        <v>0.12274036576599878</v>
      </c>
    </row>
    <row r="150" spans="2:15" x14ac:dyDescent="0.3">
      <c r="B150" s="28">
        <f t="shared" si="20"/>
        <v>9.4999999999999822</v>
      </c>
      <c r="C150">
        <f t="shared" si="18"/>
        <v>0.15240000000000001</v>
      </c>
      <c r="D150">
        <f t="shared" si="16"/>
        <v>2.0662844269837801E-2</v>
      </c>
      <c r="E150">
        <f t="shared" si="29"/>
        <v>4.8288280390588936E-3</v>
      </c>
      <c r="F150">
        <f t="shared" si="29"/>
        <v>3.0098247182328668E-2</v>
      </c>
      <c r="G150">
        <f t="shared" si="17"/>
        <v>3.3083304636539128E-2</v>
      </c>
      <c r="H150">
        <f t="shared" si="21"/>
        <v>2.2125568812217454E-3</v>
      </c>
      <c r="I150">
        <f t="shared" si="22"/>
        <v>1.2212356867615933E-4</v>
      </c>
      <c r="J150">
        <f t="shared" si="23"/>
        <v>2.1152422574873499E-4</v>
      </c>
      <c r="K150">
        <f t="shared" si="24"/>
        <v>5.5359844004695908</v>
      </c>
      <c r="L150">
        <f t="shared" si="25"/>
        <v>3.1962020838406877</v>
      </c>
      <c r="M150">
        <f t="shared" si="26"/>
        <v>6.3645351434541331E-5</v>
      </c>
      <c r="N150">
        <f t="shared" si="27"/>
        <v>4.4094792940080915E-4</v>
      </c>
      <c r="O150">
        <f t="shared" si="19"/>
        <v>0.12230175281767133</v>
      </c>
    </row>
    <row r="151" spans="2:15" x14ac:dyDescent="0.3">
      <c r="B151" s="28">
        <f t="shared" si="20"/>
        <v>9.5999999999999819</v>
      </c>
      <c r="C151">
        <f t="shared" si="18"/>
        <v>0.15240000000000001</v>
      </c>
      <c r="D151">
        <f t="shared" si="16"/>
        <v>2.0880347893730833E-2</v>
      </c>
      <c r="E151">
        <f t="shared" si="29"/>
        <v>4.8924733904934349E-3</v>
      </c>
      <c r="F151">
        <f t="shared" si="29"/>
        <v>3.0539195111729478E-2</v>
      </c>
      <c r="G151">
        <f t="shared" si="17"/>
        <v>3.3616995252759678E-2</v>
      </c>
      <c r="H151">
        <f t="shared" si="21"/>
        <v>2.2400876322070228E-3</v>
      </c>
      <c r="I151">
        <f t="shared" si="22"/>
        <v>1.247201831390153E-4</v>
      </c>
      <c r="J151">
        <f t="shared" si="23"/>
        <v>2.1602169392606971E-4</v>
      </c>
      <c r="K151">
        <f t="shared" si="24"/>
        <v>5.5794182658641889</v>
      </c>
      <c r="L151">
        <f t="shared" si="25"/>
        <v>3.2212786377182048</v>
      </c>
      <c r="M151">
        <f t="shared" si="26"/>
        <v>6.398222799890655E-5</v>
      </c>
      <c r="N151">
        <f t="shared" si="27"/>
        <v>4.432818787022484E-4</v>
      </c>
      <c r="O151">
        <f t="shared" si="19"/>
        <v>0.12186080488827053</v>
      </c>
    </row>
    <row r="152" spans="2:15" x14ac:dyDescent="0.3">
      <c r="B152" s="28">
        <f t="shared" si="20"/>
        <v>9.6999999999999815</v>
      </c>
      <c r="C152">
        <f t="shared" si="18"/>
        <v>0.15240000000000001</v>
      </c>
      <c r="D152">
        <f t="shared" si="16"/>
        <v>2.1097851517623861E-2</v>
      </c>
      <c r="E152">
        <f t="shared" si="29"/>
        <v>4.9564556184923418E-3</v>
      </c>
      <c r="F152">
        <f t="shared" si="29"/>
        <v>3.0982476990431728E-2</v>
      </c>
      <c r="G152">
        <f t="shared" si="17"/>
        <v>3.4154926267076044E-2</v>
      </c>
      <c r="H152">
        <f t="shared" si="21"/>
        <v>2.2677304416720118E-3</v>
      </c>
      <c r="I152">
        <f t="shared" si="22"/>
        <v>1.2735090738236627E-4</v>
      </c>
      <c r="J152">
        <f t="shared" si="23"/>
        <v>2.205782419762568E-4</v>
      </c>
      <c r="K152">
        <f t="shared" si="24"/>
        <v>5.6227909026837528</v>
      </c>
      <c r="L152">
        <f t="shared" si="25"/>
        <v>3.2463198412614434</v>
      </c>
      <c r="M152">
        <f t="shared" si="26"/>
        <v>6.431897205938904E-5</v>
      </c>
      <c r="N152">
        <f t="shared" si="27"/>
        <v>4.456149099898595E-4</v>
      </c>
      <c r="O152">
        <f t="shared" si="19"/>
        <v>0.12141752300956828</v>
      </c>
    </row>
    <row r="153" spans="2:15" x14ac:dyDescent="0.3">
      <c r="B153" s="28">
        <f t="shared" si="20"/>
        <v>9.7999999999999812</v>
      </c>
      <c r="C153">
        <f t="shared" si="18"/>
        <v>0.15240000000000001</v>
      </c>
      <c r="D153">
        <f t="shared" si="16"/>
        <v>2.131535514151689E-2</v>
      </c>
      <c r="E153">
        <f t="shared" si="29"/>
        <v>5.0207745905517312E-3</v>
      </c>
      <c r="F153">
        <f t="shared" si="29"/>
        <v>3.142809190042159E-2</v>
      </c>
      <c r="G153">
        <f t="shared" si="17"/>
        <v>3.4697104181989631E-2</v>
      </c>
      <c r="H153">
        <f t="shared" si="21"/>
        <v>2.2954849064944281E-3</v>
      </c>
      <c r="I153">
        <f t="shared" si="22"/>
        <v>1.3001594521276958E-4</v>
      </c>
      <c r="J153">
        <f t="shared" si="23"/>
        <v>2.2519422290260844E-4</v>
      </c>
      <c r="K153">
        <f t="shared" si="24"/>
        <v>5.6661019741713279</v>
      </c>
      <c r="L153">
        <f t="shared" si="25"/>
        <v>3.2713255000436865</v>
      </c>
      <c r="M153">
        <f t="shared" si="26"/>
        <v>6.4655599711915311E-5</v>
      </c>
      <c r="N153">
        <f t="shared" si="27"/>
        <v>4.479471347794919E-4</v>
      </c>
      <c r="O153">
        <f t="shared" si="19"/>
        <v>0.12097190809957842</v>
      </c>
    </row>
    <row r="154" spans="2:15" x14ac:dyDescent="0.3">
      <c r="B154" s="28">
        <f t="shared" si="20"/>
        <v>9.8999999999999808</v>
      </c>
      <c r="C154">
        <f t="shared" si="18"/>
        <v>0.15240000000000001</v>
      </c>
      <c r="D154">
        <f t="shared" si="16"/>
        <v>2.1532858765409921E-2</v>
      </c>
      <c r="E154">
        <f t="shared" si="29"/>
        <v>5.0854301902636461E-3</v>
      </c>
      <c r="F154">
        <f t="shared" si="29"/>
        <v>3.187603903520108E-2</v>
      </c>
      <c r="G154">
        <f t="shared" si="17"/>
        <v>3.5243535617547547E-2</v>
      </c>
      <c r="H154">
        <f t="shared" si="21"/>
        <v>2.3233506305508494E-3</v>
      </c>
      <c r="I154">
        <f t="shared" si="22"/>
        <v>1.3271550107148906E-4</v>
      </c>
      <c r="J154">
        <f t="shared" si="23"/>
        <v>2.2986999080778082E-4</v>
      </c>
      <c r="K154">
        <f t="shared" si="24"/>
        <v>5.7093511524153326</v>
      </c>
      <c r="L154">
        <f t="shared" si="25"/>
        <v>3.2962954247450922</v>
      </c>
      <c r="M154">
        <f t="shared" si="26"/>
        <v>6.4992126740572549E-5</v>
      </c>
      <c r="N154">
        <f t="shared" si="27"/>
        <v>4.502786624265101E-4</v>
      </c>
      <c r="O154">
        <f t="shared" si="19"/>
        <v>0.12052396096479892</v>
      </c>
    </row>
    <row r="155" spans="2:15" x14ac:dyDescent="0.3">
      <c r="B155" s="28">
        <f t="shared" si="20"/>
        <v>9.9999999999999805</v>
      </c>
      <c r="C155">
        <f t="shared" si="18"/>
        <v>0.15240000000000001</v>
      </c>
      <c r="D155">
        <f t="shared" si="16"/>
        <v>2.175036238930295E-2</v>
      </c>
      <c r="E155">
        <f t="shared" ref="E155:F170" si="30">E154+M154</f>
        <v>5.1504223170042189E-3</v>
      </c>
      <c r="F155">
        <f t="shared" si="30"/>
        <v>3.2326317697627588E-2</v>
      </c>
      <c r="G155">
        <f t="shared" si="17"/>
        <v>3.5794227310340897E-2</v>
      </c>
      <c r="H155">
        <f t="shared" si="21"/>
        <v>2.3513272245461962E-3</v>
      </c>
      <c r="I155">
        <f t="shared" si="22"/>
        <v>1.3544978004332748E-4</v>
      </c>
      <c r="J155">
        <f t="shared" si="23"/>
        <v>2.3460590090907215E-4</v>
      </c>
      <c r="K155">
        <f t="shared" si="24"/>
        <v>5.7525381179572683</v>
      </c>
      <c r="L155">
        <f t="shared" si="25"/>
        <v>3.3212294309262123</v>
      </c>
      <c r="M155">
        <f t="shared" si="26"/>
        <v>6.5328568628891364E-5</v>
      </c>
      <c r="N155">
        <f t="shared" si="27"/>
        <v>4.5260960020396035E-4</v>
      </c>
      <c r="O155">
        <f>C155-F155</f>
        <v>0.12007368230237242</v>
      </c>
    </row>
    <row r="156" spans="2:15" x14ac:dyDescent="0.3">
      <c r="B156" s="28">
        <f t="shared" si="20"/>
        <v>10.09999999999998</v>
      </c>
      <c r="C156">
        <f t="shared" si="18"/>
        <v>0.15240000000000001</v>
      </c>
      <c r="D156">
        <f t="shared" si="16"/>
        <v>2.1967866013195975E-2</v>
      </c>
      <c r="E156">
        <f t="shared" si="30"/>
        <v>5.2157508856331102E-3</v>
      </c>
      <c r="F156">
        <f t="shared" si="30"/>
        <v>3.277892729783155E-2</v>
      </c>
      <c r="G156">
        <f t="shared" si="17"/>
        <v>3.6349186112536791E-2</v>
      </c>
      <c r="H156">
        <f t="shared" si="21"/>
        <v>2.3794143058490061E-3</v>
      </c>
      <c r="I156">
        <f t="shared" si="22"/>
        <v>1.3821898786536732E-4</v>
      </c>
      <c r="J156">
        <f t="shared" si="23"/>
        <v>2.394023095535623E-4</v>
      </c>
      <c r="K156">
        <f t="shared" si="24"/>
        <v>5.7956625594206912</v>
      </c>
      <c r="L156">
        <f t="shared" si="25"/>
        <v>3.3461273388137713</v>
      </c>
      <c r="M156">
        <f t="shared" si="26"/>
        <v>6.5664940570631878E-5</v>
      </c>
      <c r="N156">
        <f t="shared" si="27"/>
        <v>4.549400533773012E-4</v>
      </c>
      <c r="O156">
        <f t="shared" ref="O156:O219" si="31">C156-F156</f>
        <v>0.11962107270216846</v>
      </c>
    </row>
    <row r="157" spans="2:15" x14ac:dyDescent="0.3">
      <c r="B157" s="28">
        <f t="shared" si="20"/>
        <v>10.19999999999998</v>
      </c>
      <c r="C157">
        <f t="shared" si="18"/>
        <v>0.15240000000000001</v>
      </c>
      <c r="D157">
        <f t="shared" si="16"/>
        <v>2.2185369637089006E-2</v>
      </c>
      <c r="E157">
        <f t="shared" si="30"/>
        <v>5.2814158262037419E-3</v>
      </c>
      <c r="F157">
        <f t="shared" si="30"/>
        <v>3.3233867351208854E-2</v>
      </c>
      <c r="G157">
        <f t="shared" si="17"/>
        <v>3.6908418990943541E-2</v>
      </c>
      <c r="H157">
        <f t="shared" si="21"/>
        <v>2.4076114983321555E-3</v>
      </c>
      <c r="I157">
        <f t="shared" si="22"/>
        <v>1.4102333093567794E-4</v>
      </c>
      <c r="J157">
        <f t="shared" si="23"/>
        <v>2.4425957423319402E-4</v>
      </c>
      <c r="K157">
        <f t="shared" si="24"/>
        <v>5.8387241731573223</v>
      </c>
      <c r="L157">
        <f t="shared" si="25"/>
        <v>3.3709889730963547</v>
      </c>
      <c r="M157">
        <f t="shared" si="26"/>
        <v>6.6001257480132654E-5</v>
      </c>
      <c r="N157">
        <f t="shared" si="27"/>
        <v>4.572701252761006E-4</v>
      </c>
      <c r="O157">
        <f t="shared" si="31"/>
        <v>0.11916613264879115</v>
      </c>
    </row>
    <row r="158" spans="2:15" x14ac:dyDescent="0.3">
      <c r="B158" s="28">
        <f t="shared" si="20"/>
        <v>10.299999999999979</v>
      </c>
      <c r="C158">
        <f t="shared" si="18"/>
        <v>0.15240000000000001</v>
      </c>
      <c r="D158">
        <f t="shared" si="16"/>
        <v>2.2402873260982035E-2</v>
      </c>
      <c r="E158">
        <f t="shared" si="30"/>
        <v>5.3474170836838742E-3</v>
      </c>
      <c r="F158">
        <f t="shared" si="30"/>
        <v>3.3691137476484952E-2</v>
      </c>
      <c r="G158">
        <f t="shared" si="17"/>
        <v>3.747193302610817E-2</v>
      </c>
      <c r="H158">
        <f t="shared" si="21"/>
        <v>2.4359184322189295E-3</v>
      </c>
      <c r="I158">
        <f t="shared" si="22"/>
        <v>1.4386301632191963E-4</v>
      </c>
      <c r="J158">
        <f t="shared" si="23"/>
        <v>2.4917805359967544E-4</v>
      </c>
      <c r="K158">
        <f t="shared" si="24"/>
        <v>5.8817226629131314</v>
      </c>
      <c r="L158">
        <f t="shared" si="25"/>
        <v>3.3958141627316198</v>
      </c>
      <c r="M158">
        <f t="shared" si="26"/>
        <v>6.6337534002200693E-5</v>
      </c>
      <c r="N158">
        <f t="shared" si="27"/>
        <v>4.5959991736255814E-4</v>
      </c>
      <c r="O158">
        <f t="shared" si="31"/>
        <v>0.11870886252351506</v>
      </c>
    </row>
    <row r="159" spans="2:15" x14ac:dyDescent="0.3">
      <c r="B159" s="28">
        <f t="shared" si="20"/>
        <v>10.399999999999979</v>
      </c>
      <c r="C159">
        <f t="shared" si="18"/>
        <v>0.15240000000000001</v>
      </c>
      <c r="D159">
        <f t="shared" si="16"/>
        <v>2.2620376884875063E-2</v>
      </c>
      <c r="E159">
        <f t="shared" si="30"/>
        <v>5.4137546176860748E-3</v>
      </c>
      <c r="F159">
        <f t="shared" si="30"/>
        <v>3.4150737393847511E-2</v>
      </c>
      <c r="G159">
        <f t="shared" si="17"/>
        <v>3.8039735411445459E-2</v>
      </c>
      <c r="H159">
        <f t="shared" si="21"/>
        <v>2.4643347439340917E-3</v>
      </c>
      <c r="I159">
        <f t="shared" si="22"/>
        <v>1.4673825176991209E-4</v>
      </c>
      <c r="J159">
        <f t="shared" si="23"/>
        <v>2.5415810747932144E-4</v>
      </c>
      <c r="K159">
        <f t="shared" si="24"/>
        <v>5.9246577395098541</v>
      </c>
      <c r="L159">
        <f t="shared" si="25"/>
        <v>3.4206027407624142</v>
      </c>
      <c r="M159">
        <f t="shared" si="26"/>
        <v>6.667378452160533E-5</v>
      </c>
      <c r="N159">
        <f t="shared" si="27"/>
        <v>4.6192952929727932E-4</v>
      </c>
      <c r="O159">
        <f t="shared" si="31"/>
        <v>0.1182492626061525</v>
      </c>
    </row>
    <row r="160" spans="2:15" x14ac:dyDescent="0.3">
      <c r="B160" s="28">
        <f t="shared" si="20"/>
        <v>10.499999999999979</v>
      </c>
      <c r="C160">
        <f t="shared" si="18"/>
        <v>0.15240000000000001</v>
      </c>
      <c r="D160">
        <f t="shared" si="16"/>
        <v>2.2837880508768095E-2</v>
      </c>
      <c r="E160">
        <f t="shared" si="30"/>
        <v>5.4804284022076802E-3</v>
      </c>
      <c r="F160">
        <f t="shared" si="30"/>
        <v>3.461266692314479E-2</v>
      </c>
      <c r="G160">
        <f t="shared" si="17"/>
        <v>3.8611833452397756E-2</v>
      </c>
      <c r="H160">
        <f t="shared" si="21"/>
        <v>2.4928600759598313E-3</v>
      </c>
      <c r="I160">
        <f t="shared" si="22"/>
        <v>1.4964924571212531E-4</v>
      </c>
      <c r="J160">
        <f t="shared" si="23"/>
        <v>2.5920009688775998E-4</v>
      </c>
      <c r="K160">
        <f t="shared" si="24"/>
        <v>5.9675291205433014</v>
      </c>
      <c r="L160">
        <f t="shared" si="25"/>
        <v>3.4453545441426066</v>
      </c>
      <c r="M160">
        <f t="shared" si="26"/>
        <v>6.7010023172169896E-5</v>
      </c>
      <c r="N160">
        <f t="shared" si="27"/>
        <v>4.6425905900226414E-4</v>
      </c>
      <c r="O160">
        <f t="shared" si="31"/>
        <v>0.11778733307685521</v>
      </c>
    </row>
    <row r="161" spans="2:15" x14ac:dyDescent="0.3">
      <c r="B161" s="28">
        <f t="shared" si="20"/>
        <v>10.599999999999978</v>
      </c>
      <c r="C161">
        <f t="shared" si="18"/>
        <v>0.15240000000000001</v>
      </c>
      <c r="D161">
        <f t="shared" si="16"/>
        <v>2.3055384132661123E-2</v>
      </c>
      <c r="E161">
        <f t="shared" si="30"/>
        <v>5.5474384253798503E-3</v>
      </c>
      <c r="F161">
        <f t="shared" si="30"/>
        <v>3.5076925982147053E-2</v>
      </c>
      <c r="G161">
        <f t="shared" si="17"/>
        <v>3.9188234565624785E-2</v>
      </c>
      <c r="H161">
        <f t="shared" si="21"/>
        <v>2.5214940766963246E-3</v>
      </c>
      <c r="I161">
        <f t="shared" si="22"/>
        <v>1.5259620727612838E-4</v>
      </c>
      <c r="J161">
        <f t="shared" si="23"/>
        <v>2.6430438404456593E-4</v>
      </c>
      <c r="K161">
        <f t="shared" si="24"/>
        <v>6.0103365300960876</v>
      </c>
      <c r="L161">
        <f t="shared" si="25"/>
        <v>3.4700694135712178</v>
      </c>
      <c r="M161">
        <f t="shared" si="26"/>
        <v>6.7346263845497915E-5</v>
      </c>
      <c r="N161">
        <f t="shared" si="27"/>
        <v>4.6658860272136532E-4</v>
      </c>
      <c r="O161">
        <f t="shared" si="31"/>
        <v>0.11732307401785295</v>
      </c>
    </row>
    <row r="162" spans="2:15" x14ac:dyDescent="0.3">
      <c r="B162" s="28">
        <f t="shared" si="20"/>
        <v>10.699999999999978</v>
      </c>
      <c r="C162">
        <f t="shared" si="18"/>
        <v>0.15240000000000001</v>
      </c>
      <c r="D162">
        <f t="shared" si="16"/>
        <v>2.3272887756554155E-2</v>
      </c>
      <c r="E162">
        <f t="shared" si="30"/>
        <v>5.6147846892253481E-3</v>
      </c>
      <c r="F162">
        <f t="shared" si="30"/>
        <v>3.5543514584868416E-2</v>
      </c>
      <c r="G162">
        <f t="shared" si="17"/>
        <v>3.9768946278222798E-2</v>
      </c>
      <c r="H162">
        <f t="shared" si="21"/>
        <v>2.5502364003267613E-3</v>
      </c>
      <c r="I162">
        <f t="shared" si="22"/>
        <v>1.5557934629297732E-4</v>
      </c>
      <c r="J162">
        <f t="shared" si="23"/>
        <v>2.6947133238778935E-4</v>
      </c>
      <c r="K162">
        <f t="shared" si="24"/>
        <v>6.0530796984647139</v>
      </c>
      <c r="L162">
        <f t="shared" si="25"/>
        <v>3.4947471933348622</v>
      </c>
      <c r="M162">
        <f t="shared" si="26"/>
        <v>6.7682520199343637E-5</v>
      </c>
      <c r="N162">
        <f t="shared" si="27"/>
        <v>4.6891825507827987E-4</v>
      </c>
      <c r="O162">
        <f t="shared" si="31"/>
        <v>0.11685648541513159</v>
      </c>
    </row>
    <row r="163" spans="2:15" x14ac:dyDescent="0.3">
      <c r="B163" s="28">
        <f t="shared" si="20"/>
        <v>10.799999999999978</v>
      </c>
      <c r="C163">
        <f t="shared" si="18"/>
        <v>0.15240000000000001</v>
      </c>
      <c r="D163">
        <f t="shared" si="16"/>
        <v>2.3490391380447184E-2</v>
      </c>
      <c r="E163">
        <f t="shared" si="30"/>
        <v>5.6824672094246921E-3</v>
      </c>
      <c r="F163">
        <f t="shared" si="30"/>
        <v>3.6012432839946693E-2</v>
      </c>
      <c r="G163">
        <f t="shared" si="17"/>
        <v>4.0353976226972267E-2</v>
      </c>
      <c r="H163">
        <f t="shared" si="21"/>
        <v>2.5790867066866215E-3</v>
      </c>
      <c r="I163">
        <f t="shared" si="22"/>
        <v>1.5859887330556328E-4</v>
      </c>
      <c r="J163">
        <f t="shared" si="23"/>
        <v>2.7470130658841495E-4</v>
      </c>
      <c r="K163">
        <f t="shared" si="24"/>
        <v>6.0957583618996187</v>
      </c>
      <c r="L163">
        <f t="shared" si="25"/>
        <v>3.5193877311576571</v>
      </c>
      <c r="M163">
        <f t="shared" si="26"/>
        <v>6.801880566565081E-5</v>
      </c>
      <c r="N163">
        <f t="shared" si="27"/>
        <v>4.7124810913224405E-4</v>
      </c>
      <c r="O163">
        <f t="shared" si="31"/>
        <v>0.11638756716005332</v>
      </c>
    </row>
    <row r="164" spans="2:15" x14ac:dyDescent="0.3">
      <c r="B164" s="28">
        <f t="shared" si="20"/>
        <v>10.899999999999977</v>
      </c>
      <c r="C164">
        <f t="shared" si="18"/>
        <v>0.15240000000000001</v>
      </c>
      <c r="D164">
        <f t="shared" si="16"/>
        <v>2.3707895004340212E-2</v>
      </c>
      <c r="E164">
        <f t="shared" si="30"/>
        <v>5.750486015090343E-3</v>
      </c>
      <c r="F164">
        <f t="shared" si="30"/>
        <v>3.6483680949078938E-2</v>
      </c>
      <c r="G164">
        <f t="shared" si="17"/>
        <v>4.0943332157613491E-2</v>
      </c>
      <c r="H164">
        <f t="shared" si="21"/>
        <v>2.6080446611370738E-3</v>
      </c>
      <c r="I164">
        <f t="shared" si="22"/>
        <v>1.6165499957689907E-4</v>
      </c>
      <c r="J164">
        <f t="shared" si="23"/>
        <v>2.7999467256471452E-4</v>
      </c>
      <c r="K164">
        <f t="shared" si="24"/>
        <v>6.1383722623584154</v>
      </c>
      <c r="L164">
        <f t="shared" si="25"/>
        <v>3.5439908780587634</v>
      </c>
      <c r="M164">
        <f t="shared" si="26"/>
        <v>6.8355133458265617E-5</v>
      </c>
      <c r="N164">
        <f t="shared" si="27"/>
        <v>4.7357825643146937E-4</v>
      </c>
      <c r="O164">
        <f t="shared" si="31"/>
        <v>0.11591631905092106</v>
      </c>
    </row>
    <row r="165" spans="2:15" x14ac:dyDescent="0.3">
      <c r="B165" s="28">
        <f t="shared" si="20"/>
        <v>10.999999999999977</v>
      </c>
      <c r="C165">
        <f t="shared" si="18"/>
        <v>0.15240000000000001</v>
      </c>
      <c r="D165">
        <f t="shared" si="16"/>
        <v>2.392539862823324E-2</v>
      </c>
      <c r="E165">
        <f t="shared" si="30"/>
        <v>5.8188411485486083E-3</v>
      </c>
      <c r="F165">
        <f t="shared" si="30"/>
        <v>3.6957259205510407E-2</v>
      </c>
      <c r="G165">
        <f t="shared" si="17"/>
        <v>4.1537021924149313E-2</v>
      </c>
      <c r="H165">
        <f t="shared" si="21"/>
        <v>2.6371099344422687E-3</v>
      </c>
      <c r="I165">
        <f t="shared" si="22"/>
        <v>1.6474793709838137E-4</v>
      </c>
      <c r="J165">
        <f t="shared" si="23"/>
        <v>2.8535179749655804E-4</v>
      </c>
      <c r="K165">
        <f t="shared" si="24"/>
        <v>6.1809211472700971</v>
      </c>
      <c r="L165">
        <f t="shared" si="25"/>
        <v>3.5685564882162404</v>
      </c>
      <c r="M165">
        <f t="shared" si="26"/>
        <v>6.8691516580356315E-5</v>
      </c>
      <c r="N165">
        <f t="shared" si="27"/>
        <v>4.7590878706454845E-4</v>
      </c>
      <c r="O165">
        <f t="shared" si="31"/>
        <v>0.1154427407944896</v>
      </c>
    </row>
    <row r="166" spans="2:15" x14ac:dyDescent="0.3">
      <c r="B166" s="28">
        <f t="shared" si="20"/>
        <v>11.099999999999977</v>
      </c>
      <c r="C166">
        <f t="shared" si="18"/>
        <v>0.15240000000000001</v>
      </c>
      <c r="D166">
        <f t="shared" si="16"/>
        <v>2.4142902252126269E-2</v>
      </c>
      <c r="E166">
        <f t="shared" si="30"/>
        <v>5.8875326651289649E-3</v>
      </c>
      <c r="F166">
        <f t="shared" si="30"/>
        <v>3.7433167992574956E-2</v>
      </c>
      <c r="G166">
        <f t="shared" si="17"/>
        <v>4.2135053488174479E-2</v>
      </c>
      <c r="H166">
        <f t="shared" si="21"/>
        <v>2.6662822026504332E-3</v>
      </c>
      <c r="I166">
        <f t="shared" si="22"/>
        <v>1.6787789859799986E-4</v>
      </c>
      <c r="J166">
        <f t="shared" si="23"/>
        <v>2.9077304983963175E-4</v>
      </c>
      <c r="K166">
        <f t="shared" si="24"/>
        <v>6.22340476931093</v>
      </c>
      <c r="L166">
        <f t="shared" si="25"/>
        <v>3.593084418837666</v>
      </c>
      <c r="M166">
        <f t="shared" si="26"/>
        <v>6.9027967831538885E-5</v>
      </c>
      <c r="N166">
        <f t="shared" si="27"/>
        <v>4.7823978970982156E-4</v>
      </c>
      <c r="O166">
        <f t="shared" si="31"/>
        <v>0.11496683200742505</v>
      </c>
    </row>
    <row r="167" spans="2:15" x14ac:dyDescent="0.3">
      <c r="B167" s="28">
        <f t="shared" si="20"/>
        <v>11.199999999999976</v>
      </c>
      <c r="C167">
        <f t="shared" si="18"/>
        <v>0.15240000000000001</v>
      </c>
      <c r="D167">
        <f t="shared" si="16"/>
        <v>2.4360405876019297E-2</v>
      </c>
      <c r="E167">
        <f t="shared" si="30"/>
        <v>5.956560632960504E-3</v>
      </c>
      <c r="F167">
        <f t="shared" si="30"/>
        <v>3.791140778228478E-2</v>
      </c>
      <c r="G167">
        <f t="shared" si="17"/>
        <v>4.2737434918230802E-2</v>
      </c>
      <c r="H167">
        <f t="shared" si="21"/>
        <v>2.6955611469785734E-3</v>
      </c>
      <c r="I167">
        <f t="shared" si="22"/>
        <v>1.7104509754851548E-4</v>
      </c>
      <c r="J167">
        <f t="shared" si="23"/>
        <v>2.962587993396036E-4</v>
      </c>
      <c r="K167">
        <f t="shared" si="24"/>
        <v>6.2658228861906746</v>
      </c>
      <c r="L167">
        <f t="shared" si="25"/>
        <v>3.6175745300367042</v>
      </c>
      <c r="M167">
        <f t="shared" si="26"/>
        <v>6.936449981473079E-5</v>
      </c>
      <c r="N167">
        <f t="shared" si="27"/>
        <v>4.8057135168286279E-4</v>
      </c>
      <c r="O167">
        <f t="shared" si="31"/>
        <v>0.11448859221771523</v>
      </c>
    </row>
    <row r="168" spans="2:15" x14ac:dyDescent="0.3">
      <c r="B168" s="28">
        <f t="shared" si="20"/>
        <v>11.299999999999976</v>
      </c>
      <c r="C168">
        <f t="shared" si="18"/>
        <v>0.15240000000000001</v>
      </c>
      <c r="D168">
        <f t="shared" si="16"/>
        <v>2.4577909499912329E-2</v>
      </c>
      <c r="E168">
        <f t="shared" si="30"/>
        <v>6.0259251327752349E-3</v>
      </c>
      <c r="F168">
        <f t="shared" si="30"/>
        <v>3.8391979133967642E-2</v>
      </c>
      <c r="G168">
        <f t="shared" si="17"/>
        <v>4.334417438918757E-2</v>
      </c>
      <c r="H168">
        <f t="shared" si="21"/>
        <v>2.7249464537006771E-3</v>
      </c>
      <c r="I168">
        <f t="shared" si="22"/>
        <v>1.7424974817559886E-4</v>
      </c>
      <c r="J168">
        <f t="shared" si="23"/>
        <v>3.018094170462195E-4</v>
      </c>
      <c r="K168">
        <f t="shared" si="24"/>
        <v>6.3081752604489258</v>
      </c>
      <c r="L168">
        <f t="shared" si="25"/>
        <v>3.6420266847155252</v>
      </c>
      <c r="M168">
        <f t="shared" si="26"/>
        <v>6.9701124942742258E-5</v>
      </c>
      <c r="N168">
        <f t="shared" si="27"/>
        <v>4.8290355898214374E-4</v>
      </c>
      <c r="O168">
        <f t="shared" si="31"/>
        <v>0.11400802086603237</v>
      </c>
    </row>
    <row r="169" spans="2:15" x14ac:dyDescent="0.3">
      <c r="B169" s="28">
        <f t="shared" si="20"/>
        <v>11.399999999999975</v>
      </c>
      <c r="C169">
        <f t="shared" si="18"/>
        <v>0.15240000000000001</v>
      </c>
      <c r="D169">
        <f t="shared" si="16"/>
        <v>2.4795413123805357E-2</v>
      </c>
      <c r="E169">
        <f t="shared" si="30"/>
        <v>6.095626257717977E-3</v>
      </c>
      <c r="F169">
        <f t="shared" si="30"/>
        <v>3.8874882692949787E-2</v>
      </c>
      <c r="G169">
        <f t="shared" si="17"/>
        <v>4.3955280181646614E-2</v>
      </c>
      <c r="H169">
        <f t="shared" si="21"/>
        <v>2.754437814039252E-3</v>
      </c>
      <c r="I169">
        <f t="shared" si="22"/>
        <v>1.7749206546594046E-4</v>
      </c>
      <c r="J169">
        <f t="shared" si="23"/>
        <v>3.0742527532735017E-4</v>
      </c>
      <c r="K169">
        <f t="shared" si="24"/>
        <v>6.3504616592606995</v>
      </c>
      <c r="L169">
        <f t="shared" si="25"/>
        <v>3.6664407484525636</v>
      </c>
      <c r="M169">
        <f t="shared" si="26"/>
        <v>7.0037855444620516E-5</v>
      </c>
      <c r="N169">
        <f t="shared" si="27"/>
        <v>4.8523649633298887E-4</v>
      </c>
      <c r="O169">
        <f t="shared" si="31"/>
        <v>0.11352511730705023</v>
      </c>
    </row>
    <row r="170" spans="2:15" x14ac:dyDescent="0.3">
      <c r="B170" s="28">
        <f t="shared" si="20"/>
        <v>11.499999999999975</v>
      </c>
      <c r="C170">
        <f t="shared" si="18"/>
        <v>0.15240000000000001</v>
      </c>
      <c r="D170">
        <f t="shared" si="16"/>
        <v>2.5012916747698385E-2</v>
      </c>
      <c r="E170">
        <f t="shared" si="30"/>
        <v>6.1656641131625977E-3</v>
      </c>
      <c r="F170">
        <f t="shared" si="30"/>
        <v>3.9360119189282776E-2</v>
      </c>
      <c r="G170">
        <f t="shared" si="17"/>
        <v>4.4570760681371432E-2</v>
      </c>
      <c r="H170">
        <f t="shared" si="21"/>
        <v>2.7840349240600827E-3</v>
      </c>
      <c r="I170">
        <f t="shared" si="22"/>
        <v>1.8077226517533581E-4</v>
      </c>
      <c r="J170">
        <f t="shared" si="23"/>
        <v>3.1310674788299561E-4</v>
      </c>
      <c r="K170">
        <f t="shared" si="24"/>
        <v>6.3926818542506672</v>
      </c>
      <c r="L170">
        <f t="shared" si="25"/>
        <v>3.6908165893952591</v>
      </c>
      <c r="M170">
        <f t="shared" si="26"/>
        <v>7.0374703371760128E-5</v>
      </c>
      <c r="N170">
        <f t="shared" si="27"/>
        <v>4.8757024722990918E-4</v>
      </c>
      <c r="O170">
        <f t="shared" si="31"/>
        <v>0.11303988081071722</v>
      </c>
    </row>
    <row r="171" spans="2:15" x14ac:dyDescent="0.3">
      <c r="B171" s="28">
        <f t="shared" si="20"/>
        <v>11.599999999999975</v>
      </c>
      <c r="C171">
        <f t="shared" si="18"/>
        <v>0.15240000000000001</v>
      </c>
      <c r="D171">
        <f t="shared" si="16"/>
        <v>2.5230420371591417E-2</v>
      </c>
      <c r="E171">
        <f t="shared" ref="E171:F186" si="32">E170+M170</f>
        <v>6.2360388165343577E-3</v>
      </c>
      <c r="F171">
        <f t="shared" si="32"/>
        <v>3.9847689436512686E-2</v>
      </c>
      <c r="G171">
        <f t="shared" si="17"/>
        <v>4.5190624378739705E-2</v>
      </c>
      <c r="H171">
        <f t="shared" si="21"/>
        <v>2.813737484570116E-3</v>
      </c>
      <c r="I171">
        <f t="shared" si="22"/>
        <v>1.840905638367229E-4</v>
      </c>
      <c r="J171">
        <f t="shared" si="23"/>
        <v>3.1885420975920581E-4</v>
      </c>
      <c r="K171">
        <f t="shared" si="24"/>
        <v>6.4348356213167657</v>
      </c>
      <c r="L171">
        <f t="shared" si="25"/>
        <v>3.715154078158228</v>
      </c>
      <c r="M171">
        <f t="shared" si="26"/>
        <v>7.0711680603777066E-5</v>
      </c>
      <c r="N171">
        <f t="shared" si="27"/>
        <v>4.8990489397729832E-4</v>
      </c>
      <c r="O171">
        <f t="shared" si="31"/>
        <v>0.11255231056348733</v>
      </c>
    </row>
    <row r="172" spans="2:15" x14ac:dyDescent="0.3">
      <c r="B172" s="28">
        <f t="shared" si="20"/>
        <v>11.699999999999974</v>
      </c>
      <c r="C172">
        <f t="shared" si="18"/>
        <v>0.15240000000000001</v>
      </c>
      <c r="D172">
        <f t="shared" si="16"/>
        <v>2.5447923995484446E-2</v>
      </c>
      <c r="E172">
        <f t="shared" si="32"/>
        <v>6.3067504971381343E-3</v>
      </c>
      <c r="F172">
        <f t="shared" si="32"/>
        <v>4.0337594330489987E-2</v>
      </c>
      <c r="G172">
        <f t="shared" si="17"/>
        <v>4.5814879868218729E-2</v>
      </c>
      <c r="H172">
        <f t="shared" si="21"/>
        <v>2.8435452010182852E-3</v>
      </c>
      <c r="I172">
        <f t="shared" si="22"/>
        <v>1.8744717876822319E-4</v>
      </c>
      <c r="J172">
        <f t="shared" si="23"/>
        <v>3.2466803736200869E-4</v>
      </c>
      <c r="K172">
        <f t="shared" si="24"/>
        <v>6.4769227404604521</v>
      </c>
      <c r="L172">
        <f t="shared" si="25"/>
        <v>3.7394530877252508</v>
      </c>
      <c r="M172">
        <f t="shared" si="26"/>
        <v>7.104879885418212E-5</v>
      </c>
      <c r="N172">
        <f t="shared" si="27"/>
        <v>4.9224051772873945E-4</v>
      </c>
      <c r="O172">
        <f t="shared" si="31"/>
        <v>0.11206240566951002</v>
      </c>
    </row>
    <row r="173" spans="2:15" x14ac:dyDescent="0.3">
      <c r="B173" s="28">
        <f t="shared" si="20"/>
        <v>11.799999999999974</v>
      </c>
      <c r="C173">
        <f t="shared" si="18"/>
        <v>0.15240000000000001</v>
      </c>
      <c r="D173">
        <f t="shared" si="16"/>
        <v>2.5665427619377471E-2</v>
      </c>
      <c r="E173">
        <f t="shared" si="32"/>
        <v>6.3777992959923166E-3</v>
      </c>
      <c r="F173">
        <f t="shared" si="32"/>
        <v>4.0829834848218727E-2</v>
      </c>
      <c r="G173">
        <f t="shared" si="17"/>
        <v>4.6443535847863239E-2</v>
      </c>
      <c r="H173">
        <f t="shared" si="21"/>
        <v>2.8734577833992299E-3</v>
      </c>
      <c r="I173">
        <f t="shared" si="22"/>
        <v>1.9084232808114175E-4</v>
      </c>
      <c r="J173">
        <f t="shared" si="23"/>
        <v>3.3054860847126616E-4</v>
      </c>
      <c r="K173">
        <f t="shared" si="24"/>
        <v>6.5189429956253466</v>
      </c>
      <c r="L173">
        <f t="shared" si="25"/>
        <v>3.7637134933561205</v>
      </c>
      <c r="M173">
        <f t="shared" si="26"/>
        <v>7.1386069675839531E-5</v>
      </c>
      <c r="N173">
        <f t="shared" si="27"/>
        <v>4.9457719852482381E-4</v>
      </c>
      <c r="O173">
        <f t="shared" si="31"/>
        <v>0.11157016515178128</v>
      </c>
    </row>
    <row r="174" spans="2:15" x14ac:dyDescent="0.3">
      <c r="B174" s="28">
        <f t="shared" si="20"/>
        <v>11.899999999999974</v>
      </c>
      <c r="C174">
        <f t="shared" si="18"/>
        <v>0.15240000000000001</v>
      </c>
      <c r="D174">
        <f t="shared" si="16"/>
        <v>2.5882931243270502E-2</v>
      </c>
      <c r="E174">
        <f t="shared" si="32"/>
        <v>6.449185365668156E-3</v>
      </c>
      <c r="F174">
        <f t="shared" si="32"/>
        <v>4.1324412046743551E-2</v>
      </c>
      <c r="G174">
        <f t="shared" si="17"/>
        <v>4.7076601118834938E-2</v>
      </c>
      <c r="H174">
        <f t="shared" si="21"/>
        <v>2.9034749461597895E-3</v>
      </c>
      <c r="I174">
        <f t="shared" si="22"/>
        <v>1.9427623068794445E-4</v>
      </c>
      <c r="J174">
        <f t="shared" si="23"/>
        <v>3.3649630225449166E-4</v>
      </c>
      <c r="K174">
        <f t="shared" si="24"/>
        <v>6.5608961745431982</v>
      </c>
      <c r="L174">
        <f t="shared" si="25"/>
        <v>3.7879351724977015</v>
      </c>
      <c r="M174">
        <f t="shared" si="26"/>
        <v>7.1723504466227923E-5</v>
      </c>
      <c r="N174">
        <f t="shared" si="27"/>
        <v>4.9691501532960023E-4</v>
      </c>
      <c r="O174">
        <f t="shared" si="31"/>
        <v>0.11107558795325645</v>
      </c>
    </row>
    <row r="175" spans="2:15" x14ac:dyDescent="0.3">
      <c r="B175" s="28">
        <f t="shared" si="20"/>
        <v>11.999999999999973</v>
      </c>
      <c r="C175">
        <f t="shared" si="18"/>
        <v>0.15240000000000001</v>
      </c>
      <c r="D175">
        <f t="shared" si="16"/>
        <v>2.6100434867163531E-2</v>
      </c>
      <c r="E175">
        <f t="shared" si="32"/>
        <v>6.5209088701343836E-3</v>
      </c>
      <c r="F175">
        <f t="shared" si="32"/>
        <v>4.1821327062073151E-2</v>
      </c>
      <c r="G175">
        <f t="shared" si="17"/>
        <v>4.7714084584943417E-2</v>
      </c>
      <c r="H175">
        <f t="shared" si="21"/>
        <v>2.933596408108139E-3</v>
      </c>
      <c r="I175">
        <f t="shared" si="22"/>
        <v>1.9774910631022695E-4</v>
      </c>
      <c r="J175">
        <f t="shared" si="23"/>
        <v>3.4251149928065235E-4</v>
      </c>
      <c r="K175">
        <f t="shared" si="24"/>
        <v>6.6027820685859107</v>
      </c>
      <c r="L175">
        <f t="shared" si="25"/>
        <v>3.8121180046985095</v>
      </c>
      <c r="M175">
        <f t="shared" si="26"/>
        <v>7.2061114472521861E-5</v>
      </c>
      <c r="N175">
        <f t="shared" si="27"/>
        <v>4.9925404606577931E-4</v>
      </c>
      <c r="O175">
        <f t="shared" si="31"/>
        <v>0.11057867293792686</v>
      </c>
    </row>
    <row r="176" spans="2:15" x14ac:dyDescent="0.3">
      <c r="B176" s="28">
        <f t="shared" si="20"/>
        <v>12.099999999999973</v>
      </c>
      <c r="C176">
        <f t="shared" si="18"/>
        <v>0.15240000000000001</v>
      </c>
      <c r="D176">
        <f t="shared" si="16"/>
        <v>2.6317938491056559E-2</v>
      </c>
      <c r="E176">
        <f t="shared" si="32"/>
        <v>6.5929699846069053E-3</v>
      </c>
      <c r="F176">
        <f t="shared" si="32"/>
        <v>4.2320581108138931E-2</v>
      </c>
      <c r="G176">
        <f t="shared" si="17"/>
        <v>4.8355995252207816E-2</v>
      </c>
      <c r="H176">
        <f t="shared" si="21"/>
        <v>2.9638218923254966E-3</v>
      </c>
      <c r="I176">
        <f t="shared" si="22"/>
        <v>2.0126117548666334E-4</v>
      </c>
      <c r="J176">
        <f t="shared" si="23"/>
        <v>3.4859458153393676E-4</v>
      </c>
      <c r="K176">
        <f t="shared" si="24"/>
        <v>6.6446004726244734</v>
      </c>
      <c r="L176">
        <f t="shared" si="25"/>
        <v>3.8362618715272552</v>
      </c>
      <c r="M176">
        <f t="shared" si="26"/>
        <v>7.2398910796489491E-5</v>
      </c>
      <c r="N176">
        <f t="shared" si="27"/>
        <v>5.0159436764866689E-4</v>
      </c>
      <c r="O176">
        <f t="shared" si="31"/>
        <v>0.11007941889186107</v>
      </c>
    </row>
    <row r="177" spans="2:15" x14ac:dyDescent="0.3">
      <c r="B177" s="28">
        <f t="shared" si="20"/>
        <v>12.199999999999973</v>
      </c>
      <c r="C177">
        <f t="shared" si="18"/>
        <v>0.15240000000000001</v>
      </c>
      <c r="D177">
        <f t="shared" si="16"/>
        <v>2.6535442114949591E-2</v>
      </c>
      <c r="E177">
        <f t="shared" si="32"/>
        <v>6.6653688954033952E-3</v>
      </c>
      <c r="F177">
        <f t="shared" si="32"/>
        <v>4.2822175475787601E-2</v>
      </c>
      <c r="G177">
        <f t="shared" si="17"/>
        <v>4.9002342228438786E-2</v>
      </c>
      <c r="H177">
        <f t="shared" si="21"/>
        <v>2.9941511260803077E-3</v>
      </c>
      <c r="I177">
        <f t="shared" si="22"/>
        <v>2.0481265958094091E-4</v>
      </c>
      <c r="J177">
        <f t="shared" si="23"/>
        <v>3.5474593242749823E-4</v>
      </c>
      <c r="K177">
        <f t="shared" si="24"/>
        <v>6.6863511848938026</v>
      </c>
      <c r="L177">
        <f t="shared" si="25"/>
        <v>3.8603666564948109</v>
      </c>
      <c r="M177">
        <f t="shared" si="26"/>
        <v>7.2736904399221328E-5</v>
      </c>
      <c r="N177">
        <f t="shared" si="27"/>
        <v>5.0393605601892601E-4</v>
      </c>
      <c r="O177">
        <f t="shared" si="31"/>
        <v>0.10957782452421241</v>
      </c>
    </row>
    <row r="178" spans="2:15" x14ac:dyDescent="0.3">
      <c r="B178" s="28">
        <f t="shared" si="20"/>
        <v>12.299999999999972</v>
      </c>
      <c r="C178">
        <f t="shared" si="18"/>
        <v>0.15240000000000001</v>
      </c>
      <c r="D178">
        <f t="shared" si="16"/>
        <v>2.6752945738842619E-2</v>
      </c>
      <c r="E178">
        <f t="shared" si="32"/>
        <v>6.7381057998026168E-3</v>
      </c>
      <c r="F178">
        <f t="shared" si="32"/>
        <v>4.332611153180653E-2</v>
      </c>
      <c r="G178">
        <f t="shared" si="17"/>
        <v>4.965313472284031E-2</v>
      </c>
      <c r="H178">
        <f t="shared" si="21"/>
        <v>3.0245838407448296E-3</v>
      </c>
      <c r="I178">
        <f t="shared" si="22"/>
        <v>2.0840378078966978E-4</v>
      </c>
      <c r="J178">
        <f t="shared" si="23"/>
        <v>3.6096593681715481E-4</v>
      </c>
      <c r="K178">
        <f t="shared" si="24"/>
        <v>6.7280340068638926</v>
      </c>
      <c r="L178">
        <f t="shared" si="25"/>
        <v>3.8844322449798252</v>
      </c>
      <c r="M178">
        <f t="shared" si="26"/>
        <v>7.3075106105690153E-5</v>
      </c>
      <c r="N178">
        <f t="shared" si="27"/>
        <v>5.0627918617416798E-4</v>
      </c>
      <c r="O178">
        <f t="shared" si="31"/>
        <v>0.10907388846819348</v>
      </c>
    </row>
    <row r="179" spans="2:15" x14ac:dyDescent="0.3">
      <c r="B179" s="28">
        <f t="shared" si="20"/>
        <v>12.399999999999972</v>
      </c>
      <c r="C179">
        <f t="shared" si="18"/>
        <v>0.15240000000000001</v>
      </c>
      <c r="D179">
        <f t="shared" si="16"/>
        <v>2.6970449362735648E-2</v>
      </c>
      <c r="E179">
        <f t="shared" si="32"/>
        <v>6.8111809059083067E-3</v>
      </c>
      <c r="F179">
        <f t="shared" si="32"/>
        <v>4.3832390717980695E-2</v>
      </c>
      <c r="G179">
        <f t="shared" si="17"/>
        <v>5.0308382045630935E-2</v>
      </c>
      <c r="H179">
        <f t="shared" si="21"/>
        <v>3.0551197717139751E-3</v>
      </c>
      <c r="I179">
        <f t="shared" si="22"/>
        <v>2.1203476215030787E-4</v>
      </c>
      <c r="J179">
        <f t="shared" si="23"/>
        <v>3.6725498101511551E-4</v>
      </c>
      <c r="K179">
        <f t="shared" si="24"/>
        <v>6.7696487431154093</v>
      </c>
      <c r="L179">
        <f t="shared" si="25"/>
        <v>3.9084585241568939</v>
      </c>
      <c r="M179">
        <f t="shared" si="26"/>
        <v>7.3413526609166332E-5</v>
      </c>
      <c r="N179">
        <f t="shared" si="27"/>
        <v>5.0862383219954304E-4</v>
      </c>
      <c r="O179">
        <f t="shared" si="31"/>
        <v>0.10856760928201931</v>
      </c>
    </row>
    <row r="180" spans="2:15" x14ac:dyDescent="0.3">
      <c r="B180" s="28">
        <f t="shared" si="20"/>
        <v>12.499999999999972</v>
      </c>
      <c r="C180">
        <f t="shared" si="18"/>
        <v>0.15240000000000001</v>
      </c>
      <c r="D180">
        <f t="shared" si="16"/>
        <v>2.7187952986628679E-2</v>
      </c>
      <c r="E180">
        <f t="shared" si="32"/>
        <v>6.8845944325174732E-3</v>
      </c>
      <c r="F180">
        <f t="shared" si="32"/>
        <v>4.434101455018024E-2</v>
      </c>
      <c r="G180">
        <f t="shared" si="17"/>
        <v>5.0968093607683812E-2</v>
      </c>
      <c r="H180">
        <f t="shared" si="21"/>
        <v>3.0857586583264295E-3</v>
      </c>
      <c r="I180">
        <f t="shared" si="22"/>
        <v>2.1570582754904566E-4</v>
      </c>
      <c r="J180">
        <f t="shared" si="23"/>
        <v>3.7361345280363748E-4</v>
      </c>
      <c r="K180">
        <f t="shared" si="24"/>
        <v>6.8111952012218033</v>
      </c>
      <c r="L180">
        <f t="shared" si="25"/>
        <v>3.932445382928496</v>
      </c>
      <c r="M180">
        <f t="shared" si="26"/>
        <v>7.3752176475469567E-5</v>
      </c>
      <c r="N180">
        <f t="shared" si="27"/>
        <v>5.1097006729719768E-4</v>
      </c>
      <c r="O180">
        <f t="shared" si="31"/>
        <v>0.10805898544981976</v>
      </c>
    </row>
    <row r="181" spans="2:15" x14ac:dyDescent="0.3">
      <c r="B181" s="28">
        <f t="shared" si="20"/>
        <v>12.599999999999971</v>
      </c>
      <c r="C181">
        <f t="shared" si="18"/>
        <v>0.15240000000000001</v>
      </c>
      <c r="D181">
        <f t="shared" si="16"/>
        <v>2.7405456610521708E-2</v>
      </c>
      <c r="E181">
        <f t="shared" si="32"/>
        <v>6.9583466089929427E-3</v>
      </c>
      <c r="F181">
        <f t="shared" si="32"/>
        <v>4.4851984617477435E-2</v>
      </c>
      <c r="G181">
        <f t="shared" si="17"/>
        <v>5.1632278920185418E-2</v>
      </c>
      <c r="H181">
        <f t="shared" si="21"/>
        <v>3.1165002437878579E-3</v>
      </c>
      <c r="I181">
        <f t="shared" si="22"/>
        <v>2.1941720172871123E-4</v>
      </c>
      <c r="J181">
        <f t="shared" si="23"/>
        <v>3.8004174144871754E-4</v>
      </c>
      <c r="K181">
        <f t="shared" si="24"/>
        <v>6.8526731916351515</v>
      </c>
      <c r="L181">
        <f t="shared" si="25"/>
        <v>3.9563927118590865</v>
      </c>
      <c r="M181">
        <f t="shared" si="26"/>
        <v>7.4091066147091228E-5</v>
      </c>
      <c r="N181">
        <f t="shared" si="27"/>
        <v>5.1331796381483383E-4</v>
      </c>
      <c r="O181">
        <f t="shared" si="31"/>
        <v>0.10754801538252257</v>
      </c>
    </row>
    <row r="182" spans="2:15" x14ac:dyDescent="0.3">
      <c r="B182" s="28">
        <f t="shared" si="20"/>
        <v>12.699999999999971</v>
      </c>
      <c r="C182">
        <f t="shared" si="18"/>
        <v>0.15240000000000001</v>
      </c>
      <c r="D182">
        <f t="shared" si="16"/>
        <v>2.7622960234414733E-2</v>
      </c>
      <c r="E182">
        <f t="shared" si="32"/>
        <v>7.032437675140034E-3</v>
      </c>
      <c r="F182">
        <f t="shared" si="32"/>
        <v>4.5365302581292268E-2</v>
      </c>
      <c r="G182">
        <f t="shared" si="17"/>
        <v>5.2300947594312246E-2</v>
      </c>
      <c r="H182">
        <f t="shared" si="21"/>
        <v>3.1473442750962238E-3</v>
      </c>
      <c r="I182">
        <f t="shared" si="22"/>
        <v>2.2316911029664481E-4</v>
      </c>
      <c r="J182">
        <f t="shared" si="23"/>
        <v>3.8654023771373145E-4</v>
      </c>
      <c r="K182">
        <f t="shared" si="24"/>
        <v>6.8940825275779156</v>
      </c>
      <c r="L182">
        <f t="shared" si="25"/>
        <v>3.9803004031126052</v>
      </c>
      <c r="M182">
        <f t="shared" si="26"/>
        <v>7.4430205947166768E-5</v>
      </c>
      <c r="N182">
        <f t="shared" si="27"/>
        <v>5.1566759327323223E-4</v>
      </c>
      <c r="O182">
        <f t="shared" si="31"/>
        <v>0.10703469741870775</v>
      </c>
    </row>
    <row r="183" spans="2:15" x14ac:dyDescent="0.3">
      <c r="B183" s="28">
        <f t="shared" si="20"/>
        <v>12.799999999999971</v>
      </c>
      <c r="C183">
        <f t="shared" si="18"/>
        <v>0.15240000000000001</v>
      </c>
      <c r="D183">
        <f t="shared" ref="D183:D246" si="33">$E$49*B183/$E$29</f>
        <v>2.7840463858307764E-2</v>
      </c>
      <c r="E183">
        <f t="shared" si="32"/>
        <v>7.1068678810872008E-3</v>
      </c>
      <c r="F183">
        <f t="shared" si="32"/>
        <v>4.5880970174565501E-2</v>
      </c>
      <c r="G183">
        <f t="shared" ref="G183:G246" si="34">((ABS($E$40)*$E$39/$E$41)^0.6)*(F183^0.2)*E183</f>
        <v>5.2974109340925196E-2</v>
      </c>
      <c r="H183">
        <f t="shared" si="21"/>
        <v>3.1782905029690673E-3</v>
      </c>
      <c r="I183">
        <f t="shared" si="22"/>
        <v>2.2696177973259256E-4</v>
      </c>
      <c r="J183">
        <f t="shared" si="23"/>
        <v>3.9310933387310656E-4</v>
      </c>
      <c r="K183">
        <f t="shared" si="24"/>
        <v>6.9354230249380366</v>
      </c>
      <c r="L183">
        <f t="shared" si="25"/>
        <v>4.0041683503919039</v>
      </c>
      <c r="M183">
        <f t="shared" si="26"/>
        <v>7.4769606083329807E-5</v>
      </c>
      <c r="N183">
        <f t="shared" si="27"/>
        <v>5.1801902639295292E-4</v>
      </c>
      <c r="O183">
        <f t="shared" si="31"/>
        <v>0.10651902982543451</v>
      </c>
    </row>
    <row r="184" spans="2:15" x14ac:dyDescent="0.3">
      <c r="B184" s="28">
        <f t="shared" si="20"/>
        <v>12.89999999999997</v>
      </c>
      <c r="C184">
        <f t="shared" ref="C184:C247" si="35">$E$27</f>
        <v>0.15240000000000001</v>
      </c>
      <c r="D184">
        <f t="shared" si="33"/>
        <v>2.8057967482200793E-2</v>
      </c>
      <c r="E184">
        <f t="shared" si="32"/>
        <v>7.1816374871705307E-3</v>
      </c>
      <c r="F184">
        <f t="shared" si="32"/>
        <v>4.6398989200958453E-2</v>
      </c>
      <c r="G184">
        <f t="shared" si="34"/>
        <v>5.3651773970281369E-2</v>
      </c>
      <c r="H184">
        <f t="shared" si="21"/>
        <v>3.2093386817727445E-3</v>
      </c>
      <c r="I184">
        <f t="shared" si="22"/>
        <v>2.3079543739657504E-4</v>
      </c>
      <c r="J184">
        <f t="shared" si="23"/>
        <v>3.9974942372595002E-4</v>
      </c>
      <c r="K184">
        <f t="shared" si="24"/>
        <v>6.9766945021693507</v>
      </c>
      <c r="L184">
        <f t="shared" si="25"/>
        <v>4.0279964488812565</v>
      </c>
      <c r="M184">
        <f t="shared" si="26"/>
        <v>7.5109276651429157E-5</v>
      </c>
      <c r="N184">
        <f t="shared" si="27"/>
        <v>5.2037233312008844E-4</v>
      </c>
      <c r="O184">
        <f t="shared" si="31"/>
        <v>0.10600101079904156</v>
      </c>
    </row>
    <row r="185" spans="2:15" x14ac:dyDescent="0.3">
      <c r="B185" s="28">
        <f t="shared" ref="B185:B248" si="36">B184+$D$51</f>
        <v>12.99999999999997</v>
      </c>
      <c r="C185">
        <f t="shared" si="35"/>
        <v>0.15240000000000001</v>
      </c>
      <c r="D185">
        <f t="shared" si="33"/>
        <v>2.8275471106093821E-2</v>
      </c>
      <c r="E185">
        <f t="shared" si="32"/>
        <v>7.2567467638219602E-3</v>
      </c>
      <c r="F185">
        <f t="shared" si="32"/>
        <v>4.6919361534078538E-2</v>
      </c>
      <c r="G185">
        <f t="shared" si="34"/>
        <v>5.4333951391762607E-2</v>
      </c>
      <c r="H185">
        <f t="shared" si="21"/>
        <v>3.2404885694534927E-3</v>
      </c>
      <c r="I185">
        <f t="shared" si="22"/>
        <v>2.3467031153677985E-4</v>
      </c>
      <c r="J185">
        <f t="shared" si="23"/>
        <v>4.0646090260971953E-4</v>
      </c>
      <c r="K185">
        <f t="shared" si="24"/>
        <v>7.0178967801950769</v>
      </c>
      <c r="L185">
        <f t="shared" si="25"/>
        <v>4.0517845951906368</v>
      </c>
      <c r="M185">
        <f t="shared" si="26"/>
        <v>7.5449227639136533E-5</v>
      </c>
      <c r="N185">
        <f t="shared" si="27"/>
        <v>5.2272758265125771E-4</v>
      </c>
      <c r="O185">
        <f t="shared" si="31"/>
        <v>0.10548063846592147</v>
      </c>
    </row>
    <row r="186" spans="2:15" x14ac:dyDescent="0.3">
      <c r="B186" s="28">
        <f t="shared" si="36"/>
        <v>13.099999999999969</v>
      </c>
      <c r="C186">
        <f t="shared" si="35"/>
        <v>0.15240000000000001</v>
      </c>
      <c r="D186">
        <f t="shared" si="33"/>
        <v>2.8492974729986853E-2</v>
      </c>
      <c r="E186">
        <f t="shared" si="32"/>
        <v>7.3321959914610969E-3</v>
      </c>
      <c r="F186">
        <f t="shared" si="32"/>
        <v>4.7442089116729799E-2</v>
      </c>
      <c r="G186">
        <f t="shared" si="34"/>
        <v>5.5020651613620811E-2</v>
      </c>
      <c r="H186">
        <f t="shared" ref="H186:H249" si="37">0.5*E186*(1-(SQRT(1-(4.7/(G186+4.7)))))</f>
        <v>3.2717399274703402E-3</v>
      </c>
      <c r="I186">
        <f t="shared" ref="I186:I249" si="38">0.3025*E186*(SQRT(1-(4.7/(G186+4.7))))</f>
        <v>2.3858663129742603E-4</v>
      </c>
      <c r="J186">
        <f t="shared" ref="J186:J249" si="39">SQRT(3)*I186</f>
        <v>4.1324416741384473E-4</v>
      </c>
      <c r="K186">
        <f t="shared" ref="K186:K249" si="40">((6*PI())^(7/6))*$E$32*(H186^(7/3))/(4*($E$41^(5/6))*($K$31^(1/6))*I186*$K$30)</f>
        <v>7.0590296823161935</v>
      </c>
      <c r="L186">
        <f t="shared" ref="L186:L249" si="41">((6*PI())^(7/6))*$E$32*(H186^(7/3))/(4*($E$41^(5/6))*($K$31^(1/6))*J186*$K$30)</f>
        <v>4.0755326873028137</v>
      </c>
      <c r="M186">
        <f t="shared" ref="M186:M249" si="42">(E186*$D$51)/($E$29*6*K186)</f>
        <v>7.5789468929427883E-5</v>
      </c>
      <c r="N186">
        <f t="shared" ref="N186:N249" si="43">($D$51*2*1*E186)/($E$29*3*L186)</f>
        <v>5.2508484345772748E-4</v>
      </c>
      <c r="O186">
        <f t="shared" si="31"/>
        <v>0.10495791088327021</v>
      </c>
    </row>
    <row r="187" spans="2:15" x14ac:dyDescent="0.3">
      <c r="B187" s="28">
        <f t="shared" si="36"/>
        <v>13.199999999999969</v>
      </c>
      <c r="C187">
        <f t="shared" si="35"/>
        <v>0.15240000000000001</v>
      </c>
      <c r="D187">
        <f t="shared" si="33"/>
        <v>2.8710478353879881E-2</v>
      </c>
      <c r="E187">
        <f t="shared" ref="E187:F202" si="44">E186+M186</f>
        <v>7.4079854603905249E-3</v>
      </c>
      <c r="F187">
        <f t="shared" si="44"/>
        <v>4.7967173960187529E-2</v>
      </c>
      <c r="G187">
        <f t="shared" si="34"/>
        <v>5.5711884742739269E-2</v>
      </c>
      <c r="H187">
        <f t="shared" si="37"/>
        <v>3.303092520729719E-3</v>
      </c>
      <c r="I187">
        <f t="shared" si="38"/>
        <v>2.4254462672665365E-4</v>
      </c>
      <c r="J187">
        <f t="shared" si="39"/>
        <v>4.2009961659339234E-4</v>
      </c>
      <c r="K187">
        <f t="shared" si="40"/>
        <v>7.1000930341227493</v>
      </c>
      <c r="L187">
        <f t="shared" si="41"/>
        <v>4.0992406245221558</v>
      </c>
      <c r="M187">
        <f t="shared" si="42"/>
        <v>7.6130010303962522E-5</v>
      </c>
      <c r="N187">
        <f t="shared" si="43"/>
        <v>5.2744418330882099E-4</v>
      </c>
      <c r="O187">
        <f t="shared" si="31"/>
        <v>0.10443282603981248</v>
      </c>
    </row>
    <row r="188" spans="2:15" x14ac:dyDescent="0.3">
      <c r="B188" s="28">
        <f t="shared" si="36"/>
        <v>13.299999999999969</v>
      </c>
      <c r="C188">
        <f t="shared" si="35"/>
        <v>0.15240000000000001</v>
      </c>
      <c r="D188">
        <f t="shared" si="33"/>
        <v>2.892798197777291E-2</v>
      </c>
      <c r="E188">
        <f t="shared" si="44"/>
        <v>7.4841154706944872E-3</v>
      </c>
      <c r="F188">
        <f t="shared" si="44"/>
        <v>4.849461814349635E-2</v>
      </c>
      <c r="G188">
        <f t="shared" si="34"/>
        <v>5.6407660984409948E-2</v>
      </c>
      <c r="H188">
        <f t="shared" si="37"/>
        <v>3.3345461175217804E-3</v>
      </c>
      <c r="I188">
        <f t="shared" si="38"/>
        <v>2.4654452878440528E-4</v>
      </c>
      <c r="J188">
        <f t="shared" si="39"/>
        <v>4.2702765018271747E-4</v>
      </c>
      <c r="K188">
        <f t="shared" si="40"/>
        <v>7.1410866634090047</v>
      </c>
      <c r="L188">
        <f t="shared" si="41"/>
        <v>4.1229083074256359</v>
      </c>
      <c r="M188">
        <f t="shared" si="42"/>
        <v>7.6470861446352665E-5</v>
      </c>
      <c r="N188">
        <f t="shared" si="43"/>
        <v>5.2980566929457132E-4</v>
      </c>
      <c r="O188">
        <f t="shared" si="31"/>
        <v>0.10390538185650366</v>
      </c>
    </row>
    <row r="189" spans="2:15" x14ac:dyDescent="0.3">
      <c r="B189" s="28">
        <f t="shared" si="36"/>
        <v>13.399999999999968</v>
      </c>
      <c r="C189">
        <f t="shared" si="35"/>
        <v>0.15240000000000001</v>
      </c>
      <c r="D189">
        <f t="shared" si="33"/>
        <v>2.9145485601665942E-2</v>
      </c>
      <c r="E189">
        <f t="shared" si="44"/>
        <v>7.5605863321408402E-3</v>
      </c>
      <c r="F189">
        <f t="shared" si="44"/>
        <v>4.9024423812790922E-2</v>
      </c>
      <c r="G189">
        <f t="shared" si="34"/>
        <v>5.7107990642126329E-2</v>
      </c>
      <c r="H189">
        <f t="shared" si="37"/>
        <v>3.3661004894583236E-3</v>
      </c>
      <c r="I189">
        <f t="shared" si="38"/>
        <v>2.5058656935031837E-4</v>
      </c>
      <c r="J189">
        <f t="shared" si="39"/>
        <v>4.3402866980913338E-4</v>
      </c>
      <c r="K189">
        <f t="shared" si="40"/>
        <v>7.1820104000917722</v>
      </c>
      <c r="L189">
        <f t="shared" si="41"/>
        <v>4.1465356378156768</v>
      </c>
      <c r="M189">
        <f t="shared" si="42"/>
        <v>7.6812031945333093E-5</v>
      </c>
      <c r="N189">
        <f t="shared" si="43"/>
        <v>5.3216936784768231E-4</v>
      </c>
      <c r="O189">
        <f t="shared" si="31"/>
        <v>0.10337557618720908</v>
      </c>
    </row>
    <row r="190" spans="2:15" x14ac:dyDescent="0.3">
      <c r="B190" s="28">
        <f t="shared" si="36"/>
        <v>13.499999999999968</v>
      </c>
      <c r="C190">
        <f t="shared" si="35"/>
        <v>0.15240000000000001</v>
      </c>
      <c r="D190">
        <f t="shared" si="33"/>
        <v>2.9362989225558966E-2</v>
      </c>
      <c r="E190">
        <f t="shared" si="44"/>
        <v>7.6373983640861736E-3</v>
      </c>
      <c r="F190">
        <f t="shared" si="44"/>
        <v>4.9556593180638604E-2</v>
      </c>
      <c r="G190">
        <f t="shared" si="34"/>
        <v>5.7812884117391425E-2</v>
      </c>
      <c r="H190">
        <f t="shared" si="37"/>
        <v>3.3977554114123188E-3</v>
      </c>
      <c r="I190">
        <f t="shared" si="38"/>
        <v>2.546709812316146E-4</v>
      </c>
      <c r="J190">
        <f t="shared" si="39"/>
        <v>4.4110307870657645E-4</v>
      </c>
      <c r="K190">
        <f t="shared" si="40"/>
        <v>7.2228640761322671</v>
      </c>
      <c r="L190">
        <f t="shared" si="41"/>
        <v>4.1701225186750417</v>
      </c>
      <c r="M190">
        <f t="shared" si="42"/>
        <v>7.7153531297829894E-5</v>
      </c>
      <c r="N190">
        <f t="shared" si="43"/>
        <v>5.3453534476478762E-4</v>
      </c>
      <c r="O190">
        <f t="shared" si="31"/>
        <v>0.10284340681936141</v>
      </c>
    </row>
    <row r="191" spans="2:15" x14ac:dyDescent="0.3">
      <c r="B191" s="28">
        <f t="shared" si="36"/>
        <v>13.599999999999968</v>
      </c>
      <c r="C191">
        <f t="shared" si="35"/>
        <v>0.15240000000000001</v>
      </c>
      <c r="D191">
        <f t="shared" si="33"/>
        <v>2.9580492849451995E-2</v>
      </c>
      <c r="E191">
        <f t="shared" si="44"/>
        <v>7.7145518953840031E-3</v>
      </c>
      <c r="F191">
        <f t="shared" si="44"/>
        <v>5.0091128525403393E-2</v>
      </c>
      <c r="G191">
        <f t="shared" si="34"/>
        <v>5.8522351909540631E-2</v>
      </c>
      <c r="H191">
        <f t="shared" si="37"/>
        <v>3.4295106614589304E-3</v>
      </c>
      <c r="I191">
        <f t="shared" si="38"/>
        <v>2.5879799817100804E-4</v>
      </c>
      <c r="J191">
        <f t="shared" si="39"/>
        <v>4.4825128172930329E-4</v>
      </c>
      <c r="K191">
        <f t="shared" si="40"/>
        <v>7.2636475254606356</v>
      </c>
      <c r="L191">
        <f t="shared" si="41"/>
        <v>4.1936688541232581</v>
      </c>
      <c r="M191">
        <f t="shared" si="42"/>
        <v>7.7495368911939248E-5</v>
      </c>
      <c r="N191">
        <f t="shared" si="43"/>
        <v>5.369036652270897E-4</v>
      </c>
      <c r="O191">
        <f t="shared" si="31"/>
        <v>0.10230887147459661</v>
      </c>
    </row>
    <row r="192" spans="2:15" x14ac:dyDescent="0.3">
      <c r="B192" s="28">
        <f t="shared" si="36"/>
        <v>13.699999999999967</v>
      </c>
      <c r="C192">
        <f t="shared" si="35"/>
        <v>0.15240000000000001</v>
      </c>
      <c r="D192">
        <f t="shared" si="33"/>
        <v>2.9797996473345027E-2</v>
      </c>
      <c r="E192">
        <f t="shared" si="44"/>
        <v>7.7920472642959426E-3</v>
      </c>
      <c r="F192">
        <f t="shared" si="44"/>
        <v>5.062803219063048E-2</v>
      </c>
      <c r="G192">
        <f t="shared" si="34"/>
        <v>5.9236404615579406E-2</v>
      </c>
      <c r="H192">
        <f t="shared" si="37"/>
        <v>3.4613660208180335E-3</v>
      </c>
      <c r="I192">
        <f t="shared" si="38"/>
        <v>2.629678548546123E-4</v>
      </c>
      <c r="J192">
        <f t="shared" si="39"/>
        <v>4.5547368536558652E-4</v>
      </c>
      <c r="K192">
        <f t="shared" si="40"/>
        <v>7.3043605839036267</v>
      </c>
      <c r="L192">
        <f t="shared" si="41"/>
        <v>4.2171745493748523</v>
      </c>
      <c r="M192">
        <f t="shared" si="42"/>
        <v>7.7837554109814246E-5</v>
      </c>
      <c r="N192">
        <f t="shared" si="43"/>
        <v>5.3927439382035964E-4</v>
      </c>
      <c r="O192">
        <f t="shared" si="31"/>
        <v>0.10177196780936953</v>
      </c>
    </row>
    <row r="193" spans="2:15" x14ac:dyDescent="0.3">
      <c r="B193" s="28">
        <f t="shared" si="36"/>
        <v>13.799999999999967</v>
      </c>
      <c r="C193">
        <f t="shared" si="35"/>
        <v>0.15240000000000001</v>
      </c>
      <c r="D193">
        <f t="shared" si="33"/>
        <v>3.0015500097238055E-2</v>
      </c>
      <c r="E193">
        <f t="shared" si="44"/>
        <v>7.869884818405757E-3</v>
      </c>
      <c r="F193">
        <f t="shared" si="44"/>
        <v>5.1167306584450838E-2</v>
      </c>
      <c r="G193">
        <f t="shared" si="34"/>
        <v>5.9955052930034974E-2</v>
      </c>
      <c r="H193">
        <f t="shared" si="37"/>
        <v>3.4933212737981488E-3</v>
      </c>
      <c r="I193">
        <f t="shared" si="38"/>
        <v>2.6718078691986158E-4</v>
      </c>
      <c r="J193">
        <f t="shared" si="39"/>
        <v>4.6277069775143437E-4</v>
      </c>
      <c r="K193">
        <f t="shared" si="40"/>
        <v>7.3450030891150702</v>
      </c>
      <c r="L193">
        <f t="shared" si="41"/>
        <v>4.2406395106992196</v>
      </c>
      <c r="M193">
        <f t="shared" si="42"/>
        <v>7.8180096130464537E-5</v>
      </c>
      <c r="N193">
        <f t="shared" si="43"/>
        <v>5.4164759455433418E-4</v>
      </c>
      <c r="O193">
        <f t="shared" si="31"/>
        <v>0.10123269341554916</v>
      </c>
    </row>
    <row r="194" spans="2:15" x14ac:dyDescent="0.3">
      <c r="B194" s="28">
        <f t="shared" si="36"/>
        <v>13.899999999999967</v>
      </c>
      <c r="C194">
        <f t="shared" si="35"/>
        <v>0.15240000000000001</v>
      </c>
      <c r="D194">
        <f t="shared" si="33"/>
        <v>3.0233003721131083E-2</v>
      </c>
      <c r="E194">
        <f t="shared" si="44"/>
        <v>7.9480649145362223E-3</v>
      </c>
      <c r="F194">
        <f t="shared" si="44"/>
        <v>5.1708954179005173E-2</v>
      </c>
      <c r="G194">
        <f t="shared" si="34"/>
        <v>6.0678307644822273E-2</v>
      </c>
      <c r="H194">
        <f t="shared" si="37"/>
        <v>3.5253762077417489E-3</v>
      </c>
      <c r="I194">
        <f t="shared" si="38"/>
        <v>2.7143703096344928E-4</v>
      </c>
      <c r="J194">
        <f t="shared" si="39"/>
        <v>4.7014272868434062E-4</v>
      </c>
      <c r="K194">
        <f t="shared" si="40"/>
        <v>7.3855748805086803</v>
      </c>
      <c r="L194">
        <f t="shared" si="41"/>
        <v>4.2640636453818246</v>
      </c>
      <c r="M194">
        <f t="shared" si="42"/>
        <v>7.8523004132476825E-5</v>
      </c>
      <c r="N194">
        <f t="shared" si="43"/>
        <v>5.4402333088156318E-4</v>
      </c>
      <c r="O194">
        <f t="shared" si="31"/>
        <v>0.10069104582099483</v>
      </c>
    </row>
    <row r="195" spans="2:15" x14ac:dyDescent="0.3">
      <c r="B195" s="28">
        <f t="shared" si="36"/>
        <v>13.999999999999966</v>
      </c>
      <c r="C195">
        <f t="shared" si="35"/>
        <v>0.15240000000000001</v>
      </c>
      <c r="D195">
        <f t="shared" si="33"/>
        <v>3.0450507345024115E-2</v>
      </c>
      <c r="E195">
        <f t="shared" si="44"/>
        <v>8.0265879186686984E-3</v>
      </c>
      <c r="F195">
        <f t="shared" si="44"/>
        <v>5.2252977509886736E-2</v>
      </c>
      <c r="G195">
        <f t="shared" si="34"/>
        <v>6.1406179649123573E-2</v>
      </c>
      <c r="H195">
        <f t="shared" si="37"/>
        <v>3.5575306129719229E-3</v>
      </c>
      <c r="I195">
        <f t="shared" si="38"/>
        <v>2.757368245492679E-4</v>
      </c>
      <c r="J195">
        <f t="shared" si="39"/>
        <v>4.7759018963703726E-4</v>
      </c>
      <c r="K195">
        <f t="shared" si="40"/>
        <v>7.4260757991937654</v>
      </c>
      <c r="L195">
        <f t="shared" si="41"/>
        <v>4.2874468616870853</v>
      </c>
      <c r="M195">
        <f t="shared" si="42"/>
        <v>7.8866287196651484E-5</v>
      </c>
      <c r="N195">
        <f t="shared" si="43"/>
        <v>5.4640166571567699E-4</v>
      </c>
      <c r="O195">
        <f t="shared" si="31"/>
        <v>0.10014702249011327</v>
      </c>
    </row>
    <row r="196" spans="2:15" x14ac:dyDescent="0.3">
      <c r="B196" s="28">
        <f t="shared" si="36"/>
        <v>14.099999999999966</v>
      </c>
      <c r="C196">
        <f t="shared" si="35"/>
        <v>0.15240000000000001</v>
      </c>
      <c r="D196">
        <f t="shared" si="33"/>
        <v>3.0668010968917143E-2</v>
      </c>
      <c r="E196">
        <f t="shared" si="44"/>
        <v>8.1054542058653506E-3</v>
      </c>
      <c r="F196">
        <f t="shared" si="44"/>
        <v>5.2799379175602415E-2</v>
      </c>
      <c r="G196">
        <f t="shared" si="34"/>
        <v>6.2138679929281682E-2</v>
      </c>
      <c r="H196">
        <f t="shared" si="37"/>
        <v>3.5897842827403385E-3</v>
      </c>
      <c r="I196">
        <f t="shared" si="38"/>
        <v>2.800804062163637E-4</v>
      </c>
      <c r="J196">
        <f t="shared" si="39"/>
        <v>4.8511349377127193E-4</v>
      </c>
      <c r="K196">
        <f t="shared" si="40"/>
        <v>7.4665056879134033</v>
      </c>
      <c r="L196">
        <f t="shared" si="41"/>
        <v>4.3107890688226753</v>
      </c>
      <c r="M196">
        <f t="shared" si="42"/>
        <v>7.920995432856224E-5</v>
      </c>
      <c r="N196">
        <f t="shared" si="43"/>
        <v>5.4878266144912046E-4</v>
      </c>
      <c r="O196">
        <f t="shared" si="31"/>
        <v>9.9600620824397593E-2</v>
      </c>
    </row>
    <row r="197" spans="2:15" x14ac:dyDescent="0.3">
      <c r="B197" s="28">
        <f t="shared" si="36"/>
        <v>14.199999999999966</v>
      </c>
      <c r="C197">
        <f t="shared" si="35"/>
        <v>0.15240000000000001</v>
      </c>
      <c r="D197">
        <f t="shared" si="33"/>
        <v>3.0885514592810175E-2</v>
      </c>
      <c r="E197">
        <f t="shared" si="44"/>
        <v>8.1846641601939132E-3</v>
      </c>
      <c r="F197">
        <f t="shared" si="44"/>
        <v>5.3348161837051537E-2</v>
      </c>
      <c r="G197">
        <f t="shared" si="34"/>
        <v>6.2875819568706248E-2</v>
      </c>
      <c r="H197">
        <f t="shared" si="37"/>
        <v>3.6221370131764271E-3</v>
      </c>
      <c r="I197">
        <f t="shared" si="38"/>
        <v>2.8446801548692046E-4</v>
      </c>
      <c r="J197">
        <f t="shared" si="39"/>
        <v>4.9271305595163643E-4</v>
      </c>
      <c r="K197">
        <f t="shared" si="40"/>
        <v>7.5068643909844521</v>
      </c>
      <c r="L197">
        <f t="shared" si="41"/>
        <v>4.3340901769048896</v>
      </c>
      <c r="M197">
        <f t="shared" si="42"/>
        <v>7.9554014461046934E-5</v>
      </c>
      <c r="N197">
        <f t="shared" si="43"/>
        <v>5.5116637997041002E-4</v>
      </c>
      <c r="O197">
        <f t="shared" si="31"/>
        <v>9.9051838162948463E-2</v>
      </c>
    </row>
    <row r="198" spans="2:15" x14ac:dyDescent="0.3">
      <c r="B198" s="28">
        <f t="shared" si="36"/>
        <v>14.299999999999965</v>
      </c>
      <c r="C198">
        <f t="shared" si="35"/>
        <v>0.15240000000000001</v>
      </c>
      <c r="D198">
        <f t="shared" si="33"/>
        <v>3.1103018216703204E-2</v>
      </c>
      <c r="E198">
        <f t="shared" si="44"/>
        <v>8.2642181746549609E-3</v>
      </c>
      <c r="F198">
        <f t="shared" si="44"/>
        <v>5.3899328217021945E-2</v>
      </c>
      <c r="G198">
        <f t="shared" si="34"/>
        <v>6.3617609747793236E-2</v>
      </c>
      <c r="H198">
        <f t="shared" si="37"/>
        <v>3.654588603237828E-3</v>
      </c>
      <c r="I198">
        <f t="shared" si="38"/>
        <v>2.8889989287423973E-4</v>
      </c>
      <c r="J198">
        <f t="shared" si="39"/>
        <v>5.0038929275938906E-4</v>
      </c>
      <c r="K198">
        <f t="shared" si="40"/>
        <v>7.5471517542402529</v>
      </c>
      <c r="L198">
        <f t="shared" si="41"/>
        <v>4.3573500969255656</v>
      </c>
      <c r="M198">
        <f t="shared" si="42"/>
        <v>7.9898476456622772E-5</v>
      </c>
      <c r="N198">
        <f t="shared" si="43"/>
        <v>5.535528826808657E-4</v>
      </c>
      <c r="O198">
        <f t="shared" si="31"/>
        <v>9.8500671782978055E-2</v>
      </c>
    </row>
    <row r="199" spans="2:15" x14ac:dyDescent="0.3">
      <c r="B199" s="28">
        <f t="shared" si="36"/>
        <v>14.399999999999965</v>
      </c>
      <c r="C199">
        <f t="shared" si="35"/>
        <v>0.15240000000000001</v>
      </c>
      <c r="D199">
        <f t="shared" si="33"/>
        <v>3.1320521840596229E-2</v>
      </c>
      <c r="E199">
        <f t="shared" si="44"/>
        <v>8.3441166511115834E-3</v>
      </c>
      <c r="F199">
        <f t="shared" si="44"/>
        <v>5.445288109970281E-2</v>
      </c>
      <c r="G199">
        <f t="shared" si="34"/>
        <v>6.4364061743857018E-2</v>
      </c>
      <c r="H199">
        <f t="shared" si="37"/>
        <v>3.6871388546619831E-3</v>
      </c>
      <c r="I199">
        <f t="shared" si="38"/>
        <v>2.9337627989075421E-4</v>
      </c>
      <c r="J199">
        <f t="shared" si="39"/>
        <v>5.0814262250633375E-4</v>
      </c>
      <c r="K199">
        <f t="shared" si="40"/>
        <v>7.5873676249751965</v>
      </c>
      <c r="L199">
        <f t="shared" si="41"/>
        <v>4.380568740720082</v>
      </c>
      <c r="M199">
        <f t="shared" si="42"/>
        <v>8.0243349109835682E-5</v>
      </c>
      <c r="N199">
        <f t="shared" si="43"/>
        <v>5.5594223051088894E-4</v>
      </c>
      <c r="O199">
        <f t="shared" si="31"/>
        <v>9.7947118900297198E-2</v>
      </c>
    </row>
    <row r="200" spans="2:15" x14ac:dyDescent="0.3">
      <c r="B200" s="28">
        <f t="shared" si="36"/>
        <v>14.499999999999964</v>
      </c>
      <c r="C200">
        <f t="shared" si="35"/>
        <v>0.15240000000000001</v>
      </c>
      <c r="D200">
        <f t="shared" si="33"/>
        <v>3.1538025464489257E-2</v>
      </c>
      <c r="E200">
        <f t="shared" si="44"/>
        <v>8.4243600002214189E-3</v>
      </c>
      <c r="F200">
        <f t="shared" si="44"/>
        <v>5.5008823330213702E-2</v>
      </c>
      <c r="G200">
        <f t="shared" si="34"/>
        <v>6.5115186931075181E-2</v>
      </c>
      <c r="H200">
        <f t="shared" si="37"/>
        <v>3.7197875719189024E-3</v>
      </c>
      <c r="I200">
        <f t="shared" si="38"/>
        <v>2.9789741905604316E-4</v>
      </c>
      <c r="J200">
        <f t="shared" si="39"/>
        <v>5.1597346524870379E-4</v>
      </c>
      <c r="K200">
        <f t="shared" si="40"/>
        <v>7.6275118518916267</v>
      </c>
      <c r="L200">
        <f t="shared" si="41"/>
        <v>4.4037460209366914</v>
      </c>
      <c r="M200">
        <f t="shared" si="42"/>
        <v>8.0588641149541195E-5</v>
      </c>
      <c r="N200">
        <f t="shared" si="43"/>
        <v>5.5833448393576512E-4</v>
      </c>
      <c r="O200">
        <f t="shared" si="31"/>
        <v>9.7391176669786306E-2</v>
      </c>
    </row>
    <row r="201" spans="2:15" x14ac:dyDescent="0.3">
      <c r="B201" s="28">
        <f t="shared" si="36"/>
        <v>14.599999999999964</v>
      </c>
      <c r="C201">
        <f t="shared" si="35"/>
        <v>0.15240000000000001</v>
      </c>
      <c r="D201">
        <f t="shared" si="33"/>
        <v>3.1755529088382285E-2</v>
      </c>
      <c r="E201">
        <f t="shared" si="44"/>
        <v>8.5049486413709598E-3</v>
      </c>
      <c r="F201">
        <f t="shared" si="44"/>
        <v>5.5567157814149469E-2</v>
      </c>
      <c r="G201">
        <f t="shared" si="34"/>
        <v>6.5870996780445445E-2</v>
      </c>
      <c r="H201">
        <f t="shared" si="37"/>
        <v>3.7525345621650047E-3</v>
      </c>
      <c r="I201">
        <f t="shared" si="38"/>
        <v>3.0246355390488734E-4</v>
      </c>
      <c r="J201">
        <f t="shared" si="39"/>
        <v>5.2388224280111269E-4</v>
      </c>
      <c r="K201">
        <f t="shared" si="40"/>
        <v>7.6675842850480986</v>
      </c>
      <c r="L201">
        <f t="shared" si="41"/>
        <v>4.426881851006665</v>
      </c>
      <c r="M201">
        <f t="shared" si="42"/>
        <v>8.0934361241127934E-5</v>
      </c>
      <c r="N201">
        <f t="shared" si="43"/>
        <v>5.6072970299106742E-4</v>
      </c>
      <c r="O201">
        <f t="shared" si="31"/>
        <v>9.6832842185850532E-2</v>
      </c>
    </row>
    <row r="202" spans="2:15" x14ac:dyDescent="0.3">
      <c r="B202" s="28">
        <f t="shared" si="36"/>
        <v>14.699999999999964</v>
      </c>
      <c r="C202">
        <f t="shared" si="35"/>
        <v>0.15240000000000001</v>
      </c>
      <c r="D202">
        <f t="shared" si="33"/>
        <v>3.1973032712275321E-2</v>
      </c>
      <c r="E202">
        <f t="shared" si="44"/>
        <v>8.5858830026120884E-3</v>
      </c>
      <c r="F202">
        <f t="shared" si="44"/>
        <v>5.6127887517140533E-2</v>
      </c>
      <c r="G202">
        <f t="shared" si="34"/>
        <v>6.6631502859754776E-2</v>
      </c>
      <c r="H202">
        <f t="shared" si="37"/>
        <v>3.7853796351980601E-3</v>
      </c>
      <c r="I202">
        <f t="shared" si="38"/>
        <v>3.0707492899533027E-4</v>
      </c>
      <c r="J202">
        <f t="shared" si="39"/>
        <v>5.3186937875051741E-4</v>
      </c>
      <c r="K202">
        <f t="shared" si="40"/>
        <v>7.7075847758099467</v>
      </c>
      <c r="L202">
        <f t="shared" si="41"/>
        <v>4.4499761451157331</v>
      </c>
      <c r="M202">
        <f t="shared" si="42"/>
        <v>8.1280517988676062E-5</v>
      </c>
      <c r="N202">
        <f t="shared" si="43"/>
        <v>5.6312794728761225E-4</v>
      </c>
      <c r="O202">
        <f t="shared" si="31"/>
        <v>9.6272112482859468E-2</v>
      </c>
    </row>
    <row r="203" spans="2:15" x14ac:dyDescent="0.3">
      <c r="B203" s="28">
        <f t="shared" si="36"/>
        <v>14.799999999999963</v>
      </c>
      <c r="C203">
        <f t="shared" si="35"/>
        <v>0.15240000000000001</v>
      </c>
      <c r="D203">
        <f t="shared" si="33"/>
        <v>3.2190536336168349E-2</v>
      </c>
      <c r="E203">
        <f t="shared" ref="E203:F218" si="45">E202+M202</f>
        <v>8.6671635206007642E-3</v>
      </c>
      <c r="F203">
        <f t="shared" si="45"/>
        <v>5.6691015464428146E-2</v>
      </c>
      <c r="G203">
        <f t="shared" si="34"/>
        <v>6.7396716833560563E-2</v>
      </c>
      <c r="H203">
        <f t="shared" si="37"/>
        <v>3.8183226034131804E-3</v>
      </c>
      <c r="I203">
        <f t="shared" si="38"/>
        <v>3.1173178991675715E-4</v>
      </c>
      <c r="J203">
        <f t="shared" si="39"/>
        <v>5.3993529847021075E-4</v>
      </c>
      <c r="K203">
        <f t="shared" si="40"/>
        <v>7.7475131768018217</v>
      </c>
      <c r="L203">
        <f t="shared" si="41"/>
        <v>4.4730288181767053</v>
      </c>
      <c r="M203">
        <f t="shared" si="42"/>
        <v>8.1627119937054777E-5</v>
      </c>
      <c r="N203">
        <f t="shared" si="43"/>
        <v>5.6552927602598912E-4</v>
      </c>
      <c r="O203">
        <f t="shared" si="31"/>
        <v>9.5708984535571862E-2</v>
      </c>
    </row>
    <row r="204" spans="2:15" x14ac:dyDescent="0.3">
      <c r="B204" s="28">
        <f t="shared" si="36"/>
        <v>14.899999999999963</v>
      </c>
      <c r="C204">
        <f t="shared" si="35"/>
        <v>0.15240000000000001</v>
      </c>
      <c r="D204">
        <f t="shared" si="33"/>
        <v>3.2408039960061377E-2</v>
      </c>
      <c r="E204">
        <f t="shared" si="45"/>
        <v>8.7487906405378183E-3</v>
      </c>
      <c r="F204">
        <f t="shared" si="45"/>
        <v>5.7256544740454135E-2</v>
      </c>
      <c r="G204">
        <f t="shared" si="34"/>
        <v>6.8166650463183112E-2</v>
      </c>
      <c r="H204">
        <f t="shared" si="37"/>
        <v>3.8513632817598039E-3</v>
      </c>
      <c r="I204">
        <f t="shared" si="38"/>
        <v>3.1643438329800872E-4</v>
      </c>
      <c r="J204">
        <f t="shared" si="39"/>
        <v>5.4808042913387562E-4</v>
      </c>
      <c r="K204">
        <f t="shared" si="40"/>
        <v>7.787369341861317</v>
      </c>
      <c r="L204">
        <f t="shared" si="41"/>
        <v>4.4960397858026706</v>
      </c>
      <c r="M204">
        <f t="shared" si="42"/>
        <v>8.197417557397025E-5</v>
      </c>
      <c r="N204">
        <f t="shared" si="43"/>
        <v>5.6793374801075247E-4</v>
      </c>
      <c r="O204">
        <f t="shared" si="31"/>
        <v>9.5143455259545873E-2</v>
      </c>
    </row>
    <row r="205" spans="2:15" x14ac:dyDescent="0.3">
      <c r="B205" s="28">
        <f t="shared" si="36"/>
        <v>14.999999999999963</v>
      </c>
      <c r="C205">
        <f t="shared" si="35"/>
        <v>0.15240000000000001</v>
      </c>
      <c r="D205">
        <f t="shared" si="33"/>
        <v>3.2625543583954406E-2</v>
      </c>
      <c r="E205">
        <f t="shared" si="45"/>
        <v>8.8307648161117889E-3</v>
      </c>
      <c r="F205">
        <f t="shared" si="45"/>
        <v>5.7824478488464885E-2</v>
      </c>
      <c r="G205">
        <f t="shared" si="34"/>
        <v>6.8941315606710032E-2</v>
      </c>
      <c r="H205">
        <f t="shared" si="37"/>
        <v>3.88450148769967E-3</v>
      </c>
      <c r="I205">
        <f t="shared" si="38"/>
        <v>3.2118295681551559E-4</v>
      </c>
      <c r="J205">
        <f t="shared" si="39"/>
        <v>5.5630519972967355E-4</v>
      </c>
      <c r="K205">
        <f t="shared" si="40"/>
        <v>7.8271531259946157</v>
      </c>
      <c r="L205">
        <f t="shared" si="41"/>
        <v>4.5190089642814133</v>
      </c>
      <c r="M205">
        <f t="shared" si="42"/>
        <v>8.2321693331955176E-5</v>
      </c>
      <c r="N205">
        <f t="shared" si="43"/>
        <v>5.7034142166420153E-4</v>
      </c>
      <c r="O205">
        <f t="shared" si="31"/>
        <v>9.4575521511535116E-2</v>
      </c>
    </row>
    <row r="206" spans="2:15" x14ac:dyDescent="0.3">
      <c r="B206" s="28">
        <f t="shared" si="36"/>
        <v>15.099999999999962</v>
      </c>
      <c r="C206">
        <f t="shared" si="35"/>
        <v>0.15240000000000001</v>
      </c>
      <c r="D206">
        <f t="shared" si="33"/>
        <v>3.2843047207847434E-2</v>
      </c>
      <c r="E206">
        <f t="shared" si="45"/>
        <v>8.9130865094437448E-3</v>
      </c>
      <c r="F206">
        <f t="shared" si="45"/>
        <v>5.8394819910129084E-2</v>
      </c>
      <c r="G206">
        <f t="shared" si="34"/>
        <v>6.9720724219011682E-2</v>
      </c>
      <c r="H206">
        <f t="shared" si="37"/>
        <v>3.917737041165755E-3</v>
      </c>
      <c r="I206">
        <f t="shared" si="38"/>
        <v>3.2597775920145108E-4</v>
      </c>
      <c r="J206">
        <f t="shared" si="39"/>
        <v>5.6461004107436635E-4</v>
      </c>
      <c r="K206">
        <f t="shared" si="40"/>
        <v>7.8668643853336508</v>
      </c>
      <c r="L206">
        <f t="shared" si="41"/>
        <v>4.5419362705506625</v>
      </c>
      <c r="M206">
        <f t="shared" si="42"/>
        <v>8.2669681590306402E-5</v>
      </c>
      <c r="N206">
        <f t="shared" si="43"/>
        <v>5.7275235503980869E-4</v>
      </c>
      <c r="O206">
        <f t="shared" si="31"/>
        <v>9.4005180089870924E-2</v>
      </c>
    </row>
    <row r="207" spans="2:15" x14ac:dyDescent="0.3">
      <c r="B207" s="28">
        <f t="shared" si="36"/>
        <v>15.199999999999962</v>
      </c>
      <c r="C207">
        <f t="shared" si="35"/>
        <v>0.15240000000000001</v>
      </c>
      <c r="D207">
        <f t="shared" si="33"/>
        <v>3.3060550831740462E-2</v>
      </c>
      <c r="E207">
        <f t="shared" si="45"/>
        <v>8.995756191034052E-3</v>
      </c>
      <c r="F207">
        <f t="shared" si="45"/>
        <v>5.896757226516889E-2</v>
      </c>
      <c r="G207">
        <f t="shared" si="34"/>
        <v>7.050488835176788E-2</v>
      </c>
      <c r="H207">
        <f t="shared" si="37"/>
        <v>3.9510697645221372E-3</v>
      </c>
      <c r="I207">
        <f t="shared" si="38"/>
        <v>3.3081904025190786E-4</v>
      </c>
      <c r="J207">
        <f t="shared" si="39"/>
        <v>5.729953858274779E-4</v>
      </c>
      <c r="K207">
        <f t="shared" si="40"/>
        <v>7.9065029770949113</v>
      </c>
      <c r="L207">
        <f t="shared" si="41"/>
        <v>4.5648216221743239</v>
      </c>
      <c r="M207">
        <f t="shared" si="42"/>
        <v>8.3018148676970905E-5</v>
      </c>
      <c r="N207">
        <f t="shared" si="43"/>
        <v>5.7516660583528244E-4</v>
      </c>
      <c r="O207">
        <f t="shared" si="31"/>
        <v>9.3432427734831125E-2</v>
      </c>
    </row>
    <row r="208" spans="2:15" x14ac:dyDescent="0.3">
      <c r="B208" s="28">
        <f t="shared" si="36"/>
        <v>15.299999999999962</v>
      </c>
      <c r="C208">
        <f t="shared" si="35"/>
        <v>0.15240000000000001</v>
      </c>
      <c r="D208">
        <f t="shared" si="33"/>
        <v>3.3278054455633491E-2</v>
      </c>
      <c r="E208">
        <f t="shared" si="45"/>
        <v>9.0787743397110227E-3</v>
      </c>
      <c r="F208">
        <f t="shared" si="45"/>
        <v>5.9542738871004169E-2</v>
      </c>
      <c r="G208">
        <f t="shared" si="34"/>
        <v>7.1293820153505549E-2</v>
      </c>
      <c r="H208">
        <f t="shared" si="37"/>
        <v>3.9844994825247336E-3</v>
      </c>
      <c r="I208">
        <f t="shared" si="38"/>
        <v>3.3570705083512081E-4</v>
      </c>
      <c r="J208">
        <f t="shared" si="39"/>
        <v>5.8146166850553708E-4</v>
      </c>
      <c r="K208">
        <f t="shared" si="40"/>
        <v>7.946068759539008</v>
      </c>
      <c r="L208">
        <f t="shared" si="41"/>
        <v>4.5876649373191229</v>
      </c>
      <c r="M208">
        <f t="shared" si="42"/>
        <v>8.3367102870390296E-5</v>
      </c>
      <c r="N208">
        <f t="shared" si="43"/>
        <v>5.7758423140534868E-4</v>
      </c>
      <c r="O208">
        <f t="shared" si="31"/>
        <v>9.2857261128995838E-2</v>
      </c>
    </row>
    <row r="209" spans="2:15" x14ac:dyDescent="0.3">
      <c r="B209" s="28">
        <f t="shared" si="36"/>
        <v>15.399999999999961</v>
      </c>
      <c r="C209">
        <f t="shared" si="35"/>
        <v>0.15240000000000001</v>
      </c>
      <c r="D209">
        <f t="shared" si="33"/>
        <v>3.3495558079526519E-2</v>
      </c>
      <c r="E209">
        <f t="shared" si="45"/>
        <v>9.1621414425814129E-3</v>
      </c>
      <c r="F209">
        <f t="shared" si="45"/>
        <v>6.0120323102409515E-2</v>
      </c>
      <c r="G209">
        <f t="shared" si="34"/>
        <v>7.2087531869647101E-2</v>
      </c>
      <c r="H209">
        <f t="shared" si="37"/>
        <v>4.0180260222829655E-3</v>
      </c>
      <c r="I209">
        <f t="shared" si="38"/>
        <v>3.4064204289968299E-4</v>
      </c>
      <c r="J209">
        <f t="shared" si="39"/>
        <v>5.9000932549630803E-4</v>
      </c>
      <c r="K209">
        <f t="shared" si="40"/>
        <v>7.9855615919328633</v>
      </c>
      <c r="L209">
        <f t="shared" si="41"/>
        <v>4.6104661347327749</v>
      </c>
      <c r="M209">
        <f t="shared" si="42"/>
        <v>8.371655240128545E-5</v>
      </c>
      <c r="N209">
        <f t="shared" si="43"/>
        <v>5.8000528877411473E-4</v>
      </c>
      <c r="O209">
        <f t="shared" si="31"/>
        <v>9.2279676897590493E-2</v>
      </c>
    </row>
    <row r="210" spans="2:15" x14ac:dyDescent="0.3">
      <c r="B210" s="28">
        <f t="shared" si="36"/>
        <v>15.499999999999961</v>
      </c>
      <c r="C210">
        <f t="shared" si="35"/>
        <v>0.15240000000000001</v>
      </c>
      <c r="D210">
        <f t="shared" si="33"/>
        <v>3.3713061703419547E-2</v>
      </c>
      <c r="E210">
        <f t="shared" si="45"/>
        <v>9.2458579949826983E-3</v>
      </c>
      <c r="F210">
        <f t="shared" si="45"/>
        <v>6.0700328391183632E-2</v>
      </c>
      <c r="G210">
        <f t="shared" si="34"/>
        <v>7.2886035842569585E-2</v>
      </c>
      <c r="H210">
        <f t="shared" si="37"/>
        <v>4.0516492132222134E-3</v>
      </c>
      <c r="I210">
        <f t="shared" si="38"/>
        <v>3.45624269482827E-4</v>
      </c>
      <c r="J210">
        <f t="shared" si="39"/>
        <v>5.9863879507313371E-4</v>
      </c>
      <c r="K210">
        <f t="shared" si="40"/>
        <v>8.0249813345117964</v>
      </c>
      <c r="L210">
        <f t="shared" si="41"/>
        <v>4.6332251337221084</v>
      </c>
      <c r="M210">
        <f t="shared" si="42"/>
        <v>8.406650545441101E-5</v>
      </c>
      <c r="N210">
        <f t="shared" si="43"/>
        <v>5.8242983464722392E-4</v>
      </c>
      <c r="O210">
        <f t="shared" si="31"/>
        <v>9.1699671608816369E-2</v>
      </c>
    </row>
    <row r="211" spans="2:15" x14ac:dyDescent="0.3">
      <c r="B211" s="28">
        <f t="shared" si="36"/>
        <v>15.599999999999961</v>
      </c>
      <c r="C211">
        <f t="shared" si="35"/>
        <v>0.15240000000000001</v>
      </c>
      <c r="D211">
        <f t="shared" si="33"/>
        <v>3.3930565327312583E-2</v>
      </c>
      <c r="E211">
        <f t="shared" si="45"/>
        <v>9.32992450043711E-3</v>
      </c>
      <c r="F211">
        <f t="shared" si="45"/>
        <v>6.1282758225830854E-2</v>
      </c>
      <c r="G211">
        <f t="shared" si="34"/>
        <v>7.3689344511674179E-2</v>
      </c>
      <c r="H211">
        <f t="shared" si="37"/>
        <v>4.0853688870471343E-3</v>
      </c>
      <c r="I211">
        <f t="shared" si="38"/>
        <v>3.5065398471870933E-4</v>
      </c>
      <c r="J211">
        <f t="shared" si="39"/>
        <v>6.0735051740928522E-4</v>
      </c>
      <c r="K211">
        <f t="shared" si="40"/>
        <v>8.0643278484439183</v>
      </c>
      <c r="L211">
        <f t="shared" si="41"/>
        <v>4.6559418541324922</v>
      </c>
      <c r="M211">
        <f t="shared" si="42"/>
        <v>8.441697017025556E-5</v>
      </c>
      <c r="N211">
        <f t="shared" si="43"/>
        <v>5.8485792542363588E-4</v>
      </c>
      <c r="O211">
        <f t="shared" si="31"/>
        <v>9.1117241774169161E-2</v>
      </c>
    </row>
    <row r="212" spans="2:15" x14ac:dyDescent="0.3">
      <c r="B212" s="28">
        <f t="shared" si="36"/>
        <v>15.69999999999996</v>
      </c>
      <c r="C212">
        <f t="shared" si="35"/>
        <v>0.15240000000000001</v>
      </c>
      <c r="D212">
        <f t="shared" si="33"/>
        <v>3.4148068951205611E-2</v>
      </c>
      <c r="E212">
        <f t="shared" si="45"/>
        <v>9.4143414706073653E-3</v>
      </c>
      <c r="F212">
        <f t="shared" si="45"/>
        <v>6.1867616151254488E-2</v>
      </c>
      <c r="G212">
        <f t="shared" si="34"/>
        <v>7.4497470413466063E-2</v>
      </c>
      <c r="H212">
        <f t="shared" si="37"/>
        <v>4.1191848777057775E-3</v>
      </c>
      <c r="I212">
        <f t="shared" si="38"/>
        <v>3.557314438467324E-4</v>
      </c>
      <c r="J212">
        <f t="shared" si="39"/>
        <v>6.161449345923755E-4</v>
      </c>
      <c r="K212">
        <f t="shared" si="40"/>
        <v>8.1036009957954089</v>
      </c>
      <c r="L212">
        <f t="shared" si="41"/>
        <v>4.6786162163278</v>
      </c>
      <c r="M212">
        <f t="shared" si="42"/>
        <v>8.4767954646703441E-5</v>
      </c>
      <c r="N212">
        <f t="shared" si="43"/>
        <v>5.8728961720713865E-4</v>
      </c>
      <c r="O212">
        <f t="shared" si="31"/>
        <v>9.0532383848745512E-2</v>
      </c>
    </row>
    <row r="213" spans="2:15" x14ac:dyDescent="0.3">
      <c r="B213" s="28">
        <f t="shared" si="36"/>
        <v>15.79999999999996</v>
      </c>
      <c r="C213">
        <f t="shared" si="35"/>
        <v>0.15240000000000001</v>
      </c>
      <c r="D213">
        <f t="shared" si="33"/>
        <v>3.4365572575098632E-2</v>
      </c>
      <c r="E213">
        <f t="shared" si="45"/>
        <v>9.4991094252540684E-3</v>
      </c>
      <c r="F213">
        <f t="shared" si="45"/>
        <v>6.2454905768461626E-2</v>
      </c>
      <c r="G213">
        <f t="shared" si="34"/>
        <v>7.531042618164456E-2</v>
      </c>
      <c r="H213">
        <f t="shared" si="37"/>
        <v>4.1530970213544656E-3</v>
      </c>
      <c r="I213">
        <f t="shared" si="38"/>
        <v>3.6085690321990377E-4</v>
      </c>
      <c r="J213">
        <f t="shared" si="39"/>
        <v>6.2502249063883851E-4</v>
      </c>
      <c r="K213">
        <f t="shared" si="40"/>
        <v>8.1428006394967678</v>
      </c>
      <c r="L213">
        <f t="shared" si="41"/>
        <v>4.7012481411709155</v>
      </c>
      <c r="M213">
        <f t="shared" si="42"/>
        <v>8.5119466940658105E-5</v>
      </c>
      <c r="N213">
        <f t="shared" si="43"/>
        <v>5.8972496581759693E-4</v>
      </c>
      <c r="O213">
        <f t="shared" si="31"/>
        <v>8.9945094231538375E-2</v>
      </c>
    </row>
    <row r="214" spans="2:15" x14ac:dyDescent="0.3">
      <c r="B214" s="28">
        <f t="shared" si="36"/>
        <v>15.899999999999959</v>
      </c>
      <c r="C214">
        <f t="shared" si="35"/>
        <v>0.15240000000000001</v>
      </c>
      <c r="D214">
        <f t="shared" si="33"/>
        <v>3.4583076198991668E-2</v>
      </c>
      <c r="E214">
        <f t="shared" si="45"/>
        <v>9.5842288921947263E-3</v>
      </c>
      <c r="F214">
        <f t="shared" si="45"/>
        <v>6.3044630734279225E-2</v>
      </c>
      <c r="G214">
        <f t="shared" si="34"/>
        <v>7.6128224547203083E-2</v>
      </c>
      <c r="H214">
        <f t="shared" si="37"/>
        <v>4.1871051563234446E-3</v>
      </c>
      <c r="I214">
        <f t="shared" si="38"/>
        <v>3.6603062031322054E-4</v>
      </c>
      <c r="J214">
        <f t="shared" si="39"/>
        <v>6.3398363150845075E-4</v>
      </c>
      <c r="K214">
        <f t="shared" si="40"/>
        <v>8.1819266433104278</v>
      </c>
      <c r="L214">
        <f t="shared" si="41"/>
        <v>4.7238375500050473</v>
      </c>
      <c r="M214">
        <f t="shared" si="42"/>
        <v>8.547151506962391E-5</v>
      </c>
      <c r="N214">
        <f t="shared" si="43"/>
        <v>5.9216402680191014E-4</v>
      </c>
      <c r="O214">
        <f t="shared" si="31"/>
        <v>8.9355369265720783E-2</v>
      </c>
    </row>
    <row r="215" spans="2:15" x14ac:dyDescent="0.3">
      <c r="B215" s="28">
        <f t="shared" si="36"/>
        <v>15.999999999999959</v>
      </c>
      <c r="C215">
        <f t="shared" si="35"/>
        <v>0.15240000000000001</v>
      </c>
      <c r="D215">
        <f t="shared" si="33"/>
        <v>3.4800579822884696E-2</v>
      </c>
      <c r="E215">
        <f t="shared" si="45"/>
        <v>9.6697004072643505E-3</v>
      </c>
      <c r="F215">
        <f t="shared" si="45"/>
        <v>6.3636794761081139E-2</v>
      </c>
      <c r="G215">
        <f t="shared" si="34"/>
        <v>7.695087833853935E-2</v>
      </c>
      <c r="H215">
        <f t="shared" si="37"/>
        <v>4.2212091230832641E-3</v>
      </c>
      <c r="I215">
        <f t="shared" si="38"/>
        <v>3.7125285373209134E-4</v>
      </c>
      <c r="J215">
        <f t="shared" si="39"/>
        <v>6.4302880511891904E-4</v>
      </c>
      <c r="K215">
        <f t="shared" si="40"/>
        <v>8.2209788717993639</v>
      </c>
      <c r="L215">
        <f t="shared" si="41"/>
        <v>4.7463843646355901</v>
      </c>
      <c r="M215">
        <f t="shared" si="42"/>
        <v>8.5824107013251366E-5</v>
      </c>
      <c r="N215">
        <f t="shared" si="43"/>
        <v>5.9460685544471888E-4</v>
      </c>
      <c r="O215">
        <f t="shared" si="31"/>
        <v>8.8763205238918869E-2</v>
      </c>
    </row>
    <row r="216" spans="2:15" x14ac:dyDescent="0.3">
      <c r="B216" s="28">
        <f t="shared" si="36"/>
        <v>16.099999999999959</v>
      </c>
      <c r="C216">
        <f t="shared" si="35"/>
        <v>0.15240000000000001</v>
      </c>
      <c r="D216">
        <f t="shared" si="33"/>
        <v>3.5018083446777731E-2</v>
      </c>
      <c r="E216">
        <f t="shared" si="45"/>
        <v>9.7555245142776012E-3</v>
      </c>
      <c r="F216">
        <f t="shared" si="45"/>
        <v>6.4231401616525852E-2</v>
      </c>
      <c r="G216">
        <f t="shared" si="34"/>
        <v>7.7778400481574972E-2</v>
      </c>
      <c r="H216">
        <f t="shared" si="37"/>
        <v>4.2554087642118852E-3</v>
      </c>
      <c r="I216">
        <f t="shared" si="38"/>
        <v>3.7652386322078362E-4</v>
      </c>
      <c r="J216">
        <f t="shared" si="39"/>
        <v>6.5215846136051176E-4</v>
      </c>
      <c r="K216">
        <f t="shared" si="40"/>
        <v>8.2599571902968343</v>
      </c>
      <c r="L216">
        <f t="shared" si="41"/>
        <v>4.7688885073126617</v>
      </c>
      <c r="M216">
        <f t="shared" si="42"/>
        <v>8.6177250714844879E-5</v>
      </c>
      <c r="N216">
        <f t="shared" si="43"/>
        <v>5.9705350677885082E-4</v>
      </c>
      <c r="O216">
        <f t="shared" si="31"/>
        <v>8.8168598383474156E-2</v>
      </c>
    </row>
    <row r="217" spans="2:15" x14ac:dyDescent="0.3">
      <c r="B217" s="28">
        <f t="shared" si="36"/>
        <v>16.19999999999996</v>
      </c>
      <c r="C217">
        <f t="shared" si="35"/>
        <v>0.15240000000000001</v>
      </c>
      <c r="D217">
        <f t="shared" si="33"/>
        <v>3.523558707067076E-2</v>
      </c>
      <c r="E217">
        <f t="shared" si="45"/>
        <v>9.8417017649924457E-3</v>
      </c>
      <c r="F217">
        <f t="shared" si="45"/>
        <v>6.4828455123304707E-2</v>
      </c>
      <c r="G217">
        <f t="shared" si="34"/>
        <v>7.8610803999885057E-2</v>
      </c>
      <c r="H217">
        <f t="shared" si="37"/>
        <v>4.2897039243624795E-3</v>
      </c>
      <c r="I217">
        <f t="shared" si="38"/>
        <v>3.8184390967091448E-4</v>
      </c>
      <c r="J217">
        <f t="shared" si="39"/>
        <v>6.6137305211076485E-4</v>
      </c>
      <c r="K217">
        <f t="shared" si="40"/>
        <v>8.2988614648769961</v>
      </c>
      <c r="L217">
        <f t="shared" si="41"/>
        <v>4.7913499007141462</v>
      </c>
      <c r="M217">
        <f t="shared" si="42"/>
        <v>8.653095408283681E-5</v>
      </c>
      <c r="N217">
        <f t="shared" si="43"/>
        <v>5.9950403559553167E-4</v>
      </c>
      <c r="O217">
        <f t="shared" si="31"/>
        <v>8.7571544876695301E-2</v>
      </c>
    </row>
    <row r="218" spans="2:15" x14ac:dyDescent="0.3">
      <c r="B218" s="28">
        <f t="shared" si="36"/>
        <v>16.299999999999962</v>
      </c>
      <c r="C218">
        <f t="shared" si="35"/>
        <v>0.15240000000000001</v>
      </c>
      <c r="D218">
        <f t="shared" si="33"/>
        <v>3.5453090694563795E-2</v>
      </c>
      <c r="E218">
        <f t="shared" si="45"/>
        <v>9.9282327190752823E-3</v>
      </c>
      <c r="F218">
        <f t="shared" si="45"/>
        <v>6.5427959158900234E-2</v>
      </c>
      <c r="G218">
        <f t="shared" si="34"/>
        <v>7.9448102014837041E-2</v>
      </c>
      <c r="H218">
        <f t="shared" si="37"/>
        <v>4.3240944502318862E-3</v>
      </c>
      <c r="I218">
        <f t="shared" si="38"/>
        <v>3.8721325512998183E-4</v>
      </c>
      <c r="J218">
        <f t="shared" si="39"/>
        <v>6.7067303124925871E-4</v>
      </c>
      <c r="K218">
        <f t="shared" si="40"/>
        <v>8.3376915623262846</v>
      </c>
      <c r="L218">
        <f t="shared" si="41"/>
        <v>4.8137684679291528</v>
      </c>
      <c r="M218">
        <f t="shared" si="42"/>
        <v>8.6885224992229673E-5</v>
      </c>
      <c r="N218">
        <f t="shared" si="43"/>
        <v>6.0195849645437987E-4</v>
      </c>
      <c r="O218">
        <f t="shared" si="31"/>
        <v>8.6972040841099774E-2</v>
      </c>
    </row>
    <row r="219" spans="2:15" x14ac:dyDescent="0.3">
      <c r="B219" s="28">
        <f t="shared" si="36"/>
        <v>16.399999999999963</v>
      </c>
      <c r="C219">
        <f t="shared" si="35"/>
        <v>0.15240000000000001</v>
      </c>
      <c r="D219">
        <f t="shared" si="33"/>
        <v>3.567059431845683E-2</v>
      </c>
      <c r="E219">
        <f t="shared" ref="E219:F234" si="46">E218+M218</f>
        <v>1.0015117944067512E-2</v>
      </c>
      <c r="F219">
        <f t="shared" si="46"/>
        <v>6.6029917655354611E-2</v>
      </c>
      <c r="G219">
        <f t="shared" si="34"/>
        <v>8.0290307745739212E-2</v>
      </c>
      <c r="H219">
        <f t="shared" si="37"/>
        <v>4.3585801905297698E-3</v>
      </c>
      <c r="I219">
        <f t="shared" si="38"/>
        <v>3.9263216280991189E-4</v>
      </c>
      <c r="J219">
        <f t="shared" si="39"/>
        <v>6.8005885467242277E-4</v>
      </c>
      <c r="K219">
        <f t="shared" si="40"/>
        <v>8.3764473501162939</v>
      </c>
      <c r="L219">
        <f t="shared" si="41"/>
        <v>4.8361441324423691</v>
      </c>
      <c r="M219">
        <f t="shared" si="42"/>
        <v>8.7240071285999739E-5</v>
      </c>
      <c r="N219">
        <f t="shared" si="43"/>
        <v>6.0441694369312916E-4</v>
      </c>
      <c r="O219">
        <f t="shared" si="31"/>
        <v>8.6370082344645396E-2</v>
      </c>
    </row>
    <row r="220" spans="2:15" x14ac:dyDescent="0.3">
      <c r="B220" s="28">
        <f t="shared" si="36"/>
        <v>16.499999999999964</v>
      </c>
      <c r="C220">
        <f t="shared" si="35"/>
        <v>0.15240000000000001</v>
      </c>
      <c r="D220">
        <f t="shared" si="33"/>
        <v>3.5888097942349859E-2</v>
      </c>
      <c r="E220">
        <f t="shared" si="46"/>
        <v>1.0102358015353512E-2</v>
      </c>
      <c r="F220">
        <f t="shared" si="46"/>
        <v>6.6634334599047745E-2</v>
      </c>
      <c r="G220">
        <f t="shared" si="34"/>
        <v>8.113743450999826E-2</v>
      </c>
      <c r="H220">
        <f t="shared" si="37"/>
        <v>4.3931609959483855E-3</v>
      </c>
      <c r="I220">
        <f t="shared" si="38"/>
        <v>3.9810089709566433E-4</v>
      </c>
      <c r="J220">
        <f t="shared" si="39"/>
        <v>6.8953098030843983E-4</v>
      </c>
      <c r="K220">
        <f t="shared" si="40"/>
        <v>8.4151286963769465</v>
      </c>
      <c r="L220">
        <f t="shared" si="41"/>
        <v>4.858476818118576</v>
      </c>
      <c r="M220">
        <f t="shared" si="42"/>
        <v>8.759550077647521E-5</v>
      </c>
      <c r="N220">
        <f t="shared" si="43"/>
        <v>6.068794314371763E-4</v>
      </c>
      <c r="O220">
        <f t="shared" ref="O220:O283" si="47">C220-F220</f>
        <v>8.5765665400952262E-2</v>
      </c>
    </row>
    <row r="221" spans="2:15" x14ac:dyDescent="0.3">
      <c r="B221" s="28">
        <f t="shared" si="36"/>
        <v>16.599999999999966</v>
      </c>
      <c r="C221">
        <f t="shared" si="35"/>
        <v>0.15240000000000001</v>
      </c>
      <c r="D221">
        <f t="shared" si="33"/>
        <v>3.6105601566242887E-2</v>
      </c>
      <c r="E221">
        <f t="shared" si="46"/>
        <v>1.0189953516129988E-2</v>
      </c>
      <c r="F221">
        <f t="shared" si="46"/>
        <v>6.7241214030484928E-2</v>
      </c>
      <c r="G221">
        <f t="shared" si="34"/>
        <v>8.198949572328626E-2</v>
      </c>
      <c r="H221">
        <f t="shared" si="37"/>
        <v>4.4278367191329911E-3</v>
      </c>
      <c r="I221">
        <f t="shared" si="38"/>
        <v>4.0361972355386144E-4</v>
      </c>
      <c r="J221">
        <f t="shared" si="39"/>
        <v>6.9908986813219261E-4</v>
      </c>
      <c r="K221">
        <f t="shared" si="40"/>
        <v>8.4537354698709617</v>
      </c>
      <c r="L221">
        <f t="shared" si="41"/>
        <v>4.880766449187889</v>
      </c>
      <c r="M221">
        <f t="shared" si="42"/>
        <v>8.7951521246679376E-5</v>
      </c>
      <c r="N221">
        <f t="shared" si="43"/>
        <v>6.0934601360888895E-4</v>
      </c>
      <c r="O221">
        <f t="shared" si="47"/>
        <v>8.515878596951508E-2</v>
      </c>
    </row>
    <row r="222" spans="2:15" x14ac:dyDescent="0.3">
      <c r="B222" s="28">
        <f t="shared" si="36"/>
        <v>16.699999999999967</v>
      </c>
      <c r="C222">
        <f t="shared" si="35"/>
        <v>0.15240000000000001</v>
      </c>
      <c r="D222">
        <f t="shared" si="33"/>
        <v>3.6323105190135922E-2</v>
      </c>
      <c r="E222">
        <f t="shared" si="46"/>
        <v>1.0277905037376666E-2</v>
      </c>
      <c r="F222">
        <f t="shared" si="46"/>
        <v>6.7850560044093816E-2</v>
      </c>
      <c r="G222">
        <f t="shared" si="34"/>
        <v>8.2846504899716567E-2</v>
      </c>
      <c r="H222">
        <f t="shared" si="37"/>
        <v>4.4626072146528428E-3</v>
      </c>
      <c r="I222">
        <f t="shared" si="38"/>
        <v>4.0918890894147173E-4</v>
      </c>
      <c r="J222">
        <f t="shared" si="39"/>
        <v>7.0873598018030384E-4</v>
      </c>
      <c r="K222">
        <f t="shared" si="40"/>
        <v>8.4922675399686121</v>
      </c>
      <c r="L222">
        <f t="shared" si="41"/>
        <v>4.9030129502311999</v>
      </c>
      <c r="M222">
        <f t="shared" si="42"/>
        <v>8.8308140451649818E-5</v>
      </c>
      <c r="N222">
        <f t="shared" si="43"/>
        <v>6.1181674393674353E-4</v>
      </c>
      <c r="O222">
        <f t="shared" si="47"/>
        <v>8.4549439955906192E-2</v>
      </c>
    </row>
    <row r="223" spans="2:15" x14ac:dyDescent="0.3">
      <c r="B223" s="28">
        <f t="shared" si="36"/>
        <v>16.799999999999969</v>
      </c>
      <c r="C223">
        <f t="shared" si="35"/>
        <v>0.15240000000000001</v>
      </c>
      <c r="D223">
        <f t="shared" si="33"/>
        <v>3.6540608814028958E-2</v>
      </c>
      <c r="E223">
        <f t="shared" si="46"/>
        <v>1.0366213177828315E-2</v>
      </c>
      <c r="F223">
        <f t="shared" si="46"/>
        <v>6.8462376788030563E-2</v>
      </c>
      <c r="G223">
        <f t="shared" si="34"/>
        <v>8.3708475652028894E-2</v>
      </c>
      <c r="H223">
        <f t="shared" si="37"/>
        <v>4.4974723389728088E-3</v>
      </c>
      <c r="I223">
        <f t="shared" si="38"/>
        <v>4.1480872121451608E-4</v>
      </c>
      <c r="J223">
        <f t="shared" si="39"/>
        <v>7.1846978056621584E-4</v>
      </c>
      <c r="K223">
        <f t="shared" si="40"/>
        <v>8.5307247766238987</v>
      </c>
      <c r="L223">
        <f t="shared" si="41"/>
        <v>4.9252162461664177</v>
      </c>
      <c r="M223">
        <f t="shared" si="42"/>
        <v>8.8665366119722869E-5</v>
      </c>
      <c r="N223">
        <f t="shared" si="43"/>
        <v>6.142916759642248E-4</v>
      </c>
      <c r="O223">
        <f t="shared" si="47"/>
        <v>8.3937623211969445E-2</v>
      </c>
    </row>
    <row r="224" spans="2:15" x14ac:dyDescent="0.3">
      <c r="B224" s="28">
        <f t="shared" si="36"/>
        <v>16.89999999999997</v>
      </c>
      <c r="C224">
        <f t="shared" si="35"/>
        <v>0.15240000000000001</v>
      </c>
      <c r="D224">
        <f t="shared" si="33"/>
        <v>3.6758112437921986E-2</v>
      </c>
      <c r="E224">
        <f t="shared" si="46"/>
        <v>1.0454878543948038E-2</v>
      </c>
      <c r="F224">
        <f t="shared" si="46"/>
        <v>6.9076668463994781E-2</v>
      </c>
      <c r="G224">
        <f t="shared" si="34"/>
        <v>8.457542169178299E-2</v>
      </c>
      <c r="H224">
        <f t="shared" si="37"/>
        <v>4.5324319504255429E-3</v>
      </c>
      <c r="I224">
        <f t="shared" si="38"/>
        <v>4.2047942953682811E-4</v>
      </c>
      <c r="J224">
        <f t="shared" si="39"/>
        <v>7.2829173549536388E-4</v>
      </c>
      <c r="K224">
        <f t="shared" si="40"/>
        <v>8.5691070503508939</v>
      </c>
      <c r="L224">
        <f t="shared" si="41"/>
        <v>4.9473762622348101</v>
      </c>
      <c r="M224">
        <f t="shared" si="42"/>
        <v>8.9023205953796543E-5</v>
      </c>
      <c r="N224">
        <f t="shared" si="43"/>
        <v>6.1677086305857501E-4</v>
      </c>
      <c r="O224">
        <f t="shared" si="47"/>
        <v>8.3323331536005227E-2</v>
      </c>
    </row>
    <row r="225" spans="2:15" x14ac:dyDescent="0.3">
      <c r="B225" s="28">
        <f t="shared" si="36"/>
        <v>16.999999999999972</v>
      </c>
      <c r="C225">
        <f t="shared" si="35"/>
        <v>0.15240000000000001</v>
      </c>
      <c r="D225">
        <f t="shared" si="33"/>
        <v>3.6975616061815021E-2</v>
      </c>
      <c r="E225">
        <f t="shared" si="46"/>
        <v>1.0543901749901835E-2</v>
      </c>
      <c r="F225">
        <f t="shared" si="46"/>
        <v>6.9693439327053353E-2</v>
      </c>
      <c r="G225">
        <f t="shared" si="34"/>
        <v>8.5447356829561477E-2</v>
      </c>
      <c r="H225">
        <f t="shared" si="37"/>
        <v>4.5674859091842344E-3</v>
      </c>
      <c r="I225">
        <f t="shared" si="38"/>
        <v>4.2620130428884338E-4</v>
      </c>
      <c r="J225">
        <f t="shared" si="39"/>
        <v>7.3820231328039997E-4</v>
      </c>
      <c r="K225">
        <f t="shared" si="40"/>
        <v>8.6074142322014033</v>
      </c>
      <c r="L225">
        <f t="shared" si="41"/>
        <v>4.9694929239880965</v>
      </c>
      <c r="M225">
        <f t="shared" si="42"/>
        <v>8.9381667632561028E-5</v>
      </c>
      <c r="N225">
        <f t="shared" si="43"/>
        <v>6.192543584193212E-4</v>
      </c>
      <c r="O225">
        <f t="shared" si="47"/>
        <v>8.2706560672946655E-2</v>
      </c>
    </row>
    <row r="226" spans="2:15" x14ac:dyDescent="0.3">
      <c r="B226" s="28">
        <f t="shared" si="36"/>
        <v>17.099999999999973</v>
      </c>
      <c r="C226">
        <f t="shared" si="35"/>
        <v>0.15240000000000001</v>
      </c>
      <c r="D226">
        <f t="shared" si="33"/>
        <v>3.7193119685708056E-2</v>
      </c>
      <c r="E226">
        <f t="shared" si="46"/>
        <v>1.0633283417534396E-2</v>
      </c>
      <c r="F226">
        <f t="shared" si="46"/>
        <v>7.0312693685472674E-2</v>
      </c>
      <c r="G226">
        <f t="shared" si="34"/>
        <v>8.6324294975181168E-2</v>
      </c>
      <c r="H226">
        <f t="shared" si="37"/>
        <v>4.6026340772358848E-3</v>
      </c>
      <c r="I226">
        <f t="shared" si="38"/>
        <v>4.3197461707644442E-4</v>
      </c>
      <c r="J226">
        <f t="shared" si="39"/>
        <v>7.4820198435651209E-4</v>
      </c>
      <c r="K226">
        <f t="shared" si="40"/>
        <v>8.6456461937427349</v>
      </c>
      <c r="L226">
        <f t="shared" si="41"/>
        <v>4.9915661572756322</v>
      </c>
      <c r="M226">
        <f t="shared" si="42"/>
        <v>8.9740758811709774E-5</v>
      </c>
      <c r="N226">
        <f t="shared" si="43"/>
        <v>6.2174221508666289E-4</v>
      </c>
      <c r="O226">
        <f t="shared" si="47"/>
        <v>8.2087306314527334E-2</v>
      </c>
    </row>
    <row r="227" spans="2:15" x14ac:dyDescent="0.3">
      <c r="B227" s="28">
        <f t="shared" si="36"/>
        <v>17.199999999999974</v>
      </c>
      <c r="C227">
        <f t="shared" si="35"/>
        <v>0.15240000000000001</v>
      </c>
      <c r="D227">
        <f t="shared" si="33"/>
        <v>3.7410623309601085E-2</v>
      </c>
      <c r="E227">
        <f t="shared" si="46"/>
        <v>1.0723024176346106E-2</v>
      </c>
      <c r="F227">
        <f t="shared" si="46"/>
        <v>7.0934435900559339E-2</v>
      </c>
      <c r="G227">
        <f t="shared" si="34"/>
        <v>8.7206250137912902E-2</v>
      </c>
      <c r="H227">
        <f t="shared" si="37"/>
        <v>4.6378763183551382E-3</v>
      </c>
      <c r="I227">
        <f t="shared" si="38"/>
        <v>4.3779964073983863E-4</v>
      </c>
      <c r="J227">
        <f t="shared" si="39"/>
        <v>7.5829122129680176E-4</v>
      </c>
      <c r="K227">
        <f t="shared" si="40"/>
        <v>8.6838028070366438</v>
      </c>
      <c r="L227">
        <f t="shared" si="41"/>
        <v>5.0135958882322349</v>
      </c>
      <c r="M227">
        <f t="shared" si="42"/>
        <v>9.0100487125120604E-5</v>
      </c>
      <c r="N227">
        <f t="shared" si="43"/>
        <v>6.2423448594965745E-4</v>
      </c>
      <c r="O227">
        <f t="shared" si="47"/>
        <v>8.1465564099440668E-2</v>
      </c>
    </row>
    <row r="228" spans="2:15" x14ac:dyDescent="0.3">
      <c r="B228" s="28">
        <f t="shared" si="36"/>
        <v>17.299999999999976</v>
      </c>
      <c r="C228">
        <f t="shared" si="35"/>
        <v>0.15240000000000001</v>
      </c>
      <c r="D228">
        <f t="shared" si="33"/>
        <v>3.762812693349412E-2</v>
      </c>
      <c r="E228">
        <f t="shared" si="46"/>
        <v>1.0813124663471226E-2</v>
      </c>
      <c r="F228">
        <f t="shared" si="46"/>
        <v>7.1558670386508996E-2</v>
      </c>
      <c r="G228">
        <f t="shared" si="34"/>
        <v>8.8093236426710395E-2</v>
      </c>
      <c r="H228">
        <f t="shared" si="37"/>
        <v>4.6732124980786117E-3</v>
      </c>
      <c r="I228">
        <f t="shared" si="38"/>
        <v>4.4367664936248571E-4</v>
      </c>
      <c r="J228">
        <f t="shared" si="39"/>
        <v>7.6847049882774695E-4</v>
      </c>
      <c r="K228">
        <f t="shared" si="40"/>
        <v>8.7218839446185026</v>
      </c>
      <c r="L228">
        <f t="shared" si="41"/>
        <v>5.0355820432661664</v>
      </c>
      <c r="M228">
        <f t="shared" si="42"/>
        <v>9.0460860186017546E-5</v>
      </c>
      <c r="N228">
        <f t="shared" si="43"/>
        <v>6.267312237542681E-4</v>
      </c>
      <c r="O228">
        <f t="shared" si="47"/>
        <v>8.0841329613491011E-2</v>
      </c>
    </row>
    <row r="229" spans="2:15" x14ac:dyDescent="0.3">
      <c r="B229" s="28">
        <f t="shared" si="36"/>
        <v>17.399999999999977</v>
      </c>
      <c r="C229">
        <f t="shared" si="35"/>
        <v>0.15240000000000001</v>
      </c>
      <c r="D229">
        <f t="shared" si="33"/>
        <v>3.7845630557387155E-2</v>
      </c>
      <c r="E229">
        <f t="shared" si="46"/>
        <v>1.0903585523657243E-2</v>
      </c>
      <c r="F229">
        <f t="shared" si="46"/>
        <v>7.2185401610263267E-2</v>
      </c>
      <c r="G229">
        <f t="shared" si="34"/>
        <v>8.8985268050446945E-2</v>
      </c>
      <c r="H229">
        <f t="shared" si="37"/>
        <v>4.7086424836797437E-3</v>
      </c>
      <c r="I229">
        <f t="shared" si="38"/>
        <v>4.4960591828007129E-4</v>
      </c>
      <c r="J229">
        <f t="shared" si="39"/>
        <v>7.787402938447441E-4</v>
      </c>
      <c r="K229">
        <f t="shared" si="40"/>
        <v>8.7598894794773603</v>
      </c>
      <c r="L229">
        <f t="shared" si="41"/>
        <v>5.0575245490476251</v>
      </c>
      <c r="M229">
        <f t="shared" si="42"/>
        <v>9.0821885588106635E-5</v>
      </c>
      <c r="N229">
        <f t="shared" si="43"/>
        <v>6.2923248111123296E-4</v>
      </c>
      <c r="O229">
        <f t="shared" si="47"/>
        <v>8.0214598389736741E-2</v>
      </c>
    </row>
    <row r="230" spans="2:15" x14ac:dyDescent="0.3">
      <c r="B230" s="28">
        <f t="shared" si="36"/>
        <v>17.499999999999979</v>
      </c>
      <c r="C230">
        <f t="shared" si="35"/>
        <v>0.15240000000000001</v>
      </c>
      <c r="D230">
        <f t="shared" si="33"/>
        <v>3.8063134181280191E-2</v>
      </c>
      <c r="E230">
        <f t="shared" si="46"/>
        <v>1.0994407409245349E-2</v>
      </c>
      <c r="F230">
        <f t="shared" si="46"/>
        <v>7.2814634091374494E-2</v>
      </c>
      <c r="G230">
        <f t="shared" si="34"/>
        <v>8.9882359318161131E-2</v>
      </c>
      <c r="H230">
        <f t="shared" si="37"/>
        <v>4.7441661441441378E-3</v>
      </c>
      <c r="I230">
        <f t="shared" si="38"/>
        <v>4.5558772408951456E-4</v>
      </c>
      <c r="J230">
        <f t="shared" si="39"/>
        <v>7.8910108542771054E-4</v>
      </c>
      <c r="K230">
        <f t="shared" si="40"/>
        <v>8.797819285036713</v>
      </c>
      <c r="L230">
        <f t="shared" si="41"/>
        <v>5.0794233324976261</v>
      </c>
      <c r="M230">
        <f t="shared" si="42"/>
        <v>9.1183570906688539E-5</v>
      </c>
      <c r="N230">
        <f t="shared" si="43"/>
        <v>6.3173831050377554E-4</v>
      </c>
      <c r="O230">
        <f t="shared" si="47"/>
        <v>7.9585365908625513E-2</v>
      </c>
    </row>
    <row r="231" spans="2:15" x14ac:dyDescent="0.3">
      <c r="B231" s="28">
        <f t="shared" si="36"/>
        <v>17.59999999999998</v>
      </c>
      <c r="C231">
        <f t="shared" si="35"/>
        <v>0.15240000000000001</v>
      </c>
      <c r="D231">
        <f t="shared" si="33"/>
        <v>3.8280637805173219E-2</v>
      </c>
      <c r="E231">
        <f t="shared" si="46"/>
        <v>1.1085590980152037E-2</v>
      </c>
      <c r="F231">
        <f t="shared" si="46"/>
        <v>7.3446372401878277E-2</v>
      </c>
      <c r="G231">
        <f t="shared" si="34"/>
        <v>9.0784524639310263E-2</v>
      </c>
      <c r="H231">
        <f t="shared" si="37"/>
        <v>4.7797833501453842E-3</v>
      </c>
      <c r="I231">
        <f t="shared" si="38"/>
        <v>4.6162234465803374E-4</v>
      </c>
      <c r="J231">
        <f t="shared" si="39"/>
        <v>7.9955335485678593E-4</v>
      </c>
      <c r="K231">
        <f t="shared" si="40"/>
        <v>8.8356732351355305</v>
      </c>
      <c r="L231">
        <f t="shared" si="41"/>
        <v>5.1012783207770696</v>
      </c>
      <c r="M231">
        <f t="shared" si="42"/>
        <v>9.1545923699752962E-5</v>
      </c>
      <c r="N231">
        <f t="shared" si="43"/>
        <v>6.3424876429518391E-4</v>
      </c>
      <c r="O231">
        <f t="shared" si="47"/>
        <v>7.8953627598121731E-2</v>
      </c>
    </row>
    <row r="232" spans="2:15" x14ac:dyDescent="0.3">
      <c r="B232" s="28">
        <f t="shared" si="36"/>
        <v>17.699999999999982</v>
      </c>
      <c r="C232">
        <f t="shared" si="35"/>
        <v>0.15240000000000001</v>
      </c>
      <c r="D232">
        <f t="shared" si="33"/>
        <v>3.8498141429066254E-2</v>
      </c>
      <c r="E232">
        <f t="shared" si="46"/>
        <v>1.1177136903851789E-2</v>
      </c>
      <c r="F232">
        <f t="shared" si="46"/>
        <v>7.4080621166173463E-2</v>
      </c>
      <c r="G232">
        <f t="shared" si="34"/>
        <v>9.1691778524032583E-2</v>
      </c>
      <c r="H232">
        <f t="shared" si="37"/>
        <v>4.8154939740213268E-3</v>
      </c>
      <c r="I232">
        <f t="shared" si="38"/>
        <v>4.6771005913226314E-4</v>
      </c>
      <c r="J232">
        <f t="shared" si="39"/>
        <v>8.1009758562812365E-4</v>
      </c>
      <c r="K232">
        <f t="shared" si="40"/>
        <v>8.8734512040099496</v>
      </c>
      <c r="L232">
        <f t="shared" si="41"/>
        <v>5.1230894412761545</v>
      </c>
      <c r="M232">
        <f t="shared" si="42"/>
        <v>9.1908951509051212E-5</v>
      </c>
      <c r="N232">
        <f t="shared" si="43"/>
        <v>6.3676389473624358E-4</v>
      </c>
      <c r="O232">
        <f t="shared" si="47"/>
        <v>7.8319378833826545E-2</v>
      </c>
    </row>
    <row r="233" spans="2:15" x14ac:dyDescent="0.3">
      <c r="B233" s="28">
        <f t="shared" si="36"/>
        <v>17.799999999999983</v>
      </c>
      <c r="C233">
        <f t="shared" si="35"/>
        <v>0.15240000000000001</v>
      </c>
      <c r="D233">
        <f t="shared" si="33"/>
        <v>3.871564505295929E-2</v>
      </c>
      <c r="E233">
        <f t="shared" si="46"/>
        <v>1.1269045855360841E-2</v>
      </c>
      <c r="F233">
        <f t="shared" si="46"/>
        <v>7.4717385060909705E-2</v>
      </c>
      <c r="G233">
        <f t="shared" si="34"/>
        <v>9.2604135583417346E-2</v>
      </c>
      <c r="H233">
        <f t="shared" si="37"/>
        <v>4.8512978897508451E-3</v>
      </c>
      <c r="I233">
        <f t="shared" si="38"/>
        <v>4.7385114794739307E-4</v>
      </c>
      <c r="J233">
        <f t="shared" si="39"/>
        <v>8.2073426346972167E-4</v>
      </c>
      <c r="K233">
        <f t="shared" si="40"/>
        <v>8.9111530662759257</v>
      </c>
      <c r="L233">
        <f t="shared" si="41"/>
        <v>5.1448566216043652</v>
      </c>
      <c r="M233">
        <f t="shared" si="42"/>
        <v>9.2272661861144057E-5</v>
      </c>
      <c r="N233">
        <f t="shared" si="43"/>
        <v>6.3928375397249797E-4</v>
      </c>
      <c r="O233">
        <f t="shared" si="47"/>
        <v>7.7682614939090303E-2</v>
      </c>
    </row>
    <row r="234" spans="2:15" x14ac:dyDescent="0.3">
      <c r="B234" s="28">
        <f t="shared" si="36"/>
        <v>17.899999999999984</v>
      </c>
      <c r="C234">
        <f t="shared" si="35"/>
        <v>0.15240000000000001</v>
      </c>
      <c r="D234">
        <f t="shared" si="33"/>
        <v>3.8933148676852318E-2</v>
      </c>
      <c r="E234">
        <f t="shared" si="46"/>
        <v>1.1361318517221986E-2</v>
      </c>
      <c r="F234">
        <f t="shared" si="46"/>
        <v>7.5356668814882205E-2</v>
      </c>
      <c r="G234">
        <f t="shared" si="34"/>
        <v>9.3521610529783125E-2</v>
      </c>
      <c r="H234">
        <f t="shared" si="37"/>
        <v>4.8871949729309945E-3</v>
      </c>
      <c r="I234">
        <f t="shared" si="38"/>
        <v>4.8004589283639928E-4</v>
      </c>
      <c r="J234">
        <f t="shared" si="39"/>
        <v>8.3146387635740803E-4</v>
      </c>
      <c r="K234">
        <f t="shared" si="40"/>
        <v>8.94877869691142</v>
      </c>
      <c r="L234">
        <f t="shared" si="41"/>
        <v>5.1665797895801973</v>
      </c>
      <c r="M234">
        <f t="shared" si="42"/>
        <v>9.2637062268440771E-5</v>
      </c>
      <c r="N234">
        <f t="shared" si="43"/>
        <v>6.4180839405144469E-4</v>
      </c>
      <c r="O234">
        <f t="shared" si="47"/>
        <v>7.7043331185117803E-2</v>
      </c>
    </row>
    <row r="235" spans="2:15" x14ac:dyDescent="0.3">
      <c r="B235" s="28">
        <f t="shared" si="36"/>
        <v>17.999999999999986</v>
      </c>
      <c r="C235">
        <f t="shared" si="35"/>
        <v>0.15240000000000001</v>
      </c>
      <c r="D235">
        <f t="shared" si="33"/>
        <v>3.9150652300745353E-2</v>
      </c>
      <c r="E235">
        <f t="shared" ref="E235:F250" si="48">E234+M234</f>
        <v>1.1453955579490426E-2</v>
      </c>
      <c r="F235">
        <f t="shared" si="48"/>
        <v>7.5998477208933643E-2</v>
      </c>
      <c r="G235">
        <f t="shared" si="34"/>
        <v>9.4444218176964051E-2</v>
      </c>
      <c r="H235">
        <f t="shared" si="37"/>
        <v>4.9231851007546781E-3</v>
      </c>
      <c r="I235">
        <f t="shared" si="38"/>
        <v>4.8629457683927358E-4</v>
      </c>
      <c r="J235">
        <f t="shared" si="39"/>
        <v>8.4228691453082925E-4</v>
      </c>
      <c r="K235">
        <f t="shared" si="40"/>
        <v>8.9863279712404047</v>
      </c>
      <c r="L235">
        <f t="shared" si="41"/>
        <v>5.1882588732219119</v>
      </c>
      <c r="M235">
        <f t="shared" si="42"/>
        <v>9.3002160230205435E-5</v>
      </c>
      <c r="N235">
        <f t="shared" si="43"/>
        <v>6.4433786692950966E-4</v>
      </c>
      <c r="O235">
        <f t="shared" si="47"/>
        <v>7.6401522791066365E-2</v>
      </c>
    </row>
    <row r="236" spans="2:15" x14ac:dyDescent="0.3">
      <c r="B236" s="28">
        <f t="shared" si="36"/>
        <v>18.099999999999987</v>
      </c>
      <c r="C236">
        <f t="shared" si="35"/>
        <v>0.15240000000000001</v>
      </c>
      <c r="D236">
        <f t="shared" si="33"/>
        <v>3.9368155924638389E-2</v>
      </c>
      <c r="E236">
        <f t="shared" si="48"/>
        <v>1.1546957739720632E-2</v>
      </c>
      <c r="F236">
        <f t="shared" si="48"/>
        <v>7.6642815075863152E-2</v>
      </c>
      <c r="G236">
        <f t="shared" si="34"/>
        <v>9.5371973440604427E-2</v>
      </c>
      <c r="H236">
        <f t="shared" si="37"/>
        <v>4.9592681519886614E-3</v>
      </c>
      <c r="I236">
        <f t="shared" si="38"/>
        <v>4.925974843123514E-4</v>
      </c>
      <c r="J236">
        <f t="shared" si="39"/>
        <v>8.5320387050960556E-4</v>
      </c>
      <c r="K236">
        <f t="shared" si="40"/>
        <v>9.0238007649160874</v>
      </c>
      <c r="L236">
        <f t="shared" si="41"/>
        <v>5.2098938007378548</v>
      </c>
      <c r="M236">
        <f t="shared" si="42"/>
        <v>9.3367963233558483E-5</v>
      </c>
      <c r="N236">
        <f t="shared" si="43"/>
        <v>6.4687222447898471E-4</v>
      </c>
      <c r="O236">
        <f t="shared" si="47"/>
        <v>7.5757184924136856E-2</v>
      </c>
    </row>
    <row r="237" spans="2:15" x14ac:dyDescent="0.3">
      <c r="B237" s="28">
        <f t="shared" si="36"/>
        <v>18.199999999999989</v>
      </c>
      <c r="C237">
        <f t="shared" si="35"/>
        <v>0.15240000000000001</v>
      </c>
      <c r="D237">
        <f t="shared" si="33"/>
        <v>3.9585659548531424E-2</v>
      </c>
      <c r="E237">
        <f t="shared" si="48"/>
        <v>1.1640325702954191E-2</v>
      </c>
      <c r="F237">
        <f t="shared" si="48"/>
        <v>7.7289687300342136E-2</v>
      </c>
      <c r="G237">
        <f t="shared" si="34"/>
        <v>9.6304891338460943E-2</v>
      </c>
      <c r="H237">
        <f t="shared" si="37"/>
        <v>4.995444006952056E-3</v>
      </c>
      <c r="I237">
        <f t="shared" si="38"/>
        <v>4.9895490093764937E-4</v>
      </c>
      <c r="J237">
        <f t="shared" si="39"/>
        <v>8.6421523910950476E-4</v>
      </c>
      <c r="K237">
        <f t="shared" si="40"/>
        <v>9.0611969539057249</v>
      </c>
      <c r="L237">
        <f t="shared" si="41"/>
        <v>5.2314845005176878</v>
      </c>
      <c r="M237">
        <f t="shared" si="42"/>
        <v>9.3734478754448826E-5</v>
      </c>
      <c r="N237">
        <f t="shared" si="43"/>
        <v>6.4941151849476342E-4</v>
      </c>
      <c r="O237">
        <f t="shared" si="47"/>
        <v>7.5110312699657872E-2</v>
      </c>
    </row>
    <row r="238" spans="2:15" x14ac:dyDescent="0.3">
      <c r="B238" s="28">
        <f t="shared" si="36"/>
        <v>18.29999999999999</v>
      </c>
      <c r="C238">
        <f t="shared" si="35"/>
        <v>0.15240000000000001</v>
      </c>
      <c r="D238">
        <f t="shared" si="33"/>
        <v>3.9803163172424452E-2</v>
      </c>
      <c r="E238">
        <f t="shared" si="48"/>
        <v>1.173406018170864E-2</v>
      </c>
      <c r="F238">
        <f t="shared" si="48"/>
        <v>7.7939098818836899E-2</v>
      </c>
      <c r="G238">
        <f t="shared" si="34"/>
        <v>9.7242986990712682E-2</v>
      </c>
      <c r="H238">
        <f t="shared" si="37"/>
        <v>5.0317125474951601E-3</v>
      </c>
      <c r="I238">
        <f t="shared" si="38"/>
        <v>5.0536711373229219E-4</v>
      </c>
      <c r="J238">
        <f t="shared" si="39"/>
        <v>8.7532151745876928E-4</v>
      </c>
      <c r="K238">
        <f t="shared" si="40"/>
        <v>9.0985164144747568</v>
      </c>
      <c r="L238">
        <f t="shared" si="41"/>
        <v>5.2530309011232301</v>
      </c>
      <c r="M238">
        <f t="shared" si="42"/>
        <v>9.4101714258620876E-5</v>
      </c>
      <c r="N238">
        <f t="shared" si="43"/>
        <v>6.5195580070104005E-4</v>
      </c>
      <c r="O238">
        <f t="shared" si="47"/>
        <v>7.4460901181163108E-2</v>
      </c>
    </row>
    <row r="239" spans="2:15" x14ac:dyDescent="0.3">
      <c r="B239" s="28">
        <f t="shared" si="36"/>
        <v>18.399999999999991</v>
      </c>
      <c r="C239">
        <f t="shared" si="35"/>
        <v>0.15240000000000001</v>
      </c>
      <c r="D239">
        <f t="shared" si="33"/>
        <v>4.0020666796317488E-2</v>
      </c>
      <c r="E239">
        <f t="shared" si="48"/>
        <v>1.1828161895967261E-2</v>
      </c>
      <c r="F239">
        <f t="shared" si="48"/>
        <v>7.8591054619537942E-2</v>
      </c>
      <c r="G239">
        <f t="shared" si="34"/>
        <v>9.8186275620279553E-2</v>
      </c>
      <c r="H239">
        <f t="shared" si="37"/>
        <v>5.0680736569787398E-3</v>
      </c>
      <c r="I239">
        <f t="shared" si="38"/>
        <v>5.1183441105795847E-4</v>
      </c>
      <c r="J239">
        <f t="shared" si="39"/>
        <v>8.8652320501447757E-4</v>
      </c>
      <c r="K239">
        <f t="shared" si="40"/>
        <v>9.1357590231725059</v>
      </c>
      <c r="L239">
        <f t="shared" si="41"/>
        <v>5.2745329312801994</v>
      </c>
      <c r="M239">
        <f t="shared" si="42"/>
        <v>9.446967720255344E-5</v>
      </c>
      <c r="N239">
        <f t="shared" si="43"/>
        <v>6.545051227578153E-4</v>
      </c>
      <c r="O239">
        <f t="shared" si="47"/>
        <v>7.3808945380462065E-2</v>
      </c>
    </row>
    <row r="240" spans="2:15" x14ac:dyDescent="0.3">
      <c r="B240" s="28">
        <f t="shared" si="36"/>
        <v>18.499999999999993</v>
      </c>
      <c r="C240">
        <f t="shared" si="35"/>
        <v>0.15240000000000001</v>
      </c>
      <c r="D240">
        <f t="shared" si="33"/>
        <v>4.0238170420210523E-2</v>
      </c>
      <c r="E240">
        <f t="shared" si="48"/>
        <v>1.1922631573169815E-2</v>
      </c>
      <c r="F240">
        <f t="shared" si="48"/>
        <v>7.924555974229576E-2</v>
      </c>
      <c r="G240">
        <f t="shared" si="34"/>
        <v>9.9134772553147968E-2</v>
      </c>
      <c r="H240">
        <f t="shared" si="37"/>
        <v>5.1045272202536523E-3</v>
      </c>
      <c r="I240">
        <f t="shared" si="38"/>
        <v>5.1835708263040946E-4</v>
      </c>
      <c r="J240">
        <f t="shared" si="39"/>
        <v>8.9782080357904794E-4</v>
      </c>
      <c r="K240">
        <f t="shared" si="40"/>
        <v>9.1729246568173224</v>
      </c>
      <c r="L240">
        <f t="shared" si="41"/>
        <v>5.2959905198696369</v>
      </c>
      <c r="M240">
        <f t="shared" si="42"/>
        <v>9.4838375034392988E-5</v>
      </c>
      <c r="N240">
        <f t="shared" si="43"/>
        <v>6.5705953626736167E-4</v>
      </c>
      <c r="O240">
        <f t="shared" si="47"/>
        <v>7.3154440257704248E-2</v>
      </c>
    </row>
    <row r="241" spans="2:15" x14ac:dyDescent="0.3">
      <c r="B241" s="28">
        <f t="shared" si="36"/>
        <v>18.599999999999994</v>
      </c>
      <c r="C241">
        <f t="shared" si="35"/>
        <v>0.15240000000000001</v>
      </c>
      <c r="D241">
        <f t="shared" si="33"/>
        <v>4.0455674044103558E-2</v>
      </c>
      <c r="E241">
        <f t="shared" si="48"/>
        <v>1.2017469948204207E-2</v>
      </c>
      <c r="F241">
        <f t="shared" si="48"/>
        <v>7.9902619278563125E-2</v>
      </c>
      <c r="G241">
        <f t="shared" si="34"/>
        <v>0.10008849321870449</v>
      </c>
      <c r="H241">
        <f t="shared" si="37"/>
        <v>5.1410731236408731E-3</v>
      </c>
      <c r="I241">
        <f t="shared" si="38"/>
        <v>5.2493541952904413E-4</v>
      </c>
      <c r="J241">
        <f t="shared" si="39"/>
        <v>9.0921481731678824E-4</v>
      </c>
      <c r="K241">
        <f t="shared" si="40"/>
        <v>9.2100131924830126</v>
      </c>
      <c r="L241">
        <f t="shared" si="41"/>
        <v>5.3174035959200721</v>
      </c>
      <c r="M241">
        <f t="shared" si="42"/>
        <v>9.5207815194862323E-5</v>
      </c>
      <c r="N241">
        <f t="shared" si="43"/>
        <v>6.596190927805188E-4</v>
      </c>
      <c r="O241">
        <f t="shared" si="47"/>
        <v>7.2497380721436883E-2</v>
      </c>
    </row>
    <row r="242" spans="2:15" x14ac:dyDescent="0.3">
      <c r="B242" s="28">
        <f t="shared" si="36"/>
        <v>18.699999999999996</v>
      </c>
      <c r="C242">
        <f t="shared" si="35"/>
        <v>0.15240000000000001</v>
      </c>
      <c r="D242">
        <f t="shared" si="33"/>
        <v>4.067317766799658E-2</v>
      </c>
      <c r="E242">
        <f t="shared" si="48"/>
        <v>1.211267776339907E-2</v>
      </c>
      <c r="F242">
        <f t="shared" si="48"/>
        <v>8.0562238371343645E-2</v>
      </c>
      <c r="G242">
        <f t="shared" si="34"/>
        <v>0.10104745315007718</v>
      </c>
      <c r="H242">
        <f t="shared" si="37"/>
        <v>5.1777112549118718E-3</v>
      </c>
      <c r="I242">
        <f t="shared" si="38"/>
        <v>5.3156971420653676E-4</v>
      </c>
      <c r="J242">
        <f t="shared" si="39"/>
        <v>9.207057527705892E-4</v>
      </c>
      <c r="K242">
        <f t="shared" si="40"/>
        <v>9.2470245074847472</v>
      </c>
      <c r="L242">
        <f t="shared" si="41"/>
        <v>5.3387720885993852</v>
      </c>
      <c r="M242">
        <f t="shared" si="42"/>
        <v>9.5578005118164029E-5</v>
      </c>
      <c r="N242">
        <f t="shared" si="43"/>
        <v>6.6218384380295329E-4</v>
      </c>
      <c r="O242">
        <f t="shared" si="47"/>
        <v>7.1837761628656363E-2</v>
      </c>
    </row>
    <row r="243" spans="2:15" x14ac:dyDescent="0.3">
      <c r="B243" s="28">
        <f t="shared" si="36"/>
        <v>18.799999999999997</v>
      </c>
      <c r="C243">
        <f t="shared" si="35"/>
        <v>0.15240000000000001</v>
      </c>
      <c r="D243">
        <f t="shared" si="33"/>
        <v>4.0890681291889615E-2</v>
      </c>
      <c r="E243">
        <f t="shared" si="48"/>
        <v>1.2208255768517234E-2</v>
      </c>
      <c r="F243">
        <f t="shared" si="48"/>
        <v>8.1224422215146599E-2</v>
      </c>
      <c r="G243">
        <f t="shared" si="34"/>
        <v>0.10201166798448479</v>
      </c>
      <c r="H243">
        <f t="shared" si="37"/>
        <v>5.2144415032693474E-3</v>
      </c>
      <c r="I243">
        <f t="shared" si="38"/>
        <v>5.3826026049850811E-4</v>
      </c>
      <c r="J243">
        <f t="shared" si="39"/>
        <v>9.322941188786752E-4</v>
      </c>
      <c r="K243">
        <f t="shared" si="40"/>
        <v>9.2839584793661398</v>
      </c>
      <c r="L243">
        <f t="shared" si="41"/>
        <v>5.3600959272073494</v>
      </c>
      <c r="M243">
        <f t="shared" si="42"/>
        <v>9.5948952232861461E-5</v>
      </c>
      <c r="N243">
        <f t="shared" si="43"/>
        <v>6.6475384080126121E-4</v>
      </c>
      <c r="O243">
        <f t="shared" si="47"/>
        <v>7.1175577784853408E-2</v>
      </c>
    </row>
    <row r="244" spans="2:15" x14ac:dyDescent="0.3">
      <c r="B244" s="28">
        <f t="shared" si="36"/>
        <v>18.899999999999999</v>
      </c>
      <c r="C244">
        <f t="shared" si="35"/>
        <v>0.15240000000000001</v>
      </c>
      <c r="D244">
        <f t="shared" si="33"/>
        <v>4.110818491578265E-2</v>
      </c>
      <c r="E244">
        <f t="shared" si="48"/>
        <v>1.2304204720750096E-2</v>
      </c>
      <c r="F244">
        <f t="shared" si="48"/>
        <v>8.1889176055947865E-2</v>
      </c>
      <c r="G244">
        <f t="shared" si="34"/>
        <v>0.10298115346359327</v>
      </c>
      <c r="H244">
        <f t="shared" si="37"/>
        <v>5.2512637593283241E-3</v>
      </c>
      <c r="I244">
        <f t="shared" si="38"/>
        <v>5.4500735363326787E-4</v>
      </c>
      <c r="J244">
        <f t="shared" si="39"/>
        <v>9.4398042699147828E-4</v>
      </c>
      <c r="K244">
        <f t="shared" si="40"/>
        <v>9.3208149858862619</v>
      </c>
      <c r="L244">
        <f t="shared" si="41"/>
        <v>5.3813750411681323</v>
      </c>
      <c r="M244">
        <f t="shared" si="42"/>
        <v>9.6320663962750204E-5</v>
      </c>
      <c r="N244">
        <f t="shared" si="43"/>
        <v>6.6732913520900765E-4</v>
      </c>
      <c r="O244">
        <f t="shared" si="47"/>
        <v>7.0510823944052142E-2</v>
      </c>
    </row>
    <row r="245" spans="2:15" x14ac:dyDescent="0.3">
      <c r="B245" s="28">
        <f t="shared" si="36"/>
        <v>19</v>
      </c>
      <c r="C245">
        <f t="shared" si="35"/>
        <v>0.15240000000000001</v>
      </c>
      <c r="D245">
        <f t="shared" si="33"/>
        <v>4.1325688539675678E-2</v>
      </c>
      <c r="E245">
        <f t="shared" si="48"/>
        <v>1.2400525384712846E-2</v>
      </c>
      <c r="F245">
        <f t="shared" si="48"/>
        <v>8.255650519115687E-2</v>
      </c>
      <c r="G245">
        <f t="shared" si="34"/>
        <v>0.10395592543388017</v>
      </c>
      <c r="H245">
        <f t="shared" si="37"/>
        <v>5.2881779150975826E-3</v>
      </c>
      <c r="I245">
        <f t="shared" si="38"/>
        <v>5.5181129024159848E-4</v>
      </c>
      <c r="J245">
        <f t="shared" si="39"/>
        <v>9.5576519088858469E-4</v>
      </c>
      <c r="K245">
        <f t="shared" si="40"/>
        <v>9.3575939050072776</v>
      </c>
      <c r="L245">
        <f t="shared" si="41"/>
        <v>5.4026093600231544</v>
      </c>
      <c r="M245">
        <f t="shared" si="42"/>
        <v>9.6693147727713692E-5</v>
      </c>
      <c r="N245">
        <f t="shared" si="43"/>
        <v>6.6990977843265286E-4</v>
      </c>
      <c r="O245">
        <f t="shared" si="47"/>
        <v>6.9843494808843137E-2</v>
      </c>
    </row>
    <row r="246" spans="2:15" x14ac:dyDescent="0.3">
      <c r="B246" s="28">
        <f t="shared" si="36"/>
        <v>19.100000000000001</v>
      </c>
      <c r="C246">
        <f t="shared" si="35"/>
        <v>0.15240000000000001</v>
      </c>
      <c r="D246">
        <f t="shared" si="33"/>
        <v>4.1543192163568714E-2</v>
      </c>
      <c r="E246">
        <f t="shared" si="48"/>
        <v>1.249721853244056E-2</v>
      </c>
      <c r="F246">
        <f t="shared" si="48"/>
        <v>8.3226414969589518E-2</v>
      </c>
      <c r="G246">
        <f t="shared" si="34"/>
        <v>0.10493599984700655</v>
      </c>
      <c r="H246">
        <f t="shared" si="37"/>
        <v>5.3251838639613953E-3</v>
      </c>
      <c r="I246">
        <f t="shared" si="38"/>
        <v>5.5867236836662515E-4</v>
      </c>
      <c r="J246">
        <f t="shared" si="39"/>
        <v>9.6764892679583028E-4</v>
      </c>
      <c r="K246">
        <f t="shared" si="40"/>
        <v>9.394295114881908</v>
      </c>
      <c r="L246">
        <f t="shared" si="41"/>
        <v>5.4237988134238568</v>
      </c>
      <c r="M246">
        <f t="shared" si="42"/>
        <v>9.7066410944570875E-5</v>
      </c>
      <c r="N246">
        <f t="shared" si="43"/>
        <v>6.7249582185742581E-4</v>
      </c>
      <c r="O246">
        <f t="shared" si="47"/>
        <v>6.9173585030410489E-2</v>
      </c>
    </row>
    <row r="247" spans="2:15" x14ac:dyDescent="0.3">
      <c r="B247" s="28">
        <f t="shared" si="36"/>
        <v>19.200000000000003</v>
      </c>
      <c r="C247">
        <f t="shared" si="35"/>
        <v>0.15240000000000001</v>
      </c>
      <c r="D247">
        <f t="shared" ref="D247:D305" si="49">$E$49*B247/$E$29</f>
        <v>4.1760695787461749E-2</v>
      </c>
      <c r="E247">
        <f t="shared" si="48"/>
        <v>1.2594284943385131E-2</v>
      </c>
      <c r="F247">
        <f t="shared" si="48"/>
        <v>8.3898910791446943E-2</v>
      </c>
      <c r="G247">
        <f t="shared" ref="G247:G305" si="50">((ABS($E$40)*$E$39/$E$41)^0.6)*(F247^0.2)*E247</f>
        <v>0.10592139276019628</v>
      </c>
      <c r="H247">
        <f t="shared" si="37"/>
        <v>5.3622815006616363E-3</v>
      </c>
      <c r="I247">
        <f t="shared" si="38"/>
        <v>5.6559088747371229E-4</v>
      </c>
      <c r="J247">
        <f t="shared" si="39"/>
        <v>9.7963215340244139E-4</v>
      </c>
      <c r="K247">
        <f t="shared" si="40"/>
        <v>9.4309184938419151</v>
      </c>
      <c r="L247">
        <f t="shared" si="41"/>
        <v>5.4449433311250495</v>
      </c>
      <c r="M247">
        <f t="shared" si="42"/>
        <v>9.7440461027904643E-5</v>
      </c>
      <c r="N247">
        <f t="shared" si="43"/>
        <v>6.7508731685306386E-4</v>
      </c>
      <c r="O247">
        <f t="shared" si="47"/>
        <v>6.8501089208553065E-2</v>
      </c>
    </row>
    <row r="248" spans="2:15" x14ac:dyDescent="0.3">
      <c r="B248" s="28">
        <f t="shared" si="36"/>
        <v>19.300000000000004</v>
      </c>
      <c r="C248">
        <f t="shared" ref="C248:C305" si="51">$E$27</f>
        <v>0.15240000000000001</v>
      </c>
      <c r="D248">
        <f t="shared" si="49"/>
        <v>4.1978199411354784E-2</v>
      </c>
      <c r="E248">
        <f t="shared" si="48"/>
        <v>1.2691725404413035E-2</v>
      </c>
      <c r="F248">
        <f t="shared" si="48"/>
        <v>8.4573998108300005E-2</v>
      </c>
      <c r="G248">
        <f t="shared" si="50"/>
        <v>0.10691212033662299</v>
      </c>
      <c r="H248">
        <f t="shared" si="37"/>
        <v>5.3994707212801753E-3</v>
      </c>
      <c r="I248">
        <f t="shared" si="38"/>
        <v>5.7256714846043693E-4</v>
      </c>
      <c r="J248">
        <f t="shared" si="39"/>
        <v>9.9171539187830888E-4</v>
      </c>
      <c r="K248">
        <f t="shared" si="40"/>
        <v>9.4674639203865283</v>
      </c>
      <c r="L248">
        <f t="shared" si="41"/>
        <v>5.4660428429782311</v>
      </c>
      <c r="M248">
        <f t="shared" si="42"/>
        <v>9.781530539088177E-5</v>
      </c>
      <c r="N248">
        <f t="shared" si="43"/>
        <v>6.7768431477949263E-4</v>
      </c>
      <c r="O248">
        <f t="shared" si="47"/>
        <v>6.7826001891700002E-2</v>
      </c>
    </row>
    <row r="249" spans="2:15" x14ac:dyDescent="0.3">
      <c r="B249" s="28">
        <f t="shared" ref="B249:B305" si="52">B248+$D$51</f>
        <v>19.400000000000006</v>
      </c>
      <c r="C249">
        <f t="shared" si="51"/>
        <v>0.15240000000000001</v>
      </c>
      <c r="D249">
        <f t="shared" si="49"/>
        <v>4.2195703035247813E-2</v>
      </c>
      <c r="E249">
        <f t="shared" si="48"/>
        <v>1.2789540709803917E-2</v>
      </c>
      <c r="F249">
        <f t="shared" si="48"/>
        <v>8.5251682423079497E-2</v>
      </c>
      <c r="G249">
        <f t="shared" si="50"/>
        <v>0.10790819884580473</v>
      </c>
      <c r="H249">
        <f t="shared" si="37"/>
        <v>5.4367514232215829E-3</v>
      </c>
      <c r="I249">
        <f t="shared" si="38"/>
        <v>5.7960145366662695E-4</v>
      </c>
      <c r="J249">
        <f t="shared" si="39"/>
        <v>1.0038991658913763E-3</v>
      </c>
      <c r="K249">
        <f t="shared" si="40"/>
        <v>9.503931273171073</v>
      </c>
      <c r="L249">
        <f t="shared" si="41"/>
        <v>5.4870972789250221</v>
      </c>
      <c r="M249">
        <f t="shared" si="42"/>
        <v>9.8190951446062663E-5</v>
      </c>
      <c r="N249">
        <f t="shared" si="43"/>
        <v>6.8028686699243693E-4</v>
      </c>
      <c r="O249">
        <f t="shared" si="47"/>
        <v>6.714831757692051E-2</v>
      </c>
    </row>
    <row r="250" spans="2:15" x14ac:dyDescent="0.3">
      <c r="B250" s="28">
        <f t="shared" si="52"/>
        <v>19.500000000000007</v>
      </c>
      <c r="C250">
        <f t="shared" si="51"/>
        <v>0.15240000000000001</v>
      </c>
      <c r="D250">
        <f t="shared" si="49"/>
        <v>4.2413206659140848E-2</v>
      </c>
      <c r="E250">
        <f t="shared" si="48"/>
        <v>1.288773166124998E-2</v>
      </c>
      <c r="F250">
        <f t="shared" si="48"/>
        <v>8.5931969290071936E-2</v>
      </c>
      <c r="G250">
        <f t="shared" si="50"/>
        <v>0.10890964466400554</v>
      </c>
      <c r="H250">
        <f t="shared" ref="H250:H305" si="53">0.5*E250*(1-(SQRT(1-(4.7/(G250+4.7)))))</f>
        <v>5.4741235051961514E-3</v>
      </c>
      <c r="I250">
        <f t="shared" ref="I250:I305" si="54">0.3025*E250*(SQRT(1-(4.7/(G250+4.7))))</f>
        <v>5.8669410688444717E-4</v>
      </c>
      <c r="J250">
        <f t="shared" ref="J250:J305" si="55">SQRT(3)*I250</f>
        <v>1.0161840016251079E-3</v>
      </c>
      <c r="K250">
        <f t="shared" ref="K250:K305" si="56">((6*PI())^(7/6))*$E$32*(H250^(7/3))/(4*($E$41^(5/6))*($K$31^(1/6))*I250*$K$30)</f>
        <v>9.5403204309962089</v>
      </c>
      <c r="L250">
        <f t="shared" ref="L250:L305" si="57">((6*PI())^(7/6))*$E$32*(H250^(7/3))/(4*($E$41^(5/6))*($K$31^(1/6))*J250*$K$30)</f>
        <v>5.5081065689909474</v>
      </c>
      <c r="M250">
        <f t="shared" ref="M250:M305" si="58">(E250*$D$51)/($E$29*6*K250)</f>
        <v>9.8567406606196351E-5</v>
      </c>
      <c r="N250">
        <f t="shared" ref="N250:N305" si="59">($D$51*2*1*E250)/($E$29*3*L250)</f>
        <v>6.8289502484892911E-4</v>
      </c>
      <c r="O250">
        <f t="shared" si="47"/>
        <v>6.6468030709928072E-2</v>
      </c>
    </row>
    <row r="251" spans="2:15" x14ac:dyDescent="0.3">
      <c r="B251" s="28">
        <f t="shared" si="52"/>
        <v>19.600000000000009</v>
      </c>
      <c r="C251">
        <f t="shared" si="51"/>
        <v>0.15240000000000001</v>
      </c>
      <c r="D251">
        <f t="shared" si="49"/>
        <v>4.2630710283033883E-2</v>
      </c>
      <c r="E251">
        <f t="shared" ref="E251:F266" si="60">E250+M250</f>
        <v>1.2986299067856175E-2</v>
      </c>
      <c r="F251">
        <f t="shared" si="60"/>
        <v>8.6614864314920867E-2</v>
      </c>
      <c r="G251">
        <f t="shared" si="50"/>
        <v>0.10991647427464511</v>
      </c>
      <c r="H251">
        <f t="shared" si="53"/>
        <v>5.5115868672031935E-3</v>
      </c>
      <c r="I251">
        <f t="shared" si="54"/>
        <v>5.9384541336856124E-4</v>
      </c>
      <c r="J251">
        <f t="shared" si="55"/>
        <v>1.0285704277960901E-3</v>
      </c>
      <c r="K251">
        <f t="shared" si="56"/>
        <v>9.5766312727971297</v>
      </c>
      <c r="L251">
        <f t="shared" si="57"/>
        <v>5.529070643279212</v>
      </c>
      <c r="M251">
        <f t="shared" si="58"/>
        <v>9.8944678285008204E-5</v>
      </c>
      <c r="N251">
        <f t="shared" si="59"/>
        <v>6.8550883971276475E-4</v>
      </c>
      <c r="O251">
        <f t="shared" si="47"/>
        <v>6.5785135685079141E-2</v>
      </c>
    </row>
    <row r="252" spans="2:15" x14ac:dyDescent="0.3">
      <c r="B252" s="28">
        <f t="shared" si="52"/>
        <v>19.70000000000001</v>
      </c>
      <c r="C252">
        <f t="shared" si="51"/>
        <v>0.15240000000000001</v>
      </c>
      <c r="D252">
        <f t="shared" si="49"/>
        <v>4.2848213906926912E-2</v>
      </c>
      <c r="E252">
        <f t="shared" si="60"/>
        <v>1.3085243746141183E-2</v>
      </c>
      <c r="F252">
        <f t="shared" si="60"/>
        <v>8.7300373154633626E-2</v>
      </c>
      <c r="G252">
        <f t="shared" si="50"/>
        <v>0.1109287042687153</v>
      </c>
      <c r="H252">
        <f t="shared" si="53"/>
        <v>5.5491414105146505E-3</v>
      </c>
      <c r="I252">
        <f t="shared" si="54"/>
        <v>6.0105567984634434E-4</v>
      </c>
      <c r="J252">
        <f t="shared" si="55"/>
        <v>1.0410589756717212E-3</v>
      </c>
      <c r="K252">
        <f t="shared" si="56"/>
        <v>9.612863677633344</v>
      </c>
      <c r="L252">
        <f t="shared" si="57"/>
        <v>5.5499894319647876</v>
      </c>
      <c r="M252">
        <f t="shared" si="58"/>
        <v>9.932277389797402E-5</v>
      </c>
      <c r="N252">
        <f t="shared" si="59"/>
        <v>6.8812836295986755E-4</v>
      </c>
      <c r="O252">
        <f t="shared" si="47"/>
        <v>6.5099626845366382E-2</v>
      </c>
    </row>
    <row r="253" spans="2:15" x14ac:dyDescent="0.3">
      <c r="B253" s="28">
        <f t="shared" si="52"/>
        <v>19.800000000000011</v>
      </c>
      <c r="C253">
        <f t="shared" si="51"/>
        <v>0.15240000000000001</v>
      </c>
      <c r="D253">
        <f t="shared" si="49"/>
        <v>4.3065717530819947E-2</v>
      </c>
      <c r="E253">
        <f t="shared" si="60"/>
        <v>1.3184566520039158E-2</v>
      </c>
      <c r="F253">
        <f t="shared" si="60"/>
        <v>8.7988501517593493E-2</v>
      </c>
      <c r="G253">
        <f t="shared" si="50"/>
        <v>0.11194635134520455</v>
      </c>
      <c r="H253">
        <f t="shared" si="53"/>
        <v>5.5867870376589785E-3</v>
      </c>
      <c r="I253">
        <f t="shared" si="54"/>
        <v>6.083252145281633E-4</v>
      </c>
      <c r="J253">
        <f t="shared" si="55"/>
        <v>1.0536501790880156E-3</v>
      </c>
      <c r="K253">
        <f t="shared" si="56"/>
        <v>9.6490175246786869</v>
      </c>
      <c r="L253">
        <f t="shared" si="57"/>
        <v>5.5708628652886567</v>
      </c>
      <c r="M253">
        <f t="shared" si="58"/>
        <v>9.9701700863084311E-5</v>
      </c>
      <c r="N253">
        <f t="shared" si="59"/>
        <v>6.9075364598358314E-4</v>
      </c>
      <c r="O253">
        <f t="shared" si="47"/>
        <v>6.4411498482406515E-2</v>
      </c>
    </row>
    <row r="254" spans="2:15" x14ac:dyDescent="0.3">
      <c r="B254" s="28">
        <f t="shared" si="52"/>
        <v>19.900000000000013</v>
      </c>
      <c r="C254">
        <f t="shared" si="51"/>
        <v>0.15240000000000001</v>
      </c>
      <c r="D254">
        <f t="shared" si="49"/>
        <v>4.3283221154712982E-2</v>
      </c>
      <c r="E254">
        <f t="shared" si="60"/>
        <v>1.3284268220902241E-2</v>
      </c>
      <c r="F254">
        <f t="shared" si="60"/>
        <v>8.8679255163577081E-2</v>
      </c>
      <c r="G254">
        <f t="shared" si="50"/>
        <v>0.1129694323115292</v>
      </c>
      <c r="H254">
        <f t="shared" si="53"/>
        <v>5.6245236524052715E-3</v>
      </c>
      <c r="I254">
        <f t="shared" si="54"/>
        <v>6.1565432711773859E-4</v>
      </c>
      <c r="J254">
        <f t="shared" si="55"/>
        <v>1.0663445744675528E-3</v>
      </c>
      <c r="K254">
        <f t="shared" si="56"/>
        <v>9.6850926932111125</v>
      </c>
      <c r="L254">
        <f t="shared" si="57"/>
        <v>5.5916908735519133</v>
      </c>
      <c r="M254">
        <f t="shared" si="58"/>
        <v>1.0008146660160392E-4</v>
      </c>
      <c r="N254">
        <f t="shared" si="59"/>
        <v>6.9338474019994269E-4</v>
      </c>
      <c r="O254">
        <f t="shared" si="47"/>
        <v>6.3720744836422927E-2</v>
      </c>
    </row>
    <row r="255" spans="2:15" x14ac:dyDescent="0.3">
      <c r="B255" s="28">
        <f t="shared" si="52"/>
        <v>20.000000000000014</v>
      </c>
      <c r="C255">
        <f t="shared" si="51"/>
        <v>0.15240000000000001</v>
      </c>
      <c r="D255">
        <f t="shared" si="49"/>
        <v>4.3500724778606017E-2</v>
      </c>
      <c r="E255">
        <f t="shared" si="60"/>
        <v>1.3384349687503846E-2</v>
      </c>
      <c r="F255">
        <f t="shared" si="60"/>
        <v>8.9372639903777029E-2</v>
      </c>
      <c r="G255">
        <f t="shared" si="50"/>
        <v>0.11399796408397272</v>
      </c>
      <c r="H255">
        <f t="shared" si="53"/>
        <v>5.6623511597477371E-3</v>
      </c>
      <c r="I255">
        <f t="shared" si="54"/>
        <v>6.2304332882253245E-4</v>
      </c>
      <c r="J255">
        <f t="shared" si="55"/>
        <v>1.0791427008374687E-3</v>
      </c>
      <c r="K255">
        <f t="shared" si="56"/>
        <v>9.7210890626036068</v>
      </c>
      <c r="L255">
        <f t="shared" si="57"/>
        <v>5.6124733871105201</v>
      </c>
      <c r="M255">
        <f t="shared" si="58"/>
        <v>1.004620785388132E-4</v>
      </c>
      <c r="N255">
        <f t="shared" si="59"/>
        <v>6.9602169705279744E-4</v>
      </c>
      <c r="O255">
        <f t="shared" si="47"/>
        <v>6.3027360096222979E-2</v>
      </c>
    </row>
    <row r="256" spans="2:15" x14ac:dyDescent="0.3">
      <c r="B256" s="28">
        <f t="shared" si="52"/>
        <v>20.100000000000016</v>
      </c>
      <c r="C256">
        <f t="shared" si="51"/>
        <v>0.15240000000000001</v>
      </c>
      <c r="D256">
        <f t="shared" si="49"/>
        <v>4.3718228402499046E-2</v>
      </c>
      <c r="E256">
        <f t="shared" si="60"/>
        <v>1.3484811766042659E-2</v>
      </c>
      <c r="F256">
        <f t="shared" si="60"/>
        <v>9.0068661600829825E-2</v>
      </c>
      <c r="G256">
        <f t="shared" si="50"/>
        <v>0.11503196368813189</v>
      </c>
      <c r="H256">
        <f t="shared" si="53"/>
        <v>5.7002694658903419E-3</v>
      </c>
      <c r="I256">
        <f t="shared" si="54"/>
        <v>6.304925323642476E-4</v>
      </c>
      <c r="J256">
        <f t="shared" si="55"/>
        <v>1.0920450998476415E-3</v>
      </c>
      <c r="K256">
        <f t="shared" si="56"/>
        <v>9.7570065123145131</v>
      </c>
      <c r="L256">
        <f t="shared" si="57"/>
        <v>5.633210336369717</v>
      </c>
      <c r="M256">
        <f t="shared" si="58"/>
        <v>1.0084354410474864E-4</v>
      </c>
      <c r="N256">
        <f t="shared" si="59"/>
        <v>6.9866456801895023E-4</v>
      </c>
      <c r="O256">
        <f t="shared" si="47"/>
        <v>6.2331338399170183E-2</v>
      </c>
    </row>
    <row r="257" spans="2:15" x14ac:dyDescent="0.3">
      <c r="B257" s="28">
        <f t="shared" si="52"/>
        <v>20.200000000000017</v>
      </c>
      <c r="C257">
        <f t="shared" si="51"/>
        <v>0.15240000000000001</v>
      </c>
      <c r="D257">
        <f t="shared" si="49"/>
        <v>4.3935732026392081E-2</v>
      </c>
      <c r="E257">
        <f t="shared" si="60"/>
        <v>1.3585655310147408E-2</v>
      </c>
      <c r="F257">
        <f t="shared" si="60"/>
        <v>9.0767326168848778E-2</v>
      </c>
      <c r="G257">
        <f t="shared" si="50"/>
        <v>0.11607144825937042</v>
      </c>
      <c r="H257">
        <f t="shared" si="53"/>
        <v>5.7382784782317826E-3</v>
      </c>
      <c r="I257">
        <f t="shared" si="54"/>
        <v>6.3800225198936225E-4</v>
      </c>
      <c r="J257">
        <f t="shared" si="55"/>
        <v>1.1050523157889371E-3</v>
      </c>
      <c r="K257">
        <f t="shared" si="56"/>
        <v>9.7928449218786504</v>
      </c>
      <c r="L257">
        <f t="shared" si="57"/>
        <v>5.6539016517788987</v>
      </c>
      <c r="M257">
        <f t="shared" si="58"/>
        <v>1.0122587073492909E-4</v>
      </c>
      <c r="N257">
        <f t="shared" si="59"/>
        <v>7.0131340461318677E-4</v>
      </c>
      <c r="O257">
        <f t="shared" si="47"/>
        <v>6.163267383115123E-2</v>
      </c>
    </row>
    <row r="258" spans="2:15" x14ac:dyDescent="0.3">
      <c r="B258" s="28">
        <f t="shared" si="52"/>
        <v>20.300000000000018</v>
      </c>
      <c r="C258">
        <f t="shared" si="51"/>
        <v>0.15240000000000001</v>
      </c>
      <c r="D258">
        <f t="shared" si="49"/>
        <v>4.4153235650285116E-2</v>
      </c>
      <c r="E258">
        <f t="shared" si="60"/>
        <v>1.3686881180882337E-2</v>
      </c>
      <c r="F258">
        <f t="shared" si="60"/>
        <v>9.1468639573461963E-2</v>
      </c>
      <c r="G258">
        <f t="shared" si="50"/>
        <v>0.11711643504328006</v>
      </c>
      <c r="H258">
        <f t="shared" si="53"/>
        <v>5.77637810535068E-3</v>
      </c>
      <c r="I258">
        <f t="shared" si="54"/>
        <v>6.4557280347974559E-4</v>
      </c>
      <c r="J258">
        <f t="shared" si="55"/>
        <v>1.1181648956115973E-3</v>
      </c>
      <c r="K258">
        <f t="shared" si="56"/>
        <v>9.8286041708983038</v>
      </c>
      <c r="L258">
        <f t="shared" si="57"/>
        <v>5.6745472638264145</v>
      </c>
      <c r="M258">
        <f t="shared" si="58"/>
        <v>1.0160906587107716E-4</v>
      </c>
      <c r="N258">
        <f t="shared" si="59"/>
        <v>7.0396825839327381E-4</v>
      </c>
      <c r="O258">
        <f t="shared" si="47"/>
        <v>6.0931360426538045E-2</v>
      </c>
    </row>
    <row r="259" spans="2:15" x14ac:dyDescent="0.3">
      <c r="B259" s="28">
        <f t="shared" si="52"/>
        <v>20.40000000000002</v>
      </c>
      <c r="C259">
        <f t="shared" si="51"/>
        <v>0.15240000000000001</v>
      </c>
      <c r="D259">
        <f t="shared" si="49"/>
        <v>4.4370739274178145E-2</v>
      </c>
      <c r="E259">
        <f t="shared" si="60"/>
        <v>1.3788490246753413E-2</v>
      </c>
      <c r="F259">
        <f t="shared" si="60"/>
        <v>9.2172607831855241E-2</v>
      </c>
      <c r="G259">
        <f t="shared" si="50"/>
        <v>0.11816694139614894</v>
      </c>
      <c r="H259">
        <f t="shared" si="53"/>
        <v>5.8145682569910153E-3</v>
      </c>
      <c r="I259">
        <f t="shared" si="54"/>
        <v>6.5320450416334313E-4</v>
      </c>
      <c r="J259">
        <f t="shared" si="55"/>
        <v>1.1313833889437465E-3</v>
      </c>
      <c r="K259">
        <f t="shared" si="56"/>
        <v>9.8642841390346199</v>
      </c>
      <c r="L259">
        <f t="shared" si="57"/>
        <v>5.6951471030345946</v>
      </c>
      <c r="M259">
        <f t="shared" si="58"/>
        <v>1.0199313696183061E-4</v>
      </c>
      <c r="N259">
        <f t="shared" si="59"/>
        <v>7.0662918096488713E-4</v>
      </c>
      <c r="O259">
        <f t="shared" si="47"/>
        <v>6.0227392168144767E-2</v>
      </c>
    </row>
    <row r="260" spans="2:15" x14ac:dyDescent="0.3">
      <c r="B260" s="28">
        <f t="shared" si="52"/>
        <v>20.500000000000021</v>
      </c>
      <c r="C260">
        <f t="shared" si="51"/>
        <v>0.15240000000000001</v>
      </c>
      <c r="D260">
        <f t="shared" si="49"/>
        <v>4.458824289807118E-2</v>
      </c>
      <c r="E260">
        <f t="shared" si="60"/>
        <v>1.3890483383715244E-2</v>
      </c>
      <c r="F260">
        <f t="shared" si="60"/>
        <v>9.2879237012820123E-2</v>
      </c>
      <c r="G260">
        <f t="shared" si="50"/>
        <v>0.11922298478543725</v>
      </c>
      <c r="H260">
        <f t="shared" si="53"/>
        <v>5.8528488440478411E-3</v>
      </c>
      <c r="I260">
        <f t="shared" si="54"/>
        <v>6.6089767292491753E-4</v>
      </c>
      <c r="J260">
        <f t="shared" si="55"/>
        <v>1.144708348109995E-3</v>
      </c>
      <c r="K260">
        <f t="shared" si="56"/>
        <v>9.8998847059994226</v>
      </c>
      <c r="L260">
        <f t="shared" si="57"/>
        <v>5.7157010999550257</v>
      </c>
      <c r="M260">
        <f t="shared" si="58"/>
        <v>1.0237809146344373E-4</v>
      </c>
      <c r="N260">
        <f t="shared" si="59"/>
        <v>7.0929622398647238E-4</v>
      </c>
      <c r="O260">
        <f t="shared" si="47"/>
        <v>5.9520762987179884E-2</v>
      </c>
    </row>
    <row r="261" spans="2:15" x14ac:dyDescent="0.3">
      <c r="B261" s="28">
        <f t="shared" si="52"/>
        <v>20.600000000000023</v>
      </c>
      <c r="C261">
        <f t="shared" si="51"/>
        <v>0.15240000000000001</v>
      </c>
      <c r="D261">
        <f t="shared" si="49"/>
        <v>4.4805746521964215E-2</v>
      </c>
      <c r="E261">
        <f t="shared" si="60"/>
        <v>1.3992861475178687E-2</v>
      </c>
      <c r="F261">
        <f t="shared" si="60"/>
        <v>9.358853323680659E-2</v>
      </c>
      <c r="G261">
        <f t="shared" si="50"/>
        <v>0.12028458279026014</v>
      </c>
      <c r="H261">
        <f t="shared" si="53"/>
        <v>5.8912197785531669E-3</v>
      </c>
      <c r="I261">
        <f t="shared" si="54"/>
        <v>6.6865263021688665E-4</v>
      </c>
      <c r="J261">
        <f t="shared" si="55"/>
        <v>1.1581403281502123E-3</v>
      </c>
      <c r="K261">
        <f t="shared" si="56"/>
        <v>9.9354057515465186</v>
      </c>
      <c r="L261">
        <f t="shared" si="57"/>
        <v>5.7362091851635384</v>
      </c>
      <c r="M261">
        <f t="shared" si="58"/>
        <v>1.0276393684048856E-4</v>
      </c>
      <c r="N261">
        <f t="shared" si="59"/>
        <v>7.1196943917410118E-4</v>
      </c>
      <c r="O261">
        <f t="shared" si="47"/>
        <v>5.8811466763193418E-2</v>
      </c>
    </row>
    <row r="262" spans="2:15" x14ac:dyDescent="0.3">
      <c r="B262" s="28">
        <f t="shared" si="52"/>
        <v>20.700000000000024</v>
      </c>
      <c r="C262">
        <f t="shared" si="51"/>
        <v>0.15240000000000001</v>
      </c>
      <c r="D262">
        <f t="shared" si="49"/>
        <v>4.5023250145857244E-2</v>
      </c>
      <c r="E262">
        <f t="shared" si="60"/>
        <v>1.4095625412019176E-2</v>
      </c>
      <c r="F262">
        <f t="shared" si="60"/>
        <v>9.4300502675980696E-2</v>
      </c>
      <c r="G262">
        <f t="shared" si="50"/>
        <v>0.12135175310187828</v>
      </c>
      <c r="H262">
        <f t="shared" si="53"/>
        <v>5.9296809736621497E-3</v>
      </c>
      <c r="I262">
        <f t="shared" si="54"/>
        <v>6.7646969807020024E-4</v>
      </c>
      <c r="J262">
        <f t="shared" si="55"/>
        <v>1.1716798868383648E-3</v>
      </c>
      <c r="K262">
        <f t="shared" si="56"/>
        <v>9.9708471554641598</v>
      </c>
      <c r="L262">
        <f t="shared" si="57"/>
        <v>5.7566712892558476</v>
      </c>
      <c r="M262">
        <f t="shared" si="58"/>
        <v>1.0315068056653911E-4</v>
      </c>
      <c r="N262">
        <f t="shared" si="59"/>
        <v>7.1464887830621326E-4</v>
      </c>
      <c r="O262">
        <f t="shared" si="47"/>
        <v>5.8099497324019311E-2</v>
      </c>
    </row>
    <row r="263" spans="2:15" x14ac:dyDescent="0.3">
      <c r="B263" s="28">
        <f t="shared" si="52"/>
        <v>20.800000000000026</v>
      </c>
      <c r="C263">
        <f t="shared" si="51"/>
        <v>0.15240000000000001</v>
      </c>
      <c r="D263">
        <f t="shared" si="49"/>
        <v>4.5240753769750272E-2</v>
      </c>
      <c r="E263">
        <f t="shared" si="60"/>
        <v>1.4198776092585715E-2</v>
      </c>
      <c r="F263">
        <f t="shared" si="60"/>
        <v>9.5015151554286914E-2</v>
      </c>
      <c r="G263">
        <f t="shared" si="50"/>
        <v>0.12242451352419535</v>
      </c>
      <c r="H263">
        <f t="shared" si="53"/>
        <v>5.9682323436394498E-3</v>
      </c>
      <c r="I263">
        <f t="shared" si="54"/>
        <v>6.8434920010531134E-4</v>
      </c>
      <c r="J263">
        <f t="shared" si="55"/>
        <v>1.1853275847015197E-3</v>
      </c>
      <c r="K263">
        <f t="shared" si="56"/>
        <v>10.00620879756705</v>
      </c>
      <c r="L263">
        <f t="shared" si="57"/>
        <v>5.7770873428429361</v>
      </c>
      <c r="M263">
        <f t="shared" si="58"/>
        <v>1.0353833012485497E-4</v>
      </c>
      <c r="N263">
        <f t="shared" si="59"/>
        <v>7.1733459322835254E-4</v>
      </c>
      <c r="O263">
        <f t="shared" si="47"/>
        <v>5.7384848445713094E-2</v>
      </c>
    </row>
    <row r="264" spans="2:15" x14ac:dyDescent="0.3">
      <c r="B264" s="28">
        <f t="shared" si="52"/>
        <v>20.900000000000027</v>
      </c>
      <c r="C264">
        <f t="shared" si="51"/>
        <v>0.15240000000000001</v>
      </c>
      <c r="D264">
        <f t="shared" si="49"/>
        <v>4.5458257393643307E-2</v>
      </c>
      <c r="E264">
        <f t="shared" si="60"/>
        <v>1.430231442271057E-2</v>
      </c>
      <c r="F264">
        <f t="shared" si="60"/>
        <v>9.5732486147515269E-2</v>
      </c>
      <c r="G264">
        <f t="shared" si="50"/>
        <v>0.12350288197426305</v>
      </c>
      <c r="H264">
        <f t="shared" si="53"/>
        <v>6.0068738038458304E-3</v>
      </c>
      <c r="I264">
        <f t="shared" si="54"/>
        <v>6.9229146154322003E-4</v>
      </c>
      <c r="J264">
        <f t="shared" si="55"/>
        <v>1.1990839850389726E-3</v>
      </c>
      <c r="K264">
        <f t="shared" si="56"/>
        <v>10.04149055768851</v>
      </c>
      <c r="L264">
        <f t="shared" si="57"/>
        <v>5.7974572765465462</v>
      </c>
      <c r="M264">
        <f t="shared" si="58"/>
        <v>1.0392689300905897E-4</v>
      </c>
      <c r="N264">
        <f t="shared" si="59"/>
        <v>7.2002663585785977E-4</v>
      </c>
      <c r="O264">
        <f t="shared" si="47"/>
        <v>5.6667513852484738E-2</v>
      </c>
    </row>
    <row r="265" spans="2:15" x14ac:dyDescent="0.3">
      <c r="B265" s="28">
        <f t="shared" si="52"/>
        <v>21.000000000000028</v>
      </c>
      <c r="C265">
        <f t="shared" si="51"/>
        <v>0.15240000000000001</v>
      </c>
      <c r="D265">
        <f t="shared" si="49"/>
        <v>4.5675761017536343E-2</v>
      </c>
      <c r="E265">
        <f t="shared" si="60"/>
        <v>1.4406241315719629E-2</v>
      </c>
      <c r="F265">
        <f t="shared" si="60"/>
        <v>9.6452512783373134E-2</v>
      </c>
      <c r="G265">
        <f t="shared" si="50"/>
        <v>0.12458687648279348</v>
      </c>
      <c r="H265">
        <f t="shared" si="53"/>
        <v>6.0456052707249753E-3</v>
      </c>
      <c r="I265">
        <f t="shared" si="54"/>
        <v>7.0029680921657764E-4</v>
      </c>
      <c r="J265">
        <f t="shared" si="55"/>
        <v>1.2129496539414813E-3</v>
      </c>
      <c r="K265">
        <f t="shared" si="56"/>
        <v>10.076692315673336</v>
      </c>
      <c r="L265">
        <f t="shared" si="57"/>
        <v>5.8177810209950342</v>
      </c>
      <c r="M265">
        <f t="shared" si="58"/>
        <v>1.0431637672380254E-4</v>
      </c>
      <c r="N265">
        <f t="shared" si="59"/>
        <v>7.2272505818848562E-4</v>
      </c>
      <c r="O265">
        <f t="shared" si="47"/>
        <v>5.5947487216626873E-2</v>
      </c>
    </row>
    <row r="266" spans="2:15" x14ac:dyDescent="0.3">
      <c r="B266" s="28">
        <f t="shared" si="52"/>
        <v>21.10000000000003</v>
      </c>
      <c r="C266">
        <f t="shared" si="51"/>
        <v>0.15240000000000001</v>
      </c>
      <c r="D266">
        <f t="shared" si="49"/>
        <v>4.5893264641429371E-2</v>
      </c>
      <c r="E266">
        <f t="shared" si="60"/>
        <v>1.4510557692443433E-2</v>
      </c>
      <c r="F266">
        <f t="shared" si="60"/>
        <v>9.7175237841561624E-2</v>
      </c>
      <c r="G266">
        <f t="shared" si="50"/>
        <v>0.12567651519467865</v>
      </c>
      <c r="H266">
        <f t="shared" si="53"/>
        <v>6.0844266617905395E-3</v>
      </c>
      <c r="I266">
        <f t="shared" si="54"/>
        <v>7.0836557158086204E-4</v>
      </c>
      <c r="J266">
        <f t="shared" si="55"/>
        <v>1.2269251603106214E-3</v>
      </c>
      <c r="K266">
        <f t="shared" si="56"/>
        <v>10.111813951370557</v>
      </c>
      <c r="L266">
        <f t="shared" si="57"/>
        <v>5.8380585068192064</v>
      </c>
      <c r="M266">
        <f t="shared" si="58"/>
        <v>1.0470678878542803E-4</v>
      </c>
      <c r="N266">
        <f t="shared" si="59"/>
        <v>7.2542991229497772E-4</v>
      </c>
      <c r="O266">
        <f t="shared" si="47"/>
        <v>5.5224762158438384E-2</v>
      </c>
    </row>
    <row r="267" spans="2:15" x14ac:dyDescent="0.3">
      <c r="B267" s="28">
        <f t="shared" si="52"/>
        <v>21.200000000000031</v>
      </c>
      <c r="C267">
        <f t="shared" si="51"/>
        <v>0.15240000000000001</v>
      </c>
      <c r="D267">
        <f t="shared" si="49"/>
        <v>4.6110768265322406E-2</v>
      </c>
      <c r="E267">
        <f t="shared" ref="E267:F282" si="61">E266+M266</f>
        <v>1.4615264481228862E-2</v>
      </c>
      <c r="F267">
        <f t="shared" si="61"/>
        <v>9.7900667753856599E-2</v>
      </c>
      <c r="G267">
        <f t="shared" si="50"/>
        <v>0.12677181636951756</v>
      </c>
      <c r="H267">
        <f t="shared" si="53"/>
        <v>6.1233378956133287E-3</v>
      </c>
      <c r="I267">
        <f t="shared" si="54"/>
        <v>7.1649807872566649E-4</v>
      </c>
      <c r="J267">
        <f t="shared" si="55"/>
        <v>1.2410110758783396E-3</v>
      </c>
      <c r="K267">
        <f t="shared" si="56"/>
        <v>10.146855344625941</v>
      </c>
      <c r="L267">
        <f t="shared" si="57"/>
        <v>5.8582896646479794</v>
      </c>
      <c r="M267">
        <f t="shared" si="58"/>
        <v>1.0509813672262952E-4</v>
      </c>
      <c r="N267">
        <f t="shared" si="59"/>
        <v>7.2814125033765899E-4</v>
      </c>
      <c r="O267">
        <f t="shared" si="47"/>
        <v>5.4499332246143409E-2</v>
      </c>
    </row>
    <row r="268" spans="2:15" x14ac:dyDescent="0.3">
      <c r="B268" s="28">
        <f t="shared" si="52"/>
        <v>21.300000000000033</v>
      </c>
      <c r="C268">
        <f t="shared" si="51"/>
        <v>0.15240000000000001</v>
      </c>
      <c r="D268">
        <f t="shared" si="49"/>
        <v>4.6328271889215442E-2</v>
      </c>
      <c r="E268">
        <f t="shared" si="61"/>
        <v>1.4720362617951491E-2</v>
      </c>
      <c r="F268">
        <f t="shared" si="61"/>
        <v>9.8628809004194254E-2</v>
      </c>
      <c r="G268">
        <f t="shared" si="50"/>
        <v>0.12787279838215046</v>
      </c>
      <c r="H268">
        <f t="shared" si="53"/>
        <v>6.162338891808782E-3</v>
      </c>
      <c r="I268">
        <f t="shared" si="54"/>
        <v>7.2469466238601291E-4</v>
      </c>
      <c r="J268">
        <f t="shared" si="55"/>
        <v>1.2552079752265485E-3</v>
      </c>
      <c r="K268">
        <f t="shared" si="56"/>
        <v>10.181816375275401</v>
      </c>
      <c r="L268">
        <f t="shared" si="57"/>
        <v>5.8784744251045931</v>
      </c>
      <c r="M268">
        <f t="shared" si="58"/>
        <v>1.0549042807709982E-4</v>
      </c>
      <c r="N268">
        <f t="shared" si="59"/>
        <v>7.3085912456690924E-4</v>
      </c>
      <c r="O268">
        <f t="shared" si="47"/>
        <v>5.3771190995805754E-2</v>
      </c>
    </row>
    <row r="269" spans="2:15" x14ac:dyDescent="0.3">
      <c r="B269" s="28">
        <f t="shared" si="52"/>
        <v>21.400000000000034</v>
      </c>
      <c r="C269">
        <f t="shared" si="51"/>
        <v>0.15240000000000001</v>
      </c>
      <c r="D269">
        <f t="shared" si="49"/>
        <v>4.6545775513108477E-2</v>
      </c>
      <c r="E269">
        <f t="shared" si="61"/>
        <v>1.4825853046028591E-2</v>
      </c>
      <c r="F269">
        <f t="shared" si="61"/>
        <v>9.9359668128761167E-2</v>
      </c>
      <c r="G269">
        <f t="shared" si="50"/>
        <v>0.12897947972320067</v>
      </c>
      <c r="H269">
        <f t="shared" si="53"/>
        <v>6.2014295710245918E-3</v>
      </c>
      <c r="I269">
        <f t="shared" si="54"/>
        <v>7.3295565595377034E-4</v>
      </c>
      <c r="J269">
        <f t="shared" si="55"/>
        <v>1.2695164358069041E-3</v>
      </c>
      <c r="K269">
        <f t="shared" si="56"/>
        <v>10.216696923138318</v>
      </c>
      <c r="L269">
        <f t="shared" si="57"/>
        <v>5.8986127188027302</v>
      </c>
      <c r="M269">
        <f t="shared" si="58"/>
        <v>1.0588367040417507E-4</v>
      </c>
      <c r="N269">
        <f t="shared" si="59"/>
        <v>7.3358358732763282E-4</v>
      </c>
      <c r="O269">
        <f t="shared" si="47"/>
        <v>5.3040331871238841E-2</v>
      </c>
    </row>
    <row r="270" spans="2:15" x14ac:dyDescent="0.3">
      <c r="B270" s="28">
        <f t="shared" si="52"/>
        <v>21.500000000000036</v>
      </c>
      <c r="C270">
        <f t="shared" si="51"/>
        <v>0.15240000000000001</v>
      </c>
      <c r="D270">
        <f t="shared" si="49"/>
        <v>4.6763279137001505E-2</v>
      </c>
      <c r="E270">
        <f t="shared" si="61"/>
        <v>1.4931736716432765E-2</v>
      </c>
      <c r="F270">
        <f t="shared" si="61"/>
        <v>0.10009325171608879</v>
      </c>
      <c r="G270">
        <f t="shared" si="50"/>
        <v>0.13009187899962327</v>
      </c>
      <c r="H270">
        <f t="shared" si="53"/>
        <v>6.2406098549285154E-3</v>
      </c>
      <c r="I270">
        <f t="shared" si="54"/>
        <v>7.4128139448915976E-4</v>
      </c>
      <c r="J270">
        <f t="shared" si="55"/>
        <v>1.2839370379607326E-3</v>
      </c>
      <c r="K270">
        <f t="shared" si="56"/>
        <v>10.251496868010538</v>
      </c>
      <c r="L270">
        <f t="shared" si="57"/>
        <v>5.9187044763424899</v>
      </c>
      <c r="M270">
        <f t="shared" si="58"/>
        <v>1.0627787127347851E-4</v>
      </c>
      <c r="N270">
        <f t="shared" si="59"/>
        <v>7.3631469106371847E-4</v>
      </c>
      <c r="O270">
        <f t="shared" si="47"/>
        <v>5.2306748283911214E-2</v>
      </c>
    </row>
    <row r="271" spans="2:15" x14ac:dyDescent="0.3">
      <c r="B271" s="28">
        <f t="shared" si="52"/>
        <v>21.600000000000037</v>
      </c>
      <c r="C271">
        <f t="shared" si="51"/>
        <v>0.15240000000000001</v>
      </c>
      <c r="D271">
        <f t="shared" si="49"/>
        <v>4.6980782760894541E-2</v>
      </c>
      <c r="E271">
        <f t="shared" si="61"/>
        <v>1.5038014587706244E-2</v>
      </c>
      <c r="F271">
        <f t="shared" si="61"/>
        <v>0.10082956640715252</v>
      </c>
      <c r="G271">
        <f t="shared" si="50"/>
        <v>0.1312100149352618</v>
      </c>
      <c r="H271">
        <f t="shared" si="53"/>
        <v>6.2798796661964083E-3</v>
      </c>
      <c r="I271">
        <f t="shared" si="54"/>
        <v>7.4967221473231174E-4</v>
      </c>
      <c r="J271">
        <f t="shared" si="55"/>
        <v>1.2984703649390492E-3</v>
      </c>
      <c r="K271">
        <f t="shared" si="56"/>
        <v>10.286216089658215</v>
      </c>
      <c r="L271">
        <f t="shared" si="57"/>
        <v>5.9387496283068311</v>
      </c>
      <c r="M271">
        <f t="shared" si="58"/>
        <v>1.0667303826955235E-4</v>
      </c>
      <c r="N271">
        <f t="shared" si="59"/>
        <v>7.3905248832241551E-4</v>
      </c>
      <c r="O271">
        <f t="shared" si="47"/>
        <v>5.1570433592847492E-2</v>
      </c>
    </row>
    <row r="272" spans="2:15" x14ac:dyDescent="0.3">
      <c r="B272" s="28">
        <f t="shared" si="52"/>
        <v>21.700000000000038</v>
      </c>
      <c r="C272">
        <f t="shared" si="51"/>
        <v>0.15240000000000001</v>
      </c>
      <c r="D272">
        <f t="shared" si="49"/>
        <v>4.7198286384787576E-2</v>
      </c>
      <c r="E272">
        <f t="shared" si="61"/>
        <v>1.5144687625975796E-2</v>
      </c>
      <c r="F272">
        <f t="shared" si="61"/>
        <v>0.10156861889547493</v>
      </c>
      <c r="G272">
        <f t="shared" si="50"/>
        <v>0.13233390637141196</v>
      </c>
      <c r="H272">
        <f t="shared" si="53"/>
        <v>6.3192389285004289E-3</v>
      </c>
      <c r="I272">
        <f t="shared" si="54"/>
        <v>7.5812845511491879E-4</v>
      </c>
      <c r="J272">
        <f t="shared" si="55"/>
        <v>1.3131170029227403E-3</v>
      </c>
      <c r="K272">
        <f t="shared" si="56"/>
        <v>10.320854467811538</v>
      </c>
      <c r="L272">
        <f t="shared" si="57"/>
        <v>5.9587481052579427</v>
      </c>
      <c r="M272">
        <f t="shared" si="58"/>
        <v>1.0706917899248731E-4</v>
      </c>
      <c r="N272">
        <f t="shared" si="59"/>
        <v>7.4179703175869722E-4</v>
      </c>
      <c r="O272">
        <f t="shared" si="47"/>
        <v>5.0831381104525078E-2</v>
      </c>
    </row>
    <row r="273" spans="2:15" x14ac:dyDescent="0.3">
      <c r="B273" s="28">
        <f t="shared" si="52"/>
        <v>21.80000000000004</v>
      </c>
      <c r="C273">
        <f t="shared" si="51"/>
        <v>0.15240000000000001</v>
      </c>
      <c r="D273">
        <f t="shared" si="49"/>
        <v>4.7415790008680611E-2</v>
      </c>
      <c r="E273">
        <f t="shared" si="61"/>
        <v>1.5251756804968283E-2</v>
      </c>
      <c r="F273">
        <f t="shared" si="61"/>
        <v>0.10231041592723362</v>
      </c>
      <c r="G273">
        <f t="shared" si="50"/>
        <v>0.13346357226739267</v>
      </c>
      <c r="H273">
        <f t="shared" si="53"/>
        <v>6.3586875664973959E-3</v>
      </c>
      <c r="I273">
        <f t="shared" si="54"/>
        <v>7.6665045577198126E-4</v>
      </c>
      <c r="J273">
        <f t="shared" si="55"/>
        <v>1.3278775410429078E-3</v>
      </c>
      <c r="K273">
        <f t="shared" si="56"/>
        <v>10.355411882158155</v>
      </c>
      <c r="L273">
        <f t="shared" si="57"/>
        <v>5.9786998377334601</v>
      </c>
      <c r="M273">
        <f t="shared" si="58"/>
        <v>1.0746630105855213E-4</v>
      </c>
      <c r="N273">
        <f t="shared" si="59"/>
        <v>7.4454837413962124E-4</v>
      </c>
      <c r="O273">
        <f t="shared" si="47"/>
        <v>5.0089584072766383E-2</v>
      </c>
    </row>
    <row r="274" spans="2:15" x14ac:dyDescent="0.3">
      <c r="B274" s="28">
        <f t="shared" si="52"/>
        <v>21.900000000000041</v>
      </c>
      <c r="C274">
        <f t="shared" si="51"/>
        <v>0.15240000000000001</v>
      </c>
      <c r="D274">
        <f t="shared" si="49"/>
        <v>4.7633293632573639E-2</v>
      </c>
      <c r="E274">
        <f t="shared" si="61"/>
        <v>1.5359223106026835E-2</v>
      </c>
      <c r="F274">
        <f t="shared" si="61"/>
        <v>0.10305496430137324</v>
      </c>
      <c r="G274">
        <f t="shared" si="50"/>
        <v>0.13459903170112478</v>
      </c>
      <c r="H274">
        <f t="shared" si="53"/>
        <v>6.3982255058173832E-3</v>
      </c>
      <c r="I274">
        <f t="shared" si="54"/>
        <v>7.7523855855360076E-4</v>
      </c>
      <c r="J274">
        <f t="shared" si="55"/>
        <v>1.3427525714012965E-3</v>
      </c>
      <c r="K274">
        <f t="shared" si="56"/>
        <v>10.38988821233764</v>
      </c>
      <c r="L274">
        <f t="shared" si="57"/>
        <v>5.9986047562432558</v>
      </c>
      <c r="M274">
        <f t="shared" si="58"/>
        <v>1.0786441210080942E-4</v>
      </c>
      <c r="N274">
        <f t="shared" si="59"/>
        <v>7.4730656834859637E-4</v>
      </c>
      <c r="O274">
        <f t="shared" si="47"/>
        <v>4.9345035698626763E-2</v>
      </c>
    </row>
    <row r="275" spans="2:15" x14ac:dyDescent="0.3">
      <c r="B275" s="28">
        <f t="shared" si="52"/>
        <v>22.000000000000043</v>
      </c>
      <c r="C275">
        <f t="shared" si="51"/>
        <v>0.15240000000000001</v>
      </c>
      <c r="D275">
        <f t="shared" si="49"/>
        <v>4.7850797256466675E-2</v>
      </c>
      <c r="E275">
        <f t="shared" si="61"/>
        <v>1.5467087518127644E-2</v>
      </c>
      <c r="F275">
        <f t="shared" si="61"/>
        <v>0.10380227086972184</v>
      </c>
      <c r="G275">
        <f t="shared" si="50"/>
        <v>0.13574030386971705</v>
      </c>
      <c r="H275">
        <f t="shared" si="53"/>
        <v>6.4378526730524445E-3</v>
      </c>
      <c r="I275">
        <f t="shared" si="54"/>
        <v>7.8389310703688318E-4</v>
      </c>
      <c r="J275">
        <f t="shared" si="55"/>
        <v>1.3577426890909099E-3</v>
      </c>
      <c r="K275">
        <f t="shared" si="56"/>
        <v>10.424283337935426</v>
      </c>
      <c r="L275">
        <f t="shared" si="57"/>
        <v>6.0184627912659492</v>
      </c>
      <c r="M275">
        <f t="shared" si="58"/>
        <v>1.082635197697339E-4</v>
      </c>
      <c r="N275">
        <f t="shared" si="59"/>
        <v>7.5007166738966691E-4</v>
      </c>
      <c r="O275">
        <f t="shared" si="47"/>
        <v>4.8597729130278169E-2</v>
      </c>
    </row>
    <row r="276" spans="2:15" x14ac:dyDescent="0.3">
      <c r="B276" s="28">
        <f t="shared" si="52"/>
        <v>22.100000000000044</v>
      </c>
      <c r="C276">
        <f t="shared" si="51"/>
        <v>0.15240000000000001</v>
      </c>
      <c r="D276">
        <f t="shared" si="49"/>
        <v>4.806830088035971E-2</v>
      </c>
      <c r="E276">
        <f t="shared" si="61"/>
        <v>1.5575351037897377E-2</v>
      </c>
      <c r="F276">
        <f t="shared" si="61"/>
        <v>0.1045523425371115</v>
      </c>
      <c r="G276">
        <f t="shared" si="50"/>
        <v>0.1368874080900595</v>
      </c>
      <c r="H276">
        <f t="shared" si="53"/>
        <v>6.4775689957455073E-3</v>
      </c>
      <c r="I276">
        <f t="shared" si="54"/>
        <v>7.9261444653792477E-4</v>
      </c>
      <c r="J276">
        <f t="shared" si="55"/>
        <v>1.3728484922167713E-3</v>
      </c>
      <c r="K276">
        <f t="shared" si="56"/>
        <v>10.458597138476819</v>
      </c>
      <c r="L276">
        <f t="shared" si="57"/>
        <v>6.0382738732454406</v>
      </c>
      <c r="M276">
        <f t="shared" si="58"/>
        <v>1.0866363173382747E-4</v>
      </c>
      <c r="N276">
        <f t="shared" si="59"/>
        <v>7.5284372439177183E-4</v>
      </c>
      <c r="O276">
        <f t="shared" si="47"/>
        <v>4.7847657462888507E-2</v>
      </c>
    </row>
    <row r="277" spans="2:15" x14ac:dyDescent="0.3">
      <c r="B277" s="28">
        <f t="shared" si="52"/>
        <v>22.200000000000045</v>
      </c>
      <c r="C277">
        <f t="shared" si="51"/>
        <v>0.15240000000000001</v>
      </c>
      <c r="D277">
        <f t="shared" si="49"/>
        <v>4.8285804504252738E-2</v>
      </c>
      <c r="E277">
        <f t="shared" si="61"/>
        <v>1.5684014669631204E-2</v>
      </c>
      <c r="F277">
        <f t="shared" si="61"/>
        <v>0.10530518626150327</v>
      </c>
      <c r="G277">
        <f t="shared" si="50"/>
        <v>0.13804036379942453</v>
      </c>
      <c r="H277">
        <f t="shared" si="53"/>
        <v>6.5173744023794573E-3</v>
      </c>
      <c r="I277">
        <f t="shared" si="54"/>
        <v>8.0140292412386749E-4</v>
      </c>
      <c r="J277">
        <f t="shared" si="55"/>
        <v>1.3880705819168044E-3</v>
      </c>
      <c r="K277">
        <f t="shared" si="56"/>
        <v>10.492829493421585</v>
      </c>
      <c r="L277">
        <f t="shared" si="57"/>
        <v>6.0580379325877978</v>
      </c>
      <c r="M277">
        <f t="shared" si="58"/>
        <v>1.0906475568022538E-4</v>
      </c>
      <c r="N277">
        <f t="shared" si="59"/>
        <v>7.5562279261294648E-4</v>
      </c>
      <c r="O277">
        <f t="shared" si="47"/>
        <v>4.7094813738496735E-2</v>
      </c>
    </row>
    <row r="278" spans="2:15" x14ac:dyDescent="0.3">
      <c r="B278" s="28">
        <f t="shared" si="52"/>
        <v>22.300000000000047</v>
      </c>
      <c r="C278">
        <f t="shared" si="51"/>
        <v>0.15240000000000001</v>
      </c>
      <c r="D278">
        <f t="shared" si="49"/>
        <v>4.8503308128145774E-2</v>
      </c>
      <c r="E278">
        <f t="shared" si="61"/>
        <v>1.579307942531143E-2</v>
      </c>
      <c r="F278">
        <f t="shared" si="61"/>
        <v>0.10606080905411622</v>
      </c>
      <c r="G278">
        <f t="shared" si="50"/>
        <v>0.1391991905560751</v>
      </c>
      <c r="H278">
        <f t="shared" si="53"/>
        <v>6.557268822366384E-3</v>
      </c>
      <c r="I278">
        <f t="shared" si="54"/>
        <v>8.1025888862504508E-4</v>
      </c>
      <c r="J278">
        <f t="shared" si="55"/>
        <v>1.4034095623828703E-3</v>
      </c>
      <c r="K278">
        <f t="shared" si="56"/>
        <v>10.526980282158405</v>
      </c>
      <c r="L278">
        <f t="shared" si="57"/>
        <v>6.0777548996580375</v>
      </c>
      <c r="M278">
        <f t="shared" si="58"/>
        <v>1.0946689931530168E-4</v>
      </c>
      <c r="N278">
        <f t="shared" si="59"/>
        <v>7.5840892544451716E-4</v>
      </c>
      <c r="O278">
        <f t="shared" si="47"/>
        <v>4.633919094588379E-2</v>
      </c>
    </row>
    <row r="279" spans="2:15" x14ac:dyDescent="0.3">
      <c r="B279" s="28">
        <f t="shared" si="52"/>
        <v>22.400000000000048</v>
      </c>
      <c r="C279">
        <f t="shared" si="51"/>
        <v>0.15240000000000001</v>
      </c>
      <c r="D279">
        <f t="shared" si="49"/>
        <v>4.8720811752038809E-2</v>
      </c>
      <c r="E279">
        <f t="shared" si="61"/>
        <v>1.5902546324626732E-2</v>
      </c>
      <c r="F279">
        <f t="shared" si="61"/>
        <v>0.10681921797956073</v>
      </c>
      <c r="G279">
        <f t="shared" si="50"/>
        <v>0.14036390803988086</v>
      </c>
      <c r="H279">
        <f t="shared" si="53"/>
        <v>6.5972521860369676E-3</v>
      </c>
      <c r="I279">
        <f t="shared" si="54"/>
        <v>8.1918269064722084E-4</v>
      </c>
      <c r="J279">
        <f t="shared" si="55"/>
        <v>1.4188660408819647E-3</v>
      </c>
      <c r="K279">
        <f t="shared" si="56"/>
        <v>10.561049383999451</v>
      </c>
      <c r="L279">
        <f t="shared" si="57"/>
        <v>6.0974247047770147</v>
      </c>
      <c r="M279">
        <f t="shared" si="58"/>
        <v>1.09870070365271E-4</v>
      </c>
      <c r="N279">
        <f t="shared" si="59"/>
        <v>7.6120217641526802E-4</v>
      </c>
      <c r="O279">
        <f t="shared" si="47"/>
        <v>4.5580782020439276E-2</v>
      </c>
    </row>
    <row r="280" spans="2:15" x14ac:dyDescent="0.3">
      <c r="B280" s="28">
        <f t="shared" si="52"/>
        <v>22.50000000000005</v>
      </c>
      <c r="C280">
        <f t="shared" si="51"/>
        <v>0.15240000000000001</v>
      </c>
      <c r="D280">
        <f t="shared" si="49"/>
        <v>4.8938315375931844E-2</v>
      </c>
      <c r="E280">
        <f t="shared" si="61"/>
        <v>1.6012416394992002E-2</v>
      </c>
      <c r="F280">
        <f t="shared" si="61"/>
        <v>0.10758042015597601</v>
      </c>
      <c r="G280">
        <f t="shared" si="50"/>
        <v>0.14153453605294139</v>
      </c>
      <c r="H280">
        <f t="shared" si="53"/>
        <v>6.6373244246300317E-3</v>
      </c>
      <c r="I280">
        <f t="shared" si="54"/>
        <v>8.2817468258391158E-4</v>
      </c>
      <c r="J280">
        <f t="shared" si="55"/>
        <v>1.4344406277775625E-3</v>
      </c>
      <c r="K280">
        <f t="shared" si="56"/>
        <v>10.59503667817502</v>
      </c>
      <c r="L280">
        <f t="shared" si="57"/>
        <v>6.1170472782183083</v>
      </c>
      <c r="M280">
        <f t="shared" si="58"/>
        <v>1.1027427657678758E-4</v>
      </c>
      <c r="N280">
        <f t="shared" si="59"/>
        <v>7.6400259919559446E-4</v>
      </c>
      <c r="O280">
        <f t="shared" si="47"/>
        <v>4.4819579844024002E-2</v>
      </c>
    </row>
    <row r="281" spans="2:15" x14ac:dyDescent="0.3">
      <c r="B281" s="28">
        <f t="shared" si="52"/>
        <v>22.600000000000051</v>
      </c>
      <c r="C281">
        <f t="shared" si="51"/>
        <v>0.15240000000000001</v>
      </c>
      <c r="D281">
        <f t="shared" si="49"/>
        <v>4.9155818999824873E-2</v>
      </c>
      <c r="E281">
        <f t="shared" si="61"/>
        <v>1.6122690671568789E-2</v>
      </c>
      <c r="F281">
        <f t="shared" si="61"/>
        <v>0.1083444227551716</v>
      </c>
      <c r="G281">
        <f t="shared" si="50"/>
        <v>0.14271109452021735</v>
      </c>
      <c r="H281">
        <f t="shared" si="53"/>
        <v>6.6774854702822631E-3</v>
      </c>
      <c r="I281">
        <f t="shared" si="54"/>
        <v>8.3723521862878931E-4</v>
      </c>
      <c r="J281">
        <f t="shared" si="55"/>
        <v>1.4501339365511001E-3</v>
      </c>
      <c r="K281">
        <f t="shared" si="56"/>
        <v>10.6289420438285</v>
      </c>
      <c r="L281">
        <f t="shared" si="57"/>
        <v>6.1366225502053151</v>
      </c>
      <c r="M281">
        <f t="shared" si="58"/>
        <v>1.1067952571753903E-4</v>
      </c>
      <c r="N281">
        <f t="shared" si="59"/>
        <v>7.6681024760161536E-4</v>
      </c>
      <c r="O281">
        <f t="shared" si="47"/>
        <v>4.4055577244828406E-2</v>
      </c>
    </row>
    <row r="282" spans="2:15" x14ac:dyDescent="0.3">
      <c r="B282" s="28">
        <f t="shared" si="52"/>
        <v>22.700000000000053</v>
      </c>
      <c r="C282">
        <f t="shared" si="51"/>
        <v>0.15240000000000001</v>
      </c>
      <c r="D282">
        <f t="shared" si="49"/>
        <v>4.9373322623717901E-2</v>
      </c>
      <c r="E282">
        <f t="shared" si="61"/>
        <v>1.6233370197286327E-2</v>
      </c>
      <c r="F282">
        <f t="shared" si="61"/>
        <v>0.10911123300277321</v>
      </c>
      <c r="G282">
        <f t="shared" si="50"/>
        <v>0.14389360349016897</v>
      </c>
      <c r="H282">
        <f t="shared" si="53"/>
        <v>6.717735256018066E-3</v>
      </c>
      <c r="I282">
        <f t="shared" si="54"/>
        <v>8.4636465478818358E-4</v>
      </c>
      <c r="J282">
        <f t="shared" si="55"/>
        <v>1.4659465838236273E-3</v>
      </c>
      <c r="K282">
        <f t="shared" si="56"/>
        <v>10.662765360011194</v>
      </c>
      <c r="L282">
        <f t="shared" si="57"/>
        <v>6.1561504509082807</v>
      </c>
      <c r="M282">
        <f t="shared" si="58"/>
        <v>1.1108582557683953E-4</v>
      </c>
      <c r="N282">
        <f t="shared" si="59"/>
        <v>7.6962517559928123E-4</v>
      </c>
      <c r="O282">
        <f t="shared" si="47"/>
        <v>4.3288766997226794E-2</v>
      </c>
    </row>
    <row r="283" spans="2:15" x14ac:dyDescent="0.3">
      <c r="B283" s="28">
        <f t="shared" si="52"/>
        <v>22.800000000000054</v>
      </c>
      <c r="C283">
        <f t="shared" si="51"/>
        <v>0.15240000000000001</v>
      </c>
      <c r="D283">
        <f t="shared" si="49"/>
        <v>4.9590826247610936E-2</v>
      </c>
      <c r="E283">
        <f t="shared" ref="E283:F298" si="62">E282+M282</f>
        <v>1.6344456022863166E-2</v>
      </c>
      <c r="F283">
        <f t="shared" si="62"/>
        <v>0.1098808581783725</v>
      </c>
      <c r="G283">
        <f t="shared" si="50"/>
        <v>0.14508208313540225</v>
      </c>
      <c r="H283">
        <f t="shared" si="53"/>
        <v>6.7580737157395638E-3</v>
      </c>
      <c r="I283">
        <f t="shared" si="54"/>
        <v>8.5556334889367181E-4</v>
      </c>
      <c r="J283">
        <f t="shared" si="55"/>
        <v>1.4818791893776173E-3</v>
      </c>
      <c r="K283">
        <f t="shared" si="56"/>
        <v>10.696506505677378</v>
      </c>
      <c r="L283">
        <f t="shared" si="57"/>
        <v>6.1756309104414182</v>
      </c>
      <c r="M283">
        <f t="shared" si="58"/>
        <v>1.1149318396621905E-4</v>
      </c>
      <c r="N283">
        <f t="shared" si="59"/>
        <v>7.7244743730846038E-4</v>
      </c>
      <c r="O283">
        <f t="shared" si="47"/>
        <v>4.2519141821627512E-2</v>
      </c>
    </row>
    <row r="284" spans="2:15" x14ac:dyDescent="0.3">
      <c r="B284" s="28">
        <f t="shared" si="52"/>
        <v>22.900000000000055</v>
      </c>
      <c r="C284">
        <f t="shared" si="51"/>
        <v>0.15240000000000001</v>
      </c>
      <c r="D284">
        <f t="shared" si="49"/>
        <v>4.9808329871503965E-2</v>
      </c>
      <c r="E284">
        <f t="shared" si="62"/>
        <v>1.6455949206829384E-2</v>
      </c>
      <c r="F284">
        <f t="shared" si="62"/>
        <v>0.11065330561568096</v>
      </c>
      <c r="G284">
        <f t="shared" si="50"/>
        <v>0.14627655375332282</v>
      </c>
      <c r="H284">
        <f t="shared" si="53"/>
        <v>6.79850078421676E-3</v>
      </c>
      <c r="I284">
        <f t="shared" si="54"/>
        <v>8.6483166061474903E-4</v>
      </c>
      <c r="J284">
        <f t="shared" si="55"/>
        <v>1.4979323761789092E-3</v>
      </c>
      <c r="K284">
        <f t="shared" si="56"/>
        <v>10.730165359679525</v>
      </c>
      <c r="L284">
        <f t="shared" si="57"/>
        <v>6.1950638588601707</v>
      </c>
      <c r="M284">
        <f t="shared" si="58"/>
        <v>1.1190160872000909E-4</v>
      </c>
      <c r="N284">
        <f t="shared" si="59"/>
        <v>7.7527708700699319E-4</v>
      </c>
      <c r="O284">
        <f t="shared" ref="O284:O305" si="63">C284-F284</f>
        <v>4.174669438431905E-2</v>
      </c>
    </row>
    <row r="285" spans="2:15" x14ac:dyDescent="0.3">
      <c r="B285" s="28">
        <f t="shared" si="52"/>
        <v>23.000000000000057</v>
      </c>
      <c r="C285">
        <f t="shared" si="51"/>
        <v>0.15240000000000001</v>
      </c>
      <c r="D285">
        <f t="shared" si="49"/>
        <v>5.0025833495397E-2</v>
      </c>
      <c r="E285">
        <f t="shared" si="62"/>
        <v>1.6567850815549394E-2</v>
      </c>
      <c r="F285">
        <f t="shared" si="62"/>
        <v>0.11142858270268795</v>
      </c>
      <c r="G285">
        <f t="shared" si="50"/>
        <v>0.14747703576679735</v>
      </c>
      <c r="H285">
        <f t="shared" si="53"/>
        <v>6.8390163970778253E-3</v>
      </c>
      <c r="I285">
        <f t="shared" si="54"/>
        <v>8.7416995147160761E-4</v>
      </c>
      <c r="J285">
        <f t="shared" si="55"/>
        <v>1.5141067703988442E-3</v>
      </c>
      <c r="K285">
        <f t="shared" si="56"/>
        <v>10.763741800763402</v>
      </c>
      <c r="L285">
        <f t="shared" si="57"/>
        <v>6.2144492261583775</v>
      </c>
      <c r="M285">
        <f t="shared" si="58"/>
        <v>1.1231110769592849E-4</v>
      </c>
      <c r="N285">
        <f t="shared" si="59"/>
        <v>7.7811417913475228E-4</v>
      </c>
      <c r="O285">
        <f t="shared" si="63"/>
        <v>4.097141729731206E-2</v>
      </c>
    </row>
    <row r="286" spans="2:15" x14ac:dyDescent="0.3">
      <c r="B286" s="28">
        <f t="shared" si="52"/>
        <v>23.100000000000058</v>
      </c>
      <c r="C286">
        <f t="shared" si="51"/>
        <v>0.15240000000000001</v>
      </c>
      <c r="D286">
        <f t="shared" si="49"/>
        <v>5.0243337119290035E-2</v>
      </c>
      <c r="E286">
        <f t="shared" si="62"/>
        <v>1.6680161923245323E-2</v>
      </c>
      <c r="F286">
        <f t="shared" si="62"/>
        <v>0.11220669688182271</v>
      </c>
      <c r="G286">
        <f t="shared" si="50"/>
        <v>0.14868354972482273</v>
      </c>
      <c r="H286">
        <f t="shared" si="53"/>
        <v>6.8796204907995342E-3</v>
      </c>
      <c r="I286">
        <f t="shared" si="54"/>
        <v>8.8357858484799218E-4</v>
      </c>
      <c r="J286">
        <f t="shared" si="55"/>
        <v>1.5304030014365306E-3</v>
      </c>
      <c r="K286">
        <f t="shared" si="56"/>
        <v>10.79723570756353</v>
      </c>
      <c r="L286">
        <f t="shared" si="57"/>
        <v>6.2337869422656436</v>
      </c>
      <c r="M286">
        <f t="shared" si="58"/>
        <v>1.1272168877566393E-4</v>
      </c>
      <c r="N286">
        <f t="shared" si="59"/>
        <v>7.809587682976655E-4</v>
      </c>
      <c r="O286">
        <f t="shared" si="63"/>
        <v>4.0193303118177301E-2</v>
      </c>
    </row>
    <row r="287" spans="2:15" x14ac:dyDescent="0.3">
      <c r="B287" s="28">
        <f t="shared" si="52"/>
        <v>23.20000000000006</v>
      </c>
      <c r="C287">
        <f t="shared" si="51"/>
        <v>0.15240000000000001</v>
      </c>
      <c r="D287">
        <f t="shared" si="49"/>
        <v>5.0460840743183071E-2</v>
      </c>
      <c r="E287">
        <f t="shared" si="62"/>
        <v>1.6792883612020987E-2</v>
      </c>
      <c r="F287">
        <f t="shared" si="62"/>
        <v>0.11298765565012037</v>
      </c>
      <c r="G287">
        <f t="shared" si="50"/>
        <v>0.14989611630320301</v>
      </c>
      <c r="H287">
        <f t="shared" si="53"/>
        <v>6.9203130026978393E-3</v>
      </c>
      <c r="I287">
        <f t="shared" si="54"/>
        <v>8.9305792600415568E-4</v>
      </c>
      <c r="J287">
        <f t="shared" si="55"/>
        <v>1.5468217019412845E-3</v>
      </c>
      <c r="K287">
        <f t="shared" si="56"/>
        <v>10.830646958598663</v>
      </c>
      <c r="L287">
        <f t="shared" si="57"/>
        <v>6.2530769370447405</v>
      </c>
      <c r="M287">
        <f t="shared" si="58"/>
        <v>1.1313335986544929E-4</v>
      </c>
      <c r="N287">
        <f t="shared" si="59"/>
        <v>7.8381090927172727E-4</v>
      </c>
      <c r="O287">
        <f t="shared" si="63"/>
        <v>3.9412344349879641E-2</v>
      </c>
    </row>
    <row r="288" spans="2:15" x14ac:dyDescent="0.3">
      <c r="B288" s="28">
        <f t="shared" si="52"/>
        <v>23.300000000000061</v>
      </c>
      <c r="C288">
        <f t="shared" si="51"/>
        <v>0.15240000000000001</v>
      </c>
      <c r="D288">
        <f t="shared" si="49"/>
        <v>5.0678344367076099E-2</v>
      </c>
      <c r="E288">
        <f t="shared" si="62"/>
        <v>1.6906016971886435E-2</v>
      </c>
      <c r="F288">
        <f t="shared" si="62"/>
        <v>0.11377146655939209</v>
      </c>
      <c r="G288">
        <f t="shared" si="50"/>
        <v>0.15111475630523408</v>
      </c>
      <c r="H288">
        <f t="shared" si="53"/>
        <v>6.9610938709185532E-3</v>
      </c>
      <c r="I288">
        <f t="shared" si="54"/>
        <v>9.0260834208992188E-4</v>
      </c>
      <c r="J288">
        <f t="shared" si="55"/>
        <v>1.5633635078352547E-3</v>
      </c>
      <c r="K288">
        <f t="shared" si="56"/>
        <v>10.863975432267027</v>
      </c>
      <c r="L288">
        <f t="shared" si="57"/>
        <v>6.2723191402888485</v>
      </c>
      <c r="M288">
        <f t="shared" si="58"/>
        <v>1.1354612889664611E-4</v>
      </c>
      <c r="N288">
        <f t="shared" si="59"/>
        <v>7.8667065700702295E-4</v>
      </c>
      <c r="O288">
        <f t="shared" si="63"/>
        <v>3.8628533440607918E-2</v>
      </c>
    </row>
    <row r="289" spans="2:15" x14ac:dyDescent="0.3">
      <c r="B289" s="28">
        <f t="shared" si="52"/>
        <v>23.400000000000063</v>
      </c>
      <c r="C289">
        <f t="shared" si="51"/>
        <v>0.15240000000000001</v>
      </c>
      <c r="D289">
        <f t="shared" si="49"/>
        <v>5.0895847990969134E-2</v>
      </c>
      <c r="E289">
        <f t="shared" si="62"/>
        <v>1.7019563100783081E-2</v>
      </c>
      <c r="F289">
        <f t="shared" si="62"/>
        <v>0.11455813721639911</v>
      </c>
      <c r="G289">
        <f t="shared" si="50"/>
        <v>0.15233949066239602</v>
      </c>
      <c r="H289">
        <f t="shared" si="53"/>
        <v>7.0019630344282085E-3</v>
      </c>
      <c r="I289">
        <f t="shared" si="54"/>
        <v>9.1223020215781565E-4</v>
      </c>
      <c r="J289">
        <f t="shared" si="55"/>
        <v>1.5800290583361646E-3</v>
      </c>
      <c r="K289">
        <f t="shared" si="56"/>
        <v>10.897221006842313</v>
      </c>
      <c r="L289">
        <f t="shared" si="57"/>
        <v>6.2915134817192548</v>
      </c>
      <c r="M289">
        <f t="shared" si="58"/>
        <v>1.1396000382631558E-4</v>
      </c>
      <c r="N289">
        <f t="shared" si="59"/>
        <v>7.8953806663168888E-4</v>
      </c>
      <c r="O289">
        <f t="shared" si="63"/>
        <v>3.7841862783600896E-2</v>
      </c>
    </row>
    <row r="290" spans="2:15" x14ac:dyDescent="0.3">
      <c r="B290" s="28">
        <f t="shared" si="52"/>
        <v>23.500000000000064</v>
      </c>
      <c r="C290">
        <f t="shared" si="51"/>
        <v>0.15240000000000001</v>
      </c>
      <c r="D290">
        <f t="shared" si="49"/>
        <v>5.1113351614862169E-2</v>
      </c>
      <c r="E290">
        <f t="shared" si="62"/>
        <v>1.7133523104609395E-2</v>
      </c>
      <c r="F290">
        <f t="shared" si="62"/>
        <v>0.1153476752830308</v>
      </c>
      <c r="G290">
        <f t="shared" si="50"/>
        <v>0.15357034043505349</v>
      </c>
      <c r="H290">
        <f t="shared" si="53"/>
        <v>7.0429204330049854E-3</v>
      </c>
      <c r="I290">
        <f t="shared" si="54"/>
        <v>9.2192387717632588E-4</v>
      </c>
      <c r="J290">
        <f t="shared" si="55"/>
        <v>1.5968189959802855E-3</v>
      </c>
      <c r="K290">
        <f t="shared" si="56"/>
        <v>10.930383560468952</v>
      </c>
      <c r="L290">
        <f t="shared" si="57"/>
        <v>6.3106598909826097</v>
      </c>
      <c r="M290">
        <f t="shared" si="58"/>
        <v>1.1437499263779682E-4</v>
      </c>
      <c r="N290">
        <f t="shared" si="59"/>
        <v>7.9241319345592137E-4</v>
      </c>
      <c r="O290">
        <f t="shared" si="63"/>
        <v>3.7052324716969204E-2</v>
      </c>
    </row>
    <row r="291" spans="2:15" x14ac:dyDescent="0.3">
      <c r="B291" s="28">
        <f t="shared" si="52"/>
        <v>23.600000000000065</v>
      </c>
      <c r="C291">
        <f t="shared" si="51"/>
        <v>0.15240000000000001</v>
      </c>
      <c r="D291">
        <f t="shared" si="49"/>
        <v>5.1330855238755198E-2</v>
      </c>
      <c r="E291">
        <f t="shared" si="62"/>
        <v>1.7247898097247191E-2</v>
      </c>
      <c r="F291">
        <f t="shared" si="62"/>
        <v>0.11614008847648673</v>
      </c>
      <c r="G291">
        <f t="shared" si="50"/>
        <v>0.15480732681316386</v>
      </c>
      <c r="H291">
        <f t="shared" si="53"/>
        <v>7.0839660072298423E-3</v>
      </c>
      <c r="I291">
        <f t="shared" si="54"/>
        <v>9.3168974004322091E-4</v>
      </c>
      <c r="J291">
        <f t="shared" si="55"/>
        <v>1.613733966645498E-3</v>
      </c>
      <c r="K291">
        <f t="shared" si="56"/>
        <v>10.963462971158366</v>
      </c>
      <c r="L291">
        <f t="shared" si="57"/>
        <v>6.3297582976487776</v>
      </c>
      <c r="M291">
        <f t="shared" si="58"/>
        <v>1.1479110334127463E-4</v>
      </c>
      <c r="N291">
        <f t="shared" si="59"/>
        <v>7.9529609297590868E-4</v>
      </c>
      <c r="O291">
        <f t="shared" si="63"/>
        <v>3.625991152351328E-2</v>
      </c>
    </row>
    <row r="292" spans="2:15" x14ac:dyDescent="0.3">
      <c r="B292" s="28">
        <f t="shared" si="52"/>
        <v>23.700000000000067</v>
      </c>
      <c r="C292">
        <f t="shared" si="51"/>
        <v>0.15240000000000001</v>
      </c>
      <c r="D292">
        <f t="shared" si="49"/>
        <v>5.1548358862648233E-2</v>
      </c>
      <c r="E292">
        <f t="shared" si="62"/>
        <v>1.7362689200588467E-2</v>
      </c>
      <c r="F292">
        <f t="shared" si="62"/>
        <v>0.11693538456946263</v>
      </c>
      <c r="G292">
        <f t="shared" si="50"/>
        <v>0.15605047111699313</v>
      </c>
      <c r="H292">
        <f t="shared" si="53"/>
        <v>7.1250996984776847E-3</v>
      </c>
      <c r="I292">
        <f t="shared" si="54"/>
        <v>9.4152816559901179E-4</v>
      </c>
      <c r="J292">
        <f t="shared" si="55"/>
        <v>1.6307746195746119E-3</v>
      </c>
      <c r="K292">
        <f t="shared" si="56"/>
        <v>10.996459116784493</v>
      </c>
      <c r="L292">
        <f t="shared" si="57"/>
        <v>6.3488086312082412</v>
      </c>
      <c r="M292">
        <f t="shared" si="58"/>
        <v>1.1520834397435396E-4</v>
      </c>
      <c r="N292">
        <f t="shared" si="59"/>
        <v>7.9818682087781114E-4</v>
      </c>
      <c r="O292">
        <f t="shared" si="63"/>
        <v>3.5464615430537375E-2</v>
      </c>
    </row>
    <row r="293" spans="2:15" x14ac:dyDescent="0.3">
      <c r="B293" s="28">
        <f t="shared" si="52"/>
        <v>23.800000000000068</v>
      </c>
      <c r="C293">
        <f t="shared" si="51"/>
        <v>0.15240000000000001</v>
      </c>
      <c r="D293">
        <f t="shared" si="49"/>
        <v>5.1765862486541268E-2</v>
      </c>
      <c r="E293">
        <f t="shared" si="62"/>
        <v>1.7477897544562821E-2</v>
      </c>
      <c r="F293">
        <f t="shared" si="62"/>
        <v>0.11773357139034045</v>
      </c>
      <c r="G293">
        <f t="shared" si="50"/>
        <v>0.15729979479784009</v>
      </c>
      <c r="H293">
        <f t="shared" si="53"/>
        <v>7.1663214489087121E-3</v>
      </c>
      <c r="I293">
        <f t="shared" si="54"/>
        <v>9.5143953064048294E-4</v>
      </c>
      <c r="J293">
        <f t="shared" si="55"/>
        <v>1.647941607398802E-3</v>
      </c>
      <c r="K293">
        <f t="shared" si="56"/>
        <v>11.029371875079667</v>
      </c>
      <c r="L293">
        <f t="shared" si="57"/>
        <v>6.3678108210697326</v>
      </c>
      <c r="M293">
        <f t="shared" si="58"/>
        <v>1.1562672260263014E-4</v>
      </c>
      <c r="N293">
        <f t="shared" si="59"/>
        <v>8.010854330417124E-4</v>
      </c>
      <c r="O293">
        <f t="shared" si="63"/>
        <v>3.4666428609659558E-2</v>
      </c>
    </row>
    <row r="294" spans="2:15" x14ac:dyDescent="0.3">
      <c r="B294" s="28">
        <f t="shared" si="52"/>
        <v>23.90000000000007</v>
      </c>
      <c r="C294">
        <f t="shared" si="51"/>
        <v>0.15240000000000001</v>
      </c>
      <c r="D294">
        <f t="shared" si="49"/>
        <v>5.1983366110434304E-2</v>
      </c>
      <c r="E294">
        <f t="shared" si="62"/>
        <v>1.7593524267165452E-2</v>
      </c>
      <c r="F294">
        <f t="shared" si="62"/>
        <v>0.11853465682338216</v>
      </c>
      <c r="G294">
        <f t="shared" si="50"/>
        <v>0.15855531943876827</v>
      </c>
      <c r="H294">
        <f t="shared" si="53"/>
        <v>7.2076312014598678E-3</v>
      </c>
      <c r="I294">
        <f t="shared" si="54"/>
        <v>9.6142421393432913E-4</v>
      </c>
      <c r="J294">
        <f t="shared" si="55"/>
        <v>1.6652355861612278E-3</v>
      </c>
      <c r="K294">
        <f t="shared" si="56"/>
        <v>11.062201123630919</v>
      </c>
      <c r="L294">
        <f t="shared" si="57"/>
        <v>6.3867647965580918</v>
      </c>
      <c r="M294">
        <f t="shared" si="58"/>
        <v>1.1604624732025463E-4</v>
      </c>
      <c r="N294">
        <f t="shared" si="59"/>
        <v>8.0399198554553873E-4</v>
      </c>
      <c r="O294">
        <f t="shared" si="63"/>
        <v>3.3865343176617851E-2</v>
      </c>
    </row>
    <row r="295" spans="2:15" x14ac:dyDescent="0.3">
      <c r="B295" s="28">
        <f t="shared" si="52"/>
        <v>24.000000000000071</v>
      </c>
      <c r="C295">
        <f t="shared" si="51"/>
        <v>0.15240000000000001</v>
      </c>
      <c r="D295">
        <f t="shared" si="49"/>
        <v>5.2200869734327332E-2</v>
      </c>
      <c r="E295">
        <f t="shared" si="62"/>
        <v>1.7709570514485708E-2</v>
      </c>
      <c r="F295">
        <f t="shared" si="62"/>
        <v>0.11933864880892769</v>
      </c>
      <c r="G295">
        <f t="shared" si="50"/>
        <v>0.15981706675534585</v>
      </c>
      <c r="H295">
        <f t="shared" si="53"/>
        <v>7.2490288998364148E-3</v>
      </c>
      <c r="I295">
        <f t="shared" si="54"/>
        <v>9.7148259623089589E-4</v>
      </c>
      <c r="J295">
        <f t="shared" si="55"/>
        <v>1.6826572153408328E-3</v>
      </c>
      <c r="K295">
        <f t="shared" si="56"/>
        <v>11.094946739875969</v>
      </c>
      <c r="L295">
        <f t="shared" si="57"/>
        <v>6.4056704869119514</v>
      </c>
      <c r="M295">
        <f t="shared" si="58"/>
        <v>1.1646692625050343E-4</v>
      </c>
      <c r="N295">
        <f t="shared" si="59"/>
        <v>8.0690653466899726E-4</v>
      </c>
      <c r="O295">
        <f t="shared" si="63"/>
        <v>3.3061351191072313E-2</v>
      </c>
    </row>
    <row r="296" spans="2:15" x14ac:dyDescent="0.3">
      <c r="B296" s="28">
        <f t="shared" si="52"/>
        <v>24.100000000000072</v>
      </c>
      <c r="C296">
        <f t="shared" si="51"/>
        <v>0.15240000000000001</v>
      </c>
      <c r="D296">
        <f t="shared" si="49"/>
        <v>5.2418373358220367E-2</v>
      </c>
      <c r="E296">
        <f t="shared" si="62"/>
        <v>1.7826037440736211E-2</v>
      </c>
      <c r="F296">
        <f t="shared" si="62"/>
        <v>0.12014555534359669</v>
      </c>
      <c r="G296">
        <f t="shared" si="50"/>
        <v>0.16108505859639363</v>
      </c>
      <c r="H296">
        <f t="shared" si="53"/>
        <v>7.2905144885035732E-3</v>
      </c>
      <c r="I296">
        <f t="shared" si="54"/>
        <v>9.8161506027804202E-4</v>
      </c>
      <c r="J296">
        <f t="shared" si="55"/>
        <v>1.7002071578763548E-3</v>
      </c>
      <c r="K296">
        <f t="shared" si="56"/>
        <v>11.127608601099116</v>
      </c>
      <c r="L296">
        <f t="shared" si="57"/>
        <v>6.4245278212813703</v>
      </c>
      <c r="M296">
        <f t="shared" si="58"/>
        <v>1.1688876754634645E-4</v>
      </c>
      <c r="N296">
        <f t="shared" si="59"/>
        <v>8.0982913689752053E-4</v>
      </c>
      <c r="O296">
        <f t="shared" si="63"/>
        <v>3.2254444656403314E-2</v>
      </c>
    </row>
    <row r="297" spans="2:15" x14ac:dyDescent="0.3">
      <c r="B297" s="28">
        <f t="shared" si="52"/>
        <v>24.200000000000074</v>
      </c>
      <c r="C297">
        <f t="shared" si="51"/>
        <v>0.15240000000000001</v>
      </c>
      <c r="D297">
        <f t="shared" si="49"/>
        <v>5.2635876982113403E-2</v>
      </c>
      <c r="E297">
        <f t="shared" si="62"/>
        <v>1.7942926208282556E-2</v>
      </c>
      <c r="F297">
        <f t="shared" si="62"/>
        <v>0.12095538448049421</v>
      </c>
      <c r="G297">
        <f t="shared" si="50"/>
        <v>0.16235931694474157</v>
      </c>
      <c r="H297">
        <f t="shared" si="53"/>
        <v>7.3320879126783627E-3</v>
      </c>
      <c r="I297">
        <f t="shared" si="54"/>
        <v>9.9182199083506345E-4</v>
      </c>
      <c r="J297">
        <f t="shared" si="55"/>
        <v>1.7178860801904431E-3</v>
      </c>
      <c r="K297">
        <f t="shared" si="56"/>
        <v>11.160186584427873</v>
      </c>
      <c r="L297">
        <f t="shared" si="57"/>
        <v>6.4433367287258836</v>
      </c>
      <c r="M297">
        <f t="shared" si="58"/>
        <v>1.1731177939100928E-4</v>
      </c>
      <c r="N297">
        <f t="shared" si="59"/>
        <v>8.1275984892615824E-4</v>
      </c>
      <c r="O297">
        <f t="shared" si="63"/>
        <v>3.1444615519505795E-2</v>
      </c>
    </row>
    <row r="298" spans="2:15" x14ac:dyDescent="0.3">
      <c r="B298" s="28">
        <f t="shared" si="52"/>
        <v>24.300000000000075</v>
      </c>
      <c r="C298">
        <f t="shared" si="51"/>
        <v>0.15240000000000001</v>
      </c>
      <c r="D298">
        <f t="shared" si="49"/>
        <v>5.2853380606006438E-2</v>
      </c>
      <c r="E298">
        <f t="shared" si="62"/>
        <v>1.8060237987673564E-2</v>
      </c>
      <c r="F298">
        <f t="shared" si="62"/>
        <v>0.12176814432942037</v>
      </c>
      <c r="G298">
        <f t="shared" si="50"/>
        <v>0.16363986391799271</v>
      </c>
      <c r="H298">
        <f t="shared" si="53"/>
        <v>7.3737491183214713E-3</v>
      </c>
      <c r="I298">
        <f t="shared" si="54"/>
        <v>1.0021037746867629E-3</v>
      </c>
      <c r="J298">
        <f t="shared" si="55"/>
        <v>1.7356946522140279E-3</v>
      </c>
      <c r="K298">
        <f t="shared" si="56"/>
        <v>11.192680566828981</v>
      </c>
      <c r="L298">
        <f t="shared" si="57"/>
        <v>6.4620971382122061</v>
      </c>
      <c r="M298">
        <f t="shared" si="58"/>
        <v>1.1773596999854109E-4</v>
      </c>
      <c r="N298">
        <f t="shared" si="59"/>
        <v>8.1569872766351279E-4</v>
      </c>
      <c r="O298">
        <f t="shared" si="63"/>
        <v>3.0631855670579633E-2</v>
      </c>
    </row>
    <row r="299" spans="2:15" x14ac:dyDescent="0.3">
      <c r="B299" s="28">
        <f t="shared" si="52"/>
        <v>24.400000000000077</v>
      </c>
      <c r="C299">
        <f t="shared" si="51"/>
        <v>0.15240000000000001</v>
      </c>
      <c r="D299">
        <f t="shared" si="49"/>
        <v>5.3070884229899466E-2</v>
      </c>
      <c r="E299">
        <f t="shared" ref="E299:F305" si="64">E298+M298</f>
        <v>1.8177973957672105E-2</v>
      </c>
      <c r="F299">
        <f t="shared" si="64"/>
        <v>0.12258384305708389</v>
      </c>
      <c r="G299">
        <f t="shared" si="50"/>
        <v>0.16492672176929601</v>
      </c>
      <c r="H299">
        <f t="shared" si="53"/>
        <v>7.415498052129264E-3</v>
      </c>
      <c r="I299">
        <f t="shared" si="54"/>
        <v>1.012460800657607E-3</v>
      </c>
      <c r="J299">
        <f t="shared" si="55"/>
        <v>1.7536335474108403E-3</v>
      </c>
      <c r="K299">
        <f t="shared" si="56"/>
        <v>11.225090425104888</v>
      </c>
      <c r="L299">
        <f t="shared" si="57"/>
        <v>6.4808089786121981</v>
      </c>
      <c r="M299">
        <f t="shared" si="58"/>
        <v>1.1816134761437824E-4</v>
      </c>
      <c r="N299">
        <f t="shared" si="59"/>
        <v>8.1864583023564261E-4</v>
      </c>
      <c r="O299">
        <f t="shared" si="63"/>
        <v>2.9816156942916117E-2</v>
      </c>
    </row>
    <row r="300" spans="2:15" x14ac:dyDescent="0.3">
      <c r="B300" s="28">
        <f t="shared" si="52"/>
        <v>24.500000000000078</v>
      </c>
      <c r="C300">
        <f t="shared" si="51"/>
        <v>0.15240000000000001</v>
      </c>
      <c r="D300">
        <f t="shared" si="49"/>
        <v>5.3288387853792502E-2</v>
      </c>
      <c r="E300">
        <f t="shared" si="64"/>
        <v>1.8296135305286482E-2</v>
      </c>
      <c r="F300">
        <f t="shared" si="64"/>
        <v>0.12340248888731953</v>
      </c>
      <c r="G300">
        <f t="shared" si="50"/>
        <v>0.1662199128881269</v>
      </c>
      <c r="H300">
        <f t="shared" si="53"/>
        <v>7.4573346615259021E-3</v>
      </c>
      <c r="I300">
        <f t="shared" si="54"/>
        <v>1.0228934596259898E-3</v>
      </c>
      <c r="J300">
        <f t="shared" si="55"/>
        <v>1.7717034428021182E-3</v>
      </c>
      <c r="K300">
        <f t="shared" si="56"/>
        <v>11.257416035890156</v>
      </c>
      <c r="L300">
        <f t="shared" si="57"/>
        <v>6.4994721787007919</v>
      </c>
      <c r="M300">
        <f t="shared" si="58"/>
        <v>1.1858792051590849E-4</v>
      </c>
      <c r="N300">
        <f t="shared" si="59"/>
        <v>8.2160121398997237E-4</v>
      </c>
      <c r="O300">
        <f t="shared" si="63"/>
        <v>2.899751111268048E-2</v>
      </c>
    </row>
    <row r="301" spans="2:15" x14ac:dyDescent="0.3">
      <c r="B301" s="28">
        <f t="shared" si="52"/>
        <v>24.60000000000008</v>
      </c>
      <c r="C301">
        <f t="shared" si="51"/>
        <v>0.15240000000000001</v>
      </c>
      <c r="D301">
        <f t="shared" si="49"/>
        <v>5.3505891477685537E-2</v>
      </c>
      <c r="E301">
        <f t="shared" si="64"/>
        <v>1.8414723225802392E-2</v>
      </c>
      <c r="F301">
        <f t="shared" si="64"/>
        <v>0.1242240901013095</v>
      </c>
      <c r="G301">
        <f t="shared" si="50"/>
        <v>0.16751945980107649</v>
      </c>
      <c r="H301">
        <f t="shared" si="53"/>
        <v>7.4992588946555449E-3</v>
      </c>
      <c r="I301">
        <f t="shared" si="54"/>
        <v>1.0334021445386184E-3</v>
      </c>
      <c r="J301">
        <f t="shared" si="55"/>
        <v>1.7899050189915235E-3</v>
      </c>
      <c r="K301">
        <f t="shared" si="56"/>
        <v>11.289657275647842</v>
      </c>
      <c r="L301">
        <f t="shared" si="57"/>
        <v>6.5180866671538977</v>
      </c>
      <c r="M301">
        <f t="shared" si="58"/>
        <v>1.1901569701303625E-4</v>
      </c>
      <c r="N301">
        <f t="shared" si="59"/>
        <v>8.2456493649920909E-4</v>
      </c>
      <c r="O301">
        <f t="shared" si="63"/>
        <v>2.817590989869051E-2</v>
      </c>
    </row>
    <row r="302" spans="2:15" x14ac:dyDescent="0.3">
      <c r="B302" s="28">
        <f t="shared" si="52"/>
        <v>24.700000000000081</v>
      </c>
      <c r="C302">
        <f t="shared" si="51"/>
        <v>0.15240000000000001</v>
      </c>
      <c r="D302">
        <f t="shared" si="49"/>
        <v>5.3723395101578565E-2</v>
      </c>
      <c r="E302">
        <f t="shared" si="64"/>
        <v>1.8533738922815429E-2</v>
      </c>
      <c r="F302">
        <f t="shared" si="64"/>
        <v>0.12504865503780871</v>
      </c>
      <c r="G302">
        <f t="shared" si="50"/>
        <v>0.16882538517264883</v>
      </c>
      <c r="H302">
        <f t="shared" si="53"/>
        <v>7.5412707003746906E-3</v>
      </c>
      <c r="I302">
        <f t="shared" si="54"/>
        <v>1.0439872504249793E-3</v>
      </c>
      <c r="J302">
        <f t="shared" si="55"/>
        <v>1.8082389601901971E-3</v>
      </c>
      <c r="K302">
        <f t="shared" si="56"/>
        <v>11.321814020666292</v>
      </c>
      <c r="L302">
        <f t="shared" si="57"/>
        <v>6.5366523725465626</v>
      </c>
      <c r="M302">
        <f t="shared" si="58"/>
        <v>1.1944468544874367E-4</v>
      </c>
      <c r="N302">
        <f t="shared" si="59"/>
        <v>8.2753705556522803E-4</v>
      </c>
      <c r="O302">
        <f t="shared" si="63"/>
        <v>2.7351344962191299E-2</v>
      </c>
    </row>
    <row r="303" spans="2:15" x14ac:dyDescent="0.3">
      <c r="B303" s="28">
        <f t="shared" si="52"/>
        <v>24.800000000000082</v>
      </c>
      <c r="C303">
        <f t="shared" si="51"/>
        <v>0.15240000000000001</v>
      </c>
      <c r="D303">
        <f t="shared" si="49"/>
        <v>5.3940898725471594E-2</v>
      </c>
      <c r="E303">
        <f t="shared" si="64"/>
        <v>1.8653183608264172E-2</v>
      </c>
      <c r="F303">
        <f t="shared" si="64"/>
        <v>0.12587619209337395</v>
      </c>
      <c r="G303">
        <f t="shared" si="50"/>
        <v>0.17013771180606693</v>
      </c>
      <c r="H303">
        <f t="shared" si="53"/>
        <v>7.583370028244555E-3</v>
      </c>
      <c r="I303">
        <f t="shared" si="54"/>
        <v>1.054649174411956E-3</v>
      </c>
      <c r="J303">
        <f t="shared" si="55"/>
        <v>1.826705954242078E-3</v>
      </c>
      <c r="K303">
        <f t="shared" si="56"/>
        <v>11.353886147055423</v>
      </c>
      <c r="L303">
        <f t="shared" si="57"/>
        <v>6.5551692233508119</v>
      </c>
      <c r="M303">
        <f t="shared" si="58"/>
        <v>1.1987489419965769E-4</v>
      </c>
      <c r="N303">
        <f t="shared" si="59"/>
        <v>8.3051762922300315E-4</v>
      </c>
      <c r="O303">
        <f t="shared" si="63"/>
        <v>2.6523807906626062E-2</v>
      </c>
    </row>
    <row r="304" spans="2:15" x14ac:dyDescent="0.3">
      <c r="B304" s="28">
        <f t="shared" si="52"/>
        <v>24.900000000000084</v>
      </c>
      <c r="C304">
        <f t="shared" si="51"/>
        <v>0.15240000000000001</v>
      </c>
      <c r="D304">
        <f t="shared" si="49"/>
        <v>5.4158402349364629E-2</v>
      </c>
      <c r="E304">
        <f t="shared" si="64"/>
        <v>1.877305850246383E-2</v>
      </c>
      <c r="F304">
        <f t="shared" si="64"/>
        <v>0.12670670972259696</v>
      </c>
      <c r="G304">
        <f t="shared" si="50"/>
        <v>0.1714564626440869</v>
      </c>
      <c r="H304">
        <f t="shared" si="53"/>
        <v>7.6255568285236199E-3</v>
      </c>
      <c r="I304">
        <f t="shared" si="54"/>
        <v>1.0653883157385187E-3</v>
      </c>
      <c r="J304">
        <f t="shared" si="55"/>
        <v>1.8453066926493473E-3</v>
      </c>
      <c r="K304">
        <f t="shared" si="56"/>
        <v>11.38587353074365</v>
      </c>
      <c r="L304">
        <f t="shared" si="57"/>
        <v>6.5736371479338818</v>
      </c>
      <c r="M304">
        <f t="shared" si="58"/>
        <v>1.2030633167661122E-4</v>
      </c>
      <c r="N304">
        <f t="shared" si="59"/>
        <v>8.3350671574449462E-4</v>
      </c>
      <c r="O304">
        <f t="shared" si="63"/>
        <v>2.5693290277403052E-2</v>
      </c>
    </row>
    <row r="305" spans="2:15" x14ac:dyDescent="0.3">
      <c r="B305" s="28">
        <f t="shared" si="52"/>
        <v>25.000000000000085</v>
      </c>
      <c r="C305">
        <f t="shared" si="51"/>
        <v>0.15240000000000001</v>
      </c>
      <c r="D305">
        <f t="shared" si="49"/>
        <v>5.4375905973257657E-2</v>
      </c>
      <c r="E305">
        <f t="shared" si="64"/>
        <v>1.889336483414044E-2</v>
      </c>
      <c r="F305">
        <f t="shared" si="64"/>
        <v>0.12754021643834146</v>
      </c>
      <c r="G305">
        <f t="shared" si="50"/>
        <v>0.17278166076982079</v>
      </c>
      <c r="H305">
        <f t="shared" si="53"/>
        <v>7.6678310521602179E-3</v>
      </c>
      <c r="I305">
        <f t="shared" si="54"/>
        <v>1.0762050757705515E-3</v>
      </c>
      <c r="J305">
        <f t="shared" si="55"/>
        <v>1.8640418705981085E-3</v>
      </c>
      <c r="K305">
        <f t="shared" si="56"/>
        <v>11.417776047474554</v>
      </c>
      <c r="L305">
        <f t="shared" si="57"/>
        <v>6.5920560745562948</v>
      </c>
      <c r="M305">
        <f t="shared" si="58"/>
        <v>1.2073900632520749E-4</v>
      </c>
      <c r="N305">
        <f t="shared" si="59"/>
        <v>8.3650437364255772E-4</v>
      </c>
      <c r="O305">
        <f t="shared" si="63"/>
        <v>2.4859783561658549E-2</v>
      </c>
    </row>
    <row r="306" spans="2:15" x14ac:dyDescent="0.3">
      <c r="B306" s="28"/>
    </row>
    <row r="307" spans="2:15" x14ac:dyDescent="0.3">
      <c r="B307" s="28"/>
    </row>
    <row r="308" spans="2:15" x14ac:dyDescent="0.3">
      <c r="B308" s="28"/>
    </row>
    <row r="309" spans="2:15" x14ac:dyDescent="0.3">
      <c r="B309" s="28"/>
    </row>
  </sheetData>
  <mergeCells count="7">
    <mergeCell ref="B42:E42"/>
    <mergeCell ref="B16:E16"/>
    <mergeCell ref="H16:K16"/>
    <mergeCell ref="B17:E17"/>
    <mergeCell ref="H17:K17"/>
    <mergeCell ref="B30:D30"/>
    <mergeCell ref="B34:D3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9801-76B8-094E-8B2D-A10F68B98B9F}">
  <dimension ref="A1:AF356"/>
  <sheetViews>
    <sheetView topLeftCell="X1" zoomScale="125" workbookViewId="0">
      <selection activeCell="AB37" sqref="AB37"/>
    </sheetView>
  </sheetViews>
  <sheetFormatPr defaultColWidth="11" defaultRowHeight="15.6" x14ac:dyDescent="0.3"/>
  <cols>
    <col min="2" max="17" width="0" hidden="1" customWidth="1"/>
  </cols>
  <sheetData>
    <row r="1" spans="1:32" ht="16.2" thickBot="1" x14ac:dyDescent="0.35">
      <c r="A1" t="s">
        <v>190</v>
      </c>
      <c r="R1" t="s">
        <v>191</v>
      </c>
      <c r="S1" t="s">
        <v>192</v>
      </c>
      <c r="T1" t="s">
        <v>193</v>
      </c>
      <c r="U1" t="s">
        <v>190</v>
      </c>
      <c r="V1" t="s">
        <v>191</v>
      </c>
    </row>
    <row r="2" spans="1:32" ht="16.2" thickBot="1" x14ac:dyDescent="0.35">
      <c r="A2">
        <v>1</v>
      </c>
      <c r="B2">
        <v>0</v>
      </c>
      <c r="C2" t="s">
        <v>194</v>
      </c>
      <c r="D2" t="s">
        <v>195</v>
      </c>
      <c r="E2" t="s">
        <v>196</v>
      </c>
      <c r="F2">
        <v>593</v>
      </c>
      <c r="G2">
        <v>628</v>
      </c>
      <c r="H2">
        <v>44</v>
      </c>
      <c r="I2">
        <v>258</v>
      </c>
      <c r="J2">
        <v>2</v>
      </c>
      <c r="K2" t="s">
        <v>197</v>
      </c>
      <c r="L2" t="s">
        <v>196</v>
      </c>
      <c r="M2">
        <v>0</v>
      </c>
      <c r="N2">
        <v>0</v>
      </c>
      <c r="O2">
        <v>0</v>
      </c>
      <c r="P2">
        <v>0</v>
      </c>
      <c r="Q2">
        <v>0</v>
      </c>
      <c r="R2">
        <f>((H2^2)+(I2^2))^0.5</f>
        <v>261.72504656604804</v>
      </c>
      <c r="S2">
        <f>R2/0.8</f>
        <v>327.15630820756002</v>
      </c>
      <c r="X2" s="87" t="s">
        <v>199</v>
      </c>
      <c r="Y2" s="88"/>
      <c r="Z2" s="88"/>
      <c r="AA2" s="88"/>
      <c r="AB2" s="88"/>
      <c r="AC2" s="88"/>
      <c r="AD2" s="88"/>
      <c r="AE2" s="88"/>
      <c r="AF2" s="89"/>
    </row>
    <row r="3" spans="1:32" x14ac:dyDescent="0.3">
      <c r="A3">
        <v>2</v>
      </c>
      <c r="B3">
        <v>1</v>
      </c>
      <c r="C3" t="s">
        <v>194</v>
      </c>
      <c r="D3" t="s">
        <v>195</v>
      </c>
      <c r="E3" t="s">
        <v>196</v>
      </c>
      <c r="F3">
        <v>556</v>
      </c>
      <c r="G3">
        <v>662</v>
      </c>
      <c r="H3">
        <v>50</v>
      </c>
      <c r="I3">
        <v>56</v>
      </c>
      <c r="J3">
        <v>2</v>
      </c>
      <c r="K3" t="s">
        <v>197</v>
      </c>
      <c r="L3" t="s">
        <v>196</v>
      </c>
      <c r="M3">
        <v>0</v>
      </c>
      <c r="N3">
        <v>0</v>
      </c>
      <c r="O3">
        <v>0</v>
      </c>
      <c r="P3">
        <v>0</v>
      </c>
      <c r="Q3">
        <v>0</v>
      </c>
      <c r="R3">
        <f t="shared" ref="R3:R66" si="0">((H3^2)+(I3^2))^0.5</f>
        <v>75.073297516493838</v>
      </c>
      <c r="S3">
        <f t="shared" ref="S3:S66" si="1">R3/0.8</f>
        <v>93.841621895617294</v>
      </c>
      <c r="Y3" s="50" t="s">
        <v>200</v>
      </c>
      <c r="Z3" s="51">
        <f>MAX(S2:S356)</f>
        <v>950.06660950693345</v>
      </c>
      <c r="AA3" s="52">
        <f>(Z3-Z4)/10</f>
        <v>94.829884255396706</v>
      </c>
      <c r="AE3" t="s">
        <v>201</v>
      </c>
    </row>
    <row r="4" spans="1:32" x14ac:dyDescent="0.3">
      <c r="A4">
        <v>3</v>
      </c>
      <c r="B4">
        <v>2</v>
      </c>
      <c r="C4" t="s">
        <v>194</v>
      </c>
      <c r="D4" t="s">
        <v>195</v>
      </c>
      <c r="E4" t="s">
        <v>196</v>
      </c>
      <c r="F4">
        <v>318</v>
      </c>
      <c r="G4">
        <v>517</v>
      </c>
      <c r="H4">
        <v>19</v>
      </c>
      <c r="I4">
        <v>46</v>
      </c>
      <c r="J4">
        <v>2</v>
      </c>
      <c r="K4" t="s">
        <v>197</v>
      </c>
      <c r="L4" t="s">
        <v>196</v>
      </c>
      <c r="M4">
        <v>0</v>
      </c>
      <c r="N4">
        <v>0</v>
      </c>
      <c r="O4">
        <v>0</v>
      </c>
      <c r="P4">
        <v>0</v>
      </c>
      <c r="Q4">
        <v>0</v>
      </c>
      <c r="R4">
        <f t="shared" si="0"/>
        <v>49.769468552517218</v>
      </c>
      <c r="S4">
        <f t="shared" si="1"/>
        <v>62.211835690646517</v>
      </c>
      <c r="Y4" s="50" t="s">
        <v>202</v>
      </c>
      <c r="Z4" s="51">
        <f>MIN(S2:S356)</f>
        <v>1.7677669529663689</v>
      </c>
    </row>
    <row r="5" spans="1:32" x14ac:dyDescent="0.3">
      <c r="A5">
        <v>4</v>
      </c>
      <c r="B5">
        <v>3</v>
      </c>
      <c r="C5" t="s">
        <v>194</v>
      </c>
      <c r="D5" t="s">
        <v>195</v>
      </c>
      <c r="E5" t="s">
        <v>196</v>
      </c>
      <c r="F5">
        <v>370</v>
      </c>
      <c r="G5">
        <v>665</v>
      </c>
      <c r="H5">
        <v>12</v>
      </c>
      <c r="I5">
        <v>33</v>
      </c>
      <c r="J5">
        <v>2</v>
      </c>
      <c r="K5" t="s">
        <v>197</v>
      </c>
      <c r="L5" t="s">
        <v>196</v>
      </c>
      <c r="M5">
        <v>0</v>
      </c>
      <c r="N5">
        <v>0</v>
      </c>
      <c r="O5">
        <v>0</v>
      </c>
      <c r="P5">
        <v>0</v>
      </c>
      <c r="Q5">
        <v>0</v>
      </c>
      <c r="R5">
        <f t="shared" si="0"/>
        <v>35.114099732158877</v>
      </c>
      <c r="S5">
        <f t="shared" si="1"/>
        <v>43.892624665198596</v>
      </c>
      <c r="Y5" s="50" t="s">
        <v>203</v>
      </c>
      <c r="Z5" s="53">
        <v>9</v>
      </c>
    </row>
    <row r="6" spans="1:32" x14ac:dyDescent="0.3">
      <c r="A6">
        <v>5</v>
      </c>
      <c r="B6">
        <v>4</v>
      </c>
      <c r="C6" t="s">
        <v>194</v>
      </c>
      <c r="D6" t="s">
        <v>195</v>
      </c>
      <c r="E6" t="s">
        <v>196</v>
      </c>
      <c r="F6">
        <v>126</v>
      </c>
      <c r="G6">
        <v>644</v>
      </c>
      <c r="H6">
        <v>63</v>
      </c>
      <c r="I6">
        <v>59</v>
      </c>
      <c r="J6">
        <v>2</v>
      </c>
      <c r="K6" t="s">
        <v>197</v>
      </c>
      <c r="L6" t="s">
        <v>196</v>
      </c>
      <c r="M6">
        <v>0</v>
      </c>
      <c r="N6">
        <v>0</v>
      </c>
      <c r="O6">
        <v>0</v>
      </c>
      <c r="P6">
        <v>0</v>
      </c>
      <c r="Q6">
        <v>0</v>
      </c>
      <c r="R6">
        <f t="shared" si="0"/>
        <v>86.313382508160345</v>
      </c>
      <c r="S6">
        <f t="shared" si="1"/>
        <v>107.89172813520042</v>
      </c>
      <c r="Y6" s="50" t="s">
        <v>204</v>
      </c>
      <c r="Z6" s="54">
        <f>(Z3-Z4)/Z5</f>
        <v>105.36653806155191</v>
      </c>
    </row>
    <row r="7" spans="1:32" x14ac:dyDescent="0.3">
      <c r="A7">
        <v>6</v>
      </c>
      <c r="B7">
        <v>5</v>
      </c>
      <c r="C7" t="s">
        <v>194</v>
      </c>
      <c r="D7" t="s">
        <v>195</v>
      </c>
      <c r="E7" t="s">
        <v>196</v>
      </c>
      <c r="F7">
        <v>398</v>
      </c>
      <c r="G7">
        <v>425</v>
      </c>
      <c r="H7">
        <v>13</v>
      </c>
      <c r="I7">
        <v>45</v>
      </c>
      <c r="J7">
        <v>2</v>
      </c>
      <c r="K7" t="s">
        <v>197</v>
      </c>
      <c r="L7" t="s">
        <v>196</v>
      </c>
      <c r="M7">
        <v>0</v>
      </c>
      <c r="N7">
        <v>0</v>
      </c>
      <c r="O7">
        <v>0</v>
      </c>
      <c r="P7">
        <v>0</v>
      </c>
      <c r="Q7">
        <v>0</v>
      </c>
      <c r="R7">
        <f t="shared" si="0"/>
        <v>46.840153714521477</v>
      </c>
      <c r="S7">
        <f t="shared" si="1"/>
        <v>58.550192143151847</v>
      </c>
    </row>
    <row r="8" spans="1:32" x14ac:dyDescent="0.3">
      <c r="A8">
        <v>7</v>
      </c>
      <c r="B8">
        <v>6</v>
      </c>
      <c r="C8" t="s">
        <v>194</v>
      </c>
      <c r="D8" t="s">
        <v>195</v>
      </c>
      <c r="E8" t="s">
        <v>196</v>
      </c>
      <c r="F8">
        <v>282</v>
      </c>
      <c r="G8">
        <v>408</v>
      </c>
      <c r="H8">
        <v>12</v>
      </c>
      <c r="I8">
        <v>22</v>
      </c>
      <c r="J8">
        <v>2</v>
      </c>
      <c r="K8" t="s">
        <v>197</v>
      </c>
      <c r="L8" t="s">
        <v>196</v>
      </c>
      <c r="M8">
        <v>0</v>
      </c>
      <c r="N8">
        <v>0</v>
      </c>
      <c r="O8">
        <v>0</v>
      </c>
      <c r="P8">
        <v>0</v>
      </c>
      <c r="Q8">
        <v>0</v>
      </c>
      <c r="R8">
        <f t="shared" si="0"/>
        <v>25.059928172283335</v>
      </c>
      <c r="S8">
        <f t="shared" si="1"/>
        <v>31.324910215354169</v>
      </c>
      <c r="X8" s="50" t="s">
        <v>205</v>
      </c>
      <c r="Y8" s="50" t="s">
        <v>206</v>
      </c>
      <c r="Z8" s="50" t="s">
        <v>207</v>
      </c>
      <c r="AA8" s="50" t="s">
        <v>208</v>
      </c>
      <c r="AB8" s="50" t="s">
        <v>209</v>
      </c>
      <c r="AC8" s="50" t="s">
        <v>210</v>
      </c>
      <c r="AD8" s="50" t="s">
        <v>211</v>
      </c>
      <c r="AE8" s="50" t="s">
        <v>212</v>
      </c>
      <c r="AF8" s="50" t="s">
        <v>213</v>
      </c>
    </row>
    <row r="9" spans="1:32" x14ac:dyDescent="0.3">
      <c r="A9">
        <v>8</v>
      </c>
      <c r="B9">
        <v>7</v>
      </c>
      <c r="C9" t="s">
        <v>194</v>
      </c>
      <c r="D9" t="s">
        <v>195</v>
      </c>
      <c r="E9" t="s">
        <v>196</v>
      </c>
      <c r="F9">
        <v>120</v>
      </c>
      <c r="G9">
        <v>426</v>
      </c>
      <c r="H9">
        <v>22</v>
      </c>
      <c r="I9">
        <v>35</v>
      </c>
      <c r="J9">
        <v>2</v>
      </c>
      <c r="K9" t="s">
        <v>197</v>
      </c>
      <c r="L9" t="s">
        <v>196</v>
      </c>
      <c r="M9">
        <v>0</v>
      </c>
      <c r="N9">
        <v>0</v>
      </c>
      <c r="O9">
        <v>0</v>
      </c>
      <c r="P9">
        <v>0</v>
      </c>
      <c r="Q9">
        <v>0</v>
      </c>
      <c r="R9">
        <f t="shared" si="0"/>
        <v>41.340053217188775</v>
      </c>
      <c r="S9">
        <f t="shared" si="1"/>
        <v>51.675066521485967</v>
      </c>
      <c r="X9" s="49"/>
      <c r="Y9" s="49" t="s">
        <v>214</v>
      </c>
      <c r="Z9" s="49" cm="1">
        <f t="array" ref="Z9:Z19">FREQUENCY(S2:S356,Y10:Y19)</f>
        <v>1</v>
      </c>
      <c r="AA9" s="56" t="s">
        <v>114</v>
      </c>
      <c r="AB9" s="56" t="s">
        <v>114</v>
      </c>
      <c r="AC9" s="57" t="s">
        <v>215</v>
      </c>
      <c r="AD9" s="57" t="s">
        <v>215</v>
      </c>
      <c r="AE9" s="50" t="s">
        <v>114</v>
      </c>
      <c r="AF9" s="50" t="s">
        <v>114</v>
      </c>
    </row>
    <row r="10" spans="1:32" x14ac:dyDescent="0.3">
      <c r="A10">
        <v>9</v>
      </c>
      <c r="B10">
        <v>8</v>
      </c>
      <c r="C10" t="s">
        <v>194</v>
      </c>
      <c r="D10" t="s">
        <v>195</v>
      </c>
      <c r="E10" t="s">
        <v>196</v>
      </c>
      <c r="F10">
        <v>296</v>
      </c>
      <c r="G10">
        <v>62</v>
      </c>
      <c r="H10">
        <v>41</v>
      </c>
      <c r="I10">
        <v>32</v>
      </c>
      <c r="J10">
        <v>2</v>
      </c>
      <c r="K10" t="s">
        <v>197</v>
      </c>
      <c r="L10" t="s">
        <v>196</v>
      </c>
      <c r="M10">
        <v>0</v>
      </c>
      <c r="N10">
        <v>0</v>
      </c>
      <c r="O10">
        <v>0</v>
      </c>
      <c r="P10">
        <v>0</v>
      </c>
      <c r="Q10">
        <v>0</v>
      </c>
      <c r="R10">
        <f t="shared" si="0"/>
        <v>52.009614495783374</v>
      </c>
      <c r="S10">
        <f t="shared" si="1"/>
        <v>65.01201811972922</v>
      </c>
      <c r="X10" s="49">
        <f>X9+1</f>
        <v>1</v>
      </c>
      <c r="Y10" s="66">
        <f>Z4</f>
        <v>1.7677669529663689</v>
      </c>
      <c r="Z10" s="55">
        <v>270</v>
      </c>
      <c r="AA10" s="58">
        <f>Z10/$Z$20</f>
        <v>0.76487252124645888</v>
      </c>
      <c r="AB10" s="59">
        <f>AA10</f>
        <v>0.76487252124645888</v>
      </c>
      <c r="AC10" s="60">
        <f>(((22/7)*(Y10^3))/6)</f>
        <v>2.8936661432485207</v>
      </c>
      <c r="AD10" s="60">
        <f>AC10*Z10</f>
        <v>781.2898586771006</v>
      </c>
      <c r="AE10" s="61">
        <f>AD10/$AD$20</f>
        <v>7.4984321139864118E-7</v>
      </c>
      <c r="AF10" s="62">
        <f>AE10</f>
        <v>7.4984321139864118E-7</v>
      </c>
    </row>
    <row r="11" spans="1:32" x14ac:dyDescent="0.3">
      <c r="A11">
        <v>10</v>
      </c>
      <c r="B11">
        <v>9</v>
      </c>
      <c r="C11" t="s">
        <v>194</v>
      </c>
      <c r="D11" t="s">
        <v>195</v>
      </c>
      <c r="E11" t="s">
        <v>196</v>
      </c>
      <c r="F11">
        <v>337</v>
      </c>
      <c r="G11">
        <v>8</v>
      </c>
      <c r="H11">
        <v>60</v>
      </c>
      <c r="I11">
        <v>6</v>
      </c>
      <c r="J11">
        <v>2</v>
      </c>
      <c r="K11" t="s">
        <v>197</v>
      </c>
      <c r="L11" t="s">
        <v>196</v>
      </c>
      <c r="M11">
        <v>0</v>
      </c>
      <c r="N11">
        <v>0</v>
      </c>
      <c r="O11">
        <v>0</v>
      </c>
      <c r="P11">
        <v>0</v>
      </c>
      <c r="Q11">
        <v>0</v>
      </c>
      <c r="R11">
        <f t="shared" si="0"/>
        <v>60.29925372672534</v>
      </c>
      <c r="S11">
        <f t="shared" si="1"/>
        <v>75.374067158406675</v>
      </c>
      <c r="X11" s="49">
        <f t="shared" ref="X11:X19" si="2">X10+1</f>
        <v>2</v>
      </c>
      <c r="Y11" s="66">
        <f>Y10+$Z$6</f>
        <v>107.13430501451828</v>
      </c>
      <c r="Z11" s="55">
        <v>59</v>
      </c>
      <c r="AA11" s="58">
        <f t="shared" ref="AA11:AA19" si="3">Z11/$Z$20</f>
        <v>0.16713881019830029</v>
      </c>
      <c r="AB11" s="59">
        <f>AB10+AA11</f>
        <v>0.93201133144475912</v>
      </c>
      <c r="AC11" s="60">
        <f t="shared" ref="AC11:AC19" si="4">(((22/7)*(Y11^3))/6)</f>
        <v>644108.54456765356</v>
      </c>
      <c r="AD11" s="60">
        <f t="shared" ref="AD11:AD19" si="5">AC11*Z11</f>
        <v>38002404.12949156</v>
      </c>
      <c r="AE11" s="61">
        <f t="shared" ref="AE11:AE19" si="6">AD11/$AD$20</f>
        <v>3.6472820473539495E-2</v>
      </c>
      <c r="AF11" s="62">
        <f>AF10+AE11</f>
        <v>3.6473570316750893E-2</v>
      </c>
    </row>
    <row r="12" spans="1:32" x14ac:dyDescent="0.3">
      <c r="A12">
        <v>11</v>
      </c>
      <c r="B12">
        <v>10</v>
      </c>
      <c r="C12" t="s">
        <v>194</v>
      </c>
      <c r="D12" t="s">
        <v>195</v>
      </c>
      <c r="E12" t="s">
        <v>196</v>
      </c>
      <c r="F12">
        <v>708</v>
      </c>
      <c r="G12">
        <v>17</v>
      </c>
      <c r="H12">
        <v>55</v>
      </c>
      <c r="I12">
        <v>4</v>
      </c>
      <c r="J12">
        <v>2</v>
      </c>
      <c r="K12" t="s">
        <v>197</v>
      </c>
      <c r="L12" t="s">
        <v>196</v>
      </c>
      <c r="M12">
        <v>0</v>
      </c>
      <c r="N12">
        <v>0</v>
      </c>
      <c r="O12">
        <v>0</v>
      </c>
      <c r="P12">
        <v>0</v>
      </c>
      <c r="Q12">
        <v>0</v>
      </c>
      <c r="R12">
        <f t="shared" si="0"/>
        <v>55.145262715848951</v>
      </c>
      <c r="S12">
        <f t="shared" si="1"/>
        <v>68.931578394811183</v>
      </c>
      <c r="X12" s="49">
        <f t="shared" si="2"/>
        <v>3</v>
      </c>
      <c r="Y12" s="66">
        <f t="shared" ref="Y12:Y19" si="7">Y11+$Z$6</f>
        <v>212.50084307607017</v>
      </c>
      <c r="Z12" s="55">
        <v>13</v>
      </c>
      <c r="AA12" s="58">
        <f t="shared" si="3"/>
        <v>3.6827195467422094E-2</v>
      </c>
      <c r="AB12" s="59">
        <f t="shared" ref="AB12:AB19" si="8">AB11+AA12</f>
        <v>0.9688385269121812</v>
      </c>
      <c r="AC12" s="60">
        <f t="shared" si="4"/>
        <v>5026380.5092885485</v>
      </c>
      <c r="AD12" s="60">
        <f t="shared" si="5"/>
        <v>65342946.620751128</v>
      </c>
      <c r="AE12" s="61">
        <f t="shared" si="6"/>
        <v>6.2712915561603341E-2</v>
      </c>
      <c r="AF12" s="62">
        <f t="shared" ref="AF12:AF19" si="9">AF11+AE12</f>
        <v>9.9186485878354241E-2</v>
      </c>
    </row>
    <row r="13" spans="1:32" x14ac:dyDescent="0.3">
      <c r="A13">
        <v>12</v>
      </c>
      <c r="B13">
        <v>11</v>
      </c>
      <c r="C13" t="s">
        <v>194</v>
      </c>
      <c r="D13" t="s">
        <v>195</v>
      </c>
      <c r="E13" t="s">
        <v>196</v>
      </c>
      <c r="F13">
        <v>589</v>
      </c>
      <c r="G13">
        <v>149</v>
      </c>
      <c r="H13">
        <v>20</v>
      </c>
      <c r="I13">
        <v>28</v>
      </c>
      <c r="J13">
        <v>2</v>
      </c>
      <c r="K13" t="s">
        <v>197</v>
      </c>
      <c r="L13" t="s">
        <v>196</v>
      </c>
      <c r="M13">
        <v>0</v>
      </c>
      <c r="N13">
        <v>0</v>
      </c>
      <c r="O13">
        <v>0</v>
      </c>
      <c r="P13">
        <v>0</v>
      </c>
      <c r="Q13">
        <v>0</v>
      </c>
      <c r="R13">
        <f t="shared" si="0"/>
        <v>34.409301068170507</v>
      </c>
      <c r="S13">
        <f t="shared" si="1"/>
        <v>43.01162633521313</v>
      </c>
      <c r="X13" s="49">
        <f t="shared" si="2"/>
        <v>4</v>
      </c>
      <c r="Y13" s="66">
        <f t="shared" si="7"/>
        <v>317.86738113762209</v>
      </c>
      <c r="Z13" s="55">
        <v>5</v>
      </c>
      <c r="AA13" s="58">
        <f t="shared" si="3"/>
        <v>1.4164305949008499E-2</v>
      </c>
      <c r="AB13" s="59">
        <f t="shared" si="8"/>
        <v>0.98300283286118972</v>
      </c>
      <c r="AC13" s="60">
        <f t="shared" si="4"/>
        <v>16823303.580744464</v>
      </c>
      <c r="AD13" s="60">
        <f t="shared" si="5"/>
        <v>84116517.903722316</v>
      </c>
      <c r="AE13" s="61">
        <f t="shared" si="6"/>
        <v>8.0730857077035714E-2</v>
      </c>
      <c r="AF13" s="62">
        <f t="shared" si="9"/>
        <v>0.17991734295538997</v>
      </c>
    </row>
    <row r="14" spans="1:32" x14ac:dyDescent="0.3">
      <c r="A14">
        <v>13</v>
      </c>
      <c r="B14">
        <v>12</v>
      </c>
      <c r="C14" t="s">
        <v>194</v>
      </c>
      <c r="D14" t="s">
        <v>195</v>
      </c>
      <c r="E14" t="s">
        <v>196</v>
      </c>
      <c r="F14">
        <v>416</v>
      </c>
      <c r="G14">
        <v>45</v>
      </c>
      <c r="H14">
        <v>47</v>
      </c>
      <c r="I14">
        <v>36</v>
      </c>
      <c r="J14">
        <v>2</v>
      </c>
      <c r="K14" t="s">
        <v>197</v>
      </c>
      <c r="L14" t="s">
        <v>196</v>
      </c>
      <c r="M14">
        <v>0</v>
      </c>
      <c r="N14">
        <v>0</v>
      </c>
      <c r="O14">
        <v>0</v>
      </c>
      <c r="P14">
        <v>0</v>
      </c>
      <c r="Q14">
        <v>0</v>
      </c>
      <c r="R14">
        <f t="shared" si="0"/>
        <v>59.203040462462738</v>
      </c>
      <c r="S14">
        <f t="shared" si="1"/>
        <v>74.003800578078412</v>
      </c>
      <c r="X14" s="49">
        <f t="shared" si="2"/>
        <v>5</v>
      </c>
      <c r="Y14" s="66">
        <f t="shared" si="7"/>
        <v>423.23391919917401</v>
      </c>
      <c r="Z14" s="55">
        <v>1</v>
      </c>
      <c r="AA14" s="58">
        <f t="shared" si="3"/>
        <v>2.8328611898016999E-3</v>
      </c>
      <c r="AB14" s="59">
        <f t="shared" si="8"/>
        <v>0.98583569405099147</v>
      </c>
      <c r="AC14" s="60">
        <f t="shared" si="4"/>
        <v>39711362.551851034</v>
      </c>
      <c r="AD14" s="60">
        <f t="shared" si="5"/>
        <v>39711362.551851034</v>
      </c>
      <c r="AE14" s="61">
        <f t="shared" si="6"/>
        <v>3.8112993908964048E-2</v>
      </c>
      <c r="AF14" s="62">
        <f t="shared" si="9"/>
        <v>0.21803033686435402</v>
      </c>
    </row>
    <row r="15" spans="1:32" x14ac:dyDescent="0.3">
      <c r="A15">
        <v>14</v>
      </c>
      <c r="B15">
        <v>13</v>
      </c>
      <c r="C15" t="s">
        <v>194</v>
      </c>
      <c r="D15" t="s">
        <v>195</v>
      </c>
      <c r="E15" t="s">
        <v>196</v>
      </c>
      <c r="F15">
        <v>972</v>
      </c>
      <c r="G15">
        <v>113</v>
      </c>
      <c r="H15">
        <v>10</v>
      </c>
      <c r="I15">
        <v>74</v>
      </c>
      <c r="J15">
        <v>2</v>
      </c>
      <c r="K15" t="s">
        <v>197</v>
      </c>
      <c r="L15" t="s">
        <v>196</v>
      </c>
      <c r="M15">
        <v>0</v>
      </c>
      <c r="N15">
        <v>0</v>
      </c>
      <c r="O15">
        <v>0</v>
      </c>
      <c r="P15">
        <v>0</v>
      </c>
      <c r="Q15">
        <v>0</v>
      </c>
      <c r="R15">
        <f t="shared" si="0"/>
        <v>74.672618810377884</v>
      </c>
      <c r="S15">
        <f t="shared" si="1"/>
        <v>93.340773512972348</v>
      </c>
      <c r="X15" s="49">
        <f t="shared" si="2"/>
        <v>6</v>
      </c>
      <c r="Y15" s="66">
        <f t="shared" si="7"/>
        <v>528.60045726072588</v>
      </c>
      <c r="Z15" s="55">
        <v>3</v>
      </c>
      <c r="AA15" s="58">
        <f t="shared" si="3"/>
        <v>8.4985835694051E-3</v>
      </c>
      <c r="AB15" s="59">
        <f t="shared" si="8"/>
        <v>0.99433427762039661</v>
      </c>
      <c r="AC15" s="60">
        <f t="shared" si="4"/>
        <v>77367042.215523869</v>
      </c>
      <c r="AD15" s="60">
        <f t="shared" si="5"/>
        <v>232101126.64657161</v>
      </c>
      <c r="AE15" s="61">
        <f t="shared" si="6"/>
        <v>0.22275913637045786</v>
      </c>
      <c r="AF15" s="62">
        <f t="shared" si="9"/>
        <v>0.44078947323481188</v>
      </c>
    </row>
    <row r="16" spans="1:32" x14ac:dyDescent="0.3">
      <c r="A16">
        <v>15</v>
      </c>
      <c r="B16">
        <v>14</v>
      </c>
      <c r="C16" t="s">
        <v>194</v>
      </c>
      <c r="D16" t="s">
        <v>195</v>
      </c>
      <c r="E16" t="s">
        <v>196</v>
      </c>
      <c r="F16">
        <v>717</v>
      </c>
      <c r="G16">
        <v>894</v>
      </c>
      <c r="H16">
        <v>94</v>
      </c>
      <c r="I16">
        <v>12</v>
      </c>
      <c r="J16">
        <v>2</v>
      </c>
      <c r="K16" t="s">
        <v>197</v>
      </c>
      <c r="L16" t="s">
        <v>196</v>
      </c>
      <c r="M16">
        <v>0</v>
      </c>
      <c r="N16">
        <v>0</v>
      </c>
      <c r="O16">
        <v>0</v>
      </c>
      <c r="P16">
        <v>0</v>
      </c>
      <c r="Q16">
        <v>0</v>
      </c>
      <c r="R16">
        <f t="shared" si="0"/>
        <v>94.762861923857074</v>
      </c>
      <c r="S16">
        <f t="shared" si="1"/>
        <v>118.45357740482133</v>
      </c>
      <c r="X16" s="49">
        <f t="shared" si="2"/>
        <v>7</v>
      </c>
      <c r="Y16" s="66">
        <f t="shared" si="7"/>
        <v>633.96699532227774</v>
      </c>
      <c r="Z16" s="55">
        <v>1</v>
      </c>
      <c r="AA16" s="58">
        <f t="shared" si="3"/>
        <v>2.8328611898016999E-3</v>
      </c>
      <c r="AB16" s="59">
        <f t="shared" si="8"/>
        <v>0.99716713881019836</v>
      </c>
      <c r="AC16" s="60">
        <f t="shared" si="4"/>
        <v>133466827.36467861</v>
      </c>
      <c r="AD16" s="60">
        <f t="shared" si="5"/>
        <v>133466827.36467861</v>
      </c>
      <c r="AE16" s="61">
        <f t="shared" si="6"/>
        <v>0.12809483360730578</v>
      </c>
      <c r="AF16" s="62">
        <f t="shared" si="9"/>
        <v>0.56888430684211766</v>
      </c>
    </row>
    <row r="17" spans="1:32" x14ac:dyDescent="0.3">
      <c r="A17">
        <v>16</v>
      </c>
      <c r="B17">
        <v>15</v>
      </c>
      <c r="C17" t="s">
        <v>194</v>
      </c>
      <c r="D17" t="s">
        <v>195</v>
      </c>
      <c r="E17" t="s">
        <v>196</v>
      </c>
      <c r="F17">
        <v>408</v>
      </c>
      <c r="G17">
        <v>726</v>
      </c>
      <c r="H17">
        <v>1</v>
      </c>
      <c r="I17">
        <v>87</v>
      </c>
      <c r="J17">
        <v>2</v>
      </c>
      <c r="K17" t="s">
        <v>197</v>
      </c>
      <c r="L17" t="s">
        <v>196</v>
      </c>
      <c r="M17">
        <v>0</v>
      </c>
      <c r="N17">
        <v>0</v>
      </c>
      <c r="O17">
        <v>0</v>
      </c>
      <c r="P17">
        <v>0</v>
      </c>
      <c r="Q17">
        <v>0</v>
      </c>
      <c r="R17">
        <f t="shared" si="0"/>
        <v>87.005746936624831</v>
      </c>
      <c r="S17">
        <f t="shared" si="1"/>
        <v>108.75718367078103</v>
      </c>
      <c r="X17" s="49">
        <f t="shared" si="2"/>
        <v>8</v>
      </c>
      <c r="Y17" s="66">
        <f t="shared" si="7"/>
        <v>739.3335333838296</v>
      </c>
      <c r="Z17" s="55">
        <v>0</v>
      </c>
      <c r="AA17" s="58">
        <f t="shared" si="3"/>
        <v>0</v>
      </c>
      <c r="AB17" s="59">
        <f t="shared" si="8"/>
        <v>0.99716713881019836</v>
      </c>
      <c r="AC17" s="60">
        <f t="shared" si="4"/>
        <v>211687202.79223087</v>
      </c>
      <c r="AD17" s="60">
        <f t="shared" si="5"/>
        <v>0</v>
      </c>
      <c r="AE17" s="61">
        <f t="shared" si="6"/>
        <v>0</v>
      </c>
      <c r="AF17" s="62">
        <f t="shared" si="9"/>
        <v>0.56888430684211766</v>
      </c>
    </row>
    <row r="18" spans="1:32" x14ac:dyDescent="0.3">
      <c r="A18">
        <v>17</v>
      </c>
      <c r="B18">
        <v>16</v>
      </c>
      <c r="C18" t="s">
        <v>194</v>
      </c>
      <c r="D18" t="s">
        <v>195</v>
      </c>
      <c r="E18" t="s">
        <v>196</v>
      </c>
      <c r="F18">
        <v>62</v>
      </c>
      <c r="G18">
        <v>113</v>
      </c>
      <c r="H18">
        <v>291</v>
      </c>
      <c r="I18">
        <v>724</v>
      </c>
      <c r="J18">
        <v>2</v>
      </c>
      <c r="K18" t="s">
        <v>197</v>
      </c>
      <c r="L18" t="s">
        <v>196</v>
      </c>
      <c r="M18">
        <v>0</v>
      </c>
      <c r="N18">
        <v>0</v>
      </c>
      <c r="O18">
        <v>0</v>
      </c>
      <c r="P18">
        <v>0</v>
      </c>
      <c r="Q18">
        <v>0</v>
      </c>
      <c r="R18">
        <f t="shared" si="0"/>
        <v>780.29289372645189</v>
      </c>
      <c r="X18" s="49">
        <f t="shared" si="2"/>
        <v>9</v>
      </c>
      <c r="Y18" s="66">
        <f t="shared" si="7"/>
        <v>844.70007144538147</v>
      </c>
      <c r="Z18" s="55">
        <v>0</v>
      </c>
      <c r="AA18" s="58">
        <f t="shared" si="3"/>
        <v>0</v>
      </c>
      <c r="AB18" s="59">
        <f t="shared" si="8"/>
        <v>0.99716713881019836</v>
      </c>
      <c r="AC18" s="60">
        <f t="shared" si="4"/>
        <v>315704653.29109627</v>
      </c>
      <c r="AD18" s="60">
        <f t="shared" si="5"/>
        <v>0</v>
      </c>
      <c r="AE18" s="61">
        <f t="shared" si="6"/>
        <v>0</v>
      </c>
      <c r="AF18" s="62">
        <f t="shared" si="9"/>
        <v>0.56888430684211766</v>
      </c>
    </row>
    <row r="19" spans="1:32" x14ac:dyDescent="0.3">
      <c r="A19">
        <v>18</v>
      </c>
      <c r="B19">
        <v>17</v>
      </c>
      <c r="C19" t="s">
        <v>194</v>
      </c>
      <c r="D19" t="s">
        <v>195</v>
      </c>
      <c r="E19" t="s">
        <v>196</v>
      </c>
      <c r="F19">
        <v>672</v>
      </c>
      <c r="G19">
        <v>73</v>
      </c>
      <c r="H19">
        <v>470</v>
      </c>
      <c r="I19">
        <v>192</v>
      </c>
      <c r="J19">
        <v>2</v>
      </c>
      <c r="K19" t="s">
        <v>197</v>
      </c>
      <c r="L19" t="s">
        <v>196</v>
      </c>
      <c r="M19">
        <v>0</v>
      </c>
      <c r="N19">
        <v>0</v>
      </c>
      <c r="O19">
        <v>0</v>
      </c>
      <c r="P19">
        <v>0</v>
      </c>
      <c r="Q19">
        <v>0</v>
      </c>
      <c r="R19">
        <f t="shared" si="0"/>
        <v>507.70463854489253</v>
      </c>
      <c r="S19">
        <f t="shared" si="1"/>
        <v>634.63079818111567</v>
      </c>
      <c r="X19" s="49">
        <f t="shared" si="2"/>
        <v>10</v>
      </c>
      <c r="Y19" s="66">
        <f t="shared" si="7"/>
        <v>950.06660950693333</v>
      </c>
      <c r="Z19" s="55">
        <v>1</v>
      </c>
      <c r="AA19" s="58">
        <f t="shared" si="3"/>
        <v>2.8328611898016999E-3</v>
      </c>
      <c r="AB19" s="59">
        <f t="shared" si="8"/>
        <v>1</v>
      </c>
      <c r="AC19" s="60">
        <f t="shared" si="4"/>
        <v>449195663.65419054</v>
      </c>
      <c r="AD19" s="60">
        <f t="shared" si="5"/>
        <v>449195663.65419054</v>
      </c>
      <c r="AE19" s="61">
        <f t="shared" si="6"/>
        <v>0.43111569315788228</v>
      </c>
      <c r="AF19" s="62">
        <f t="shared" si="9"/>
        <v>1</v>
      </c>
    </row>
    <row r="20" spans="1:32" x14ac:dyDescent="0.3">
      <c r="A20">
        <v>19</v>
      </c>
      <c r="B20">
        <v>18</v>
      </c>
      <c r="C20" t="s">
        <v>194</v>
      </c>
      <c r="D20" t="s">
        <v>195</v>
      </c>
      <c r="E20" t="s">
        <v>196</v>
      </c>
      <c r="F20">
        <v>1332</v>
      </c>
      <c r="G20">
        <v>8</v>
      </c>
      <c r="H20">
        <v>10</v>
      </c>
      <c r="I20">
        <v>478</v>
      </c>
      <c r="J20">
        <v>2</v>
      </c>
      <c r="K20" t="s">
        <v>197</v>
      </c>
      <c r="L20" t="s">
        <v>196</v>
      </c>
      <c r="M20">
        <v>0</v>
      </c>
      <c r="N20">
        <v>0</v>
      </c>
      <c r="O20">
        <v>0</v>
      </c>
      <c r="P20">
        <v>0</v>
      </c>
      <c r="Q20">
        <v>0</v>
      </c>
      <c r="R20">
        <f t="shared" si="0"/>
        <v>478.10459106768678</v>
      </c>
      <c r="S20">
        <f t="shared" si="1"/>
        <v>597.63073883460845</v>
      </c>
      <c r="X20" s="50" t="s">
        <v>216</v>
      </c>
      <c r="Y20" s="43"/>
      <c r="Z20">
        <f>SUM(Z10:Z19)</f>
        <v>353</v>
      </c>
      <c r="AD20" s="63">
        <f>SUM(AD10:AD19)</f>
        <v>1041937630.1611155</v>
      </c>
      <c r="AF20" s="69" cm="1">
        <f t="array" ref="AF20">SUMPRODUCT(POWER(Y10:Y19,3),Z10:Z19)/SUMPRODUCT(POWER(Y10:Y19,2),Z10:Z19)</f>
        <v>486.08550317969889</v>
      </c>
    </row>
    <row r="21" spans="1:32" x14ac:dyDescent="0.3">
      <c r="A21">
        <v>1</v>
      </c>
      <c r="B21">
        <v>0</v>
      </c>
      <c r="C21" t="s">
        <v>194</v>
      </c>
      <c r="D21" t="s">
        <v>195</v>
      </c>
      <c r="E21" t="s">
        <v>196</v>
      </c>
      <c r="F21">
        <v>1012</v>
      </c>
      <c r="G21">
        <v>168</v>
      </c>
      <c r="H21">
        <v>46</v>
      </c>
      <c r="I21">
        <v>79</v>
      </c>
      <c r="J21">
        <v>2</v>
      </c>
      <c r="K21" t="s">
        <v>197</v>
      </c>
      <c r="L21" t="s">
        <v>196</v>
      </c>
      <c r="M21">
        <v>0</v>
      </c>
      <c r="N21">
        <v>0</v>
      </c>
      <c r="O21">
        <v>0</v>
      </c>
      <c r="P21">
        <v>0</v>
      </c>
      <c r="Q21">
        <v>0</v>
      </c>
      <c r="R21">
        <f t="shared" si="0"/>
        <v>91.4166286842826</v>
      </c>
      <c r="S21">
        <f t="shared" si="1"/>
        <v>114.27078585535324</v>
      </c>
    </row>
    <row r="22" spans="1:32" x14ac:dyDescent="0.3">
      <c r="A22">
        <v>2</v>
      </c>
      <c r="B22">
        <v>1</v>
      </c>
      <c r="C22" t="s">
        <v>194</v>
      </c>
      <c r="D22" t="s">
        <v>195</v>
      </c>
      <c r="E22" t="s">
        <v>196</v>
      </c>
      <c r="F22">
        <v>1249</v>
      </c>
      <c r="G22">
        <v>120</v>
      </c>
      <c r="H22">
        <v>9</v>
      </c>
      <c r="I22">
        <v>234</v>
      </c>
      <c r="J22">
        <v>2</v>
      </c>
      <c r="K22" t="s">
        <v>197</v>
      </c>
      <c r="L22" t="s">
        <v>196</v>
      </c>
      <c r="M22">
        <v>0</v>
      </c>
      <c r="N22">
        <v>0</v>
      </c>
      <c r="O22">
        <v>0</v>
      </c>
      <c r="P22">
        <v>0</v>
      </c>
      <c r="Q22">
        <v>0</v>
      </c>
      <c r="R22">
        <f t="shared" si="0"/>
        <v>234.17301296263838</v>
      </c>
      <c r="S22">
        <f t="shared" si="1"/>
        <v>292.71626620329795</v>
      </c>
    </row>
    <row r="23" spans="1:32" x14ac:dyDescent="0.3">
      <c r="A23">
        <v>3</v>
      </c>
      <c r="B23">
        <v>2</v>
      </c>
      <c r="C23" t="s">
        <v>194</v>
      </c>
      <c r="D23" t="s">
        <v>195</v>
      </c>
      <c r="E23" t="s">
        <v>196</v>
      </c>
      <c r="F23">
        <v>890</v>
      </c>
      <c r="G23">
        <v>406</v>
      </c>
      <c r="H23">
        <v>88</v>
      </c>
      <c r="I23">
        <v>73</v>
      </c>
      <c r="J23">
        <v>2</v>
      </c>
      <c r="K23" t="s">
        <v>197</v>
      </c>
      <c r="L23" t="s">
        <v>196</v>
      </c>
      <c r="M23">
        <v>0</v>
      </c>
      <c r="N23">
        <v>0</v>
      </c>
      <c r="O23">
        <v>0</v>
      </c>
      <c r="P23">
        <v>0</v>
      </c>
      <c r="Q23">
        <v>0</v>
      </c>
      <c r="R23">
        <f t="shared" si="0"/>
        <v>114.33722053644648</v>
      </c>
      <c r="S23">
        <f t="shared" si="1"/>
        <v>142.92152567055808</v>
      </c>
    </row>
    <row r="24" spans="1:32" x14ac:dyDescent="0.3">
      <c r="A24">
        <v>4</v>
      </c>
      <c r="B24">
        <v>3</v>
      </c>
      <c r="C24" t="s">
        <v>194</v>
      </c>
      <c r="D24" t="s">
        <v>195</v>
      </c>
      <c r="E24" t="s">
        <v>196</v>
      </c>
      <c r="F24">
        <v>1022</v>
      </c>
      <c r="G24">
        <v>302</v>
      </c>
      <c r="H24">
        <v>4</v>
      </c>
      <c r="I24">
        <v>40</v>
      </c>
      <c r="J24">
        <v>2</v>
      </c>
      <c r="K24" t="s">
        <v>197</v>
      </c>
      <c r="L24" t="s">
        <v>196</v>
      </c>
      <c r="M24">
        <v>0</v>
      </c>
      <c r="N24">
        <v>0</v>
      </c>
      <c r="O24">
        <v>0</v>
      </c>
      <c r="P24">
        <v>0</v>
      </c>
      <c r="Q24">
        <v>0</v>
      </c>
      <c r="R24">
        <f t="shared" si="0"/>
        <v>40.19950248448356</v>
      </c>
      <c r="S24">
        <f t="shared" si="1"/>
        <v>50.24937810560445</v>
      </c>
    </row>
    <row r="25" spans="1:32" x14ac:dyDescent="0.3">
      <c r="A25">
        <v>5</v>
      </c>
      <c r="B25">
        <v>4</v>
      </c>
      <c r="C25" t="s">
        <v>194</v>
      </c>
      <c r="D25" t="s">
        <v>195</v>
      </c>
      <c r="E25" t="s">
        <v>196</v>
      </c>
      <c r="F25">
        <v>921</v>
      </c>
      <c r="G25">
        <v>300</v>
      </c>
      <c r="H25">
        <v>22</v>
      </c>
      <c r="I25">
        <v>33</v>
      </c>
      <c r="J25">
        <v>2</v>
      </c>
      <c r="K25" t="s">
        <v>197</v>
      </c>
      <c r="L25" t="s">
        <v>196</v>
      </c>
      <c r="M25">
        <v>0</v>
      </c>
      <c r="N25">
        <v>0</v>
      </c>
      <c r="O25">
        <v>0</v>
      </c>
      <c r="P25">
        <v>0</v>
      </c>
      <c r="Q25">
        <v>0</v>
      </c>
      <c r="R25">
        <f t="shared" si="0"/>
        <v>39.66106403010388</v>
      </c>
      <c r="S25">
        <f t="shared" si="1"/>
        <v>49.576330037629845</v>
      </c>
    </row>
    <row r="26" spans="1:32" x14ac:dyDescent="0.3">
      <c r="A26">
        <v>6</v>
      </c>
      <c r="B26">
        <v>5</v>
      </c>
      <c r="C26" t="s">
        <v>194</v>
      </c>
      <c r="D26" t="s">
        <v>195</v>
      </c>
      <c r="E26" t="s">
        <v>196</v>
      </c>
      <c r="F26">
        <v>1044</v>
      </c>
      <c r="G26">
        <v>652</v>
      </c>
      <c r="H26">
        <v>43</v>
      </c>
      <c r="I26">
        <v>6</v>
      </c>
      <c r="J26">
        <v>2</v>
      </c>
      <c r="K26" t="s">
        <v>197</v>
      </c>
      <c r="L26" t="s">
        <v>196</v>
      </c>
      <c r="M26">
        <v>0</v>
      </c>
      <c r="N26">
        <v>0</v>
      </c>
      <c r="O26">
        <v>0</v>
      </c>
      <c r="P26">
        <v>0</v>
      </c>
      <c r="Q26">
        <v>0</v>
      </c>
      <c r="R26">
        <f t="shared" si="0"/>
        <v>43.416586692184822</v>
      </c>
      <c r="S26">
        <f t="shared" si="1"/>
        <v>54.270733365231024</v>
      </c>
    </row>
    <row r="27" spans="1:32" x14ac:dyDescent="0.3">
      <c r="A27">
        <v>7</v>
      </c>
      <c r="B27">
        <v>6</v>
      </c>
      <c r="C27" t="s">
        <v>194</v>
      </c>
      <c r="D27" t="s">
        <v>195</v>
      </c>
      <c r="E27" t="s">
        <v>196</v>
      </c>
      <c r="F27">
        <v>880</v>
      </c>
      <c r="G27">
        <v>537</v>
      </c>
      <c r="H27">
        <v>27</v>
      </c>
      <c r="I27">
        <v>45</v>
      </c>
      <c r="J27">
        <v>2</v>
      </c>
      <c r="K27" t="s">
        <v>197</v>
      </c>
      <c r="L27" t="s">
        <v>196</v>
      </c>
      <c r="M27">
        <v>0</v>
      </c>
      <c r="N27">
        <v>0</v>
      </c>
      <c r="O27">
        <v>0</v>
      </c>
      <c r="P27">
        <v>0</v>
      </c>
      <c r="Q27">
        <v>0</v>
      </c>
      <c r="R27">
        <f t="shared" si="0"/>
        <v>52.478567053607705</v>
      </c>
      <c r="S27">
        <f t="shared" si="1"/>
        <v>65.59820881700962</v>
      </c>
    </row>
    <row r="28" spans="1:32" x14ac:dyDescent="0.3">
      <c r="A28">
        <v>8</v>
      </c>
      <c r="B28">
        <v>7</v>
      </c>
      <c r="C28" t="s">
        <v>194</v>
      </c>
      <c r="D28" t="s">
        <v>195</v>
      </c>
      <c r="E28" t="s">
        <v>196</v>
      </c>
      <c r="F28">
        <v>448</v>
      </c>
      <c r="G28">
        <v>405</v>
      </c>
      <c r="H28">
        <v>29</v>
      </c>
      <c r="I28">
        <v>73</v>
      </c>
      <c r="J28">
        <v>2</v>
      </c>
      <c r="K28" t="s">
        <v>197</v>
      </c>
      <c r="L28" t="s">
        <v>196</v>
      </c>
      <c r="M28">
        <v>0</v>
      </c>
      <c r="N28">
        <v>0</v>
      </c>
      <c r="O28">
        <v>0</v>
      </c>
      <c r="P28">
        <v>0</v>
      </c>
      <c r="Q28">
        <v>0</v>
      </c>
      <c r="R28">
        <f t="shared" si="0"/>
        <v>78.549347546621931</v>
      </c>
      <c r="S28">
        <f t="shared" si="1"/>
        <v>98.186684433277406</v>
      </c>
    </row>
    <row r="29" spans="1:32" x14ac:dyDescent="0.3">
      <c r="A29">
        <v>9</v>
      </c>
      <c r="B29">
        <v>8</v>
      </c>
      <c r="C29" t="s">
        <v>194</v>
      </c>
      <c r="D29" t="s">
        <v>195</v>
      </c>
      <c r="E29" t="s">
        <v>196</v>
      </c>
      <c r="F29">
        <v>468</v>
      </c>
      <c r="G29">
        <v>180</v>
      </c>
      <c r="H29">
        <v>27</v>
      </c>
      <c r="I29">
        <v>127</v>
      </c>
      <c r="J29">
        <v>2</v>
      </c>
      <c r="K29" t="s">
        <v>197</v>
      </c>
      <c r="L29" t="s">
        <v>196</v>
      </c>
      <c r="M29">
        <v>0</v>
      </c>
      <c r="N29">
        <v>0</v>
      </c>
      <c r="O29">
        <v>0</v>
      </c>
      <c r="P29">
        <v>0</v>
      </c>
      <c r="Q29">
        <v>0</v>
      </c>
      <c r="R29">
        <f t="shared" si="0"/>
        <v>129.83836104942176</v>
      </c>
      <c r="S29">
        <f t="shared" si="1"/>
        <v>162.29795131177718</v>
      </c>
    </row>
    <row r="30" spans="1:32" x14ac:dyDescent="0.3">
      <c r="A30">
        <v>10</v>
      </c>
      <c r="B30">
        <v>9</v>
      </c>
      <c r="C30" t="s">
        <v>194</v>
      </c>
      <c r="D30" t="s">
        <v>195</v>
      </c>
      <c r="E30" t="s">
        <v>196</v>
      </c>
      <c r="F30">
        <v>536</v>
      </c>
      <c r="G30">
        <v>248</v>
      </c>
      <c r="H30">
        <v>10</v>
      </c>
      <c r="I30">
        <v>50</v>
      </c>
      <c r="J30">
        <v>2</v>
      </c>
      <c r="K30" t="s">
        <v>197</v>
      </c>
      <c r="L30" t="s">
        <v>196</v>
      </c>
      <c r="M30">
        <v>0</v>
      </c>
      <c r="N30">
        <v>0</v>
      </c>
      <c r="O30">
        <v>0</v>
      </c>
      <c r="P30">
        <v>0</v>
      </c>
      <c r="Q30">
        <v>0</v>
      </c>
      <c r="R30">
        <f t="shared" si="0"/>
        <v>50.990195135927848</v>
      </c>
      <c r="S30">
        <f t="shared" si="1"/>
        <v>63.737743919909811</v>
      </c>
    </row>
    <row r="31" spans="1:32" x14ac:dyDescent="0.3">
      <c r="A31">
        <v>11</v>
      </c>
      <c r="B31">
        <v>10</v>
      </c>
      <c r="C31" t="s">
        <v>194</v>
      </c>
      <c r="D31" t="s">
        <v>195</v>
      </c>
      <c r="E31" t="s">
        <v>196</v>
      </c>
      <c r="F31">
        <v>706</v>
      </c>
      <c r="G31">
        <v>78</v>
      </c>
      <c r="H31">
        <v>32</v>
      </c>
      <c r="I31">
        <v>64</v>
      </c>
      <c r="J31">
        <v>2</v>
      </c>
      <c r="K31" t="s">
        <v>197</v>
      </c>
      <c r="L31" t="s">
        <v>196</v>
      </c>
      <c r="M31">
        <v>0</v>
      </c>
      <c r="N31">
        <v>0</v>
      </c>
      <c r="O31">
        <v>0</v>
      </c>
      <c r="P31">
        <v>0</v>
      </c>
      <c r="Q31">
        <v>0</v>
      </c>
      <c r="R31">
        <f t="shared" si="0"/>
        <v>71.554175279993274</v>
      </c>
      <c r="S31">
        <f t="shared" si="1"/>
        <v>89.442719099991592</v>
      </c>
    </row>
    <row r="32" spans="1:32" x14ac:dyDescent="0.3">
      <c r="A32">
        <v>12</v>
      </c>
      <c r="B32">
        <v>11</v>
      </c>
      <c r="C32" t="s">
        <v>194</v>
      </c>
      <c r="D32" t="s">
        <v>195</v>
      </c>
      <c r="E32" t="s">
        <v>196</v>
      </c>
      <c r="F32">
        <v>926</v>
      </c>
      <c r="G32">
        <v>74</v>
      </c>
      <c r="H32">
        <v>53</v>
      </c>
      <c r="I32">
        <v>36</v>
      </c>
      <c r="J32">
        <v>2</v>
      </c>
      <c r="K32" t="s">
        <v>197</v>
      </c>
      <c r="L32" t="s">
        <v>196</v>
      </c>
      <c r="M32">
        <v>0</v>
      </c>
      <c r="N32">
        <v>0</v>
      </c>
      <c r="O32">
        <v>0</v>
      </c>
      <c r="P32">
        <v>0</v>
      </c>
      <c r="Q32">
        <v>0</v>
      </c>
      <c r="R32">
        <f t="shared" si="0"/>
        <v>64.070273918565391</v>
      </c>
      <c r="S32">
        <f t="shared" si="1"/>
        <v>80.087842398206732</v>
      </c>
    </row>
    <row r="33" spans="1:29" x14ac:dyDescent="0.3">
      <c r="A33">
        <v>13</v>
      </c>
      <c r="B33">
        <v>12</v>
      </c>
      <c r="C33" t="s">
        <v>194</v>
      </c>
      <c r="D33" t="s">
        <v>195</v>
      </c>
      <c r="E33" t="s">
        <v>196</v>
      </c>
      <c r="F33">
        <v>885</v>
      </c>
      <c r="G33">
        <v>118</v>
      </c>
      <c r="H33">
        <v>14</v>
      </c>
      <c r="I33">
        <v>35</v>
      </c>
      <c r="J33">
        <v>2</v>
      </c>
      <c r="K33" t="s">
        <v>197</v>
      </c>
      <c r="L33" t="s">
        <v>196</v>
      </c>
      <c r="M33">
        <v>0</v>
      </c>
      <c r="N33">
        <v>0</v>
      </c>
      <c r="O33">
        <v>0</v>
      </c>
      <c r="P33">
        <v>0</v>
      </c>
      <c r="Q33">
        <v>0</v>
      </c>
      <c r="R33">
        <f t="shared" si="0"/>
        <v>37.696153649941529</v>
      </c>
      <c r="S33">
        <f t="shared" si="1"/>
        <v>47.120192062426909</v>
      </c>
    </row>
    <row r="34" spans="1:29" x14ac:dyDescent="0.3">
      <c r="A34">
        <v>14</v>
      </c>
      <c r="B34">
        <v>13</v>
      </c>
      <c r="C34" t="s">
        <v>194</v>
      </c>
      <c r="D34" t="s">
        <v>195</v>
      </c>
      <c r="E34" t="s">
        <v>196</v>
      </c>
      <c r="F34">
        <v>389</v>
      </c>
      <c r="G34">
        <v>97</v>
      </c>
      <c r="H34">
        <v>40</v>
      </c>
      <c r="I34">
        <v>44</v>
      </c>
      <c r="J34">
        <v>2</v>
      </c>
      <c r="K34" t="s">
        <v>197</v>
      </c>
      <c r="L34" t="s">
        <v>196</v>
      </c>
      <c r="M34">
        <v>0</v>
      </c>
      <c r="N34">
        <v>0</v>
      </c>
      <c r="O34">
        <v>0</v>
      </c>
      <c r="P34">
        <v>0</v>
      </c>
      <c r="Q34">
        <v>0</v>
      </c>
      <c r="R34">
        <f t="shared" si="0"/>
        <v>59.464274989274024</v>
      </c>
      <c r="S34">
        <f t="shared" si="1"/>
        <v>74.330343736592525</v>
      </c>
      <c r="AA34">
        <v>0.15240000000000001</v>
      </c>
      <c r="AB34">
        <v>1.8200000000000001E-2</v>
      </c>
    </row>
    <row r="35" spans="1:29" x14ac:dyDescent="0.3">
      <c r="A35">
        <v>15</v>
      </c>
      <c r="B35">
        <v>14</v>
      </c>
      <c r="C35" t="s">
        <v>194</v>
      </c>
      <c r="D35" t="s">
        <v>195</v>
      </c>
      <c r="E35" t="s">
        <v>196</v>
      </c>
      <c r="F35">
        <v>556</v>
      </c>
      <c r="G35">
        <v>660</v>
      </c>
      <c r="H35">
        <v>58</v>
      </c>
      <c r="I35">
        <v>55</v>
      </c>
      <c r="J35">
        <v>2</v>
      </c>
      <c r="K35" t="s">
        <v>197</v>
      </c>
      <c r="L35" t="s">
        <v>196</v>
      </c>
      <c r="M35">
        <v>0</v>
      </c>
      <c r="N35">
        <v>0</v>
      </c>
      <c r="O35">
        <v>0</v>
      </c>
      <c r="P35">
        <v>0</v>
      </c>
      <c r="Q35">
        <v>0</v>
      </c>
      <c r="R35">
        <f t="shared" si="0"/>
        <v>79.93122043357026</v>
      </c>
      <c r="S35">
        <f t="shared" si="1"/>
        <v>99.914025541962815</v>
      </c>
      <c r="AA35">
        <v>7.6200000000000004E-2</v>
      </c>
      <c r="AB35">
        <v>9.1000000000000004E-3</v>
      </c>
      <c r="AC35">
        <f>AB35/AB34</f>
        <v>0.5</v>
      </c>
    </row>
    <row r="36" spans="1:29" x14ac:dyDescent="0.3">
      <c r="A36">
        <v>16</v>
      </c>
      <c r="B36">
        <v>15</v>
      </c>
      <c r="C36" t="s">
        <v>194</v>
      </c>
      <c r="D36" t="s">
        <v>195</v>
      </c>
      <c r="E36" t="s">
        <v>196</v>
      </c>
      <c r="F36">
        <v>672</v>
      </c>
      <c r="G36">
        <v>785</v>
      </c>
      <c r="H36">
        <v>3</v>
      </c>
      <c r="I36">
        <v>49</v>
      </c>
      <c r="J36">
        <v>2</v>
      </c>
      <c r="K36" t="s">
        <v>197</v>
      </c>
      <c r="L36" t="s">
        <v>196</v>
      </c>
      <c r="M36">
        <v>0</v>
      </c>
      <c r="N36">
        <v>0</v>
      </c>
      <c r="O36">
        <v>0</v>
      </c>
      <c r="P36">
        <v>0</v>
      </c>
      <c r="Q36">
        <v>0</v>
      </c>
      <c r="R36">
        <f t="shared" si="0"/>
        <v>49.091750834534309</v>
      </c>
      <c r="S36">
        <f t="shared" si="1"/>
        <v>61.364688543167887</v>
      </c>
      <c r="AB36">
        <f>AB34*AC36</f>
        <v>5.4600000000000004E-3</v>
      </c>
      <c r="AC36">
        <v>0.3</v>
      </c>
    </row>
    <row r="37" spans="1:29" x14ac:dyDescent="0.3">
      <c r="A37">
        <v>17</v>
      </c>
      <c r="B37">
        <v>16</v>
      </c>
      <c r="C37" t="s">
        <v>194</v>
      </c>
      <c r="D37" t="s">
        <v>195</v>
      </c>
      <c r="E37" t="s">
        <v>196</v>
      </c>
      <c r="F37">
        <v>728</v>
      </c>
      <c r="G37">
        <v>869</v>
      </c>
      <c r="H37">
        <v>77</v>
      </c>
      <c r="I37">
        <v>73</v>
      </c>
      <c r="J37">
        <v>2</v>
      </c>
      <c r="K37" t="s">
        <v>197</v>
      </c>
      <c r="L37" t="s">
        <v>196</v>
      </c>
      <c r="M37">
        <v>0</v>
      </c>
      <c r="N37">
        <v>0</v>
      </c>
      <c r="O37">
        <v>0</v>
      </c>
      <c r="P37">
        <v>0</v>
      </c>
      <c r="Q37">
        <v>0</v>
      </c>
      <c r="R37">
        <f t="shared" si="0"/>
        <v>106.10372283760829</v>
      </c>
      <c r="S37">
        <f t="shared" si="1"/>
        <v>132.62965354701035</v>
      </c>
    </row>
    <row r="38" spans="1:29" x14ac:dyDescent="0.3">
      <c r="A38">
        <v>18</v>
      </c>
      <c r="B38">
        <v>17</v>
      </c>
      <c r="C38" t="s">
        <v>194</v>
      </c>
      <c r="D38" t="s">
        <v>195</v>
      </c>
      <c r="E38" t="s">
        <v>196</v>
      </c>
      <c r="F38">
        <v>256</v>
      </c>
      <c r="G38">
        <v>614</v>
      </c>
      <c r="H38">
        <v>9</v>
      </c>
      <c r="I38">
        <v>52</v>
      </c>
      <c r="J38">
        <v>2</v>
      </c>
      <c r="K38" t="s">
        <v>197</v>
      </c>
      <c r="L38" t="s">
        <v>196</v>
      </c>
      <c r="M38">
        <v>0</v>
      </c>
      <c r="N38">
        <v>0</v>
      </c>
      <c r="O38">
        <v>0</v>
      </c>
      <c r="P38">
        <v>0</v>
      </c>
      <c r="Q38">
        <v>0</v>
      </c>
      <c r="R38">
        <f t="shared" si="0"/>
        <v>52.773099207835045</v>
      </c>
      <c r="S38">
        <f t="shared" si="1"/>
        <v>65.966374009793796</v>
      </c>
    </row>
    <row r="39" spans="1:29" x14ac:dyDescent="0.3">
      <c r="A39">
        <v>19</v>
      </c>
      <c r="B39">
        <v>18</v>
      </c>
      <c r="C39" t="s">
        <v>194</v>
      </c>
      <c r="D39" t="s">
        <v>195</v>
      </c>
      <c r="E39" t="s">
        <v>196</v>
      </c>
      <c r="F39">
        <v>116</v>
      </c>
      <c r="G39">
        <v>650</v>
      </c>
      <c r="H39">
        <v>67</v>
      </c>
      <c r="I39">
        <v>63</v>
      </c>
      <c r="J39">
        <v>2</v>
      </c>
      <c r="K39" t="s">
        <v>197</v>
      </c>
      <c r="L39" t="s">
        <v>196</v>
      </c>
      <c r="M39">
        <v>0</v>
      </c>
      <c r="N39">
        <v>0</v>
      </c>
      <c r="O39">
        <v>0</v>
      </c>
      <c r="P39">
        <v>0</v>
      </c>
      <c r="Q39">
        <v>0</v>
      </c>
      <c r="R39">
        <f t="shared" si="0"/>
        <v>91.967385523347346</v>
      </c>
      <c r="S39">
        <f t="shared" si="1"/>
        <v>114.95923190418418</v>
      </c>
    </row>
    <row r="40" spans="1:29" x14ac:dyDescent="0.3">
      <c r="A40">
        <v>20</v>
      </c>
      <c r="B40">
        <v>19</v>
      </c>
      <c r="C40" t="s">
        <v>194</v>
      </c>
      <c r="D40" t="s">
        <v>195</v>
      </c>
      <c r="E40" t="s">
        <v>196</v>
      </c>
      <c r="F40">
        <v>40</v>
      </c>
      <c r="G40">
        <v>633</v>
      </c>
      <c r="H40">
        <v>5</v>
      </c>
      <c r="I40">
        <v>78</v>
      </c>
      <c r="J40">
        <v>2</v>
      </c>
      <c r="K40" t="s">
        <v>197</v>
      </c>
      <c r="L40" t="s">
        <v>196</v>
      </c>
      <c r="M40">
        <v>0</v>
      </c>
      <c r="N40">
        <v>0</v>
      </c>
      <c r="O40">
        <v>0</v>
      </c>
      <c r="P40">
        <v>0</v>
      </c>
      <c r="Q40">
        <v>0</v>
      </c>
      <c r="R40">
        <f t="shared" si="0"/>
        <v>78.160092118676531</v>
      </c>
      <c r="S40">
        <f t="shared" si="1"/>
        <v>97.70011514834566</v>
      </c>
    </row>
    <row r="41" spans="1:29" x14ac:dyDescent="0.3">
      <c r="A41">
        <v>21</v>
      </c>
      <c r="B41">
        <v>20</v>
      </c>
      <c r="C41" t="s">
        <v>194</v>
      </c>
      <c r="D41" t="s">
        <v>195</v>
      </c>
      <c r="E41" t="s">
        <v>196</v>
      </c>
      <c r="F41">
        <v>14</v>
      </c>
      <c r="G41">
        <v>253</v>
      </c>
      <c r="H41">
        <v>12</v>
      </c>
      <c r="I41">
        <v>100</v>
      </c>
      <c r="J41">
        <v>2</v>
      </c>
      <c r="K41" t="s">
        <v>197</v>
      </c>
      <c r="L41" t="s">
        <v>196</v>
      </c>
      <c r="M41">
        <v>0</v>
      </c>
      <c r="N41">
        <v>0</v>
      </c>
      <c r="O41">
        <v>0</v>
      </c>
      <c r="P41">
        <v>0</v>
      </c>
      <c r="Q41">
        <v>0</v>
      </c>
      <c r="R41">
        <f t="shared" si="0"/>
        <v>100.71742649611338</v>
      </c>
      <c r="S41">
        <f t="shared" si="1"/>
        <v>125.89678312014172</v>
      </c>
    </row>
    <row r="42" spans="1:29" x14ac:dyDescent="0.3">
      <c r="A42">
        <v>22</v>
      </c>
      <c r="B42">
        <v>21</v>
      </c>
      <c r="C42" t="s">
        <v>194</v>
      </c>
      <c r="D42" t="s">
        <v>195</v>
      </c>
      <c r="E42" t="s">
        <v>196</v>
      </c>
      <c r="F42">
        <v>285</v>
      </c>
      <c r="G42">
        <v>61</v>
      </c>
      <c r="H42">
        <v>58</v>
      </c>
      <c r="I42">
        <v>29</v>
      </c>
      <c r="J42">
        <v>2</v>
      </c>
      <c r="K42" t="s">
        <v>197</v>
      </c>
      <c r="L42" t="s">
        <v>196</v>
      </c>
      <c r="M42">
        <v>0</v>
      </c>
      <c r="N42">
        <v>0</v>
      </c>
      <c r="O42">
        <v>0</v>
      </c>
      <c r="P42">
        <v>0</v>
      </c>
      <c r="Q42">
        <v>0</v>
      </c>
      <c r="R42">
        <f t="shared" si="0"/>
        <v>64.845971347493901</v>
      </c>
      <c r="S42">
        <f t="shared" si="1"/>
        <v>81.057464184367376</v>
      </c>
    </row>
    <row r="43" spans="1:29" x14ac:dyDescent="0.3">
      <c r="A43">
        <v>1</v>
      </c>
      <c r="B43">
        <v>0</v>
      </c>
      <c r="C43" t="s">
        <v>194</v>
      </c>
      <c r="D43" t="s">
        <v>195</v>
      </c>
      <c r="E43" t="s">
        <v>196</v>
      </c>
      <c r="F43">
        <v>621</v>
      </c>
      <c r="G43">
        <v>390</v>
      </c>
      <c r="H43">
        <v>38</v>
      </c>
      <c r="I43">
        <v>36</v>
      </c>
      <c r="J43">
        <v>2</v>
      </c>
      <c r="K43" t="s">
        <v>197</v>
      </c>
      <c r="L43" t="s">
        <v>196</v>
      </c>
      <c r="M43">
        <v>0</v>
      </c>
      <c r="N43">
        <v>0</v>
      </c>
      <c r="O43">
        <v>0</v>
      </c>
      <c r="P43">
        <v>0</v>
      </c>
      <c r="Q43">
        <v>0</v>
      </c>
      <c r="R43">
        <f t="shared" si="0"/>
        <v>52.345009313209601</v>
      </c>
      <c r="S43">
        <f t="shared" si="1"/>
        <v>65.431261641511995</v>
      </c>
    </row>
    <row r="44" spans="1:29" x14ac:dyDescent="0.3">
      <c r="A44">
        <v>2</v>
      </c>
      <c r="B44">
        <v>1</v>
      </c>
      <c r="C44" t="s">
        <v>194</v>
      </c>
      <c r="D44" t="s">
        <v>195</v>
      </c>
      <c r="E44" t="s">
        <v>196</v>
      </c>
      <c r="F44">
        <v>452</v>
      </c>
      <c r="G44">
        <v>310</v>
      </c>
      <c r="H44">
        <v>69</v>
      </c>
      <c r="I44">
        <v>44</v>
      </c>
      <c r="J44">
        <v>2</v>
      </c>
      <c r="K44" t="s">
        <v>197</v>
      </c>
      <c r="L44" t="s">
        <v>196</v>
      </c>
      <c r="M44">
        <v>0</v>
      </c>
      <c r="N44">
        <v>0</v>
      </c>
      <c r="O44">
        <v>0</v>
      </c>
      <c r="P44">
        <v>0</v>
      </c>
      <c r="Q44">
        <v>0</v>
      </c>
      <c r="R44">
        <f t="shared" si="0"/>
        <v>81.835200250259064</v>
      </c>
      <c r="S44">
        <f t="shared" si="1"/>
        <v>102.29400031282383</v>
      </c>
    </row>
    <row r="45" spans="1:29" x14ac:dyDescent="0.3">
      <c r="A45">
        <v>3</v>
      </c>
      <c r="B45">
        <v>2</v>
      </c>
      <c r="C45" t="s">
        <v>194</v>
      </c>
      <c r="D45" t="s">
        <v>195</v>
      </c>
      <c r="E45" t="s">
        <v>196</v>
      </c>
      <c r="F45">
        <v>237</v>
      </c>
      <c r="G45">
        <v>389</v>
      </c>
      <c r="H45">
        <v>44</v>
      </c>
      <c r="I45">
        <v>57</v>
      </c>
      <c r="J45">
        <v>2</v>
      </c>
      <c r="K45" t="s">
        <v>197</v>
      </c>
      <c r="L45" t="s">
        <v>196</v>
      </c>
      <c r="M45">
        <v>0</v>
      </c>
      <c r="N45">
        <v>0</v>
      </c>
      <c r="O45">
        <v>0</v>
      </c>
      <c r="P45">
        <v>0</v>
      </c>
      <c r="Q45">
        <v>0</v>
      </c>
      <c r="R45">
        <f t="shared" si="0"/>
        <v>72.006944109578768</v>
      </c>
      <c r="S45">
        <f t="shared" si="1"/>
        <v>90.008680136973453</v>
      </c>
    </row>
    <row r="46" spans="1:29" x14ac:dyDescent="0.3">
      <c r="A46">
        <v>4</v>
      </c>
      <c r="B46">
        <v>3</v>
      </c>
      <c r="C46" t="s">
        <v>194</v>
      </c>
      <c r="D46" t="s">
        <v>195</v>
      </c>
      <c r="E46" t="s">
        <v>196</v>
      </c>
      <c r="F46">
        <v>116</v>
      </c>
      <c r="G46">
        <v>565</v>
      </c>
      <c r="H46">
        <v>63</v>
      </c>
      <c r="I46">
        <v>70</v>
      </c>
      <c r="J46">
        <v>2</v>
      </c>
      <c r="K46" t="s">
        <v>197</v>
      </c>
      <c r="L46" t="s">
        <v>196</v>
      </c>
      <c r="M46">
        <v>0</v>
      </c>
      <c r="N46">
        <v>0</v>
      </c>
      <c r="O46">
        <v>0</v>
      </c>
      <c r="P46">
        <v>0</v>
      </c>
      <c r="Q46">
        <v>0</v>
      </c>
      <c r="R46">
        <f t="shared" si="0"/>
        <v>94.175368329515976</v>
      </c>
      <c r="S46">
        <f t="shared" si="1"/>
        <v>117.71921041189496</v>
      </c>
    </row>
    <row r="47" spans="1:29" x14ac:dyDescent="0.3">
      <c r="A47">
        <v>5</v>
      </c>
      <c r="B47">
        <v>4</v>
      </c>
      <c r="C47" t="s">
        <v>194</v>
      </c>
      <c r="D47" t="s">
        <v>195</v>
      </c>
      <c r="E47" t="s">
        <v>196</v>
      </c>
      <c r="F47">
        <v>236</v>
      </c>
      <c r="G47">
        <v>610</v>
      </c>
      <c r="H47">
        <v>31</v>
      </c>
      <c r="I47">
        <v>32</v>
      </c>
      <c r="J47">
        <v>2</v>
      </c>
      <c r="K47" t="s">
        <v>197</v>
      </c>
      <c r="L47" t="s">
        <v>196</v>
      </c>
      <c r="M47">
        <v>0</v>
      </c>
      <c r="N47">
        <v>0</v>
      </c>
      <c r="O47">
        <v>0</v>
      </c>
      <c r="P47">
        <v>0</v>
      </c>
      <c r="Q47">
        <v>0</v>
      </c>
      <c r="R47">
        <f t="shared" si="0"/>
        <v>44.553338819890925</v>
      </c>
      <c r="S47">
        <f t="shared" si="1"/>
        <v>55.691673524863653</v>
      </c>
    </row>
    <row r="48" spans="1:29" x14ac:dyDescent="0.3">
      <c r="A48">
        <v>6</v>
      </c>
      <c r="B48">
        <v>5</v>
      </c>
      <c r="C48" t="s">
        <v>194</v>
      </c>
      <c r="D48" t="s">
        <v>195</v>
      </c>
      <c r="E48" t="s">
        <v>196</v>
      </c>
      <c r="F48">
        <v>240</v>
      </c>
      <c r="G48">
        <v>653</v>
      </c>
      <c r="H48">
        <v>46</v>
      </c>
      <c r="I48">
        <v>44</v>
      </c>
      <c r="J48">
        <v>2</v>
      </c>
      <c r="K48" t="s">
        <v>197</v>
      </c>
      <c r="L48" t="s">
        <v>196</v>
      </c>
      <c r="M48">
        <v>0</v>
      </c>
      <c r="N48">
        <v>0</v>
      </c>
      <c r="O48">
        <v>0</v>
      </c>
      <c r="P48">
        <v>0</v>
      </c>
      <c r="Q48">
        <v>0</v>
      </c>
      <c r="R48">
        <f t="shared" si="0"/>
        <v>63.655321851358195</v>
      </c>
      <c r="S48">
        <f t="shared" si="1"/>
        <v>79.569152314197737</v>
      </c>
    </row>
    <row r="49" spans="1:19" x14ac:dyDescent="0.3">
      <c r="A49">
        <v>7</v>
      </c>
      <c r="B49">
        <v>6</v>
      </c>
      <c r="C49" t="s">
        <v>194</v>
      </c>
      <c r="D49" t="s">
        <v>195</v>
      </c>
      <c r="E49" t="s">
        <v>196</v>
      </c>
      <c r="F49">
        <v>462</v>
      </c>
      <c r="G49">
        <v>621</v>
      </c>
      <c r="H49">
        <v>33</v>
      </c>
      <c r="I49">
        <v>38</v>
      </c>
      <c r="J49">
        <v>2</v>
      </c>
      <c r="K49" t="s">
        <v>197</v>
      </c>
      <c r="L49" t="s">
        <v>196</v>
      </c>
      <c r="M49">
        <v>0</v>
      </c>
      <c r="N49">
        <v>0</v>
      </c>
      <c r="O49">
        <v>0</v>
      </c>
      <c r="P49">
        <v>0</v>
      </c>
      <c r="Q49">
        <v>0</v>
      </c>
      <c r="R49">
        <f t="shared" si="0"/>
        <v>50.328918128646478</v>
      </c>
      <c r="S49">
        <f t="shared" si="1"/>
        <v>62.911147660808098</v>
      </c>
    </row>
    <row r="50" spans="1:19" x14ac:dyDescent="0.3">
      <c r="A50">
        <v>8</v>
      </c>
      <c r="B50">
        <v>7</v>
      </c>
      <c r="C50" t="s">
        <v>194</v>
      </c>
      <c r="D50" t="s">
        <v>195</v>
      </c>
      <c r="E50" t="s">
        <v>196</v>
      </c>
      <c r="F50">
        <v>433</v>
      </c>
      <c r="G50">
        <v>458</v>
      </c>
      <c r="H50">
        <v>61</v>
      </c>
      <c r="I50">
        <v>37</v>
      </c>
      <c r="J50">
        <v>2</v>
      </c>
      <c r="K50" t="s">
        <v>197</v>
      </c>
      <c r="L50" t="s">
        <v>196</v>
      </c>
      <c r="M50">
        <v>0</v>
      </c>
      <c r="N50">
        <v>0</v>
      </c>
      <c r="O50">
        <v>0</v>
      </c>
      <c r="P50">
        <v>0</v>
      </c>
      <c r="Q50">
        <v>0</v>
      </c>
      <c r="R50">
        <f t="shared" si="0"/>
        <v>71.344235926947874</v>
      </c>
      <c r="S50">
        <f t="shared" si="1"/>
        <v>89.180294908684843</v>
      </c>
    </row>
    <row r="51" spans="1:19" x14ac:dyDescent="0.3">
      <c r="A51">
        <v>9</v>
      </c>
      <c r="B51">
        <v>8</v>
      </c>
      <c r="C51" t="s">
        <v>194</v>
      </c>
      <c r="D51" t="s">
        <v>195</v>
      </c>
      <c r="E51" t="s">
        <v>196</v>
      </c>
      <c r="F51">
        <v>964</v>
      </c>
      <c r="G51">
        <v>422</v>
      </c>
      <c r="H51">
        <v>46</v>
      </c>
      <c r="I51">
        <v>51</v>
      </c>
      <c r="J51">
        <v>2</v>
      </c>
      <c r="K51" t="s">
        <v>197</v>
      </c>
      <c r="L51" t="s">
        <v>196</v>
      </c>
      <c r="M51">
        <v>0</v>
      </c>
      <c r="N51">
        <v>0</v>
      </c>
      <c r="O51">
        <v>0</v>
      </c>
      <c r="P51">
        <v>0</v>
      </c>
      <c r="Q51">
        <v>0</v>
      </c>
      <c r="R51">
        <f t="shared" si="0"/>
        <v>68.680419334771102</v>
      </c>
      <c r="S51">
        <f t="shared" si="1"/>
        <v>85.850524168463878</v>
      </c>
    </row>
    <row r="52" spans="1:19" x14ac:dyDescent="0.3">
      <c r="A52">
        <v>10</v>
      </c>
      <c r="B52">
        <v>9</v>
      </c>
      <c r="C52" t="s">
        <v>194</v>
      </c>
      <c r="D52" t="s">
        <v>195</v>
      </c>
      <c r="E52" t="s">
        <v>196</v>
      </c>
      <c r="F52">
        <v>1280</v>
      </c>
      <c r="G52">
        <v>222</v>
      </c>
      <c r="H52">
        <v>30</v>
      </c>
      <c r="I52">
        <v>44</v>
      </c>
      <c r="J52">
        <v>2</v>
      </c>
      <c r="K52" t="s">
        <v>197</v>
      </c>
      <c r="L52" t="s">
        <v>196</v>
      </c>
      <c r="M52">
        <v>0</v>
      </c>
      <c r="N52">
        <v>0</v>
      </c>
      <c r="O52">
        <v>0</v>
      </c>
      <c r="P52">
        <v>0</v>
      </c>
      <c r="Q52">
        <v>0</v>
      </c>
      <c r="R52">
        <f t="shared" si="0"/>
        <v>53.254107822777392</v>
      </c>
      <c r="S52">
        <f t="shared" si="1"/>
        <v>66.567634778471742</v>
      </c>
    </row>
    <row r="53" spans="1:19" x14ac:dyDescent="0.3">
      <c r="A53">
        <v>11</v>
      </c>
      <c r="B53">
        <v>10</v>
      </c>
      <c r="C53" t="s">
        <v>194</v>
      </c>
      <c r="D53" t="s">
        <v>195</v>
      </c>
      <c r="E53" t="s">
        <v>196</v>
      </c>
      <c r="F53">
        <v>1112</v>
      </c>
      <c r="G53">
        <v>246</v>
      </c>
      <c r="H53">
        <v>51</v>
      </c>
      <c r="I53">
        <v>17</v>
      </c>
      <c r="J53">
        <v>2</v>
      </c>
      <c r="K53" t="s">
        <v>197</v>
      </c>
      <c r="L53" t="s">
        <v>196</v>
      </c>
      <c r="M53">
        <v>0</v>
      </c>
      <c r="N53">
        <v>0</v>
      </c>
      <c r="O53">
        <v>0</v>
      </c>
      <c r="P53">
        <v>0</v>
      </c>
      <c r="Q53">
        <v>0</v>
      </c>
      <c r="R53">
        <f t="shared" si="0"/>
        <v>53.758720222862451</v>
      </c>
      <c r="S53">
        <f t="shared" si="1"/>
        <v>67.198400278578063</v>
      </c>
    </row>
    <row r="54" spans="1:19" x14ac:dyDescent="0.3">
      <c r="A54">
        <v>12</v>
      </c>
      <c r="B54">
        <v>11</v>
      </c>
      <c r="C54" t="s">
        <v>194</v>
      </c>
      <c r="D54" t="s">
        <v>195</v>
      </c>
      <c r="E54" t="s">
        <v>196</v>
      </c>
      <c r="F54">
        <v>854</v>
      </c>
      <c r="G54">
        <v>226</v>
      </c>
      <c r="H54">
        <v>7</v>
      </c>
      <c r="I54">
        <v>64</v>
      </c>
      <c r="J54">
        <v>2</v>
      </c>
      <c r="K54" t="s">
        <v>197</v>
      </c>
      <c r="L54" t="s">
        <v>196</v>
      </c>
      <c r="M54">
        <v>0</v>
      </c>
      <c r="N54">
        <v>0</v>
      </c>
      <c r="O54">
        <v>0</v>
      </c>
      <c r="P54">
        <v>0</v>
      </c>
      <c r="Q54">
        <v>0</v>
      </c>
      <c r="R54">
        <f t="shared" si="0"/>
        <v>64.381674411279491</v>
      </c>
      <c r="S54">
        <f t="shared" si="1"/>
        <v>80.477093014099353</v>
      </c>
    </row>
    <row r="55" spans="1:19" x14ac:dyDescent="0.3">
      <c r="A55">
        <v>13</v>
      </c>
      <c r="B55">
        <v>12</v>
      </c>
      <c r="C55" t="s">
        <v>194</v>
      </c>
      <c r="D55" t="s">
        <v>195</v>
      </c>
      <c r="E55" t="s">
        <v>196</v>
      </c>
      <c r="F55">
        <v>673</v>
      </c>
      <c r="G55">
        <v>104</v>
      </c>
      <c r="H55">
        <v>44</v>
      </c>
      <c r="I55">
        <v>34</v>
      </c>
      <c r="J55">
        <v>2</v>
      </c>
      <c r="K55" t="s">
        <v>197</v>
      </c>
      <c r="L55" t="s">
        <v>196</v>
      </c>
      <c r="M55">
        <v>0</v>
      </c>
      <c r="N55">
        <v>0</v>
      </c>
      <c r="O55">
        <v>0</v>
      </c>
      <c r="P55">
        <v>0</v>
      </c>
      <c r="Q55">
        <v>0</v>
      </c>
      <c r="R55">
        <f t="shared" si="0"/>
        <v>55.605755097831377</v>
      </c>
      <c r="S55">
        <f t="shared" si="1"/>
        <v>69.507193872289221</v>
      </c>
    </row>
    <row r="56" spans="1:19" x14ac:dyDescent="0.3">
      <c r="A56">
        <v>14</v>
      </c>
      <c r="B56">
        <v>13</v>
      </c>
      <c r="C56" t="s">
        <v>194</v>
      </c>
      <c r="D56" t="s">
        <v>195</v>
      </c>
      <c r="E56" t="s">
        <v>196</v>
      </c>
      <c r="F56">
        <v>477</v>
      </c>
      <c r="G56">
        <v>165</v>
      </c>
      <c r="H56">
        <v>50</v>
      </c>
      <c r="I56">
        <v>37</v>
      </c>
      <c r="J56">
        <v>2</v>
      </c>
      <c r="K56" t="s">
        <v>197</v>
      </c>
      <c r="L56" t="s">
        <v>196</v>
      </c>
      <c r="M56">
        <v>0</v>
      </c>
      <c r="N56">
        <v>0</v>
      </c>
      <c r="O56">
        <v>0</v>
      </c>
      <c r="P56">
        <v>0</v>
      </c>
      <c r="Q56">
        <v>0</v>
      </c>
      <c r="R56">
        <f t="shared" si="0"/>
        <v>62.201286160335947</v>
      </c>
      <c r="S56">
        <f t="shared" si="1"/>
        <v>77.751607700419925</v>
      </c>
    </row>
    <row r="57" spans="1:19" x14ac:dyDescent="0.3">
      <c r="A57">
        <v>15</v>
      </c>
      <c r="B57">
        <v>14</v>
      </c>
      <c r="C57" t="s">
        <v>194</v>
      </c>
      <c r="D57" t="s">
        <v>195</v>
      </c>
      <c r="E57" t="s">
        <v>196</v>
      </c>
      <c r="F57">
        <v>509</v>
      </c>
      <c r="G57">
        <v>81</v>
      </c>
      <c r="H57">
        <v>24</v>
      </c>
      <c r="I57">
        <v>33</v>
      </c>
      <c r="J57">
        <v>2</v>
      </c>
      <c r="K57" t="s">
        <v>197</v>
      </c>
      <c r="L57" t="s">
        <v>196</v>
      </c>
      <c r="M57">
        <v>0</v>
      </c>
      <c r="N57">
        <v>0</v>
      </c>
      <c r="O57">
        <v>0</v>
      </c>
      <c r="P57">
        <v>0</v>
      </c>
      <c r="Q57">
        <v>0</v>
      </c>
      <c r="R57">
        <f t="shared" si="0"/>
        <v>40.80441152620633</v>
      </c>
      <c r="S57">
        <f t="shared" si="1"/>
        <v>51.005514407757907</v>
      </c>
    </row>
    <row r="58" spans="1:19" x14ac:dyDescent="0.3">
      <c r="A58">
        <v>16</v>
      </c>
      <c r="B58">
        <v>15</v>
      </c>
      <c r="C58" t="s">
        <v>194</v>
      </c>
      <c r="D58" t="s">
        <v>195</v>
      </c>
      <c r="E58" t="s">
        <v>196</v>
      </c>
      <c r="F58">
        <v>320</v>
      </c>
      <c r="G58">
        <v>66</v>
      </c>
      <c r="H58">
        <v>49</v>
      </c>
      <c r="I58">
        <v>16</v>
      </c>
      <c r="J58">
        <v>2</v>
      </c>
      <c r="K58" t="s">
        <v>197</v>
      </c>
      <c r="L58" t="s">
        <v>196</v>
      </c>
      <c r="M58">
        <v>0</v>
      </c>
      <c r="N58">
        <v>0</v>
      </c>
      <c r="O58">
        <v>0</v>
      </c>
      <c r="P58">
        <v>0</v>
      </c>
      <c r="Q58">
        <v>0</v>
      </c>
      <c r="R58">
        <f t="shared" si="0"/>
        <v>51.546095875439491</v>
      </c>
      <c r="S58">
        <f t="shared" si="1"/>
        <v>64.432619844299353</v>
      </c>
    </row>
    <row r="59" spans="1:19" x14ac:dyDescent="0.3">
      <c r="A59">
        <v>17</v>
      </c>
      <c r="B59">
        <v>16</v>
      </c>
      <c r="C59" t="s">
        <v>194</v>
      </c>
      <c r="D59" t="s">
        <v>195</v>
      </c>
      <c r="E59" t="s">
        <v>196</v>
      </c>
      <c r="F59">
        <v>745</v>
      </c>
      <c r="G59">
        <v>872</v>
      </c>
      <c r="H59">
        <v>42</v>
      </c>
      <c r="I59">
        <v>81</v>
      </c>
      <c r="J59">
        <v>2</v>
      </c>
      <c r="K59" t="s">
        <v>197</v>
      </c>
      <c r="L59" t="s">
        <v>196</v>
      </c>
      <c r="M59">
        <v>0</v>
      </c>
      <c r="N59">
        <v>0</v>
      </c>
      <c r="O59">
        <v>0</v>
      </c>
      <c r="P59">
        <v>0</v>
      </c>
      <c r="Q59">
        <v>0</v>
      </c>
      <c r="R59">
        <f t="shared" si="0"/>
        <v>91.241437954473298</v>
      </c>
      <c r="S59">
        <f t="shared" si="1"/>
        <v>114.05179744309162</v>
      </c>
    </row>
    <row r="60" spans="1:19" x14ac:dyDescent="0.3">
      <c r="A60">
        <v>18</v>
      </c>
      <c r="B60">
        <v>17</v>
      </c>
      <c r="C60" t="s">
        <v>194</v>
      </c>
      <c r="D60" t="s">
        <v>195</v>
      </c>
      <c r="E60" t="s">
        <v>196</v>
      </c>
      <c r="F60">
        <v>898</v>
      </c>
      <c r="G60">
        <v>786</v>
      </c>
      <c r="H60">
        <v>9</v>
      </c>
      <c r="I60">
        <v>41</v>
      </c>
      <c r="J60">
        <v>2</v>
      </c>
      <c r="K60" t="s">
        <v>197</v>
      </c>
      <c r="L60" t="s">
        <v>196</v>
      </c>
      <c r="M60">
        <v>0</v>
      </c>
      <c r="N60">
        <v>0</v>
      </c>
      <c r="O60">
        <v>0</v>
      </c>
      <c r="P60">
        <v>0</v>
      </c>
      <c r="Q60">
        <v>0</v>
      </c>
      <c r="R60">
        <f t="shared" si="0"/>
        <v>41.976183723630712</v>
      </c>
      <c r="S60">
        <f t="shared" si="1"/>
        <v>52.470229654538386</v>
      </c>
    </row>
    <row r="61" spans="1:19" x14ac:dyDescent="0.3">
      <c r="A61">
        <v>19</v>
      </c>
      <c r="B61">
        <v>18</v>
      </c>
      <c r="C61" t="s">
        <v>194</v>
      </c>
      <c r="D61" t="s">
        <v>195</v>
      </c>
      <c r="E61" t="s">
        <v>196</v>
      </c>
      <c r="F61">
        <v>890</v>
      </c>
      <c r="G61">
        <v>644</v>
      </c>
      <c r="H61">
        <v>20</v>
      </c>
      <c r="I61">
        <v>22</v>
      </c>
      <c r="J61">
        <v>2</v>
      </c>
      <c r="K61" t="s">
        <v>197</v>
      </c>
      <c r="L61" t="s">
        <v>196</v>
      </c>
      <c r="M61">
        <v>0</v>
      </c>
      <c r="N61">
        <v>0</v>
      </c>
      <c r="O61">
        <v>0</v>
      </c>
      <c r="P61">
        <v>0</v>
      </c>
      <c r="Q61">
        <v>0</v>
      </c>
      <c r="R61">
        <f t="shared" si="0"/>
        <v>29.732137494637012</v>
      </c>
      <c r="S61">
        <f t="shared" si="1"/>
        <v>37.165171868296262</v>
      </c>
    </row>
    <row r="62" spans="1:19" x14ac:dyDescent="0.3">
      <c r="A62">
        <v>20</v>
      </c>
      <c r="B62">
        <v>19</v>
      </c>
      <c r="C62" t="s">
        <v>194</v>
      </c>
      <c r="D62" t="s">
        <v>195</v>
      </c>
      <c r="E62" t="s">
        <v>196</v>
      </c>
      <c r="F62">
        <v>1129</v>
      </c>
      <c r="G62">
        <v>565</v>
      </c>
      <c r="H62">
        <v>24</v>
      </c>
      <c r="I62">
        <v>33</v>
      </c>
      <c r="J62">
        <v>2</v>
      </c>
      <c r="K62" t="s">
        <v>197</v>
      </c>
      <c r="L62" t="s">
        <v>196</v>
      </c>
      <c r="M62">
        <v>0</v>
      </c>
      <c r="N62">
        <v>0</v>
      </c>
      <c r="O62">
        <v>0</v>
      </c>
      <c r="P62">
        <v>0</v>
      </c>
      <c r="Q62">
        <v>0</v>
      </c>
      <c r="R62">
        <f t="shared" si="0"/>
        <v>40.80441152620633</v>
      </c>
      <c r="S62">
        <f t="shared" si="1"/>
        <v>51.005514407757907</v>
      </c>
    </row>
    <row r="63" spans="1:19" x14ac:dyDescent="0.3">
      <c r="A63">
        <v>21</v>
      </c>
      <c r="B63">
        <v>20</v>
      </c>
      <c r="C63" t="s">
        <v>194</v>
      </c>
      <c r="D63" t="s">
        <v>195</v>
      </c>
      <c r="E63" t="s">
        <v>196</v>
      </c>
      <c r="F63">
        <v>1214</v>
      </c>
      <c r="G63">
        <v>445</v>
      </c>
      <c r="H63">
        <v>27</v>
      </c>
      <c r="I63">
        <v>34</v>
      </c>
      <c r="J63">
        <v>2</v>
      </c>
      <c r="K63" t="s">
        <v>197</v>
      </c>
      <c r="L63" t="s">
        <v>196</v>
      </c>
      <c r="M63">
        <v>0</v>
      </c>
      <c r="N63">
        <v>0</v>
      </c>
      <c r="O63">
        <v>0</v>
      </c>
      <c r="P63">
        <v>0</v>
      </c>
      <c r="Q63">
        <v>0</v>
      </c>
      <c r="R63">
        <f t="shared" si="0"/>
        <v>43.416586692184822</v>
      </c>
      <c r="S63">
        <f t="shared" si="1"/>
        <v>54.270733365231024</v>
      </c>
    </row>
    <row r="64" spans="1:19" x14ac:dyDescent="0.3">
      <c r="A64">
        <v>22</v>
      </c>
      <c r="B64">
        <v>21</v>
      </c>
      <c r="C64" t="s">
        <v>194</v>
      </c>
      <c r="D64" t="s">
        <v>195</v>
      </c>
      <c r="E64" t="s">
        <v>196</v>
      </c>
      <c r="F64">
        <v>220</v>
      </c>
      <c r="G64">
        <v>280</v>
      </c>
      <c r="H64">
        <v>7</v>
      </c>
      <c r="I64">
        <v>22</v>
      </c>
      <c r="J64">
        <v>2</v>
      </c>
      <c r="K64" t="s">
        <v>197</v>
      </c>
      <c r="L64" t="s">
        <v>196</v>
      </c>
      <c r="M64">
        <v>0</v>
      </c>
      <c r="N64">
        <v>0</v>
      </c>
      <c r="O64">
        <v>0</v>
      </c>
      <c r="P64">
        <v>0</v>
      </c>
      <c r="Q64">
        <v>0</v>
      </c>
      <c r="R64">
        <f t="shared" si="0"/>
        <v>23.086792761230392</v>
      </c>
      <c r="S64">
        <f t="shared" si="1"/>
        <v>28.858490951537988</v>
      </c>
    </row>
    <row r="65" spans="1:19" x14ac:dyDescent="0.3">
      <c r="A65">
        <v>23</v>
      </c>
      <c r="B65">
        <v>22</v>
      </c>
      <c r="C65" t="s">
        <v>194</v>
      </c>
      <c r="D65" t="s">
        <v>195</v>
      </c>
      <c r="E65" t="s">
        <v>196</v>
      </c>
      <c r="F65">
        <v>113</v>
      </c>
      <c r="G65">
        <v>30</v>
      </c>
      <c r="H65">
        <v>22</v>
      </c>
      <c r="I65">
        <v>17</v>
      </c>
      <c r="J65">
        <v>2</v>
      </c>
      <c r="K65" t="s">
        <v>197</v>
      </c>
      <c r="L65" t="s">
        <v>196</v>
      </c>
      <c r="M65">
        <v>0</v>
      </c>
      <c r="N65">
        <v>0</v>
      </c>
      <c r="O65">
        <v>0</v>
      </c>
      <c r="P65">
        <v>0</v>
      </c>
      <c r="Q65">
        <v>0</v>
      </c>
      <c r="R65">
        <f t="shared" si="0"/>
        <v>27.802877548915689</v>
      </c>
      <c r="S65">
        <f t="shared" si="1"/>
        <v>34.753596936144611</v>
      </c>
    </row>
    <row r="66" spans="1:19" x14ac:dyDescent="0.3">
      <c r="A66">
        <v>1</v>
      </c>
      <c r="B66">
        <v>0</v>
      </c>
      <c r="C66" t="s">
        <v>194</v>
      </c>
      <c r="D66" t="s">
        <v>195</v>
      </c>
      <c r="E66" t="s">
        <v>196</v>
      </c>
      <c r="F66">
        <v>266</v>
      </c>
      <c r="G66">
        <v>434</v>
      </c>
      <c r="H66">
        <v>37</v>
      </c>
      <c r="I66">
        <v>291</v>
      </c>
      <c r="J66">
        <v>2</v>
      </c>
      <c r="K66" t="s">
        <v>197</v>
      </c>
      <c r="L66" t="s">
        <v>196</v>
      </c>
      <c r="M66">
        <v>0</v>
      </c>
      <c r="N66">
        <v>0</v>
      </c>
      <c r="O66">
        <v>0</v>
      </c>
      <c r="P66">
        <v>0</v>
      </c>
      <c r="Q66">
        <v>0</v>
      </c>
      <c r="R66">
        <f t="shared" si="0"/>
        <v>293.34280287745258</v>
      </c>
      <c r="S66">
        <f t="shared" si="1"/>
        <v>366.67850359681569</v>
      </c>
    </row>
    <row r="67" spans="1:19" x14ac:dyDescent="0.3">
      <c r="A67">
        <v>2</v>
      </c>
      <c r="B67">
        <v>1</v>
      </c>
      <c r="C67" t="s">
        <v>194</v>
      </c>
      <c r="D67" t="s">
        <v>195</v>
      </c>
      <c r="E67" t="s">
        <v>196</v>
      </c>
      <c r="F67">
        <v>476</v>
      </c>
      <c r="G67">
        <v>613</v>
      </c>
      <c r="H67">
        <v>6</v>
      </c>
      <c r="I67">
        <v>72</v>
      </c>
      <c r="J67">
        <v>2</v>
      </c>
      <c r="K67" t="s">
        <v>197</v>
      </c>
      <c r="L67" t="s">
        <v>196</v>
      </c>
      <c r="M67">
        <v>0</v>
      </c>
      <c r="N67">
        <v>0</v>
      </c>
      <c r="O67">
        <v>0</v>
      </c>
      <c r="P67">
        <v>0</v>
      </c>
      <c r="Q67">
        <v>0</v>
      </c>
      <c r="R67">
        <f t="shared" ref="R67:R130" si="10">((H67^2)+(I67^2))^0.5</f>
        <v>72.249567472753768</v>
      </c>
      <c r="S67">
        <f t="shared" ref="S67:S130" si="11">R67/0.8</f>
        <v>90.311959340942209</v>
      </c>
    </row>
    <row r="68" spans="1:19" x14ac:dyDescent="0.3">
      <c r="A68">
        <v>3</v>
      </c>
      <c r="B68">
        <v>2</v>
      </c>
      <c r="C68" t="s">
        <v>194</v>
      </c>
      <c r="D68" t="s">
        <v>195</v>
      </c>
      <c r="E68" t="s">
        <v>196</v>
      </c>
      <c r="F68">
        <v>713</v>
      </c>
      <c r="G68">
        <v>718</v>
      </c>
      <c r="H68">
        <v>2</v>
      </c>
      <c r="I68">
        <v>71</v>
      </c>
      <c r="J68">
        <v>2</v>
      </c>
      <c r="K68" t="s">
        <v>197</v>
      </c>
      <c r="L68" t="s">
        <v>196</v>
      </c>
      <c r="M68">
        <v>0</v>
      </c>
      <c r="N68">
        <v>0</v>
      </c>
      <c r="O68">
        <v>0</v>
      </c>
      <c r="P68">
        <v>0</v>
      </c>
      <c r="Q68">
        <v>0</v>
      </c>
      <c r="R68">
        <f t="shared" si="10"/>
        <v>71.028163428319047</v>
      </c>
      <c r="S68">
        <f t="shared" si="11"/>
        <v>88.785204285398805</v>
      </c>
    </row>
    <row r="69" spans="1:19" x14ac:dyDescent="0.3">
      <c r="A69">
        <v>4</v>
      </c>
      <c r="B69">
        <v>3</v>
      </c>
      <c r="C69" t="s">
        <v>194</v>
      </c>
      <c r="D69" t="s">
        <v>195</v>
      </c>
      <c r="E69" t="s">
        <v>196</v>
      </c>
      <c r="F69">
        <v>668</v>
      </c>
      <c r="G69">
        <v>721</v>
      </c>
      <c r="H69">
        <v>15</v>
      </c>
      <c r="I69">
        <v>28</v>
      </c>
      <c r="J69">
        <v>2</v>
      </c>
      <c r="K69" t="s">
        <v>197</v>
      </c>
      <c r="L69" t="s">
        <v>196</v>
      </c>
      <c r="M69">
        <v>0</v>
      </c>
      <c r="N69">
        <v>0</v>
      </c>
      <c r="O69">
        <v>0</v>
      </c>
      <c r="P69">
        <v>0</v>
      </c>
      <c r="Q69">
        <v>0</v>
      </c>
      <c r="R69">
        <f t="shared" si="10"/>
        <v>31.76476034853718</v>
      </c>
      <c r="S69">
        <f t="shared" si="11"/>
        <v>39.705950435671475</v>
      </c>
    </row>
    <row r="70" spans="1:19" x14ac:dyDescent="0.3">
      <c r="A70">
        <v>5</v>
      </c>
      <c r="B70">
        <v>4</v>
      </c>
      <c r="C70" t="s">
        <v>194</v>
      </c>
      <c r="D70" t="s">
        <v>195</v>
      </c>
      <c r="E70" t="s">
        <v>196</v>
      </c>
      <c r="F70">
        <v>1216</v>
      </c>
      <c r="G70">
        <v>641</v>
      </c>
      <c r="H70">
        <v>57</v>
      </c>
      <c r="I70">
        <v>214</v>
      </c>
      <c r="J70">
        <v>2</v>
      </c>
      <c r="K70" t="s">
        <v>197</v>
      </c>
      <c r="L70" t="s">
        <v>196</v>
      </c>
      <c r="M70">
        <v>0</v>
      </c>
      <c r="N70">
        <v>0</v>
      </c>
      <c r="O70">
        <v>0</v>
      </c>
      <c r="P70">
        <v>0</v>
      </c>
      <c r="Q70">
        <v>0</v>
      </c>
      <c r="R70">
        <f t="shared" si="10"/>
        <v>221.46105752479374</v>
      </c>
      <c r="S70">
        <f t="shared" si="11"/>
        <v>276.82632190599219</v>
      </c>
    </row>
    <row r="71" spans="1:19" x14ac:dyDescent="0.3">
      <c r="A71">
        <v>6</v>
      </c>
      <c r="B71">
        <v>5</v>
      </c>
      <c r="C71" t="s">
        <v>194</v>
      </c>
      <c r="D71" t="s">
        <v>195</v>
      </c>
      <c r="E71" t="s">
        <v>196</v>
      </c>
      <c r="F71">
        <v>1252</v>
      </c>
      <c r="G71">
        <v>756</v>
      </c>
      <c r="H71">
        <v>39</v>
      </c>
      <c r="I71">
        <v>7</v>
      </c>
      <c r="J71">
        <v>2</v>
      </c>
      <c r="K71" t="s">
        <v>197</v>
      </c>
      <c r="L71" t="s">
        <v>196</v>
      </c>
      <c r="M71">
        <v>0</v>
      </c>
      <c r="N71">
        <v>0</v>
      </c>
      <c r="O71">
        <v>0</v>
      </c>
      <c r="P71">
        <v>0</v>
      </c>
      <c r="Q71">
        <v>0</v>
      </c>
      <c r="R71">
        <f t="shared" si="10"/>
        <v>39.623225512317902</v>
      </c>
      <c r="S71">
        <f t="shared" si="11"/>
        <v>49.529031890397377</v>
      </c>
    </row>
    <row r="72" spans="1:19" x14ac:dyDescent="0.3">
      <c r="A72">
        <v>7</v>
      </c>
      <c r="B72">
        <v>6</v>
      </c>
      <c r="C72" t="s">
        <v>194</v>
      </c>
      <c r="D72" t="s">
        <v>195</v>
      </c>
      <c r="E72" t="s">
        <v>196</v>
      </c>
      <c r="F72">
        <v>660</v>
      </c>
      <c r="G72">
        <v>477</v>
      </c>
      <c r="H72">
        <v>25</v>
      </c>
      <c r="I72">
        <v>41</v>
      </c>
      <c r="J72">
        <v>2</v>
      </c>
      <c r="K72" t="s">
        <v>197</v>
      </c>
      <c r="L72" t="s">
        <v>196</v>
      </c>
      <c r="M72">
        <v>0</v>
      </c>
      <c r="N72">
        <v>0</v>
      </c>
      <c r="O72">
        <v>0</v>
      </c>
      <c r="P72">
        <v>0</v>
      </c>
      <c r="Q72">
        <v>0</v>
      </c>
      <c r="R72">
        <f t="shared" si="10"/>
        <v>48.020828814171878</v>
      </c>
      <c r="S72">
        <f t="shared" si="11"/>
        <v>60.026036017714844</v>
      </c>
    </row>
    <row r="73" spans="1:19" x14ac:dyDescent="0.3">
      <c r="A73">
        <v>8</v>
      </c>
      <c r="B73">
        <v>7</v>
      </c>
      <c r="C73" t="s">
        <v>194</v>
      </c>
      <c r="D73" t="s">
        <v>195</v>
      </c>
      <c r="E73" t="s">
        <v>196</v>
      </c>
      <c r="F73">
        <v>606</v>
      </c>
      <c r="G73">
        <v>360</v>
      </c>
      <c r="H73">
        <v>29</v>
      </c>
      <c r="I73">
        <v>46</v>
      </c>
      <c r="J73">
        <v>2</v>
      </c>
      <c r="K73" t="s">
        <v>197</v>
      </c>
      <c r="L73" t="s">
        <v>196</v>
      </c>
      <c r="M73">
        <v>0</v>
      </c>
      <c r="N73">
        <v>0</v>
      </c>
      <c r="O73">
        <v>0</v>
      </c>
      <c r="P73">
        <v>0</v>
      </c>
      <c r="Q73">
        <v>0</v>
      </c>
      <c r="R73">
        <f t="shared" si="10"/>
        <v>54.378304497290095</v>
      </c>
      <c r="S73">
        <f t="shared" si="11"/>
        <v>67.972880621612617</v>
      </c>
    </row>
    <row r="74" spans="1:19" x14ac:dyDescent="0.3">
      <c r="A74">
        <v>9</v>
      </c>
      <c r="B74">
        <v>8</v>
      </c>
      <c r="C74" t="s">
        <v>194</v>
      </c>
      <c r="D74" t="s">
        <v>195</v>
      </c>
      <c r="E74" t="s">
        <v>196</v>
      </c>
      <c r="F74">
        <v>834</v>
      </c>
      <c r="G74">
        <v>381</v>
      </c>
      <c r="H74">
        <v>13</v>
      </c>
      <c r="I74">
        <v>36</v>
      </c>
      <c r="J74">
        <v>2</v>
      </c>
      <c r="K74" t="s">
        <v>197</v>
      </c>
      <c r="L74" t="s">
        <v>196</v>
      </c>
      <c r="M74">
        <v>0</v>
      </c>
      <c r="N74">
        <v>0</v>
      </c>
      <c r="O74">
        <v>0</v>
      </c>
      <c r="P74">
        <v>0</v>
      </c>
      <c r="Q74">
        <v>0</v>
      </c>
      <c r="R74">
        <f t="shared" si="10"/>
        <v>38.275318418009277</v>
      </c>
      <c r="S74">
        <f t="shared" si="11"/>
        <v>47.844148022511597</v>
      </c>
    </row>
    <row r="75" spans="1:19" x14ac:dyDescent="0.3">
      <c r="A75">
        <v>10</v>
      </c>
      <c r="B75">
        <v>9</v>
      </c>
      <c r="C75" t="s">
        <v>194</v>
      </c>
      <c r="D75" t="s">
        <v>195</v>
      </c>
      <c r="E75" t="s">
        <v>196</v>
      </c>
      <c r="F75">
        <v>1076</v>
      </c>
      <c r="G75">
        <v>398</v>
      </c>
      <c r="H75">
        <v>27</v>
      </c>
      <c r="I75">
        <v>31</v>
      </c>
      <c r="J75">
        <v>2</v>
      </c>
      <c r="K75" t="s">
        <v>197</v>
      </c>
      <c r="L75" t="s">
        <v>196</v>
      </c>
      <c r="M75">
        <v>0</v>
      </c>
      <c r="N75">
        <v>0</v>
      </c>
      <c r="O75">
        <v>0</v>
      </c>
      <c r="P75">
        <v>0</v>
      </c>
      <c r="Q75">
        <v>0</v>
      </c>
      <c r="R75">
        <f t="shared" si="10"/>
        <v>41.109609582188931</v>
      </c>
      <c r="S75">
        <f t="shared" si="11"/>
        <v>51.387011977736158</v>
      </c>
    </row>
    <row r="76" spans="1:19" x14ac:dyDescent="0.3">
      <c r="A76">
        <v>11</v>
      </c>
      <c r="B76">
        <v>10</v>
      </c>
      <c r="C76" t="s">
        <v>194</v>
      </c>
      <c r="D76" t="s">
        <v>195</v>
      </c>
      <c r="E76" t="s">
        <v>196</v>
      </c>
      <c r="F76">
        <v>1281</v>
      </c>
      <c r="G76">
        <v>389</v>
      </c>
      <c r="H76">
        <v>1</v>
      </c>
      <c r="I76">
        <v>36</v>
      </c>
      <c r="J76">
        <v>2</v>
      </c>
      <c r="K76" t="s">
        <v>197</v>
      </c>
      <c r="L76" t="s">
        <v>196</v>
      </c>
      <c r="M76">
        <v>0</v>
      </c>
      <c r="N76">
        <v>0</v>
      </c>
      <c r="O76">
        <v>0</v>
      </c>
      <c r="P76">
        <v>0</v>
      </c>
      <c r="Q76">
        <v>0</v>
      </c>
      <c r="R76">
        <f t="shared" si="10"/>
        <v>36.013886210738214</v>
      </c>
      <c r="S76">
        <f t="shared" si="11"/>
        <v>45.017357763422766</v>
      </c>
    </row>
    <row r="77" spans="1:19" x14ac:dyDescent="0.3">
      <c r="A77">
        <v>12</v>
      </c>
      <c r="B77">
        <v>11</v>
      </c>
      <c r="C77" t="s">
        <v>194</v>
      </c>
      <c r="D77" t="s">
        <v>195</v>
      </c>
      <c r="E77" t="s">
        <v>196</v>
      </c>
      <c r="F77">
        <v>998</v>
      </c>
      <c r="G77">
        <v>242</v>
      </c>
      <c r="H77">
        <v>12</v>
      </c>
      <c r="I77">
        <v>52</v>
      </c>
      <c r="J77">
        <v>2</v>
      </c>
      <c r="K77" t="s">
        <v>197</v>
      </c>
      <c r="L77" t="s">
        <v>196</v>
      </c>
      <c r="M77">
        <v>0</v>
      </c>
      <c r="N77">
        <v>0</v>
      </c>
      <c r="O77">
        <v>0</v>
      </c>
      <c r="P77">
        <v>0</v>
      </c>
      <c r="Q77">
        <v>0</v>
      </c>
      <c r="R77">
        <f t="shared" si="10"/>
        <v>53.366656256505337</v>
      </c>
      <c r="S77">
        <f t="shared" si="11"/>
        <v>66.708320320631671</v>
      </c>
    </row>
    <row r="78" spans="1:19" x14ac:dyDescent="0.3">
      <c r="A78">
        <v>13</v>
      </c>
      <c r="B78">
        <v>12</v>
      </c>
      <c r="C78" t="s">
        <v>194</v>
      </c>
      <c r="D78" t="s">
        <v>195</v>
      </c>
      <c r="E78" t="s">
        <v>196</v>
      </c>
      <c r="F78">
        <v>1190</v>
      </c>
      <c r="G78">
        <v>90</v>
      </c>
      <c r="H78">
        <v>31</v>
      </c>
      <c r="I78">
        <v>67</v>
      </c>
      <c r="J78">
        <v>2</v>
      </c>
      <c r="K78" t="s">
        <v>197</v>
      </c>
      <c r="L78" t="s">
        <v>196</v>
      </c>
      <c r="M78">
        <v>0</v>
      </c>
      <c r="N78">
        <v>0</v>
      </c>
      <c r="O78">
        <v>0</v>
      </c>
      <c r="P78">
        <v>0</v>
      </c>
      <c r="Q78">
        <v>0</v>
      </c>
      <c r="R78">
        <f t="shared" si="10"/>
        <v>73.824115301166998</v>
      </c>
      <c r="S78">
        <f t="shared" si="11"/>
        <v>92.280144126458737</v>
      </c>
    </row>
    <row r="79" spans="1:19" x14ac:dyDescent="0.3">
      <c r="A79">
        <v>14</v>
      </c>
      <c r="B79">
        <v>13</v>
      </c>
      <c r="C79" t="s">
        <v>194</v>
      </c>
      <c r="D79" t="s">
        <v>195</v>
      </c>
      <c r="E79" t="s">
        <v>196</v>
      </c>
      <c r="F79">
        <v>518</v>
      </c>
      <c r="G79">
        <v>117</v>
      </c>
      <c r="H79">
        <v>63</v>
      </c>
      <c r="I79">
        <v>2</v>
      </c>
      <c r="J79">
        <v>2</v>
      </c>
      <c r="K79" t="s">
        <v>197</v>
      </c>
      <c r="L79" t="s">
        <v>196</v>
      </c>
      <c r="M79">
        <v>0</v>
      </c>
      <c r="N79">
        <v>0</v>
      </c>
      <c r="O79">
        <v>0</v>
      </c>
      <c r="P79">
        <v>0</v>
      </c>
      <c r="Q79">
        <v>0</v>
      </c>
      <c r="R79">
        <f t="shared" si="10"/>
        <v>63.031738037277698</v>
      </c>
      <c r="S79">
        <f t="shared" si="11"/>
        <v>78.789672546597117</v>
      </c>
    </row>
    <row r="80" spans="1:19" x14ac:dyDescent="0.3">
      <c r="A80">
        <v>15</v>
      </c>
      <c r="B80">
        <v>14</v>
      </c>
      <c r="C80" t="s">
        <v>194</v>
      </c>
      <c r="D80" t="s">
        <v>195</v>
      </c>
      <c r="E80" t="s">
        <v>196</v>
      </c>
      <c r="F80">
        <v>294</v>
      </c>
      <c r="G80">
        <v>50</v>
      </c>
      <c r="H80">
        <v>35</v>
      </c>
      <c r="I80">
        <v>51</v>
      </c>
      <c r="J80">
        <v>2</v>
      </c>
      <c r="K80" t="s">
        <v>197</v>
      </c>
      <c r="L80" t="s">
        <v>196</v>
      </c>
      <c r="M80">
        <v>0</v>
      </c>
      <c r="N80">
        <v>0</v>
      </c>
      <c r="O80">
        <v>0</v>
      </c>
      <c r="P80">
        <v>0</v>
      </c>
      <c r="Q80">
        <v>0</v>
      </c>
      <c r="R80">
        <f t="shared" si="10"/>
        <v>61.854668376768458</v>
      </c>
      <c r="S80">
        <f t="shared" si="11"/>
        <v>77.318335470960562</v>
      </c>
    </row>
    <row r="81" spans="1:19" x14ac:dyDescent="0.3">
      <c r="A81">
        <v>16</v>
      </c>
      <c r="B81">
        <v>15</v>
      </c>
      <c r="C81" t="s">
        <v>194</v>
      </c>
      <c r="D81" t="s">
        <v>195</v>
      </c>
      <c r="E81" t="s">
        <v>196</v>
      </c>
      <c r="F81">
        <v>100</v>
      </c>
      <c r="G81">
        <v>108</v>
      </c>
      <c r="H81">
        <v>15</v>
      </c>
      <c r="I81">
        <v>27</v>
      </c>
      <c r="J81">
        <v>2</v>
      </c>
      <c r="K81" t="s">
        <v>197</v>
      </c>
      <c r="L81" t="s">
        <v>196</v>
      </c>
      <c r="M81">
        <v>0</v>
      </c>
      <c r="N81">
        <v>0</v>
      </c>
      <c r="O81">
        <v>0</v>
      </c>
      <c r="P81">
        <v>0</v>
      </c>
      <c r="Q81">
        <v>0</v>
      </c>
      <c r="R81">
        <f t="shared" si="10"/>
        <v>30.886890422961002</v>
      </c>
      <c r="S81">
        <f t="shared" si="11"/>
        <v>38.608613028701249</v>
      </c>
    </row>
    <row r="82" spans="1:19" x14ac:dyDescent="0.3">
      <c r="A82">
        <v>17</v>
      </c>
      <c r="B82">
        <v>16</v>
      </c>
      <c r="C82" t="s">
        <v>194</v>
      </c>
      <c r="D82" t="s">
        <v>195</v>
      </c>
      <c r="E82" t="s">
        <v>196</v>
      </c>
      <c r="F82">
        <v>193</v>
      </c>
      <c r="G82">
        <v>834</v>
      </c>
      <c r="H82">
        <v>1</v>
      </c>
      <c r="I82">
        <v>71</v>
      </c>
      <c r="J82">
        <v>2</v>
      </c>
      <c r="K82" t="s">
        <v>197</v>
      </c>
      <c r="L82" t="s">
        <v>196</v>
      </c>
      <c r="M82">
        <v>0</v>
      </c>
      <c r="N82">
        <v>0</v>
      </c>
      <c r="O82">
        <v>0</v>
      </c>
      <c r="P82">
        <v>0</v>
      </c>
      <c r="Q82">
        <v>0</v>
      </c>
      <c r="R82">
        <f t="shared" si="10"/>
        <v>71.007041904306931</v>
      </c>
      <c r="S82">
        <f t="shared" si="11"/>
        <v>88.758802380383656</v>
      </c>
    </row>
    <row r="83" spans="1:19" x14ac:dyDescent="0.3">
      <c r="A83">
        <v>18</v>
      </c>
      <c r="B83">
        <v>17</v>
      </c>
      <c r="C83" t="s">
        <v>194</v>
      </c>
      <c r="D83" t="s">
        <v>195</v>
      </c>
      <c r="E83" t="s">
        <v>196</v>
      </c>
      <c r="F83">
        <v>717</v>
      </c>
      <c r="G83">
        <v>896</v>
      </c>
      <c r="H83">
        <v>92</v>
      </c>
      <c r="I83">
        <v>10</v>
      </c>
      <c r="J83">
        <v>2</v>
      </c>
      <c r="K83" t="s">
        <v>197</v>
      </c>
      <c r="L83" t="s">
        <v>196</v>
      </c>
      <c r="M83">
        <v>0</v>
      </c>
      <c r="N83">
        <v>0</v>
      </c>
      <c r="O83">
        <v>0</v>
      </c>
      <c r="P83">
        <v>0</v>
      </c>
      <c r="Q83">
        <v>0</v>
      </c>
      <c r="R83">
        <f t="shared" si="10"/>
        <v>92.541882410074194</v>
      </c>
      <c r="S83">
        <f t="shared" si="11"/>
        <v>115.67735301259273</v>
      </c>
    </row>
    <row r="84" spans="1:19" x14ac:dyDescent="0.3">
      <c r="A84">
        <v>19</v>
      </c>
      <c r="B84">
        <v>18</v>
      </c>
      <c r="C84" t="s">
        <v>194</v>
      </c>
      <c r="D84" t="s">
        <v>195</v>
      </c>
      <c r="E84" t="s">
        <v>196</v>
      </c>
      <c r="F84">
        <v>1041</v>
      </c>
      <c r="G84">
        <v>838</v>
      </c>
      <c r="H84">
        <v>26</v>
      </c>
      <c r="I84">
        <v>20</v>
      </c>
      <c r="J84">
        <v>2</v>
      </c>
      <c r="K84" t="s">
        <v>197</v>
      </c>
      <c r="L84" t="s">
        <v>196</v>
      </c>
      <c r="M84">
        <v>0</v>
      </c>
      <c r="N84">
        <v>0</v>
      </c>
      <c r="O84">
        <v>0</v>
      </c>
      <c r="P84">
        <v>0</v>
      </c>
      <c r="Q84">
        <v>0</v>
      </c>
      <c r="R84">
        <f t="shared" si="10"/>
        <v>32.802438933713454</v>
      </c>
      <c r="S84">
        <f t="shared" si="11"/>
        <v>41.003048667141812</v>
      </c>
    </row>
    <row r="85" spans="1:19" x14ac:dyDescent="0.3">
      <c r="A85">
        <v>20</v>
      </c>
      <c r="B85">
        <v>19</v>
      </c>
      <c r="C85" t="s">
        <v>194</v>
      </c>
      <c r="D85" t="s">
        <v>195</v>
      </c>
      <c r="E85" t="s">
        <v>196</v>
      </c>
      <c r="F85">
        <v>1185</v>
      </c>
      <c r="G85">
        <v>810</v>
      </c>
      <c r="H85">
        <v>6</v>
      </c>
      <c r="I85">
        <v>15</v>
      </c>
      <c r="J85">
        <v>2</v>
      </c>
      <c r="K85" t="s">
        <v>197</v>
      </c>
      <c r="L85" t="s">
        <v>196</v>
      </c>
      <c r="M85">
        <v>0</v>
      </c>
      <c r="N85">
        <v>0</v>
      </c>
      <c r="O85">
        <v>0</v>
      </c>
      <c r="P85">
        <v>0</v>
      </c>
      <c r="Q85">
        <v>0</v>
      </c>
      <c r="R85">
        <f t="shared" si="10"/>
        <v>16.15549442140351</v>
      </c>
      <c r="S85">
        <f t="shared" si="11"/>
        <v>20.194368026754386</v>
      </c>
    </row>
    <row r="86" spans="1:19" x14ac:dyDescent="0.3">
      <c r="A86">
        <v>21</v>
      </c>
      <c r="B86">
        <v>20</v>
      </c>
      <c r="C86" t="s">
        <v>194</v>
      </c>
      <c r="D86" t="s">
        <v>195</v>
      </c>
      <c r="E86" t="s">
        <v>196</v>
      </c>
      <c r="F86">
        <v>752</v>
      </c>
      <c r="G86">
        <v>404</v>
      </c>
      <c r="H86">
        <v>3</v>
      </c>
      <c r="I86">
        <v>45</v>
      </c>
      <c r="J86">
        <v>2</v>
      </c>
      <c r="K86" t="s">
        <v>197</v>
      </c>
      <c r="L86" t="s">
        <v>196</v>
      </c>
      <c r="M86">
        <v>0</v>
      </c>
      <c r="N86">
        <v>0</v>
      </c>
      <c r="O86">
        <v>0</v>
      </c>
      <c r="P86">
        <v>0</v>
      </c>
      <c r="Q86">
        <v>0</v>
      </c>
      <c r="R86">
        <f t="shared" si="10"/>
        <v>45.099889135118723</v>
      </c>
      <c r="S86">
        <f t="shared" si="11"/>
        <v>56.374861418898398</v>
      </c>
    </row>
    <row r="87" spans="1:19" x14ac:dyDescent="0.3">
      <c r="A87">
        <v>22</v>
      </c>
      <c r="B87">
        <v>21</v>
      </c>
      <c r="C87" t="s">
        <v>194</v>
      </c>
      <c r="D87" t="s">
        <v>195</v>
      </c>
      <c r="E87" t="s">
        <v>196</v>
      </c>
      <c r="F87">
        <v>652</v>
      </c>
      <c r="G87">
        <v>161</v>
      </c>
      <c r="H87">
        <v>27</v>
      </c>
      <c r="I87">
        <v>22</v>
      </c>
      <c r="J87">
        <v>2</v>
      </c>
      <c r="K87" t="s">
        <v>197</v>
      </c>
      <c r="L87" t="s">
        <v>196</v>
      </c>
      <c r="M87">
        <v>0</v>
      </c>
      <c r="N87">
        <v>0</v>
      </c>
      <c r="O87">
        <v>0</v>
      </c>
      <c r="P87">
        <v>0</v>
      </c>
      <c r="Q87">
        <v>0</v>
      </c>
      <c r="R87">
        <f t="shared" si="10"/>
        <v>34.828149534535996</v>
      </c>
      <c r="S87">
        <f t="shared" si="11"/>
        <v>43.535186918169991</v>
      </c>
    </row>
    <row r="88" spans="1:19" x14ac:dyDescent="0.3">
      <c r="A88">
        <v>23</v>
      </c>
      <c r="B88">
        <v>22</v>
      </c>
      <c r="C88" t="s">
        <v>194</v>
      </c>
      <c r="D88" t="s">
        <v>195</v>
      </c>
      <c r="E88" t="s">
        <v>196</v>
      </c>
      <c r="F88">
        <v>714</v>
      </c>
      <c r="G88">
        <v>18</v>
      </c>
      <c r="H88">
        <v>45</v>
      </c>
      <c r="I88">
        <v>1</v>
      </c>
      <c r="J88">
        <v>2</v>
      </c>
      <c r="K88" t="s">
        <v>197</v>
      </c>
      <c r="L88" t="s">
        <v>196</v>
      </c>
      <c r="M88">
        <v>0</v>
      </c>
      <c r="N88">
        <v>0</v>
      </c>
      <c r="O88">
        <v>0</v>
      </c>
      <c r="P88">
        <v>0</v>
      </c>
      <c r="Q88">
        <v>0</v>
      </c>
      <c r="R88">
        <f t="shared" si="10"/>
        <v>45.011109739707599</v>
      </c>
      <c r="S88">
        <f t="shared" si="11"/>
        <v>56.263887174634498</v>
      </c>
    </row>
    <row r="89" spans="1:19" x14ac:dyDescent="0.3">
      <c r="A89">
        <v>24</v>
      </c>
      <c r="B89">
        <v>23</v>
      </c>
      <c r="C89" t="s">
        <v>194</v>
      </c>
      <c r="D89" t="s">
        <v>195</v>
      </c>
      <c r="E89" t="s">
        <v>196</v>
      </c>
      <c r="F89">
        <v>1109</v>
      </c>
      <c r="G89">
        <v>82</v>
      </c>
      <c r="H89">
        <v>21</v>
      </c>
      <c r="I89">
        <v>17</v>
      </c>
      <c r="J89">
        <v>2</v>
      </c>
      <c r="K89" t="s">
        <v>197</v>
      </c>
      <c r="L89" t="s">
        <v>196</v>
      </c>
      <c r="M89">
        <v>0</v>
      </c>
      <c r="N89">
        <v>0</v>
      </c>
      <c r="O89">
        <v>0</v>
      </c>
      <c r="P89">
        <v>0</v>
      </c>
      <c r="Q89">
        <v>0</v>
      </c>
      <c r="R89">
        <f t="shared" si="10"/>
        <v>27.018512172212592</v>
      </c>
      <c r="S89">
        <f t="shared" si="11"/>
        <v>33.773140215265741</v>
      </c>
    </row>
    <row r="90" spans="1:19" x14ac:dyDescent="0.3">
      <c r="A90">
        <v>25</v>
      </c>
      <c r="B90">
        <v>24</v>
      </c>
      <c r="C90" t="s">
        <v>194</v>
      </c>
      <c r="D90" t="s">
        <v>195</v>
      </c>
      <c r="E90" t="s">
        <v>196</v>
      </c>
      <c r="F90">
        <v>917</v>
      </c>
      <c r="G90">
        <v>128</v>
      </c>
      <c r="H90">
        <v>54</v>
      </c>
      <c r="I90">
        <v>30</v>
      </c>
      <c r="J90">
        <v>2</v>
      </c>
      <c r="K90" t="s">
        <v>197</v>
      </c>
      <c r="L90" t="s">
        <v>196</v>
      </c>
      <c r="M90">
        <v>0</v>
      </c>
      <c r="N90">
        <v>0</v>
      </c>
      <c r="O90">
        <v>0</v>
      </c>
      <c r="P90">
        <v>0</v>
      </c>
      <c r="Q90">
        <v>0</v>
      </c>
      <c r="R90">
        <f t="shared" si="10"/>
        <v>61.773780845922005</v>
      </c>
      <c r="S90">
        <f t="shared" si="11"/>
        <v>77.217226057402499</v>
      </c>
    </row>
    <row r="91" spans="1:19" x14ac:dyDescent="0.3">
      <c r="A91">
        <v>26</v>
      </c>
      <c r="B91">
        <v>25</v>
      </c>
      <c r="C91" t="s">
        <v>194</v>
      </c>
      <c r="D91" t="s">
        <v>195</v>
      </c>
      <c r="E91" t="s">
        <v>196</v>
      </c>
      <c r="F91">
        <v>921</v>
      </c>
      <c r="G91">
        <v>182</v>
      </c>
      <c r="H91">
        <v>21</v>
      </c>
      <c r="I91">
        <v>9</v>
      </c>
      <c r="J91">
        <v>2</v>
      </c>
      <c r="K91" t="s">
        <v>197</v>
      </c>
      <c r="L91" t="s">
        <v>196</v>
      </c>
      <c r="M91">
        <v>0</v>
      </c>
      <c r="N91">
        <v>0</v>
      </c>
      <c r="O91">
        <v>0</v>
      </c>
      <c r="P91">
        <v>0</v>
      </c>
      <c r="Q91">
        <v>0</v>
      </c>
      <c r="R91">
        <f t="shared" si="10"/>
        <v>22.847319317591726</v>
      </c>
      <c r="S91">
        <f t="shared" si="11"/>
        <v>28.559149146989657</v>
      </c>
    </row>
    <row r="92" spans="1:19" x14ac:dyDescent="0.3">
      <c r="A92">
        <v>27</v>
      </c>
      <c r="B92">
        <v>26</v>
      </c>
      <c r="C92" t="s">
        <v>194</v>
      </c>
      <c r="D92" t="s">
        <v>195</v>
      </c>
      <c r="E92" t="s">
        <v>196</v>
      </c>
      <c r="F92">
        <v>33</v>
      </c>
      <c r="G92">
        <v>581</v>
      </c>
      <c r="H92">
        <v>4</v>
      </c>
      <c r="I92">
        <v>34</v>
      </c>
      <c r="J92">
        <v>2</v>
      </c>
      <c r="K92" t="s">
        <v>197</v>
      </c>
      <c r="L92" t="s">
        <v>196</v>
      </c>
      <c r="M92">
        <v>0</v>
      </c>
      <c r="N92">
        <v>0</v>
      </c>
      <c r="O92">
        <v>0</v>
      </c>
      <c r="P92">
        <v>0</v>
      </c>
      <c r="Q92">
        <v>0</v>
      </c>
      <c r="R92">
        <f t="shared" si="10"/>
        <v>34.23448553724738</v>
      </c>
      <c r="S92">
        <f t="shared" si="11"/>
        <v>42.793106921559222</v>
      </c>
    </row>
    <row r="93" spans="1:19" x14ac:dyDescent="0.3">
      <c r="A93">
        <v>28</v>
      </c>
      <c r="B93">
        <v>27</v>
      </c>
      <c r="C93" t="s">
        <v>194</v>
      </c>
      <c r="D93" t="s">
        <v>195</v>
      </c>
      <c r="E93" t="s">
        <v>196</v>
      </c>
      <c r="F93">
        <v>117</v>
      </c>
      <c r="G93">
        <v>457</v>
      </c>
      <c r="H93">
        <v>8</v>
      </c>
      <c r="I93">
        <v>44</v>
      </c>
      <c r="J93">
        <v>2</v>
      </c>
      <c r="K93" t="s">
        <v>197</v>
      </c>
      <c r="L93" t="s">
        <v>196</v>
      </c>
      <c r="M93">
        <v>0</v>
      </c>
      <c r="N93">
        <v>0</v>
      </c>
      <c r="O93">
        <v>0</v>
      </c>
      <c r="P93">
        <v>0</v>
      </c>
      <c r="Q93">
        <v>0</v>
      </c>
      <c r="R93">
        <f t="shared" si="10"/>
        <v>44.721359549995796</v>
      </c>
      <c r="S93">
        <f t="shared" si="11"/>
        <v>55.901699437494742</v>
      </c>
    </row>
    <row r="94" spans="1:19" x14ac:dyDescent="0.3">
      <c r="A94">
        <v>29</v>
      </c>
      <c r="B94">
        <v>28</v>
      </c>
      <c r="C94" t="s">
        <v>194</v>
      </c>
      <c r="D94" t="s">
        <v>195</v>
      </c>
      <c r="E94" t="s">
        <v>196</v>
      </c>
      <c r="F94">
        <v>1238</v>
      </c>
      <c r="G94">
        <v>326</v>
      </c>
      <c r="H94">
        <v>11</v>
      </c>
      <c r="I94">
        <v>9</v>
      </c>
      <c r="J94">
        <v>2</v>
      </c>
      <c r="K94" t="s">
        <v>197</v>
      </c>
      <c r="L94" t="s">
        <v>196</v>
      </c>
      <c r="M94">
        <v>0</v>
      </c>
      <c r="N94">
        <v>0</v>
      </c>
      <c r="O94">
        <v>0</v>
      </c>
      <c r="P94">
        <v>0</v>
      </c>
      <c r="Q94">
        <v>0</v>
      </c>
      <c r="R94">
        <f t="shared" si="10"/>
        <v>14.212670403551895</v>
      </c>
      <c r="S94">
        <f t="shared" si="11"/>
        <v>17.765838004439868</v>
      </c>
    </row>
    <row r="95" spans="1:19" x14ac:dyDescent="0.3">
      <c r="A95">
        <v>30</v>
      </c>
      <c r="B95">
        <v>29</v>
      </c>
      <c r="C95" t="s">
        <v>194</v>
      </c>
      <c r="D95" t="s">
        <v>195</v>
      </c>
      <c r="E95" t="s">
        <v>196</v>
      </c>
      <c r="F95">
        <v>864</v>
      </c>
      <c r="G95">
        <v>38</v>
      </c>
      <c r="H95">
        <v>18</v>
      </c>
      <c r="I95">
        <v>24</v>
      </c>
      <c r="J95">
        <v>2</v>
      </c>
      <c r="K95" t="s">
        <v>197</v>
      </c>
      <c r="L95" t="s">
        <v>196</v>
      </c>
      <c r="M95">
        <v>0</v>
      </c>
      <c r="N95">
        <v>0</v>
      </c>
      <c r="O95">
        <v>0</v>
      </c>
      <c r="P95">
        <v>0</v>
      </c>
      <c r="Q95">
        <v>0</v>
      </c>
      <c r="R95">
        <f t="shared" si="10"/>
        <v>30</v>
      </c>
      <c r="S95">
        <f t="shared" si="11"/>
        <v>37.5</v>
      </c>
    </row>
    <row r="96" spans="1:19" x14ac:dyDescent="0.3">
      <c r="A96">
        <v>31</v>
      </c>
      <c r="B96">
        <v>30</v>
      </c>
      <c r="C96" t="s">
        <v>194</v>
      </c>
      <c r="D96" t="s">
        <v>195</v>
      </c>
      <c r="E96" t="s">
        <v>196</v>
      </c>
      <c r="F96">
        <v>853</v>
      </c>
      <c r="G96">
        <v>158</v>
      </c>
      <c r="H96">
        <v>5</v>
      </c>
      <c r="I96">
        <v>12</v>
      </c>
      <c r="J96">
        <v>2</v>
      </c>
      <c r="K96" t="s">
        <v>197</v>
      </c>
      <c r="L96" t="s">
        <v>196</v>
      </c>
      <c r="M96">
        <v>0</v>
      </c>
      <c r="N96">
        <v>0</v>
      </c>
      <c r="O96">
        <v>0</v>
      </c>
      <c r="P96">
        <v>0</v>
      </c>
      <c r="Q96">
        <v>0</v>
      </c>
      <c r="R96">
        <f t="shared" si="10"/>
        <v>13</v>
      </c>
      <c r="S96">
        <f t="shared" si="11"/>
        <v>16.25</v>
      </c>
    </row>
    <row r="97" spans="1:19" x14ac:dyDescent="0.3">
      <c r="A97">
        <v>32</v>
      </c>
      <c r="B97">
        <v>31</v>
      </c>
      <c r="C97" t="s">
        <v>194</v>
      </c>
      <c r="D97" t="s">
        <v>195</v>
      </c>
      <c r="E97" t="s">
        <v>196</v>
      </c>
      <c r="F97">
        <v>1116</v>
      </c>
      <c r="G97">
        <v>249</v>
      </c>
      <c r="H97">
        <v>47</v>
      </c>
      <c r="I97">
        <v>20</v>
      </c>
      <c r="J97">
        <v>2</v>
      </c>
      <c r="K97" t="s">
        <v>197</v>
      </c>
      <c r="L97" t="s">
        <v>196</v>
      </c>
      <c r="M97">
        <v>0</v>
      </c>
      <c r="N97">
        <v>0</v>
      </c>
      <c r="O97">
        <v>0</v>
      </c>
      <c r="P97">
        <v>0</v>
      </c>
      <c r="Q97">
        <v>0</v>
      </c>
      <c r="R97">
        <f t="shared" si="10"/>
        <v>51.078371156488537</v>
      </c>
      <c r="S97">
        <f t="shared" si="11"/>
        <v>63.847963945610665</v>
      </c>
    </row>
    <row r="98" spans="1:19" x14ac:dyDescent="0.3">
      <c r="A98">
        <v>33</v>
      </c>
      <c r="B98">
        <v>32</v>
      </c>
      <c r="C98" t="s">
        <v>194</v>
      </c>
      <c r="D98" t="s">
        <v>195</v>
      </c>
      <c r="E98" t="s">
        <v>196</v>
      </c>
      <c r="F98">
        <v>889</v>
      </c>
      <c r="G98">
        <v>794</v>
      </c>
      <c r="H98">
        <v>33</v>
      </c>
      <c r="I98">
        <v>35</v>
      </c>
      <c r="J98">
        <v>2</v>
      </c>
      <c r="K98" t="s">
        <v>197</v>
      </c>
      <c r="L98" t="s">
        <v>196</v>
      </c>
      <c r="M98">
        <v>0</v>
      </c>
      <c r="N98">
        <v>0</v>
      </c>
      <c r="O98">
        <v>0</v>
      </c>
      <c r="P98">
        <v>0</v>
      </c>
      <c r="Q98">
        <v>0</v>
      </c>
      <c r="R98">
        <f t="shared" si="10"/>
        <v>48.104053883222775</v>
      </c>
      <c r="S98">
        <f t="shared" si="11"/>
        <v>60.130067354028469</v>
      </c>
    </row>
    <row r="99" spans="1:19" x14ac:dyDescent="0.3">
      <c r="A99">
        <v>34</v>
      </c>
      <c r="B99">
        <v>33</v>
      </c>
      <c r="C99" t="s">
        <v>194</v>
      </c>
      <c r="D99" t="s">
        <v>195</v>
      </c>
      <c r="E99" t="s">
        <v>196</v>
      </c>
      <c r="F99">
        <v>981</v>
      </c>
      <c r="G99">
        <v>761</v>
      </c>
      <c r="H99">
        <v>6</v>
      </c>
      <c r="I99">
        <v>44</v>
      </c>
      <c r="J99">
        <v>2</v>
      </c>
      <c r="K99" t="s">
        <v>197</v>
      </c>
      <c r="L99" t="s">
        <v>196</v>
      </c>
      <c r="M99">
        <v>0</v>
      </c>
      <c r="N99">
        <v>0</v>
      </c>
      <c r="O99">
        <v>0</v>
      </c>
      <c r="P99">
        <v>0</v>
      </c>
      <c r="Q99">
        <v>0</v>
      </c>
      <c r="R99">
        <f t="shared" si="10"/>
        <v>44.407206622349037</v>
      </c>
      <c r="S99">
        <f t="shared" si="11"/>
        <v>55.509008277936296</v>
      </c>
    </row>
    <row r="100" spans="1:19" x14ac:dyDescent="0.3">
      <c r="A100">
        <v>35</v>
      </c>
      <c r="B100">
        <v>34</v>
      </c>
      <c r="C100" t="s">
        <v>194</v>
      </c>
      <c r="D100" t="s">
        <v>195</v>
      </c>
      <c r="E100" t="s">
        <v>196</v>
      </c>
      <c r="F100">
        <v>496</v>
      </c>
      <c r="G100">
        <v>52</v>
      </c>
      <c r="H100">
        <v>61</v>
      </c>
      <c r="I100">
        <v>23</v>
      </c>
      <c r="J100">
        <v>2</v>
      </c>
      <c r="K100" t="s">
        <v>197</v>
      </c>
      <c r="L100" t="s">
        <v>196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f t="shared" si="10"/>
        <v>65.192024052026483</v>
      </c>
      <c r="S100">
        <f t="shared" si="11"/>
        <v>81.490030065033096</v>
      </c>
    </row>
    <row r="101" spans="1:19" x14ac:dyDescent="0.3">
      <c r="A101">
        <v>1</v>
      </c>
      <c r="B101">
        <v>0</v>
      </c>
      <c r="C101" t="s">
        <v>194</v>
      </c>
      <c r="D101" t="s">
        <v>195</v>
      </c>
      <c r="E101" t="s">
        <v>196</v>
      </c>
      <c r="F101">
        <v>529</v>
      </c>
      <c r="G101">
        <v>230</v>
      </c>
      <c r="H101">
        <v>85</v>
      </c>
      <c r="I101">
        <v>71</v>
      </c>
      <c r="J101">
        <v>2</v>
      </c>
      <c r="K101" t="s">
        <v>197</v>
      </c>
      <c r="L101" t="s">
        <v>196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f t="shared" si="10"/>
        <v>110.75197515168747</v>
      </c>
      <c r="S101">
        <f t="shared" si="11"/>
        <v>138.43996893960934</v>
      </c>
    </row>
    <row r="102" spans="1:19" x14ac:dyDescent="0.3">
      <c r="A102">
        <v>2</v>
      </c>
      <c r="B102">
        <v>1</v>
      </c>
      <c r="C102" t="s">
        <v>194</v>
      </c>
      <c r="D102" t="s">
        <v>195</v>
      </c>
      <c r="E102" t="s">
        <v>196</v>
      </c>
      <c r="F102">
        <v>604</v>
      </c>
      <c r="G102">
        <v>168</v>
      </c>
      <c r="H102">
        <v>22</v>
      </c>
      <c r="I102">
        <v>39</v>
      </c>
      <c r="J102">
        <v>2</v>
      </c>
      <c r="K102" t="s">
        <v>197</v>
      </c>
      <c r="L102" t="s">
        <v>196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f t="shared" si="10"/>
        <v>44.77722635447622</v>
      </c>
      <c r="S102">
        <f t="shared" si="11"/>
        <v>55.971532943095269</v>
      </c>
    </row>
    <row r="103" spans="1:19" x14ac:dyDescent="0.3">
      <c r="A103">
        <v>3</v>
      </c>
      <c r="B103">
        <v>2</v>
      </c>
      <c r="C103" t="s">
        <v>194</v>
      </c>
      <c r="D103" t="s">
        <v>195</v>
      </c>
      <c r="E103" t="s">
        <v>196</v>
      </c>
      <c r="F103">
        <v>966</v>
      </c>
      <c r="G103">
        <v>388</v>
      </c>
      <c r="H103">
        <v>1</v>
      </c>
      <c r="I103">
        <v>57</v>
      </c>
      <c r="J103">
        <v>2</v>
      </c>
      <c r="K103" t="s">
        <v>197</v>
      </c>
      <c r="L103" t="s">
        <v>196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f t="shared" si="10"/>
        <v>57.008771254956898</v>
      </c>
      <c r="S103">
        <f t="shared" si="11"/>
        <v>71.260964068696111</v>
      </c>
    </row>
    <row r="104" spans="1:19" x14ac:dyDescent="0.3">
      <c r="A104">
        <v>4</v>
      </c>
      <c r="B104">
        <v>3</v>
      </c>
      <c r="C104" t="s">
        <v>194</v>
      </c>
      <c r="D104" t="s">
        <v>195</v>
      </c>
      <c r="E104" t="s">
        <v>196</v>
      </c>
      <c r="F104">
        <v>881</v>
      </c>
      <c r="G104">
        <v>357</v>
      </c>
      <c r="H104">
        <v>2</v>
      </c>
      <c r="I104">
        <v>66</v>
      </c>
      <c r="J104">
        <v>2</v>
      </c>
      <c r="K104" t="s">
        <v>197</v>
      </c>
      <c r="L104" t="s">
        <v>196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f t="shared" si="10"/>
        <v>66.030296076876709</v>
      </c>
      <c r="S104">
        <f t="shared" si="11"/>
        <v>82.537870096095887</v>
      </c>
    </row>
    <row r="105" spans="1:19" x14ac:dyDescent="0.3">
      <c r="A105">
        <v>5</v>
      </c>
      <c r="B105">
        <v>4</v>
      </c>
      <c r="C105" t="s">
        <v>194</v>
      </c>
      <c r="D105" t="s">
        <v>195</v>
      </c>
      <c r="E105" t="s">
        <v>196</v>
      </c>
      <c r="F105">
        <v>1192</v>
      </c>
      <c r="G105">
        <v>464</v>
      </c>
      <c r="H105">
        <v>2</v>
      </c>
      <c r="I105">
        <v>78</v>
      </c>
      <c r="J105">
        <v>2</v>
      </c>
      <c r="K105" t="s">
        <v>197</v>
      </c>
      <c r="L105" t="s">
        <v>196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f t="shared" si="10"/>
        <v>78.025636812524638</v>
      </c>
      <c r="S105">
        <f t="shared" si="11"/>
        <v>97.532046015655794</v>
      </c>
    </row>
    <row r="106" spans="1:19" x14ac:dyDescent="0.3">
      <c r="A106">
        <v>6</v>
      </c>
      <c r="B106">
        <v>5</v>
      </c>
      <c r="C106" t="s">
        <v>194</v>
      </c>
      <c r="D106" t="s">
        <v>195</v>
      </c>
      <c r="E106" t="s">
        <v>196</v>
      </c>
      <c r="F106">
        <v>797</v>
      </c>
      <c r="G106">
        <v>532</v>
      </c>
      <c r="H106">
        <v>4</v>
      </c>
      <c r="I106">
        <v>46</v>
      </c>
      <c r="J106">
        <v>2</v>
      </c>
      <c r="K106" t="s">
        <v>197</v>
      </c>
      <c r="L106" t="s">
        <v>196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f t="shared" si="10"/>
        <v>46.173585522460783</v>
      </c>
      <c r="S106">
        <f t="shared" si="11"/>
        <v>57.716981903075975</v>
      </c>
    </row>
    <row r="107" spans="1:19" x14ac:dyDescent="0.3">
      <c r="A107">
        <v>7</v>
      </c>
      <c r="B107">
        <v>6</v>
      </c>
      <c r="C107" t="s">
        <v>194</v>
      </c>
      <c r="D107" t="s">
        <v>195</v>
      </c>
      <c r="E107" t="s">
        <v>196</v>
      </c>
      <c r="F107">
        <v>808</v>
      </c>
      <c r="G107">
        <v>521</v>
      </c>
      <c r="H107">
        <v>175</v>
      </c>
      <c r="I107">
        <v>2</v>
      </c>
      <c r="J107">
        <v>2</v>
      </c>
      <c r="K107" t="s">
        <v>197</v>
      </c>
      <c r="L107" t="s">
        <v>196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f t="shared" si="10"/>
        <v>175.0114281982751</v>
      </c>
      <c r="S107">
        <f t="shared" si="11"/>
        <v>218.76428524784387</v>
      </c>
    </row>
    <row r="108" spans="1:19" x14ac:dyDescent="0.3">
      <c r="A108">
        <v>8</v>
      </c>
      <c r="B108">
        <v>7</v>
      </c>
      <c r="C108" t="s">
        <v>194</v>
      </c>
      <c r="D108" t="s">
        <v>195</v>
      </c>
      <c r="E108" t="s">
        <v>196</v>
      </c>
      <c r="F108">
        <v>616</v>
      </c>
      <c r="G108">
        <v>433</v>
      </c>
      <c r="H108">
        <v>62</v>
      </c>
      <c r="I108">
        <v>2</v>
      </c>
      <c r="J108">
        <v>2</v>
      </c>
      <c r="K108" t="s">
        <v>197</v>
      </c>
      <c r="L108" t="s">
        <v>196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f t="shared" si="10"/>
        <v>62.032249677083293</v>
      </c>
      <c r="S108">
        <f t="shared" si="11"/>
        <v>77.540312096354114</v>
      </c>
    </row>
    <row r="109" spans="1:19" x14ac:dyDescent="0.3">
      <c r="A109">
        <v>9</v>
      </c>
      <c r="B109">
        <v>8</v>
      </c>
      <c r="C109" t="s">
        <v>194</v>
      </c>
      <c r="D109" t="s">
        <v>195</v>
      </c>
      <c r="E109" t="s">
        <v>196</v>
      </c>
      <c r="F109">
        <v>428</v>
      </c>
      <c r="G109">
        <v>437</v>
      </c>
      <c r="H109">
        <v>79</v>
      </c>
      <c r="I109">
        <v>5</v>
      </c>
      <c r="J109">
        <v>2</v>
      </c>
      <c r="K109" t="s">
        <v>197</v>
      </c>
      <c r="L109" t="s">
        <v>196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f t="shared" si="10"/>
        <v>79.158069708653201</v>
      </c>
      <c r="S109">
        <f t="shared" si="11"/>
        <v>98.947587135816491</v>
      </c>
    </row>
    <row r="110" spans="1:19" x14ac:dyDescent="0.3">
      <c r="A110">
        <v>10</v>
      </c>
      <c r="B110">
        <v>9</v>
      </c>
      <c r="C110" t="s">
        <v>194</v>
      </c>
      <c r="D110" t="s">
        <v>195</v>
      </c>
      <c r="E110" t="s">
        <v>196</v>
      </c>
      <c r="F110">
        <v>526</v>
      </c>
      <c r="G110">
        <v>488</v>
      </c>
      <c r="H110">
        <v>60</v>
      </c>
      <c r="I110">
        <v>10</v>
      </c>
      <c r="J110">
        <v>2</v>
      </c>
      <c r="K110" t="s">
        <v>197</v>
      </c>
      <c r="L110" t="s">
        <v>196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f t="shared" si="10"/>
        <v>60.827625302982199</v>
      </c>
      <c r="S110">
        <f t="shared" si="11"/>
        <v>76.034531628727748</v>
      </c>
    </row>
    <row r="111" spans="1:19" x14ac:dyDescent="0.3">
      <c r="A111">
        <v>11</v>
      </c>
      <c r="B111">
        <v>10</v>
      </c>
      <c r="C111" t="s">
        <v>194</v>
      </c>
      <c r="D111" t="s">
        <v>195</v>
      </c>
      <c r="E111" t="s">
        <v>196</v>
      </c>
      <c r="F111">
        <v>1056</v>
      </c>
      <c r="G111">
        <v>254</v>
      </c>
      <c r="H111">
        <v>142</v>
      </c>
      <c r="I111">
        <v>68</v>
      </c>
      <c r="J111">
        <v>2</v>
      </c>
      <c r="K111" t="s">
        <v>197</v>
      </c>
      <c r="L111" t="s">
        <v>196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f t="shared" si="10"/>
        <v>157.44205283214521</v>
      </c>
      <c r="S111">
        <f t="shared" si="11"/>
        <v>196.80256604018149</v>
      </c>
    </row>
    <row r="112" spans="1:19" x14ac:dyDescent="0.3">
      <c r="A112">
        <v>12</v>
      </c>
      <c r="B112">
        <v>11</v>
      </c>
      <c r="C112" t="s">
        <v>194</v>
      </c>
      <c r="D112" t="s">
        <v>195</v>
      </c>
      <c r="E112" t="s">
        <v>196</v>
      </c>
      <c r="F112">
        <v>1041</v>
      </c>
      <c r="G112">
        <v>128</v>
      </c>
      <c r="H112">
        <v>40</v>
      </c>
      <c r="I112">
        <v>5</v>
      </c>
      <c r="J112">
        <v>2</v>
      </c>
      <c r="K112" t="s">
        <v>197</v>
      </c>
      <c r="L112" t="s">
        <v>196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f t="shared" si="10"/>
        <v>40.311288741492746</v>
      </c>
      <c r="S112">
        <f t="shared" si="11"/>
        <v>50.389110926865932</v>
      </c>
    </row>
    <row r="113" spans="1:19" x14ac:dyDescent="0.3">
      <c r="A113">
        <v>13</v>
      </c>
      <c r="B113">
        <v>12</v>
      </c>
      <c r="C113" t="s">
        <v>194</v>
      </c>
      <c r="D113" t="s">
        <v>195</v>
      </c>
      <c r="E113" t="s">
        <v>196</v>
      </c>
      <c r="F113">
        <v>1232</v>
      </c>
      <c r="G113">
        <v>166</v>
      </c>
      <c r="H113">
        <v>47</v>
      </c>
      <c r="I113">
        <v>7</v>
      </c>
      <c r="J113">
        <v>2</v>
      </c>
      <c r="K113" t="s">
        <v>197</v>
      </c>
      <c r="L113" t="s">
        <v>196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f t="shared" si="10"/>
        <v>47.518417482066887</v>
      </c>
      <c r="S113">
        <f t="shared" si="11"/>
        <v>59.398021852583604</v>
      </c>
    </row>
    <row r="114" spans="1:19" x14ac:dyDescent="0.3">
      <c r="A114">
        <v>14</v>
      </c>
      <c r="B114">
        <v>13</v>
      </c>
      <c r="C114" t="s">
        <v>194</v>
      </c>
      <c r="D114" t="s">
        <v>195</v>
      </c>
      <c r="E114" t="s">
        <v>196</v>
      </c>
      <c r="F114">
        <v>1281</v>
      </c>
      <c r="G114">
        <v>40</v>
      </c>
      <c r="H114">
        <v>68</v>
      </c>
      <c r="I114">
        <v>30</v>
      </c>
      <c r="J114">
        <v>2</v>
      </c>
      <c r="K114" t="s">
        <v>197</v>
      </c>
      <c r="L114" t="s">
        <v>196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f t="shared" si="10"/>
        <v>74.323616704248181</v>
      </c>
      <c r="S114">
        <f t="shared" si="11"/>
        <v>92.904520880310216</v>
      </c>
    </row>
    <row r="115" spans="1:19" x14ac:dyDescent="0.3">
      <c r="A115">
        <v>15</v>
      </c>
      <c r="B115">
        <v>14</v>
      </c>
      <c r="C115" t="s">
        <v>194</v>
      </c>
      <c r="D115" t="s">
        <v>195</v>
      </c>
      <c r="E115" t="s">
        <v>196</v>
      </c>
      <c r="F115">
        <v>150</v>
      </c>
      <c r="G115">
        <v>432</v>
      </c>
      <c r="H115">
        <v>80</v>
      </c>
      <c r="I115">
        <v>3</v>
      </c>
      <c r="J115">
        <v>2</v>
      </c>
      <c r="K115" t="s">
        <v>197</v>
      </c>
      <c r="L115" t="s">
        <v>196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f t="shared" si="10"/>
        <v>80.05623023850174</v>
      </c>
      <c r="S115">
        <f t="shared" si="11"/>
        <v>100.07028779812717</v>
      </c>
    </row>
    <row r="116" spans="1:19" x14ac:dyDescent="0.3">
      <c r="A116">
        <v>16</v>
      </c>
      <c r="B116">
        <v>15</v>
      </c>
      <c r="C116" t="s">
        <v>194</v>
      </c>
      <c r="D116" t="s">
        <v>195</v>
      </c>
      <c r="E116" t="s">
        <v>196</v>
      </c>
      <c r="F116">
        <v>184</v>
      </c>
      <c r="G116">
        <v>361</v>
      </c>
      <c r="H116">
        <v>65</v>
      </c>
      <c r="I116">
        <v>1</v>
      </c>
      <c r="J116">
        <v>2</v>
      </c>
      <c r="K116" t="s">
        <v>197</v>
      </c>
      <c r="L116" t="s">
        <v>196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f t="shared" si="10"/>
        <v>65.007691852580024</v>
      </c>
      <c r="S116">
        <f t="shared" si="11"/>
        <v>81.25961481572503</v>
      </c>
    </row>
    <row r="117" spans="1:19" x14ac:dyDescent="0.3">
      <c r="A117">
        <v>17</v>
      </c>
      <c r="B117">
        <v>16</v>
      </c>
      <c r="C117" t="s">
        <v>194</v>
      </c>
      <c r="D117" t="s">
        <v>195</v>
      </c>
      <c r="E117" t="s">
        <v>196</v>
      </c>
      <c r="F117">
        <v>248</v>
      </c>
      <c r="G117">
        <v>192</v>
      </c>
      <c r="H117">
        <v>39</v>
      </c>
      <c r="I117">
        <v>1</v>
      </c>
      <c r="J117">
        <v>2</v>
      </c>
      <c r="K117" t="s">
        <v>197</v>
      </c>
      <c r="L117" t="s">
        <v>196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f t="shared" si="10"/>
        <v>39.012818406262319</v>
      </c>
      <c r="S117">
        <f t="shared" si="11"/>
        <v>48.766023007827897</v>
      </c>
    </row>
    <row r="118" spans="1:19" x14ac:dyDescent="0.3">
      <c r="A118">
        <v>18</v>
      </c>
      <c r="B118">
        <v>17</v>
      </c>
      <c r="C118" t="s">
        <v>194</v>
      </c>
      <c r="D118" t="s">
        <v>195</v>
      </c>
      <c r="E118" t="s">
        <v>196</v>
      </c>
      <c r="F118">
        <v>156</v>
      </c>
      <c r="G118">
        <v>569</v>
      </c>
      <c r="H118">
        <v>62</v>
      </c>
      <c r="I118">
        <v>2</v>
      </c>
      <c r="J118">
        <v>2</v>
      </c>
      <c r="K118" t="s">
        <v>197</v>
      </c>
      <c r="L118" t="s">
        <v>196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f t="shared" si="10"/>
        <v>62.032249677083293</v>
      </c>
      <c r="S118">
        <f t="shared" si="11"/>
        <v>77.540312096354114</v>
      </c>
    </row>
    <row r="119" spans="1:19" x14ac:dyDescent="0.3">
      <c r="A119">
        <v>19</v>
      </c>
      <c r="B119">
        <v>18</v>
      </c>
      <c r="C119" t="s">
        <v>194</v>
      </c>
      <c r="D119" t="s">
        <v>195</v>
      </c>
      <c r="E119" t="s">
        <v>196</v>
      </c>
      <c r="F119">
        <v>105</v>
      </c>
      <c r="G119">
        <v>684</v>
      </c>
      <c r="H119">
        <v>94</v>
      </c>
      <c r="I119">
        <v>6</v>
      </c>
      <c r="J119">
        <v>2</v>
      </c>
      <c r="K119" t="s">
        <v>197</v>
      </c>
      <c r="L119" t="s">
        <v>196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f t="shared" si="10"/>
        <v>94.19129471453293</v>
      </c>
      <c r="S119">
        <f t="shared" si="11"/>
        <v>117.73911839316615</v>
      </c>
    </row>
    <row r="120" spans="1:19" x14ac:dyDescent="0.3">
      <c r="A120">
        <v>20</v>
      </c>
      <c r="B120">
        <v>19</v>
      </c>
      <c r="C120" t="s">
        <v>194</v>
      </c>
      <c r="D120" t="s">
        <v>195</v>
      </c>
      <c r="E120" t="s">
        <v>196</v>
      </c>
      <c r="F120">
        <v>45</v>
      </c>
      <c r="G120">
        <v>648</v>
      </c>
      <c r="H120">
        <v>6</v>
      </c>
      <c r="I120">
        <v>66</v>
      </c>
      <c r="J120">
        <v>2</v>
      </c>
      <c r="K120" t="s">
        <v>197</v>
      </c>
      <c r="L120" t="s">
        <v>196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f t="shared" si="10"/>
        <v>66.272166103123567</v>
      </c>
      <c r="S120">
        <f t="shared" si="11"/>
        <v>82.840207628904452</v>
      </c>
    </row>
    <row r="121" spans="1:19" x14ac:dyDescent="0.3">
      <c r="A121">
        <v>21</v>
      </c>
      <c r="B121">
        <v>20</v>
      </c>
      <c r="C121" t="s">
        <v>194</v>
      </c>
      <c r="D121" t="s">
        <v>195</v>
      </c>
      <c r="E121" t="s">
        <v>196</v>
      </c>
      <c r="F121">
        <v>65</v>
      </c>
      <c r="G121">
        <v>322</v>
      </c>
      <c r="H121">
        <v>2</v>
      </c>
      <c r="I121">
        <v>69</v>
      </c>
      <c r="J121">
        <v>2</v>
      </c>
      <c r="K121" t="s">
        <v>197</v>
      </c>
      <c r="L121" t="s">
        <v>196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f t="shared" si="10"/>
        <v>69.028979421689272</v>
      </c>
      <c r="S121">
        <f t="shared" si="11"/>
        <v>86.286224277111586</v>
      </c>
    </row>
    <row r="122" spans="1:19" x14ac:dyDescent="0.3">
      <c r="A122">
        <v>22</v>
      </c>
      <c r="B122">
        <v>21</v>
      </c>
      <c r="C122" t="s">
        <v>194</v>
      </c>
      <c r="D122" t="s">
        <v>195</v>
      </c>
      <c r="E122" t="s">
        <v>196</v>
      </c>
      <c r="F122">
        <v>402</v>
      </c>
      <c r="G122">
        <v>90</v>
      </c>
      <c r="H122">
        <v>12</v>
      </c>
      <c r="I122">
        <v>95</v>
      </c>
      <c r="J122">
        <v>2</v>
      </c>
      <c r="K122" t="s">
        <v>197</v>
      </c>
      <c r="L122" t="s">
        <v>196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f t="shared" si="10"/>
        <v>95.75489543621255</v>
      </c>
      <c r="S122">
        <f t="shared" si="11"/>
        <v>119.69361929526568</v>
      </c>
    </row>
    <row r="123" spans="1:19" x14ac:dyDescent="0.3">
      <c r="A123">
        <v>23</v>
      </c>
      <c r="B123">
        <v>22</v>
      </c>
      <c r="C123" t="s">
        <v>194</v>
      </c>
      <c r="D123" t="s">
        <v>195</v>
      </c>
      <c r="E123" t="s">
        <v>196</v>
      </c>
      <c r="F123">
        <v>906</v>
      </c>
      <c r="G123">
        <v>676</v>
      </c>
      <c r="H123">
        <v>83</v>
      </c>
      <c r="I123">
        <v>2</v>
      </c>
      <c r="J123">
        <v>2</v>
      </c>
      <c r="K123" t="s">
        <v>197</v>
      </c>
      <c r="L123" t="s">
        <v>196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f t="shared" si="10"/>
        <v>83.024092888751269</v>
      </c>
      <c r="S123">
        <f t="shared" si="11"/>
        <v>103.78011611093908</v>
      </c>
    </row>
    <row r="124" spans="1:19" x14ac:dyDescent="0.3">
      <c r="A124">
        <v>24</v>
      </c>
      <c r="B124">
        <v>23</v>
      </c>
      <c r="C124" t="s">
        <v>194</v>
      </c>
      <c r="D124" t="s">
        <v>195</v>
      </c>
      <c r="E124" t="s">
        <v>196</v>
      </c>
      <c r="F124">
        <v>1029</v>
      </c>
      <c r="G124">
        <v>718</v>
      </c>
      <c r="H124">
        <v>49</v>
      </c>
      <c r="I124">
        <v>3</v>
      </c>
      <c r="J124">
        <v>2</v>
      </c>
      <c r="K124" t="s">
        <v>197</v>
      </c>
      <c r="L124" t="s">
        <v>196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f t="shared" si="10"/>
        <v>49.091750834534309</v>
      </c>
      <c r="S124">
        <f t="shared" si="11"/>
        <v>61.364688543167887</v>
      </c>
    </row>
    <row r="125" spans="1:19" x14ac:dyDescent="0.3">
      <c r="A125">
        <v>25</v>
      </c>
      <c r="B125">
        <v>24</v>
      </c>
      <c r="C125" t="s">
        <v>194</v>
      </c>
      <c r="D125" t="s">
        <v>195</v>
      </c>
      <c r="E125" t="s">
        <v>196</v>
      </c>
      <c r="F125">
        <v>930</v>
      </c>
      <c r="G125">
        <v>756</v>
      </c>
      <c r="H125">
        <v>45</v>
      </c>
      <c r="I125">
        <v>18</v>
      </c>
      <c r="J125">
        <v>2</v>
      </c>
      <c r="K125" t="s">
        <v>197</v>
      </c>
      <c r="L125" t="s">
        <v>196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f t="shared" si="10"/>
        <v>48.466483264210538</v>
      </c>
      <c r="S125">
        <f t="shared" si="11"/>
        <v>60.583104080263169</v>
      </c>
    </row>
    <row r="126" spans="1:19" x14ac:dyDescent="0.3">
      <c r="A126">
        <v>26</v>
      </c>
      <c r="B126">
        <v>25</v>
      </c>
      <c r="C126" t="s">
        <v>194</v>
      </c>
      <c r="D126" t="s">
        <v>195</v>
      </c>
      <c r="E126" t="s">
        <v>196</v>
      </c>
      <c r="F126">
        <v>889</v>
      </c>
      <c r="G126">
        <v>721</v>
      </c>
      <c r="H126">
        <v>9</v>
      </c>
      <c r="I126">
        <v>93</v>
      </c>
      <c r="J126">
        <v>2</v>
      </c>
      <c r="K126" t="s">
        <v>197</v>
      </c>
      <c r="L126" t="s">
        <v>196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f t="shared" si="10"/>
        <v>93.434469014384618</v>
      </c>
      <c r="S126">
        <f t="shared" si="11"/>
        <v>116.79308626798077</v>
      </c>
    </row>
    <row r="127" spans="1:19" x14ac:dyDescent="0.3">
      <c r="A127">
        <v>27</v>
      </c>
      <c r="B127">
        <v>26</v>
      </c>
      <c r="C127" t="s">
        <v>194</v>
      </c>
      <c r="D127" t="s">
        <v>195</v>
      </c>
      <c r="E127" t="s">
        <v>196</v>
      </c>
      <c r="F127">
        <v>836</v>
      </c>
      <c r="G127">
        <v>757</v>
      </c>
      <c r="H127">
        <v>13</v>
      </c>
      <c r="I127">
        <v>33</v>
      </c>
      <c r="J127">
        <v>2</v>
      </c>
      <c r="K127" t="s">
        <v>197</v>
      </c>
      <c r="L127" t="s">
        <v>196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f t="shared" si="10"/>
        <v>35.468295701936398</v>
      </c>
      <c r="S127">
        <f t="shared" si="11"/>
        <v>44.335369627420498</v>
      </c>
    </row>
    <row r="128" spans="1:19" x14ac:dyDescent="0.3">
      <c r="A128">
        <v>28</v>
      </c>
      <c r="B128">
        <v>27</v>
      </c>
      <c r="C128" t="s">
        <v>194</v>
      </c>
      <c r="D128" t="s">
        <v>195</v>
      </c>
      <c r="E128" t="s">
        <v>196</v>
      </c>
      <c r="F128">
        <v>757</v>
      </c>
      <c r="G128">
        <v>722</v>
      </c>
      <c r="H128">
        <v>17</v>
      </c>
      <c r="I128">
        <v>47</v>
      </c>
      <c r="J128">
        <v>2</v>
      </c>
      <c r="K128" t="s">
        <v>197</v>
      </c>
      <c r="L128" t="s">
        <v>196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f t="shared" si="10"/>
        <v>49.979995998399197</v>
      </c>
      <c r="S128">
        <f t="shared" si="11"/>
        <v>62.474994997998991</v>
      </c>
    </row>
    <row r="129" spans="1:19" x14ac:dyDescent="0.3">
      <c r="A129">
        <v>29</v>
      </c>
      <c r="B129">
        <v>28</v>
      </c>
      <c r="C129" t="s">
        <v>194</v>
      </c>
      <c r="D129" t="s">
        <v>195</v>
      </c>
      <c r="E129" t="s">
        <v>196</v>
      </c>
      <c r="F129">
        <v>1052</v>
      </c>
      <c r="G129">
        <v>966</v>
      </c>
      <c r="H129">
        <v>67</v>
      </c>
      <c r="I129">
        <v>19</v>
      </c>
      <c r="J129">
        <v>2</v>
      </c>
      <c r="K129" t="s">
        <v>197</v>
      </c>
      <c r="L129" t="s">
        <v>196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f t="shared" si="10"/>
        <v>69.641941385920603</v>
      </c>
      <c r="S129">
        <f t="shared" si="11"/>
        <v>87.052426732400747</v>
      </c>
    </row>
    <row r="130" spans="1:19" x14ac:dyDescent="0.3">
      <c r="A130">
        <v>30</v>
      </c>
      <c r="B130">
        <v>29</v>
      </c>
      <c r="C130" t="s">
        <v>194</v>
      </c>
      <c r="D130" t="s">
        <v>195</v>
      </c>
      <c r="E130" t="s">
        <v>196</v>
      </c>
      <c r="F130">
        <v>954</v>
      </c>
      <c r="G130">
        <v>893</v>
      </c>
      <c r="H130">
        <v>16</v>
      </c>
      <c r="I130">
        <v>41</v>
      </c>
      <c r="J130">
        <v>2</v>
      </c>
      <c r="K130" t="s">
        <v>197</v>
      </c>
      <c r="L130" t="s">
        <v>196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f t="shared" si="10"/>
        <v>44.011362169330773</v>
      </c>
      <c r="S130">
        <f t="shared" si="11"/>
        <v>55.014202711663465</v>
      </c>
    </row>
    <row r="131" spans="1:19" x14ac:dyDescent="0.3">
      <c r="A131">
        <v>31</v>
      </c>
      <c r="B131">
        <v>30</v>
      </c>
      <c r="C131" t="s">
        <v>194</v>
      </c>
      <c r="D131" t="s">
        <v>195</v>
      </c>
      <c r="E131" t="s">
        <v>196</v>
      </c>
      <c r="F131">
        <v>445</v>
      </c>
      <c r="G131">
        <v>537</v>
      </c>
      <c r="H131">
        <v>10</v>
      </c>
      <c r="I131">
        <v>53</v>
      </c>
      <c r="J131">
        <v>2</v>
      </c>
      <c r="K131" t="s">
        <v>197</v>
      </c>
      <c r="L131" t="s">
        <v>196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f t="shared" ref="R131:R194" si="12">((H131^2)+(I131^2))^0.5</f>
        <v>53.9351462406472</v>
      </c>
      <c r="S131">
        <f t="shared" ref="S131:S194" si="13">R131/0.8</f>
        <v>67.418932800808989</v>
      </c>
    </row>
    <row r="132" spans="1:19" x14ac:dyDescent="0.3">
      <c r="A132">
        <v>32</v>
      </c>
      <c r="B132">
        <v>31</v>
      </c>
      <c r="C132" t="s">
        <v>194</v>
      </c>
      <c r="D132" t="s">
        <v>195</v>
      </c>
      <c r="E132" t="s">
        <v>196</v>
      </c>
      <c r="F132">
        <v>372</v>
      </c>
      <c r="G132">
        <v>569</v>
      </c>
      <c r="H132">
        <v>2</v>
      </c>
      <c r="I132">
        <v>21</v>
      </c>
      <c r="J132">
        <v>2</v>
      </c>
      <c r="K132" t="s">
        <v>197</v>
      </c>
      <c r="L132" t="s">
        <v>196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f t="shared" si="12"/>
        <v>21.095023109728988</v>
      </c>
      <c r="S132">
        <f t="shared" si="13"/>
        <v>26.368778887161234</v>
      </c>
    </row>
    <row r="133" spans="1:19" x14ac:dyDescent="0.3">
      <c r="A133">
        <v>33</v>
      </c>
      <c r="B133">
        <v>32</v>
      </c>
      <c r="C133" t="s">
        <v>194</v>
      </c>
      <c r="D133" t="s">
        <v>195</v>
      </c>
      <c r="E133" t="s">
        <v>196</v>
      </c>
      <c r="F133">
        <v>530</v>
      </c>
      <c r="G133">
        <v>582</v>
      </c>
      <c r="H133">
        <v>39</v>
      </c>
      <c r="I133">
        <v>35</v>
      </c>
      <c r="J133">
        <v>2</v>
      </c>
      <c r="K133" t="s">
        <v>197</v>
      </c>
      <c r="L133" t="s">
        <v>196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f t="shared" si="12"/>
        <v>52.40229002629561</v>
      </c>
      <c r="S133">
        <f t="shared" si="13"/>
        <v>65.502862532869514</v>
      </c>
    </row>
    <row r="134" spans="1:19" x14ac:dyDescent="0.3">
      <c r="A134">
        <v>34</v>
      </c>
      <c r="B134">
        <v>33</v>
      </c>
      <c r="C134" t="s">
        <v>194</v>
      </c>
      <c r="D134" t="s">
        <v>195</v>
      </c>
      <c r="E134" t="s">
        <v>196</v>
      </c>
      <c r="F134">
        <v>1182</v>
      </c>
      <c r="G134">
        <v>408</v>
      </c>
      <c r="H134">
        <v>45</v>
      </c>
      <c r="I134">
        <v>7</v>
      </c>
      <c r="J134">
        <v>2</v>
      </c>
      <c r="K134" t="s">
        <v>197</v>
      </c>
      <c r="L134" t="s">
        <v>196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f t="shared" si="12"/>
        <v>45.541190146942803</v>
      </c>
      <c r="S134">
        <f t="shared" si="13"/>
        <v>56.926487683678502</v>
      </c>
    </row>
    <row r="135" spans="1:19" x14ac:dyDescent="0.3">
      <c r="A135">
        <v>35</v>
      </c>
      <c r="B135">
        <v>34</v>
      </c>
      <c r="C135" t="s">
        <v>194</v>
      </c>
      <c r="D135" t="s">
        <v>195</v>
      </c>
      <c r="E135" t="s">
        <v>196</v>
      </c>
      <c r="F135">
        <v>772</v>
      </c>
      <c r="G135">
        <v>369</v>
      </c>
      <c r="H135">
        <v>18</v>
      </c>
      <c r="I135">
        <v>42</v>
      </c>
      <c r="J135">
        <v>2</v>
      </c>
      <c r="K135" t="s">
        <v>197</v>
      </c>
      <c r="L135" t="s">
        <v>196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f t="shared" si="12"/>
        <v>45.694638635183452</v>
      </c>
      <c r="S135">
        <f t="shared" si="13"/>
        <v>57.118298293979315</v>
      </c>
    </row>
    <row r="136" spans="1:19" x14ac:dyDescent="0.3">
      <c r="A136">
        <v>36</v>
      </c>
      <c r="B136">
        <v>35</v>
      </c>
      <c r="C136" t="s">
        <v>194</v>
      </c>
      <c r="D136" t="s">
        <v>195</v>
      </c>
      <c r="E136" t="s">
        <v>196</v>
      </c>
      <c r="F136">
        <v>814</v>
      </c>
      <c r="G136">
        <v>365</v>
      </c>
      <c r="H136">
        <v>17</v>
      </c>
      <c r="I136">
        <v>14</v>
      </c>
      <c r="J136">
        <v>2</v>
      </c>
      <c r="K136" t="s">
        <v>197</v>
      </c>
      <c r="L136" t="s">
        <v>196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f t="shared" si="12"/>
        <v>22.022715545545239</v>
      </c>
      <c r="S136">
        <f t="shared" si="13"/>
        <v>27.528394431931549</v>
      </c>
    </row>
    <row r="137" spans="1:19" x14ac:dyDescent="0.3">
      <c r="A137">
        <v>37</v>
      </c>
      <c r="B137">
        <v>36</v>
      </c>
      <c r="C137" t="s">
        <v>194</v>
      </c>
      <c r="D137" t="s">
        <v>195</v>
      </c>
      <c r="E137" t="s">
        <v>196</v>
      </c>
      <c r="F137">
        <v>824</v>
      </c>
      <c r="G137">
        <v>341</v>
      </c>
      <c r="H137">
        <v>18</v>
      </c>
      <c r="I137">
        <v>12</v>
      </c>
      <c r="J137">
        <v>2</v>
      </c>
      <c r="K137" t="s">
        <v>197</v>
      </c>
      <c r="L137" t="s">
        <v>196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f t="shared" si="12"/>
        <v>21.633307652783937</v>
      </c>
      <c r="S137">
        <f t="shared" si="13"/>
        <v>27.041634565979919</v>
      </c>
    </row>
    <row r="138" spans="1:19" x14ac:dyDescent="0.3">
      <c r="A138">
        <v>38</v>
      </c>
      <c r="B138">
        <v>37</v>
      </c>
      <c r="C138" t="s">
        <v>194</v>
      </c>
      <c r="D138" t="s">
        <v>195</v>
      </c>
      <c r="E138" t="s">
        <v>196</v>
      </c>
      <c r="F138">
        <v>776</v>
      </c>
      <c r="G138">
        <v>260</v>
      </c>
      <c r="H138">
        <v>9</v>
      </c>
      <c r="I138">
        <v>17</v>
      </c>
      <c r="J138">
        <v>2</v>
      </c>
      <c r="K138" t="s">
        <v>197</v>
      </c>
      <c r="L138" t="s">
        <v>196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f t="shared" si="12"/>
        <v>19.235384061671343</v>
      </c>
      <c r="S138">
        <f t="shared" si="13"/>
        <v>24.044230077089178</v>
      </c>
    </row>
    <row r="139" spans="1:19" x14ac:dyDescent="0.3">
      <c r="A139">
        <v>39</v>
      </c>
      <c r="B139">
        <v>38</v>
      </c>
      <c r="C139" t="s">
        <v>194</v>
      </c>
      <c r="D139" t="s">
        <v>195</v>
      </c>
      <c r="E139" t="s">
        <v>196</v>
      </c>
      <c r="F139">
        <v>341</v>
      </c>
      <c r="G139">
        <v>910</v>
      </c>
      <c r="H139">
        <v>34</v>
      </c>
      <c r="I139">
        <v>12</v>
      </c>
      <c r="J139">
        <v>2</v>
      </c>
      <c r="K139" t="s">
        <v>197</v>
      </c>
      <c r="L139" t="s">
        <v>196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f t="shared" si="12"/>
        <v>36.055512754639892</v>
      </c>
      <c r="S139">
        <f t="shared" si="13"/>
        <v>45.069390943299865</v>
      </c>
    </row>
    <row r="140" spans="1:19" x14ac:dyDescent="0.3">
      <c r="A140">
        <v>40</v>
      </c>
      <c r="B140">
        <v>39</v>
      </c>
      <c r="C140" t="s">
        <v>194</v>
      </c>
      <c r="D140" t="s">
        <v>195</v>
      </c>
      <c r="E140" t="s">
        <v>196</v>
      </c>
      <c r="F140">
        <v>664</v>
      </c>
      <c r="G140">
        <v>913</v>
      </c>
      <c r="H140">
        <v>2</v>
      </c>
      <c r="I140">
        <v>62</v>
      </c>
      <c r="J140">
        <v>2</v>
      </c>
      <c r="K140" t="s">
        <v>197</v>
      </c>
      <c r="L140" t="s">
        <v>196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f t="shared" si="12"/>
        <v>62.032249677083293</v>
      </c>
      <c r="S140">
        <f t="shared" si="13"/>
        <v>77.540312096354114</v>
      </c>
    </row>
    <row r="141" spans="1:19" x14ac:dyDescent="0.3">
      <c r="A141">
        <v>41</v>
      </c>
      <c r="B141">
        <v>40</v>
      </c>
      <c r="C141" t="s">
        <v>194</v>
      </c>
      <c r="D141" t="s">
        <v>195</v>
      </c>
      <c r="E141" t="s">
        <v>196</v>
      </c>
      <c r="F141">
        <v>757</v>
      </c>
      <c r="G141">
        <v>885</v>
      </c>
      <c r="H141">
        <v>6</v>
      </c>
      <c r="I141">
        <v>60</v>
      </c>
      <c r="J141">
        <v>2</v>
      </c>
      <c r="K141" t="s">
        <v>197</v>
      </c>
      <c r="L141" t="s">
        <v>196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f t="shared" si="12"/>
        <v>60.29925372672534</v>
      </c>
      <c r="S141">
        <f t="shared" si="13"/>
        <v>75.374067158406675</v>
      </c>
    </row>
    <row r="142" spans="1:19" x14ac:dyDescent="0.3">
      <c r="A142">
        <v>42</v>
      </c>
      <c r="B142">
        <v>41</v>
      </c>
      <c r="C142" t="s">
        <v>194</v>
      </c>
      <c r="D142" t="s">
        <v>195</v>
      </c>
      <c r="E142" t="s">
        <v>196</v>
      </c>
      <c r="F142">
        <v>178</v>
      </c>
      <c r="G142">
        <v>834</v>
      </c>
      <c r="H142">
        <v>4</v>
      </c>
      <c r="I142">
        <v>21</v>
      </c>
      <c r="J142">
        <v>2</v>
      </c>
      <c r="K142" t="s">
        <v>197</v>
      </c>
      <c r="L142" t="s">
        <v>196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f t="shared" si="12"/>
        <v>21.377558326431949</v>
      </c>
      <c r="S142">
        <f t="shared" si="13"/>
        <v>26.721947908039933</v>
      </c>
    </row>
    <row r="143" spans="1:19" x14ac:dyDescent="0.3">
      <c r="A143">
        <v>43</v>
      </c>
      <c r="B143">
        <v>42</v>
      </c>
      <c r="C143" t="s">
        <v>194</v>
      </c>
      <c r="D143" t="s">
        <v>195</v>
      </c>
      <c r="E143" t="s">
        <v>196</v>
      </c>
      <c r="F143">
        <v>253</v>
      </c>
      <c r="G143">
        <v>116</v>
      </c>
      <c r="H143">
        <v>33</v>
      </c>
      <c r="I143">
        <v>5</v>
      </c>
      <c r="J143">
        <v>2</v>
      </c>
      <c r="K143" t="s">
        <v>197</v>
      </c>
      <c r="L143" t="s">
        <v>196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f t="shared" si="12"/>
        <v>33.376638536557273</v>
      </c>
      <c r="S143">
        <f t="shared" si="13"/>
        <v>41.72079817069659</v>
      </c>
    </row>
    <row r="144" spans="1:19" x14ac:dyDescent="0.3">
      <c r="A144">
        <v>1</v>
      </c>
      <c r="B144">
        <v>0</v>
      </c>
      <c r="C144" t="s">
        <v>194</v>
      </c>
      <c r="D144" t="s">
        <v>195</v>
      </c>
      <c r="E144" t="s">
        <v>196</v>
      </c>
      <c r="F144">
        <v>1061</v>
      </c>
      <c r="G144">
        <v>640</v>
      </c>
      <c r="H144">
        <v>5</v>
      </c>
      <c r="I144">
        <v>86</v>
      </c>
      <c r="J144">
        <v>2</v>
      </c>
      <c r="K144" t="s">
        <v>197</v>
      </c>
      <c r="L144" t="s">
        <v>196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f t="shared" si="12"/>
        <v>86.145226217127089</v>
      </c>
      <c r="S144">
        <f t="shared" si="13"/>
        <v>107.68153277140885</v>
      </c>
    </row>
    <row r="145" spans="1:19" x14ac:dyDescent="0.3">
      <c r="A145">
        <v>2</v>
      </c>
      <c r="B145">
        <v>1</v>
      </c>
      <c r="C145" t="s">
        <v>194</v>
      </c>
      <c r="D145" t="s">
        <v>195</v>
      </c>
      <c r="E145" t="s">
        <v>196</v>
      </c>
      <c r="F145">
        <v>1122</v>
      </c>
      <c r="G145">
        <v>617</v>
      </c>
      <c r="H145">
        <v>20</v>
      </c>
      <c r="I145">
        <v>73</v>
      </c>
      <c r="J145">
        <v>2</v>
      </c>
      <c r="K145" t="s">
        <v>197</v>
      </c>
      <c r="L145" t="s">
        <v>196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f t="shared" si="12"/>
        <v>75.690157880665041</v>
      </c>
      <c r="S145">
        <f t="shared" si="13"/>
        <v>94.612697350831297</v>
      </c>
    </row>
    <row r="146" spans="1:19" x14ac:dyDescent="0.3">
      <c r="A146">
        <v>3</v>
      </c>
      <c r="B146">
        <v>2</v>
      </c>
      <c r="C146" t="s">
        <v>194</v>
      </c>
      <c r="D146" t="s">
        <v>195</v>
      </c>
      <c r="E146" t="s">
        <v>196</v>
      </c>
      <c r="F146">
        <v>1185</v>
      </c>
      <c r="G146">
        <v>648</v>
      </c>
      <c r="H146">
        <v>2</v>
      </c>
      <c r="I146">
        <v>59</v>
      </c>
      <c r="J146">
        <v>2</v>
      </c>
      <c r="K146" t="s">
        <v>197</v>
      </c>
      <c r="L146" t="s">
        <v>196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f t="shared" si="12"/>
        <v>59.033888572581766</v>
      </c>
      <c r="S146">
        <f t="shared" si="13"/>
        <v>73.792360715727199</v>
      </c>
    </row>
    <row r="147" spans="1:19" x14ac:dyDescent="0.3">
      <c r="A147">
        <v>4</v>
      </c>
      <c r="B147">
        <v>3</v>
      </c>
      <c r="C147" t="s">
        <v>194</v>
      </c>
      <c r="D147" t="s">
        <v>195</v>
      </c>
      <c r="E147" t="s">
        <v>196</v>
      </c>
      <c r="F147">
        <v>694</v>
      </c>
      <c r="G147">
        <v>834</v>
      </c>
      <c r="H147">
        <v>111</v>
      </c>
      <c r="I147">
        <v>53</v>
      </c>
      <c r="J147">
        <v>2</v>
      </c>
      <c r="K147" t="s">
        <v>197</v>
      </c>
      <c r="L147" t="s">
        <v>196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f t="shared" si="12"/>
        <v>123.00406497347964</v>
      </c>
      <c r="S147">
        <f t="shared" si="13"/>
        <v>153.75508121684953</v>
      </c>
    </row>
    <row r="148" spans="1:19" x14ac:dyDescent="0.3">
      <c r="A148">
        <v>5</v>
      </c>
      <c r="B148">
        <v>4</v>
      </c>
      <c r="C148" t="s">
        <v>194</v>
      </c>
      <c r="D148" t="s">
        <v>195</v>
      </c>
      <c r="E148" t="s">
        <v>196</v>
      </c>
      <c r="F148">
        <v>636</v>
      </c>
      <c r="G148">
        <v>945</v>
      </c>
      <c r="H148">
        <v>63</v>
      </c>
      <c r="I148">
        <v>9</v>
      </c>
      <c r="J148">
        <v>2</v>
      </c>
      <c r="K148" t="s">
        <v>197</v>
      </c>
      <c r="L148" t="s">
        <v>196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f t="shared" si="12"/>
        <v>63.63961030678928</v>
      </c>
      <c r="S148">
        <f t="shared" si="13"/>
        <v>79.549512883486599</v>
      </c>
    </row>
    <row r="149" spans="1:19" x14ac:dyDescent="0.3">
      <c r="A149">
        <v>6</v>
      </c>
      <c r="B149">
        <v>5</v>
      </c>
      <c r="C149" t="s">
        <v>194</v>
      </c>
      <c r="D149" t="s">
        <v>195</v>
      </c>
      <c r="E149" t="s">
        <v>196</v>
      </c>
      <c r="F149">
        <v>996</v>
      </c>
      <c r="G149">
        <v>868</v>
      </c>
      <c r="H149">
        <v>65</v>
      </c>
      <c r="I149">
        <v>49</v>
      </c>
      <c r="J149">
        <v>2</v>
      </c>
      <c r="K149" t="s">
        <v>197</v>
      </c>
      <c r="L149" t="s">
        <v>196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f t="shared" si="12"/>
        <v>81.400245699874887</v>
      </c>
      <c r="S149">
        <f t="shared" si="13"/>
        <v>101.7503071248436</v>
      </c>
    </row>
    <row r="150" spans="1:19" x14ac:dyDescent="0.3">
      <c r="A150">
        <v>7</v>
      </c>
      <c r="B150">
        <v>6</v>
      </c>
      <c r="C150" t="s">
        <v>194</v>
      </c>
      <c r="D150" t="s">
        <v>195</v>
      </c>
      <c r="E150" t="s">
        <v>196</v>
      </c>
      <c r="F150">
        <v>849</v>
      </c>
      <c r="G150">
        <v>766</v>
      </c>
      <c r="H150">
        <v>92</v>
      </c>
      <c r="I150">
        <v>8</v>
      </c>
      <c r="J150">
        <v>2</v>
      </c>
      <c r="K150" t="s">
        <v>197</v>
      </c>
      <c r="L150" t="s">
        <v>196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f t="shared" si="12"/>
        <v>92.347171044921566</v>
      </c>
      <c r="S150">
        <f t="shared" si="13"/>
        <v>115.43396380615195</v>
      </c>
    </row>
    <row r="151" spans="1:19" x14ac:dyDescent="0.3">
      <c r="A151">
        <v>8</v>
      </c>
      <c r="B151">
        <v>7</v>
      </c>
      <c r="C151" t="s">
        <v>194</v>
      </c>
      <c r="D151" t="s">
        <v>195</v>
      </c>
      <c r="E151" t="s">
        <v>196</v>
      </c>
      <c r="F151">
        <v>317</v>
      </c>
      <c r="G151">
        <v>556</v>
      </c>
      <c r="H151">
        <v>8</v>
      </c>
      <c r="I151">
        <v>81</v>
      </c>
      <c r="J151">
        <v>2</v>
      </c>
      <c r="K151" t="s">
        <v>197</v>
      </c>
      <c r="L151" t="s">
        <v>196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f t="shared" si="12"/>
        <v>81.394102980498531</v>
      </c>
      <c r="S151">
        <f t="shared" si="13"/>
        <v>101.74262872562316</v>
      </c>
    </row>
    <row r="152" spans="1:19" x14ac:dyDescent="0.3">
      <c r="A152">
        <v>9</v>
      </c>
      <c r="B152">
        <v>8</v>
      </c>
      <c r="C152" t="s">
        <v>194</v>
      </c>
      <c r="D152" t="s">
        <v>195</v>
      </c>
      <c r="E152" t="s">
        <v>196</v>
      </c>
      <c r="F152">
        <v>568</v>
      </c>
      <c r="G152">
        <v>216</v>
      </c>
      <c r="H152">
        <v>2</v>
      </c>
      <c r="I152">
        <v>105</v>
      </c>
      <c r="J152">
        <v>2</v>
      </c>
      <c r="K152" t="s">
        <v>197</v>
      </c>
      <c r="L152" t="s">
        <v>196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f t="shared" si="12"/>
        <v>105.01904589168576</v>
      </c>
      <c r="S152">
        <f t="shared" si="13"/>
        <v>131.27380736460719</v>
      </c>
    </row>
    <row r="153" spans="1:19" x14ac:dyDescent="0.3">
      <c r="A153">
        <v>10</v>
      </c>
      <c r="B153">
        <v>9</v>
      </c>
      <c r="C153" t="s">
        <v>194</v>
      </c>
      <c r="D153" t="s">
        <v>195</v>
      </c>
      <c r="E153" t="s">
        <v>196</v>
      </c>
      <c r="F153">
        <v>909</v>
      </c>
      <c r="G153">
        <v>249</v>
      </c>
      <c r="H153">
        <v>134</v>
      </c>
      <c r="I153">
        <v>13</v>
      </c>
      <c r="J153">
        <v>2</v>
      </c>
      <c r="K153" t="s">
        <v>197</v>
      </c>
      <c r="L153" t="s">
        <v>196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f t="shared" si="12"/>
        <v>134.6291201783626</v>
      </c>
      <c r="S153">
        <f t="shared" si="13"/>
        <v>168.28640022295323</v>
      </c>
    </row>
    <row r="154" spans="1:19" x14ac:dyDescent="0.3">
      <c r="A154">
        <v>11</v>
      </c>
      <c r="B154">
        <v>10</v>
      </c>
      <c r="C154" t="s">
        <v>194</v>
      </c>
      <c r="D154" t="s">
        <v>195</v>
      </c>
      <c r="E154" t="s">
        <v>196</v>
      </c>
      <c r="F154">
        <v>846</v>
      </c>
      <c r="G154">
        <v>102</v>
      </c>
      <c r="H154">
        <v>179</v>
      </c>
      <c r="I154">
        <v>4</v>
      </c>
      <c r="J154">
        <v>2</v>
      </c>
      <c r="K154" t="s">
        <v>197</v>
      </c>
      <c r="L154" t="s">
        <v>196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f t="shared" si="12"/>
        <v>179.04468715937929</v>
      </c>
      <c r="S154">
        <f t="shared" si="13"/>
        <v>223.8058589492241</v>
      </c>
    </row>
    <row r="155" spans="1:19" x14ac:dyDescent="0.3">
      <c r="A155">
        <v>12</v>
      </c>
      <c r="B155">
        <v>11</v>
      </c>
      <c r="C155" t="s">
        <v>194</v>
      </c>
      <c r="D155" t="s">
        <v>195</v>
      </c>
      <c r="E155" t="s">
        <v>196</v>
      </c>
      <c r="F155">
        <v>898</v>
      </c>
      <c r="G155">
        <v>140</v>
      </c>
      <c r="H155">
        <v>31</v>
      </c>
      <c r="I155">
        <v>3</v>
      </c>
      <c r="J155">
        <v>2</v>
      </c>
      <c r="K155" t="s">
        <v>197</v>
      </c>
      <c r="L155" t="s">
        <v>196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f t="shared" si="12"/>
        <v>31.144823004794873</v>
      </c>
      <c r="S155">
        <f t="shared" si="13"/>
        <v>38.931028755993587</v>
      </c>
    </row>
    <row r="156" spans="1:19" x14ac:dyDescent="0.3">
      <c r="A156">
        <v>13</v>
      </c>
      <c r="B156">
        <v>12</v>
      </c>
      <c r="C156" t="s">
        <v>194</v>
      </c>
      <c r="D156" t="s">
        <v>195</v>
      </c>
      <c r="E156" t="s">
        <v>196</v>
      </c>
      <c r="F156">
        <v>1281</v>
      </c>
      <c r="G156">
        <v>460</v>
      </c>
      <c r="H156">
        <v>10</v>
      </c>
      <c r="I156">
        <v>101</v>
      </c>
      <c r="J156">
        <v>2</v>
      </c>
      <c r="K156" t="s">
        <v>197</v>
      </c>
      <c r="L156" t="s">
        <v>196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f t="shared" si="12"/>
        <v>101.49384217774002</v>
      </c>
      <c r="S156">
        <f t="shared" si="13"/>
        <v>126.86730272217503</v>
      </c>
    </row>
    <row r="157" spans="1:19" x14ac:dyDescent="0.3">
      <c r="A157">
        <v>14</v>
      </c>
      <c r="B157">
        <v>13</v>
      </c>
      <c r="C157" t="s">
        <v>194</v>
      </c>
      <c r="D157" t="s">
        <v>195</v>
      </c>
      <c r="E157" t="s">
        <v>196</v>
      </c>
      <c r="F157">
        <v>1260</v>
      </c>
      <c r="G157">
        <v>476</v>
      </c>
      <c r="H157">
        <v>1</v>
      </c>
      <c r="I157">
        <v>27</v>
      </c>
      <c r="J157">
        <v>2</v>
      </c>
      <c r="K157" t="s">
        <v>197</v>
      </c>
      <c r="L157" t="s">
        <v>196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f t="shared" si="12"/>
        <v>27.018512172212592</v>
      </c>
      <c r="S157">
        <f t="shared" si="13"/>
        <v>33.773140215265741</v>
      </c>
    </row>
    <row r="158" spans="1:19" x14ac:dyDescent="0.3">
      <c r="A158">
        <v>15</v>
      </c>
      <c r="B158">
        <v>14</v>
      </c>
      <c r="C158" t="s">
        <v>194</v>
      </c>
      <c r="D158" t="s">
        <v>195</v>
      </c>
      <c r="E158" t="s">
        <v>196</v>
      </c>
      <c r="F158">
        <v>1181</v>
      </c>
      <c r="G158">
        <v>510</v>
      </c>
      <c r="H158">
        <v>33</v>
      </c>
      <c r="I158">
        <v>3</v>
      </c>
      <c r="J158">
        <v>2</v>
      </c>
      <c r="K158" t="s">
        <v>197</v>
      </c>
      <c r="L158" t="s">
        <v>196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f t="shared" si="12"/>
        <v>33.136083051561783</v>
      </c>
      <c r="S158">
        <f t="shared" si="13"/>
        <v>41.420103814452226</v>
      </c>
    </row>
    <row r="159" spans="1:19" x14ac:dyDescent="0.3">
      <c r="A159">
        <v>16</v>
      </c>
      <c r="B159">
        <v>15</v>
      </c>
      <c r="C159" t="s">
        <v>194</v>
      </c>
      <c r="D159" t="s">
        <v>195</v>
      </c>
      <c r="E159" t="s">
        <v>196</v>
      </c>
      <c r="F159">
        <v>881</v>
      </c>
      <c r="G159">
        <v>373</v>
      </c>
      <c r="H159">
        <v>32</v>
      </c>
      <c r="I159">
        <v>1</v>
      </c>
      <c r="J159">
        <v>2</v>
      </c>
      <c r="K159" t="s">
        <v>197</v>
      </c>
      <c r="L159" t="s">
        <v>196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f t="shared" si="12"/>
        <v>32.015621187164243</v>
      </c>
      <c r="S159">
        <f t="shared" si="13"/>
        <v>40.019526483955303</v>
      </c>
    </row>
    <row r="160" spans="1:19" x14ac:dyDescent="0.3">
      <c r="A160">
        <v>17</v>
      </c>
      <c r="B160">
        <v>16</v>
      </c>
      <c r="C160" t="s">
        <v>194</v>
      </c>
      <c r="D160" t="s">
        <v>195</v>
      </c>
      <c r="E160" t="s">
        <v>196</v>
      </c>
      <c r="F160">
        <v>830</v>
      </c>
      <c r="G160">
        <v>420</v>
      </c>
      <c r="H160">
        <v>27</v>
      </c>
      <c r="I160">
        <v>6</v>
      </c>
      <c r="J160">
        <v>2</v>
      </c>
      <c r="K160" t="s">
        <v>197</v>
      </c>
      <c r="L160" t="s">
        <v>196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f t="shared" si="12"/>
        <v>27.658633371878661</v>
      </c>
      <c r="S160">
        <f t="shared" si="13"/>
        <v>34.573291714848324</v>
      </c>
    </row>
    <row r="161" spans="1:19" x14ac:dyDescent="0.3">
      <c r="A161">
        <v>18</v>
      </c>
      <c r="B161">
        <v>17</v>
      </c>
      <c r="C161" t="s">
        <v>194</v>
      </c>
      <c r="D161" t="s">
        <v>195</v>
      </c>
      <c r="E161" t="s">
        <v>196</v>
      </c>
      <c r="F161">
        <v>610</v>
      </c>
      <c r="G161">
        <v>428</v>
      </c>
      <c r="H161">
        <v>76</v>
      </c>
      <c r="I161">
        <v>2</v>
      </c>
      <c r="J161">
        <v>2</v>
      </c>
      <c r="K161" t="s">
        <v>197</v>
      </c>
      <c r="L161" t="s">
        <v>196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f t="shared" si="12"/>
        <v>76.026311234992846</v>
      </c>
      <c r="S161">
        <f t="shared" si="13"/>
        <v>95.032889043741051</v>
      </c>
    </row>
    <row r="162" spans="1:19" x14ac:dyDescent="0.3">
      <c r="A162">
        <v>19</v>
      </c>
      <c r="B162">
        <v>18</v>
      </c>
      <c r="C162" t="s">
        <v>194</v>
      </c>
      <c r="D162" t="s">
        <v>195</v>
      </c>
      <c r="E162" t="s">
        <v>196</v>
      </c>
      <c r="F162">
        <v>568</v>
      </c>
      <c r="G162">
        <v>348</v>
      </c>
      <c r="H162">
        <v>59</v>
      </c>
      <c r="I162">
        <v>1</v>
      </c>
      <c r="J162">
        <v>2</v>
      </c>
      <c r="K162" t="s">
        <v>197</v>
      </c>
      <c r="L162" t="s">
        <v>196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f t="shared" si="12"/>
        <v>59.008473967727717</v>
      </c>
      <c r="S162">
        <f t="shared" si="13"/>
        <v>73.760592459659648</v>
      </c>
    </row>
    <row r="163" spans="1:19" x14ac:dyDescent="0.3">
      <c r="A163">
        <v>20</v>
      </c>
      <c r="B163">
        <v>19</v>
      </c>
      <c r="C163" t="s">
        <v>194</v>
      </c>
      <c r="D163" t="s">
        <v>195</v>
      </c>
      <c r="E163" t="s">
        <v>196</v>
      </c>
      <c r="F163">
        <v>453</v>
      </c>
      <c r="G163">
        <v>422</v>
      </c>
      <c r="H163">
        <v>37</v>
      </c>
      <c r="I163">
        <v>3</v>
      </c>
      <c r="J163">
        <v>2</v>
      </c>
      <c r="K163" t="s">
        <v>197</v>
      </c>
      <c r="L163" t="s">
        <v>196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f t="shared" si="12"/>
        <v>37.12142238654117</v>
      </c>
      <c r="S163">
        <f t="shared" si="13"/>
        <v>46.401777983176459</v>
      </c>
    </row>
    <row r="164" spans="1:19" x14ac:dyDescent="0.3">
      <c r="A164">
        <v>21</v>
      </c>
      <c r="B164">
        <v>20</v>
      </c>
      <c r="C164" t="s">
        <v>194</v>
      </c>
      <c r="D164" t="s">
        <v>195</v>
      </c>
      <c r="E164" t="s">
        <v>196</v>
      </c>
      <c r="F164">
        <v>428</v>
      </c>
      <c r="G164">
        <v>421</v>
      </c>
      <c r="H164">
        <v>62</v>
      </c>
      <c r="I164">
        <v>49</v>
      </c>
      <c r="J164">
        <v>2</v>
      </c>
      <c r="K164" t="s">
        <v>197</v>
      </c>
      <c r="L164" t="s">
        <v>196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f t="shared" si="12"/>
        <v>79.025312400521386</v>
      </c>
      <c r="S164">
        <f t="shared" si="13"/>
        <v>98.781640500651733</v>
      </c>
    </row>
    <row r="165" spans="1:19" x14ac:dyDescent="0.3">
      <c r="A165">
        <v>22</v>
      </c>
      <c r="B165">
        <v>21</v>
      </c>
      <c r="C165" t="s">
        <v>194</v>
      </c>
      <c r="D165" t="s">
        <v>195</v>
      </c>
      <c r="E165" t="s">
        <v>196</v>
      </c>
      <c r="F165">
        <v>108</v>
      </c>
      <c r="G165">
        <v>680</v>
      </c>
      <c r="H165">
        <v>101</v>
      </c>
      <c r="I165">
        <v>1</v>
      </c>
      <c r="J165">
        <v>2</v>
      </c>
      <c r="K165" t="s">
        <v>197</v>
      </c>
      <c r="L165" t="s">
        <v>196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f t="shared" si="12"/>
        <v>101.00495037373169</v>
      </c>
      <c r="S165">
        <f t="shared" si="13"/>
        <v>126.25618796716461</v>
      </c>
    </row>
    <row r="166" spans="1:19" x14ac:dyDescent="0.3">
      <c r="A166">
        <v>23</v>
      </c>
      <c r="B166">
        <v>22</v>
      </c>
      <c r="C166" t="s">
        <v>194</v>
      </c>
      <c r="D166" t="s">
        <v>195</v>
      </c>
      <c r="E166" t="s">
        <v>196</v>
      </c>
      <c r="F166">
        <v>18</v>
      </c>
      <c r="G166">
        <v>662</v>
      </c>
      <c r="H166">
        <v>76</v>
      </c>
      <c r="I166">
        <v>4</v>
      </c>
      <c r="J166">
        <v>2</v>
      </c>
      <c r="K166" t="s">
        <v>197</v>
      </c>
      <c r="L166" t="s">
        <v>196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f t="shared" si="12"/>
        <v>76.105190361761785</v>
      </c>
      <c r="S166">
        <f t="shared" si="13"/>
        <v>95.131487952202221</v>
      </c>
    </row>
    <row r="167" spans="1:19" x14ac:dyDescent="0.3">
      <c r="A167">
        <v>24</v>
      </c>
      <c r="B167">
        <v>23</v>
      </c>
      <c r="C167" t="s">
        <v>194</v>
      </c>
      <c r="D167" t="s">
        <v>195</v>
      </c>
      <c r="E167" t="s">
        <v>196</v>
      </c>
      <c r="F167">
        <v>125</v>
      </c>
      <c r="G167">
        <v>540</v>
      </c>
      <c r="H167">
        <v>4</v>
      </c>
      <c r="I167">
        <v>30</v>
      </c>
      <c r="J167">
        <v>2</v>
      </c>
      <c r="K167" t="s">
        <v>197</v>
      </c>
      <c r="L167" t="s">
        <v>196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f t="shared" si="12"/>
        <v>30.265491900843113</v>
      </c>
      <c r="S167">
        <f t="shared" si="13"/>
        <v>37.831864876053892</v>
      </c>
    </row>
    <row r="168" spans="1:19" x14ac:dyDescent="0.3">
      <c r="A168">
        <v>25</v>
      </c>
      <c r="B168">
        <v>24</v>
      </c>
      <c r="C168" t="s">
        <v>194</v>
      </c>
      <c r="D168" t="s">
        <v>195</v>
      </c>
      <c r="E168" t="s">
        <v>196</v>
      </c>
      <c r="F168">
        <v>568</v>
      </c>
      <c r="G168">
        <v>712</v>
      </c>
      <c r="H168">
        <v>27</v>
      </c>
      <c r="I168">
        <v>201</v>
      </c>
      <c r="J168">
        <v>2</v>
      </c>
      <c r="K168" t="s">
        <v>197</v>
      </c>
      <c r="L168" t="s">
        <v>196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f t="shared" si="12"/>
        <v>202.80532537386685</v>
      </c>
      <c r="S168">
        <f t="shared" si="13"/>
        <v>253.50665671733356</v>
      </c>
    </row>
    <row r="169" spans="1:19" x14ac:dyDescent="0.3">
      <c r="A169">
        <v>26</v>
      </c>
      <c r="B169">
        <v>25</v>
      </c>
      <c r="C169" t="s">
        <v>194</v>
      </c>
      <c r="D169" t="s">
        <v>195</v>
      </c>
      <c r="E169" t="s">
        <v>196</v>
      </c>
      <c r="F169">
        <v>797</v>
      </c>
      <c r="G169">
        <v>501</v>
      </c>
      <c r="H169">
        <v>204</v>
      </c>
      <c r="I169">
        <v>57</v>
      </c>
      <c r="J169">
        <v>2</v>
      </c>
      <c r="K169" t="s">
        <v>197</v>
      </c>
      <c r="L169" t="s">
        <v>196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f t="shared" si="12"/>
        <v>211.81359729724625</v>
      </c>
      <c r="S169">
        <f t="shared" si="13"/>
        <v>264.76699662155778</v>
      </c>
    </row>
    <row r="170" spans="1:19" x14ac:dyDescent="0.3">
      <c r="A170">
        <v>27</v>
      </c>
      <c r="B170">
        <v>26</v>
      </c>
      <c r="C170" t="s">
        <v>194</v>
      </c>
      <c r="D170" t="s">
        <v>195</v>
      </c>
      <c r="E170" t="s">
        <v>196</v>
      </c>
      <c r="F170">
        <v>1061</v>
      </c>
      <c r="G170">
        <v>268</v>
      </c>
      <c r="H170">
        <v>142</v>
      </c>
      <c r="I170">
        <v>58</v>
      </c>
      <c r="J170">
        <v>2</v>
      </c>
      <c r="K170" t="s">
        <v>197</v>
      </c>
      <c r="L170" t="s">
        <v>196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f t="shared" si="12"/>
        <v>153.38839591051209</v>
      </c>
      <c r="S170">
        <f t="shared" si="13"/>
        <v>191.7354948881401</v>
      </c>
    </row>
    <row r="171" spans="1:19" x14ac:dyDescent="0.3">
      <c r="A171">
        <v>28</v>
      </c>
      <c r="B171">
        <v>27</v>
      </c>
      <c r="C171" t="s">
        <v>194</v>
      </c>
      <c r="D171" t="s">
        <v>195</v>
      </c>
      <c r="E171" t="s">
        <v>196</v>
      </c>
      <c r="F171">
        <v>401</v>
      </c>
      <c r="G171">
        <v>81</v>
      </c>
      <c r="H171">
        <v>16</v>
      </c>
      <c r="I171">
        <v>97</v>
      </c>
      <c r="J171">
        <v>2</v>
      </c>
      <c r="K171" t="s">
        <v>197</v>
      </c>
      <c r="L171" t="s">
        <v>196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f t="shared" si="12"/>
        <v>98.310731865854805</v>
      </c>
      <c r="S171">
        <f t="shared" si="13"/>
        <v>122.8884148323185</v>
      </c>
    </row>
    <row r="172" spans="1:19" x14ac:dyDescent="0.3">
      <c r="A172">
        <v>29</v>
      </c>
      <c r="B172">
        <v>28</v>
      </c>
      <c r="C172" t="s">
        <v>194</v>
      </c>
      <c r="D172" t="s">
        <v>195</v>
      </c>
      <c r="E172" t="s">
        <v>196</v>
      </c>
      <c r="F172">
        <v>145</v>
      </c>
      <c r="G172">
        <v>49</v>
      </c>
      <c r="H172">
        <v>202</v>
      </c>
      <c r="I172">
        <v>70</v>
      </c>
      <c r="J172">
        <v>2</v>
      </c>
      <c r="K172" t="s">
        <v>197</v>
      </c>
      <c r="L172" t="s">
        <v>196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f t="shared" si="12"/>
        <v>213.78493866500511</v>
      </c>
      <c r="S172">
        <f t="shared" si="13"/>
        <v>267.2311733312564</v>
      </c>
    </row>
    <row r="173" spans="1:19" x14ac:dyDescent="0.3">
      <c r="A173">
        <v>30</v>
      </c>
      <c r="B173">
        <v>29</v>
      </c>
      <c r="C173" t="s">
        <v>194</v>
      </c>
      <c r="D173" t="s">
        <v>195</v>
      </c>
      <c r="E173" t="s">
        <v>196</v>
      </c>
      <c r="F173">
        <v>522</v>
      </c>
      <c r="G173">
        <v>576</v>
      </c>
      <c r="H173">
        <v>32</v>
      </c>
      <c r="I173">
        <v>49</v>
      </c>
      <c r="J173">
        <v>2</v>
      </c>
      <c r="K173" t="s">
        <v>197</v>
      </c>
      <c r="L173" t="s">
        <v>196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f t="shared" si="12"/>
        <v>58.523499553598128</v>
      </c>
      <c r="S173">
        <f t="shared" si="13"/>
        <v>73.15437444199766</v>
      </c>
    </row>
    <row r="174" spans="1:19" x14ac:dyDescent="0.3">
      <c r="A174">
        <v>31</v>
      </c>
      <c r="B174">
        <v>30</v>
      </c>
      <c r="C174" t="s">
        <v>194</v>
      </c>
      <c r="D174" t="s">
        <v>195</v>
      </c>
      <c r="E174" t="s">
        <v>196</v>
      </c>
      <c r="F174">
        <v>546</v>
      </c>
      <c r="G174">
        <v>501</v>
      </c>
      <c r="H174">
        <v>3</v>
      </c>
      <c r="I174">
        <v>25</v>
      </c>
      <c r="J174">
        <v>2</v>
      </c>
      <c r="K174" t="s">
        <v>197</v>
      </c>
      <c r="L174" t="s">
        <v>196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f t="shared" si="12"/>
        <v>25.179356624028344</v>
      </c>
      <c r="S174">
        <f t="shared" si="13"/>
        <v>31.47419578003543</v>
      </c>
    </row>
    <row r="175" spans="1:19" x14ac:dyDescent="0.3">
      <c r="A175">
        <v>32</v>
      </c>
      <c r="B175">
        <v>31</v>
      </c>
      <c r="C175" t="s">
        <v>194</v>
      </c>
      <c r="D175" t="s">
        <v>195</v>
      </c>
      <c r="E175" t="s">
        <v>196</v>
      </c>
      <c r="F175">
        <v>206</v>
      </c>
      <c r="G175">
        <v>328</v>
      </c>
      <c r="H175">
        <v>12</v>
      </c>
      <c r="I175">
        <v>70</v>
      </c>
      <c r="J175">
        <v>2</v>
      </c>
      <c r="K175" t="s">
        <v>197</v>
      </c>
      <c r="L175" t="s">
        <v>196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f t="shared" si="12"/>
        <v>71.021123618258812</v>
      </c>
      <c r="S175">
        <f t="shared" si="13"/>
        <v>88.776404522823512</v>
      </c>
    </row>
    <row r="176" spans="1:19" x14ac:dyDescent="0.3">
      <c r="A176">
        <v>33</v>
      </c>
      <c r="B176">
        <v>32</v>
      </c>
      <c r="C176" t="s">
        <v>194</v>
      </c>
      <c r="D176" t="s">
        <v>195</v>
      </c>
      <c r="E176" t="s">
        <v>196</v>
      </c>
      <c r="F176">
        <v>900</v>
      </c>
      <c r="G176">
        <v>5</v>
      </c>
      <c r="H176">
        <v>77</v>
      </c>
      <c r="I176">
        <v>2</v>
      </c>
      <c r="J176">
        <v>2</v>
      </c>
      <c r="K176" t="s">
        <v>197</v>
      </c>
      <c r="L176" t="s">
        <v>196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f t="shared" si="12"/>
        <v>77.025969646606853</v>
      </c>
      <c r="S176">
        <f t="shared" si="13"/>
        <v>96.28246205825856</v>
      </c>
    </row>
    <row r="177" spans="1:19" x14ac:dyDescent="0.3">
      <c r="A177">
        <v>34</v>
      </c>
      <c r="B177">
        <v>33</v>
      </c>
      <c r="C177" t="s">
        <v>194</v>
      </c>
      <c r="D177" t="s">
        <v>195</v>
      </c>
      <c r="E177" t="s">
        <v>196</v>
      </c>
      <c r="F177">
        <v>888</v>
      </c>
      <c r="G177">
        <v>18</v>
      </c>
      <c r="H177">
        <v>98</v>
      </c>
      <c r="I177">
        <v>3</v>
      </c>
      <c r="J177">
        <v>2</v>
      </c>
      <c r="K177" t="s">
        <v>197</v>
      </c>
      <c r="L177" t="s">
        <v>196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f t="shared" si="12"/>
        <v>98.045907614749524</v>
      </c>
      <c r="S177">
        <f t="shared" si="13"/>
        <v>122.5573845184369</v>
      </c>
    </row>
    <row r="178" spans="1:19" x14ac:dyDescent="0.3">
      <c r="A178">
        <v>35</v>
      </c>
      <c r="B178">
        <v>34</v>
      </c>
      <c r="C178" t="s">
        <v>194</v>
      </c>
      <c r="D178" t="s">
        <v>195</v>
      </c>
      <c r="E178" t="s">
        <v>196</v>
      </c>
      <c r="F178">
        <v>1300</v>
      </c>
      <c r="G178">
        <v>20</v>
      </c>
      <c r="H178">
        <v>31</v>
      </c>
      <c r="I178">
        <v>75</v>
      </c>
      <c r="J178">
        <v>2</v>
      </c>
      <c r="K178" t="s">
        <v>197</v>
      </c>
      <c r="L178" t="s">
        <v>196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f t="shared" si="12"/>
        <v>81.154174261093928</v>
      </c>
      <c r="S178">
        <f t="shared" si="13"/>
        <v>101.4427178263674</v>
      </c>
    </row>
    <row r="179" spans="1:19" x14ac:dyDescent="0.3">
      <c r="A179">
        <v>36</v>
      </c>
      <c r="B179">
        <v>35</v>
      </c>
      <c r="C179" t="s">
        <v>194</v>
      </c>
      <c r="D179" t="s">
        <v>195</v>
      </c>
      <c r="E179" t="s">
        <v>196</v>
      </c>
      <c r="F179">
        <v>981</v>
      </c>
      <c r="G179">
        <v>630</v>
      </c>
      <c r="H179">
        <v>4</v>
      </c>
      <c r="I179">
        <v>41</v>
      </c>
      <c r="J179">
        <v>2</v>
      </c>
      <c r="K179" t="s">
        <v>197</v>
      </c>
      <c r="L179" t="s">
        <v>196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f t="shared" si="12"/>
        <v>41.194659848091959</v>
      </c>
      <c r="S179">
        <f t="shared" si="13"/>
        <v>51.493324810114949</v>
      </c>
    </row>
    <row r="180" spans="1:19" x14ac:dyDescent="0.3">
      <c r="A180">
        <v>37</v>
      </c>
      <c r="B180">
        <v>36</v>
      </c>
      <c r="C180" t="s">
        <v>194</v>
      </c>
      <c r="D180" t="s">
        <v>195</v>
      </c>
      <c r="E180" t="s">
        <v>196</v>
      </c>
      <c r="F180">
        <v>354</v>
      </c>
      <c r="G180">
        <v>268</v>
      </c>
      <c r="H180">
        <v>15</v>
      </c>
      <c r="I180">
        <v>17</v>
      </c>
      <c r="J180">
        <v>2</v>
      </c>
      <c r="K180" t="s">
        <v>197</v>
      </c>
      <c r="L180" t="s">
        <v>196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f t="shared" si="12"/>
        <v>22.671568097509269</v>
      </c>
      <c r="S180">
        <f t="shared" si="13"/>
        <v>28.339460121886585</v>
      </c>
    </row>
    <row r="181" spans="1:19" x14ac:dyDescent="0.3">
      <c r="A181">
        <v>38</v>
      </c>
      <c r="B181">
        <v>37</v>
      </c>
      <c r="C181" t="s">
        <v>194</v>
      </c>
      <c r="D181" t="s">
        <v>195</v>
      </c>
      <c r="E181" t="s">
        <v>196</v>
      </c>
      <c r="F181">
        <v>444</v>
      </c>
      <c r="G181">
        <v>214</v>
      </c>
      <c r="H181">
        <v>6</v>
      </c>
      <c r="I181">
        <v>19</v>
      </c>
      <c r="J181">
        <v>2</v>
      </c>
      <c r="K181" t="s">
        <v>197</v>
      </c>
      <c r="L181" t="s">
        <v>196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f t="shared" si="12"/>
        <v>19.924858845171276</v>
      </c>
      <c r="S181">
        <f t="shared" si="13"/>
        <v>24.906073556464094</v>
      </c>
    </row>
    <row r="182" spans="1:19" x14ac:dyDescent="0.3">
      <c r="A182">
        <v>39</v>
      </c>
      <c r="B182">
        <v>38</v>
      </c>
      <c r="C182" t="s">
        <v>194</v>
      </c>
      <c r="D182" t="s">
        <v>195</v>
      </c>
      <c r="E182" t="s">
        <v>196</v>
      </c>
      <c r="F182">
        <v>250</v>
      </c>
      <c r="G182">
        <v>425</v>
      </c>
      <c r="H182">
        <v>24</v>
      </c>
      <c r="I182">
        <v>16</v>
      </c>
      <c r="J182">
        <v>2</v>
      </c>
      <c r="K182" t="s">
        <v>197</v>
      </c>
      <c r="L182" t="s">
        <v>196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f t="shared" si="12"/>
        <v>28.844410203711913</v>
      </c>
      <c r="S182">
        <f t="shared" si="13"/>
        <v>36.055512754639892</v>
      </c>
    </row>
    <row r="183" spans="1:19" x14ac:dyDescent="0.3">
      <c r="A183">
        <v>40</v>
      </c>
      <c r="B183">
        <v>39</v>
      </c>
      <c r="C183" t="s">
        <v>194</v>
      </c>
      <c r="D183" t="s">
        <v>195</v>
      </c>
      <c r="E183" t="s">
        <v>196</v>
      </c>
      <c r="F183">
        <v>194</v>
      </c>
      <c r="G183">
        <v>201</v>
      </c>
      <c r="H183">
        <v>8</v>
      </c>
      <c r="I183">
        <v>20</v>
      </c>
      <c r="J183">
        <v>2</v>
      </c>
      <c r="K183" t="s">
        <v>197</v>
      </c>
      <c r="L183" t="s">
        <v>196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f t="shared" si="12"/>
        <v>21.540659228538015</v>
      </c>
      <c r="S183">
        <f t="shared" si="13"/>
        <v>26.925824035672516</v>
      </c>
    </row>
    <row r="184" spans="1:19" x14ac:dyDescent="0.3">
      <c r="A184">
        <v>41</v>
      </c>
      <c r="B184">
        <v>40</v>
      </c>
      <c r="C184" t="s">
        <v>194</v>
      </c>
      <c r="D184" t="s">
        <v>195</v>
      </c>
      <c r="E184" t="s">
        <v>196</v>
      </c>
      <c r="F184">
        <v>221</v>
      </c>
      <c r="G184">
        <v>216</v>
      </c>
      <c r="H184">
        <v>8</v>
      </c>
      <c r="I184">
        <v>19</v>
      </c>
      <c r="J184">
        <v>2</v>
      </c>
      <c r="K184" t="s">
        <v>197</v>
      </c>
      <c r="L184" t="s">
        <v>196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f t="shared" si="12"/>
        <v>20.615528128088304</v>
      </c>
      <c r="S184">
        <f t="shared" si="13"/>
        <v>25.769410160110379</v>
      </c>
    </row>
    <row r="185" spans="1:19" x14ac:dyDescent="0.3">
      <c r="A185">
        <v>42</v>
      </c>
      <c r="B185">
        <v>41</v>
      </c>
      <c r="C185" t="s">
        <v>194</v>
      </c>
      <c r="D185" t="s">
        <v>195</v>
      </c>
      <c r="E185" t="s">
        <v>196</v>
      </c>
      <c r="F185">
        <v>12</v>
      </c>
      <c r="G185">
        <v>17</v>
      </c>
      <c r="H185">
        <v>81</v>
      </c>
      <c r="I185">
        <v>10</v>
      </c>
      <c r="J185">
        <v>2</v>
      </c>
      <c r="K185" t="s">
        <v>197</v>
      </c>
      <c r="L185" t="s">
        <v>196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f t="shared" si="12"/>
        <v>81.614949610962825</v>
      </c>
      <c r="S185">
        <f t="shared" si="13"/>
        <v>102.01868701370353</v>
      </c>
    </row>
    <row r="186" spans="1:19" x14ac:dyDescent="0.3">
      <c r="A186">
        <v>43</v>
      </c>
      <c r="B186">
        <v>42</v>
      </c>
      <c r="C186" t="s">
        <v>194</v>
      </c>
      <c r="D186" t="s">
        <v>195</v>
      </c>
      <c r="E186" t="s">
        <v>196</v>
      </c>
      <c r="F186">
        <v>449</v>
      </c>
      <c r="G186">
        <v>6</v>
      </c>
      <c r="H186">
        <v>60</v>
      </c>
      <c r="I186">
        <v>3</v>
      </c>
      <c r="J186">
        <v>2</v>
      </c>
      <c r="K186" t="s">
        <v>197</v>
      </c>
      <c r="L186" t="s">
        <v>196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f t="shared" si="12"/>
        <v>60.074953183502359</v>
      </c>
      <c r="S186">
        <f t="shared" si="13"/>
        <v>75.093691479377938</v>
      </c>
    </row>
    <row r="187" spans="1:19" x14ac:dyDescent="0.3">
      <c r="A187">
        <v>44</v>
      </c>
      <c r="B187">
        <v>43</v>
      </c>
      <c r="C187" t="s">
        <v>194</v>
      </c>
      <c r="D187" t="s">
        <v>195</v>
      </c>
      <c r="E187" t="s">
        <v>196</v>
      </c>
      <c r="F187">
        <v>505</v>
      </c>
      <c r="G187">
        <v>6</v>
      </c>
      <c r="H187">
        <v>50</v>
      </c>
      <c r="I187">
        <v>5</v>
      </c>
      <c r="J187">
        <v>2</v>
      </c>
      <c r="K187" t="s">
        <v>197</v>
      </c>
      <c r="L187" t="s">
        <v>196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f t="shared" si="12"/>
        <v>50.24937810560445</v>
      </c>
      <c r="S187">
        <f t="shared" si="13"/>
        <v>62.811722632005562</v>
      </c>
    </row>
    <row r="188" spans="1:19" x14ac:dyDescent="0.3">
      <c r="A188">
        <v>45</v>
      </c>
      <c r="B188">
        <v>44</v>
      </c>
      <c r="C188" t="s">
        <v>194</v>
      </c>
      <c r="D188" t="s">
        <v>195</v>
      </c>
      <c r="E188" t="s">
        <v>196</v>
      </c>
      <c r="F188">
        <v>505</v>
      </c>
      <c r="G188">
        <v>6</v>
      </c>
      <c r="H188">
        <v>50</v>
      </c>
      <c r="I188">
        <v>5</v>
      </c>
      <c r="J188">
        <v>2</v>
      </c>
      <c r="K188" t="s">
        <v>197</v>
      </c>
      <c r="L188" t="s">
        <v>196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f t="shared" si="12"/>
        <v>50.24937810560445</v>
      </c>
      <c r="S188">
        <f t="shared" si="13"/>
        <v>62.811722632005562</v>
      </c>
    </row>
    <row r="189" spans="1:19" x14ac:dyDescent="0.3">
      <c r="A189">
        <v>46</v>
      </c>
      <c r="B189">
        <v>45</v>
      </c>
      <c r="C189" t="s">
        <v>194</v>
      </c>
      <c r="D189" t="s">
        <v>195</v>
      </c>
      <c r="E189" t="s">
        <v>196</v>
      </c>
      <c r="F189">
        <v>389</v>
      </c>
      <c r="G189">
        <v>333</v>
      </c>
      <c r="H189">
        <v>4</v>
      </c>
      <c r="I189">
        <v>21</v>
      </c>
      <c r="J189">
        <v>2</v>
      </c>
      <c r="K189" t="s">
        <v>197</v>
      </c>
      <c r="L189" t="s">
        <v>196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f t="shared" si="12"/>
        <v>21.377558326431949</v>
      </c>
      <c r="S189">
        <f t="shared" si="13"/>
        <v>26.721947908039933</v>
      </c>
    </row>
    <row r="190" spans="1:19" x14ac:dyDescent="0.3">
      <c r="A190">
        <v>1</v>
      </c>
      <c r="B190">
        <v>0</v>
      </c>
      <c r="C190" t="s">
        <v>194</v>
      </c>
      <c r="D190" t="s">
        <v>195</v>
      </c>
      <c r="E190" t="s">
        <v>196</v>
      </c>
      <c r="F190">
        <v>561</v>
      </c>
      <c r="G190">
        <v>445</v>
      </c>
      <c r="H190">
        <v>82</v>
      </c>
      <c r="I190">
        <v>21</v>
      </c>
      <c r="J190">
        <v>2</v>
      </c>
      <c r="K190" t="s">
        <v>197</v>
      </c>
      <c r="L190" t="s">
        <v>196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f t="shared" si="12"/>
        <v>84.64632301523794</v>
      </c>
      <c r="S190">
        <f t="shared" si="13"/>
        <v>105.80790376904741</v>
      </c>
    </row>
    <row r="191" spans="1:19" x14ac:dyDescent="0.3">
      <c r="A191">
        <v>2</v>
      </c>
      <c r="B191">
        <v>1</v>
      </c>
      <c r="C191" t="s">
        <v>194</v>
      </c>
      <c r="D191" t="s">
        <v>195</v>
      </c>
      <c r="E191" t="s">
        <v>196</v>
      </c>
      <c r="F191">
        <v>581</v>
      </c>
      <c r="G191">
        <v>286</v>
      </c>
      <c r="H191">
        <v>94</v>
      </c>
      <c r="I191">
        <v>5</v>
      </c>
      <c r="J191">
        <v>2</v>
      </c>
      <c r="K191" t="s">
        <v>197</v>
      </c>
      <c r="L191" t="s">
        <v>196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f t="shared" si="12"/>
        <v>94.132884795909661</v>
      </c>
      <c r="S191">
        <f t="shared" si="13"/>
        <v>117.66610599488708</v>
      </c>
    </row>
    <row r="192" spans="1:19" x14ac:dyDescent="0.3">
      <c r="A192">
        <v>3</v>
      </c>
      <c r="B192">
        <v>2</v>
      </c>
      <c r="C192" t="s">
        <v>194</v>
      </c>
      <c r="D192" t="s">
        <v>195</v>
      </c>
      <c r="E192" t="s">
        <v>196</v>
      </c>
      <c r="F192">
        <v>564</v>
      </c>
      <c r="G192">
        <v>204</v>
      </c>
      <c r="H192">
        <v>2</v>
      </c>
      <c r="I192">
        <v>122</v>
      </c>
      <c r="J192">
        <v>2</v>
      </c>
      <c r="K192" t="s">
        <v>197</v>
      </c>
      <c r="L192" t="s">
        <v>196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f t="shared" si="12"/>
        <v>122.01639234135715</v>
      </c>
      <c r="S192">
        <f t="shared" si="13"/>
        <v>152.52049042669643</v>
      </c>
    </row>
    <row r="193" spans="1:19" x14ac:dyDescent="0.3">
      <c r="A193">
        <v>4</v>
      </c>
      <c r="B193">
        <v>3</v>
      </c>
      <c r="C193" t="s">
        <v>194</v>
      </c>
      <c r="D193" t="s">
        <v>195</v>
      </c>
      <c r="E193" t="s">
        <v>196</v>
      </c>
      <c r="F193">
        <v>553</v>
      </c>
      <c r="G193">
        <v>297</v>
      </c>
      <c r="H193">
        <v>6</v>
      </c>
      <c r="I193">
        <v>18</v>
      </c>
      <c r="J193">
        <v>2</v>
      </c>
      <c r="K193" t="s">
        <v>197</v>
      </c>
      <c r="L193" t="s">
        <v>196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f t="shared" si="12"/>
        <v>18.973665961010276</v>
      </c>
      <c r="S193">
        <f t="shared" si="13"/>
        <v>23.717082451262844</v>
      </c>
    </row>
    <row r="194" spans="1:19" x14ac:dyDescent="0.3">
      <c r="A194">
        <v>5</v>
      </c>
      <c r="B194">
        <v>4</v>
      </c>
      <c r="C194" t="s">
        <v>194</v>
      </c>
      <c r="D194" t="s">
        <v>195</v>
      </c>
      <c r="E194" t="s">
        <v>196</v>
      </c>
      <c r="F194">
        <v>644</v>
      </c>
      <c r="G194">
        <v>182</v>
      </c>
      <c r="H194">
        <v>33</v>
      </c>
      <c r="I194">
        <v>24</v>
      </c>
      <c r="J194">
        <v>2</v>
      </c>
      <c r="K194" t="s">
        <v>197</v>
      </c>
      <c r="L194" t="s">
        <v>196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f t="shared" si="12"/>
        <v>40.80441152620633</v>
      </c>
      <c r="S194">
        <f t="shared" si="13"/>
        <v>51.005514407757907</v>
      </c>
    </row>
    <row r="195" spans="1:19" x14ac:dyDescent="0.3">
      <c r="A195">
        <v>6</v>
      </c>
      <c r="B195">
        <v>5</v>
      </c>
      <c r="C195" t="s">
        <v>194</v>
      </c>
      <c r="D195" t="s">
        <v>195</v>
      </c>
      <c r="E195" t="s">
        <v>196</v>
      </c>
      <c r="F195">
        <v>624</v>
      </c>
      <c r="G195">
        <v>125</v>
      </c>
      <c r="H195">
        <v>5</v>
      </c>
      <c r="I195">
        <v>50</v>
      </c>
      <c r="J195">
        <v>2</v>
      </c>
      <c r="K195" t="s">
        <v>197</v>
      </c>
      <c r="L195" t="s">
        <v>196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f t="shared" ref="R195:R258" si="14">((H195^2)+(I195^2))^0.5</f>
        <v>50.24937810560445</v>
      </c>
      <c r="S195">
        <f t="shared" ref="S195:S258" si="15">R195/0.8</f>
        <v>62.811722632005562</v>
      </c>
    </row>
    <row r="196" spans="1:19" x14ac:dyDescent="0.3">
      <c r="A196">
        <v>7</v>
      </c>
      <c r="B196">
        <v>6</v>
      </c>
      <c r="C196" t="s">
        <v>194</v>
      </c>
      <c r="D196" t="s">
        <v>195</v>
      </c>
      <c r="E196" t="s">
        <v>196</v>
      </c>
      <c r="F196">
        <v>880</v>
      </c>
      <c r="G196">
        <v>129</v>
      </c>
      <c r="H196">
        <v>2</v>
      </c>
      <c r="I196">
        <v>80</v>
      </c>
      <c r="J196">
        <v>2</v>
      </c>
      <c r="K196" t="s">
        <v>197</v>
      </c>
      <c r="L196" t="s">
        <v>196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f t="shared" si="14"/>
        <v>80.02499609497022</v>
      </c>
      <c r="S196">
        <f t="shared" si="15"/>
        <v>100.03124511871277</v>
      </c>
    </row>
    <row r="197" spans="1:19" x14ac:dyDescent="0.3">
      <c r="A197">
        <v>8</v>
      </c>
      <c r="B197">
        <v>7</v>
      </c>
      <c r="C197" t="s">
        <v>194</v>
      </c>
      <c r="D197" t="s">
        <v>195</v>
      </c>
      <c r="E197" t="s">
        <v>196</v>
      </c>
      <c r="F197">
        <v>781</v>
      </c>
      <c r="G197">
        <v>180</v>
      </c>
      <c r="H197">
        <v>9</v>
      </c>
      <c r="I197">
        <v>53</v>
      </c>
      <c r="J197">
        <v>2</v>
      </c>
      <c r="K197" t="s">
        <v>197</v>
      </c>
      <c r="L197" t="s">
        <v>196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f t="shared" si="14"/>
        <v>53.758720222862451</v>
      </c>
      <c r="S197">
        <f t="shared" si="15"/>
        <v>67.198400278578063</v>
      </c>
    </row>
    <row r="198" spans="1:19" x14ac:dyDescent="0.3">
      <c r="A198">
        <v>9</v>
      </c>
      <c r="B198">
        <v>8</v>
      </c>
      <c r="C198" t="s">
        <v>194</v>
      </c>
      <c r="D198" t="s">
        <v>195</v>
      </c>
      <c r="E198" t="s">
        <v>196</v>
      </c>
      <c r="F198">
        <v>876</v>
      </c>
      <c r="G198">
        <v>250</v>
      </c>
      <c r="H198">
        <v>38</v>
      </c>
      <c r="I198">
        <v>44</v>
      </c>
      <c r="J198">
        <v>2</v>
      </c>
      <c r="K198" t="s">
        <v>197</v>
      </c>
      <c r="L198" t="s">
        <v>196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f t="shared" si="14"/>
        <v>58.137767414994535</v>
      </c>
      <c r="S198">
        <f t="shared" si="15"/>
        <v>72.67220926874316</v>
      </c>
    </row>
    <row r="199" spans="1:19" x14ac:dyDescent="0.3">
      <c r="A199">
        <v>10</v>
      </c>
      <c r="B199">
        <v>9</v>
      </c>
      <c r="C199" t="s">
        <v>194</v>
      </c>
      <c r="D199" t="s">
        <v>195</v>
      </c>
      <c r="E199" t="s">
        <v>196</v>
      </c>
      <c r="F199">
        <v>858</v>
      </c>
      <c r="G199">
        <v>308</v>
      </c>
      <c r="H199">
        <v>1</v>
      </c>
      <c r="I199">
        <v>33</v>
      </c>
      <c r="J199">
        <v>2</v>
      </c>
      <c r="K199" t="s">
        <v>197</v>
      </c>
      <c r="L199" t="s">
        <v>196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f t="shared" si="14"/>
        <v>33.015148038438355</v>
      </c>
      <c r="S199">
        <f t="shared" si="15"/>
        <v>41.268935048047943</v>
      </c>
    </row>
    <row r="200" spans="1:19" x14ac:dyDescent="0.3">
      <c r="A200">
        <v>11</v>
      </c>
      <c r="B200">
        <v>10</v>
      </c>
      <c r="C200" t="s">
        <v>194</v>
      </c>
      <c r="D200" t="s">
        <v>195</v>
      </c>
      <c r="E200" t="s">
        <v>196</v>
      </c>
      <c r="F200">
        <v>1288</v>
      </c>
      <c r="G200">
        <v>290</v>
      </c>
      <c r="H200">
        <v>22</v>
      </c>
      <c r="I200">
        <v>47</v>
      </c>
      <c r="J200">
        <v>2</v>
      </c>
      <c r="K200" t="s">
        <v>197</v>
      </c>
      <c r="L200" t="s">
        <v>196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f t="shared" si="14"/>
        <v>51.894122981316485</v>
      </c>
      <c r="S200">
        <f t="shared" si="15"/>
        <v>64.867653726645599</v>
      </c>
    </row>
    <row r="201" spans="1:19" x14ac:dyDescent="0.3">
      <c r="A201">
        <v>12</v>
      </c>
      <c r="B201">
        <v>11</v>
      </c>
      <c r="C201" t="s">
        <v>194</v>
      </c>
      <c r="D201" t="s">
        <v>195</v>
      </c>
      <c r="E201" t="s">
        <v>196</v>
      </c>
      <c r="F201">
        <v>1094</v>
      </c>
      <c r="G201">
        <v>317</v>
      </c>
      <c r="H201">
        <v>117</v>
      </c>
      <c r="I201">
        <v>25</v>
      </c>
      <c r="J201">
        <v>2</v>
      </c>
      <c r="K201" t="s">
        <v>197</v>
      </c>
      <c r="L201" t="s">
        <v>196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f t="shared" si="14"/>
        <v>119.64113005150027</v>
      </c>
      <c r="S201">
        <f t="shared" si="15"/>
        <v>149.55141256437534</v>
      </c>
    </row>
    <row r="202" spans="1:19" x14ac:dyDescent="0.3">
      <c r="A202">
        <v>13</v>
      </c>
      <c r="B202">
        <v>12</v>
      </c>
      <c r="C202" t="s">
        <v>194</v>
      </c>
      <c r="D202" t="s">
        <v>195</v>
      </c>
      <c r="E202" t="s">
        <v>196</v>
      </c>
      <c r="F202">
        <v>933</v>
      </c>
      <c r="G202">
        <v>585</v>
      </c>
      <c r="H202">
        <v>5</v>
      </c>
      <c r="I202">
        <v>48</v>
      </c>
      <c r="J202">
        <v>2</v>
      </c>
      <c r="K202" t="s">
        <v>197</v>
      </c>
      <c r="L202" t="s">
        <v>196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f t="shared" si="14"/>
        <v>48.259714048054619</v>
      </c>
      <c r="S202">
        <f t="shared" si="15"/>
        <v>60.32464256006827</v>
      </c>
    </row>
    <row r="203" spans="1:19" x14ac:dyDescent="0.3">
      <c r="A203">
        <v>14</v>
      </c>
      <c r="B203">
        <v>13</v>
      </c>
      <c r="C203" t="s">
        <v>194</v>
      </c>
      <c r="D203" t="s">
        <v>195</v>
      </c>
      <c r="E203" t="s">
        <v>196</v>
      </c>
      <c r="F203">
        <v>857</v>
      </c>
      <c r="G203">
        <v>489</v>
      </c>
      <c r="H203">
        <v>13</v>
      </c>
      <c r="I203">
        <v>81</v>
      </c>
      <c r="J203">
        <v>2</v>
      </c>
      <c r="K203" t="s">
        <v>197</v>
      </c>
      <c r="L203" t="s">
        <v>196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f t="shared" si="14"/>
        <v>82.03657720797473</v>
      </c>
      <c r="S203">
        <f t="shared" si="15"/>
        <v>102.5457215099684</v>
      </c>
    </row>
    <row r="204" spans="1:19" x14ac:dyDescent="0.3">
      <c r="A204">
        <v>15</v>
      </c>
      <c r="B204">
        <v>14</v>
      </c>
      <c r="C204" t="s">
        <v>194</v>
      </c>
      <c r="D204" t="s">
        <v>195</v>
      </c>
      <c r="E204" t="s">
        <v>196</v>
      </c>
      <c r="F204">
        <v>838</v>
      </c>
      <c r="G204">
        <v>489</v>
      </c>
      <c r="H204">
        <v>120</v>
      </c>
      <c r="I204">
        <v>109</v>
      </c>
      <c r="J204">
        <v>2</v>
      </c>
      <c r="K204" t="s">
        <v>197</v>
      </c>
      <c r="L204" t="s">
        <v>196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f t="shared" si="14"/>
        <v>162.11415730897781</v>
      </c>
      <c r="S204">
        <f t="shared" si="15"/>
        <v>202.64269663622224</v>
      </c>
    </row>
    <row r="205" spans="1:19" x14ac:dyDescent="0.3">
      <c r="A205">
        <v>16</v>
      </c>
      <c r="B205">
        <v>15</v>
      </c>
      <c r="C205" t="s">
        <v>194</v>
      </c>
      <c r="D205" t="s">
        <v>195</v>
      </c>
      <c r="E205" t="s">
        <v>196</v>
      </c>
      <c r="F205">
        <v>1052</v>
      </c>
      <c r="G205">
        <v>701</v>
      </c>
      <c r="H205">
        <v>62</v>
      </c>
      <c r="I205">
        <v>34</v>
      </c>
      <c r="J205">
        <v>2</v>
      </c>
      <c r="K205" t="s">
        <v>197</v>
      </c>
      <c r="L205" t="s">
        <v>196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f t="shared" si="14"/>
        <v>70.710678118654755</v>
      </c>
      <c r="S205">
        <f t="shared" si="15"/>
        <v>88.388347648318444</v>
      </c>
    </row>
    <row r="206" spans="1:19" x14ac:dyDescent="0.3">
      <c r="A206">
        <v>17</v>
      </c>
      <c r="B206">
        <v>16</v>
      </c>
      <c r="C206" t="s">
        <v>194</v>
      </c>
      <c r="D206" t="s">
        <v>195</v>
      </c>
      <c r="E206" t="s">
        <v>196</v>
      </c>
      <c r="F206">
        <v>1116</v>
      </c>
      <c r="G206">
        <v>737</v>
      </c>
      <c r="H206">
        <v>30</v>
      </c>
      <c r="I206">
        <v>9</v>
      </c>
      <c r="J206">
        <v>2</v>
      </c>
      <c r="K206" t="s">
        <v>197</v>
      </c>
      <c r="L206" t="s">
        <v>196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f t="shared" si="14"/>
        <v>31.32091952673165</v>
      </c>
      <c r="S206">
        <f t="shared" si="15"/>
        <v>39.151149408414561</v>
      </c>
    </row>
    <row r="207" spans="1:19" x14ac:dyDescent="0.3">
      <c r="A207">
        <v>18</v>
      </c>
      <c r="B207">
        <v>17</v>
      </c>
      <c r="C207" t="s">
        <v>194</v>
      </c>
      <c r="D207" t="s">
        <v>195</v>
      </c>
      <c r="E207" t="s">
        <v>196</v>
      </c>
      <c r="F207">
        <v>1188</v>
      </c>
      <c r="G207">
        <v>956</v>
      </c>
      <c r="H207">
        <v>19</v>
      </c>
      <c r="I207">
        <v>46</v>
      </c>
      <c r="J207">
        <v>2</v>
      </c>
      <c r="K207" t="s">
        <v>197</v>
      </c>
      <c r="L207" t="s">
        <v>196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f t="shared" si="14"/>
        <v>49.769468552517218</v>
      </c>
      <c r="S207">
        <f t="shared" si="15"/>
        <v>62.211835690646517</v>
      </c>
    </row>
    <row r="208" spans="1:19" x14ac:dyDescent="0.3">
      <c r="A208">
        <v>19</v>
      </c>
      <c r="B208">
        <v>18</v>
      </c>
      <c r="C208" t="s">
        <v>194</v>
      </c>
      <c r="D208" t="s">
        <v>195</v>
      </c>
      <c r="E208" t="s">
        <v>196</v>
      </c>
      <c r="F208">
        <v>820</v>
      </c>
      <c r="G208">
        <v>836</v>
      </c>
      <c r="H208">
        <v>41</v>
      </c>
      <c r="I208">
        <v>82</v>
      </c>
      <c r="J208">
        <v>2</v>
      </c>
      <c r="K208" t="s">
        <v>197</v>
      </c>
      <c r="L208" t="s">
        <v>196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f t="shared" si="14"/>
        <v>91.678787077491378</v>
      </c>
      <c r="S208">
        <f t="shared" si="15"/>
        <v>114.59848384686421</v>
      </c>
    </row>
    <row r="209" spans="1:19" x14ac:dyDescent="0.3">
      <c r="A209">
        <v>20</v>
      </c>
      <c r="B209">
        <v>19</v>
      </c>
      <c r="C209" t="s">
        <v>194</v>
      </c>
      <c r="D209" t="s">
        <v>195</v>
      </c>
      <c r="E209" t="s">
        <v>196</v>
      </c>
      <c r="F209">
        <v>889</v>
      </c>
      <c r="G209">
        <v>906</v>
      </c>
      <c r="H209">
        <v>242</v>
      </c>
      <c r="I209">
        <v>32</v>
      </c>
      <c r="J209">
        <v>2</v>
      </c>
      <c r="K209" t="s">
        <v>197</v>
      </c>
      <c r="L209" t="s">
        <v>196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f t="shared" si="14"/>
        <v>244.10653411983876</v>
      </c>
      <c r="S209">
        <f t="shared" si="15"/>
        <v>305.13316764979845</v>
      </c>
    </row>
    <row r="210" spans="1:19" x14ac:dyDescent="0.3">
      <c r="A210">
        <v>21</v>
      </c>
      <c r="B210">
        <v>20</v>
      </c>
      <c r="C210" t="s">
        <v>194</v>
      </c>
      <c r="D210" t="s">
        <v>195</v>
      </c>
      <c r="E210" t="s">
        <v>196</v>
      </c>
      <c r="F210">
        <v>962</v>
      </c>
      <c r="G210">
        <v>897</v>
      </c>
      <c r="H210">
        <v>3</v>
      </c>
      <c r="I210">
        <v>46</v>
      </c>
      <c r="J210">
        <v>2</v>
      </c>
      <c r="K210" t="s">
        <v>197</v>
      </c>
      <c r="L210" t="s">
        <v>196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f t="shared" si="14"/>
        <v>46.097722286464439</v>
      </c>
      <c r="S210">
        <f t="shared" si="15"/>
        <v>57.622152858080547</v>
      </c>
    </row>
    <row r="211" spans="1:19" x14ac:dyDescent="0.3">
      <c r="A211">
        <v>22</v>
      </c>
      <c r="B211">
        <v>21</v>
      </c>
      <c r="C211" t="s">
        <v>194</v>
      </c>
      <c r="D211" t="s">
        <v>195</v>
      </c>
      <c r="E211" t="s">
        <v>196</v>
      </c>
      <c r="F211">
        <v>865</v>
      </c>
      <c r="G211">
        <v>753</v>
      </c>
      <c r="H211">
        <v>33</v>
      </c>
      <c r="I211">
        <v>52</v>
      </c>
      <c r="J211">
        <v>2</v>
      </c>
      <c r="K211" t="s">
        <v>197</v>
      </c>
      <c r="L211" t="s">
        <v>196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f t="shared" si="14"/>
        <v>61.587336360651285</v>
      </c>
      <c r="S211">
        <f t="shared" si="15"/>
        <v>76.984170450814105</v>
      </c>
    </row>
    <row r="212" spans="1:19" x14ac:dyDescent="0.3">
      <c r="A212">
        <v>23</v>
      </c>
      <c r="B212">
        <v>22</v>
      </c>
      <c r="C212" t="s">
        <v>194</v>
      </c>
      <c r="D212" t="s">
        <v>195</v>
      </c>
      <c r="E212" t="s">
        <v>196</v>
      </c>
      <c r="F212">
        <v>422</v>
      </c>
      <c r="G212">
        <v>590</v>
      </c>
      <c r="H212">
        <v>69</v>
      </c>
      <c r="I212">
        <v>84</v>
      </c>
      <c r="J212">
        <v>2</v>
      </c>
      <c r="K212" t="s">
        <v>197</v>
      </c>
      <c r="L212" t="s">
        <v>196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f t="shared" si="14"/>
        <v>108.70602559196064</v>
      </c>
      <c r="S212">
        <f t="shared" si="15"/>
        <v>135.88253198995079</v>
      </c>
    </row>
    <row r="213" spans="1:19" x14ac:dyDescent="0.3">
      <c r="A213">
        <v>24</v>
      </c>
      <c r="B213">
        <v>23</v>
      </c>
      <c r="C213" t="s">
        <v>194</v>
      </c>
      <c r="D213" t="s">
        <v>195</v>
      </c>
      <c r="E213" t="s">
        <v>196</v>
      </c>
      <c r="F213">
        <v>480</v>
      </c>
      <c r="G213">
        <v>576</v>
      </c>
      <c r="H213">
        <v>1</v>
      </c>
      <c r="I213">
        <v>29</v>
      </c>
      <c r="J213">
        <v>2</v>
      </c>
      <c r="K213" t="s">
        <v>197</v>
      </c>
      <c r="L213" t="s">
        <v>196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f t="shared" si="14"/>
        <v>29.017236257093817</v>
      </c>
      <c r="S213">
        <f t="shared" si="15"/>
        <v>36.27154532136727</v>
      </c>
    </row>
    <row r="214" spans="1:19" x14ac:dyDescent="0.3">
      <c r="A214">
        <v>25</v>
      </c>
      <c r="B214">
        <v>24</v>
      </c>
      <c r="C214" t="s">
        <v>194</v>
      </c>
      <c r="D214" t="s">
        <v>195</v>
      </c>
      <c r="E214" t="s">
        <v>196</v>
      </c>
      <c r="F214">
        <v>504</v>
      </c>
      <c r="G214">
        <v>517</v>
      </c>
      <c r="H214">
        <v>3</v>
      </c>
      <c r="I214">
        <v>40</v>
      </c>
      <c r="J214">
        <v>2</v>
      </c>
      <c r="K214" t="s">
        <v>197</v>
      </c>
      <c r="L214" t="s">
        <v>196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f t="shared" si="14"/>
        <v>40.11234224026316</v>
      </c>
      <c r="S214">
        <f t="shared" si="15"/>
        <v>50.140427800328951</v>
      </c>
    </row>
    <row r="215" spans="1:19" x14ac:dyDescent="0.3">
      <c r="A215">
        <v>26</v>
      </c>
      <c r="B215">
        <v>25</v>
      </c>
      <c r="C215" t="s">
        <v>194</v>
      </c>
      <c r="D215" t="s">
        <v>195</v>
      </c>
      <c r="E215" t="s">
        <v>196</v>
      </c>
      <c r="F215">
        <v>585</v>
      </c>
      <c r="G215">
        <v>552</v>
      </c>
      <c r="H215">
        <v>6</v>
      </c>
      <c r="I215">
        <v>31</v>
      </c>
      <c r="J215">
        <v>2</v>
      </c>
      <c r="K215" t="s">
        <v>197</v>
      </c>
      <c r="L215" t="s">
        <v>196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f t="shared" si="14"/>
        <v>31.575306807693888</v>
      </c>
      <c r="S215">
        <f t="shared" si="15"/>
        <v>39.469133509617357</v>
      </c>
    </row>
    <row r="216" spans="1:19" x14ac:dyDescent="0.3">
      <c r="A216">
        <v>27</v>
      </c>
      <c r="B216">
        <v>26</v>
      </c>
      <c r="C216" t="s">
        <v>194</v>
      </c>
      <c r="D216" t="s">
        <v>195</v>
      </c>
      <c r="E216" t="s">
        <v>196</v>
      </c>
      <c r="F216">
        <v>676</v>
      </c>
      <c r="G216">
        <v>469</v>
      </c>
      <c r="H216">
        <v>3</v>
      </c>
      <c r="I216">
        <v>32</v>
      </c>
      <c r="J216">
        <v>2</v>
      </c>
      <c r="K216" t="s">
        <v>197</v>
      </c>
      <c r="L216" t="s">
        <v>196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f t="shared" si="14"/>
        <v>32.140317359976393</v>
      </c>
      <c r="S216">
        <f t="shared" si="15"/>
        <v>40.175396699970491</v>
      </c>
    </row>
    <row r="217" spans="1:19" x14ac:dyDescent="0.3">
      <c r="A217">
        <v>28</v>
      </c>
      <c r="B217">
        <v>27</v>
      </c>
      <c r="C217" t="s">
        <v>194</v>
      </c>
      <c r="D217" t="s">
        <v>195</v>
      </c>
      <c r="E217" t="s">
        <v>196</v>
      </c>
      <c r="F217">
        <v>533</v>
      </c>
      <c r="G217">
        <v>881</v>
      </c>
      <c r="H217">
        <v>49</v>
      </c>
      <c r="I217">
        <v>38</v>
      </c>
      <c r="J217">
        <v>2</v>
      </c>
      <c r="K217" t="s">
        <v>197</v>
      </c>
      <c r="L217" t="s">
        <v>196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f t="shared" si="14"/>
        <v>62.008063991709982</v>
      </c>
      <c r="S217">
        <f t="shared" si="15"/>
        <v>77.510079989637475</v>
      </c>
    </row>
    <row r="218" spans="1:19" x14ac:dyDescent="0.3">
      <c r="A218">
        <v>29</v>
      </c>
      <c r="B218">
        <v>28</v>
      </c>
      <c r="C218" t="s">
        <v>194</v>
      </c>
      <c r="D218" t="s">
        <v>195</v>
      </c>
      <c r="E218" t="s">
        <v>196</v>
      </c>
      <c r="F218">
        <v>638</v>
      </c>
      <c r="G218">
        <v>938</v>
      </c>
      <c r="H218">
        <v>72</v>
      </c>
      <c r="I218">
        <v>9</v>
      </c>
      <c r="J218">
        <v>2</v>
      </c>
      <c r="K218" t="s">
        <v>197</v>
      </c>
      <c r="L218" t="s">
        <v>196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f t="shared" si="14"/>
        <v>72.560319734686942</v>
      </c>
      <c r="S218">
        <f t="shared" si="15"/>
        <v>90.700399668358671</v>
      </c>
    </row>
    <row r="219" spans="1:19" x14ac:dyDescent="0.3">
      <c r="A219">
        <v>30</v>
      </c>
      <c r="B219">
        <v>29</v>
      </c>
      <c r="C219" t="s">
        <v>194</v>
      </c>
      <c r="D219" t="s">
        <v>195</v>
      </c>
      <c r="E219" t="s">
        <v>196</v>
      </c>
      <c r="F219">
        <v>92</v>
      </c>
      <c r="G219">
        <v>878</v>
      </c>
      <c r="H219">
        <v>18</v>
      </c>
      <c r="I219">
        <v>77</v>
      </c>
      <c r="J219">
        <v>2</v>
      </c>
      <c r="K219" t="s">
        <v>197</v>
      </c>
      <c r="L219" t="s">
        <v>196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f t="shared" si="14"/>
        <v>79.075912893876861</v>
      </c>
      <c r="S219">
        <f t="shared" si="15"/>
        <v>98.844891117346066</v>
      </c>
    </row>
    <row r="220" spans="1:19" x14ac:dyDescent="0.3">
      <c r="A220">
        <v>31</v>
      </c>
      <c r="B220">
        <v>30</v>
      </c>
      <c r="C220" t="s">
        <v>194</v>
      </c>
      <c r="D220" t="s">
        <v>195</v>
      </c>
      <c r="E220" t="s">
        <v>196</v>
      </c>
      <c r="F220">
        <v>192</v>
      </c>
      <c r="G220">
        <v>524</v>
      </c>
      <c r="H220">
        <v>1</v>
      </c>
      <c r="I220">
        <v>61</v>
      </c>
      <c r="J220">
        <v>2</v>
      </c>
      <c r="K220" t="s">
        <v>197</v>
      </c>
      <c r="L220" t="s">
        <v>196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f t="shared" si="14"/>
        <v>61.008196170678573</v>
      </c>
      <c r="S220">
        <f t="shared" si="15"/>
        <v>76.260245213348213</v>
      </c>
    </row>
    <row r="221" spans="1:19" x14ac:dyDescent="0.3">
      <c r="A221">
        <v>32</v>
      </c>
      <c r="B221">
        <v>31</v>
      </c>
      <c r="C221" t="s">
        <v>194</v>
      </c>
      <c r="D221" t="s">
        <v>195</v>
      </c>
      <c r="E221" t="s">
        <v>196</v>
      </c>
      <c r="F221">
        <v>44</v>
      </c>
      <c r="G221">
        <v>300</v>
      </c>
      <c r="H221">
        <v>7</v>
      </c>
      <c r="I221">
        <v>41</v>
      </c>
      <c r="J221">
        <v>2</v>
      </c>
      <c r="K221" t="s">
        <v>197</v>
      </c>
      <c r="L221" t="s">
        <v>196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f t="shared" si="14"/>
        <v>41.593268686170845</v>
      </c>
      <c r="S221">
        <f t="shared" si="15"/>
        <v>51.991585857713552</v>
      </c>
    </row>
    <row r="222" spans="1:19" x14ac:dyDescent="0.3">
      <c r="A222">
        <v>33</v>
      </c>
      <c r="B222">
        <v>32</v>
      </c>
      <c r="C222" t="s">
        <v>194</v>
      </c>
      <c r="D222" t="s">
        <v>195</v>
      </c>
      <c r="E222" t="s">
        <v>196</v>
      </c>
      <c r="F222">
        <v>302</v>
      </c>
      <c r="G222">
        <v>29</v>
      </c>
      <c r="H222">
        <v>57</v>
      </c>
      <c r="I222">
        <v>8</v>
      </c>
      <c r="J222">
        <v>2</v>
      </c>
      <c r="K222" t="s">
        <v>197</v>
      </c>
      <c r="L222" t="s">
        <v>196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f t="shared" si="14"/>
        <v>57.55866572463264</v>
      </c>
      <c r="S222">
        <f t="shared" si="15"/>
        <v>71.948332155790794</v>
      </c>
    </row>
    <row r="223" spans="1:19" x14ac:dyDescent="0.3">
      <c r="A223">
        <v>34</v>
      </c>
      <c r="B223">
        <v>33</v>
      </c>
      <c r="C223" t="s">
        <v>194</v>
      </c>
      <c r="D223" t="s">
        <v>195</v>
      </c>
      <c r="E223" t="s">
        <v>196</v>
      </c>
      <c r="F223">
        <v>504</v>
      </c>
      <c r="G223">
        <v>20</v>
      </c>
      <c r="H223">
        <v>35</v>
      </c>
      <c r="I223">
        <v>9</v>
      </c>
      <c r="J223">
        <v>2</v>
      </c>
      <c r="K223" t="s">
        <v>197</v>
      </c>
      <c r="L223" t="s">
        <v>196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f t="shared" si="14"/>
        <v>36.138621999185304</v>
      </c>
      <c r="S223">
        <f t="shared" si="15"/>
        <v>45.173277498981626</v>
      </c>
    </row>
    <row r="224" spans="1:19" x14ac:dyDescent="0.3">
      <c r="A224">
        <v>35</v>
      </c>
      <c r="B224">
        <v>34</v>
      </c>
      <c r="C224" t="s">
        <v>194</v>
      </c>
      <c r="D224" t="s">
        <v>195</v>
      </c>
      <c r="E224" t="s">
        <v>196</v>
      </c>
      <c r="F224">
        <v>1257</v>
      </c>
      <c r="G224">
        <v>66</v>
      </c>
      <c r="H224">
        <v>25</v>
      </c>
      <c r="I224">
        <v>19</v>
      </c>
      <c r="J224">
        <v>2</v>
      </c>
      <c r="K224" t="s">
        <v>197</v>
      </c>
      <c r="L224" t="s">
        <v>196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f t="shared" si="14"/>
        <v>31.400636936215164</v>
      </c>
      <c r="S224">
        <f t="shared" si="15"/>
        <v>39.250796170268956</v>
      </c>
    </row>
    <row r="225" spans="1:19" x14ac:dyDescent="0.3">
      <c r="A225">
        <v>36</v>
      </c>
      <c r="B225">
        <v>35</v>
      </c>
      <c r="C225" t="s">
        <v>194</v>
      </c>
      <c r="D225" t="s">
        <v>195</v>
      </c>
      <c r="E225" t="s">
        <v>196</v>
      </c>
      <c r="F225">
        <v>1310</v>
      </c>
      <c r="G225">
        <v>25</v>
      </c>
      <c r="H225">
        <v>11</v>
      </c>
      <c r="I225">
        <v>76</v>
      </c>
      <c r="J225">
        <v>2</v>
      </c>
      <c r="K225" t="s">
        <v>197</v>
      </c>
      <c r="L225" t="s">
        <v>196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f t="shared" si="14"/>
        <v>76.791926658991954</v>
      </c>
      <c r="S225">
        <f t="shared" si="15"/>
        <v>95.98990832373994</v>
      </c>
    </row>
    <row r="226" spans="1:19" x14ac:dyDescent="0.3">
      <c r="A226">
        <v>37</v>
      </c>
      <c r="B226">
        <v>36</v>
      </c>
      <c r="C226" t="s">
        <v>194</v>
      </c>
      <c r="D226" t="s">
        <v>195</v>
      </c>
      <c r="E226" t="s">
        <v>196</v>
      </c>
      <c r="F226">
        <v>1342</v>
      </c>
      <c r="G226">
        <v>117</v>
      </c>
      <c r="H226">
        <v>3</v>
      </c>
      <c r="I226">
        <v>37</v>
      </c>
      <c r="J226">
        <v>2</v>
      </c>
      <c r="K226" t="s">
        <v>197</v>
      </c>
      <c r="L226" t="s">
        <v>196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f t="shared" si="14"/>
        <v>37.12142238654117</v>
      </c>
      <c r="S226">
        <f t="shared" si="15"/>
        <v>46.401777983176459</v>
      </c>
    </row>
    <row r="227" spans="1:19" x14ac:dyDescent="0.3">
      <c r="A227">
        <v>38</v>
      </c>
      <c r="B227">
        <v>37</v>
      </c>
      <c r="C227" t="s">
        <v>194</v>
      </c>
      <c r="D227" t="s">
        <v>195</v>
      </c>
      <c r="E227" t="s">
        <v>196</v>
      </c>
      <c r="F227">
        <v>1244</v>
      </c>
      <c r="G227">
        <v>638</v>
      </c>
      <c r="H227">
        <v>17</v>
      </c>
      <c r="I227">
        <v>116</v>
      </c>
      <c r="J227">
        <v>2</v>
      </c>
      <c r="K227" t="s">
        <v>197</v>
      </c>
      <c r="L227" t="s">
        <v>196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f t="shared" si="14"/>
        <v>117.23907198540937</v>
      </c>
      <c r="S227">
        <f t="shared" si="15"/>
        <v>146.54883998176169</v>
      </c>
    </row>
    <row r="228" spans="1:19" x14ac:dyDescent="0.3">
      <c r="A228">
        <v>39</v>
      </c>
      <c r="B228">
        <v>38</v>
      </c>
      <c r="C228" t="s">
        <v>194</v>
      </c>
      <c r="D228" t="s">
        <v>195</v>
      </c>
      <c r="E228" t="s">
        <v>196</v>
      </c>
      <c r="F228">
        <v>573</v>
      </c>
      <c r="G228">
        <v>672</v>
      </c>
      <c r="H228">
        <v>13</v>
      </c>
      <c r="I228">
        <v>23</v>
      </c>
      <c r="J228">
        <v>2</v>
      </c>
      <c r="K228" t="s">
        <v>197</v>
      </c>
      <c r="L228" t="s">
        <v>196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f t="shared" si="14"/>
        <v>26.419689627245813</v>
      </c>
      <c r="S228">
        <f t="shared" si="15"/>
        <v>33.024612034057263</v>
      </c>
    </row>
    <row r="229" spans="1:19" x14ac:dyDescent="0.3">
      <c r="A229">
        <v>40</v>
      </c>
      <c r="B229">
        <v>39</v>
      </c>
      <c r="C229" t="s">
        <v>194</v>
      </c>
      <c r="D229" t="s">
        <v>195</v>
      </c>
      <c r="E229" t="s">
        <v>196</v>
      </c>
      <c r="F229">
        <v>132</v>
      </c>
      <c r="G229">
        <v>632</v>
      </c>
      <c r="H229">
        <v>49</v>
      </c>
      <c r="I229">
        <v>113</v>
      </c>
      <c r="J229">
        <v>2</v>
      </c>
      <c r="K229" t="s">
        <v>197</v>
      </c>
      <c r="L229" t="s">
        <v>196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f t="shared" si="14"/>
        <v>123.16655390161731</v>
      </c>
      <c r="S229">
        <f t="shared" si="15"/>
        <v>153.95819237702162</v>
      </c>
    </row>
    <row r="230" spans="1:19" x14ac:dyDescent="0.3">
      <c r="A230">
        <v>41</v>
      </c>
      <c r="B230">
        <v>40</v>
      </c>
      <c r="C230" t="s">
        <v>194</v>
      </c>
      <c r="D230" t="s">
        <v>195</v>
      </c>
      <c r="E230" t="s">
        <v>196</v>
      </c>
      <c r="F230">
        <v>414</v>
      </c>
      <c r="G230">
        <v>440</v>
      </c>
      <c r="H230">
        <v>65</v>
      </c>
      <c r="I230">
        <v>10</v>
      </c>
      <c r="J230">
        <v>2</v>
      </c>
      <c r="K230" t="s">
        <v>197</v>
      </c>
      <c r="L230" t="s">
        <v>196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f t="shared" si="14"/>
        <v>65.76473218982953</v>
      </c>
      <c r="S230">
        <f t="shared" si="15"/>
        <v>82.205915237286902</v>
      </c>
    </row>
    <row r="231" spans="1:19" x14ac:dyDescent="0.3">
      <c r="A231">
        <v>1</v>
      </c>
      <c r="B231">
        <v>0</v>
      </c>
      <c r="C231" t="s">
        <v>194</v>
      </c>
      <c r="D231" t="s">
        <v>195</v>
      </c>
      <c r="E231" t="s">
        <v>196</v>
      </c>
      <c r="F231">
        <v>705</v>
      </c>
      <c r="G231">
        <v>450</v>
      </c>
      <c r="H231">
        <v>16</v>
      </c>
      <c r="I231">
        <v>56</v>
      </c>
      <c r="J231">
        <v>2</v>
      </c>
      <c r="K231" t="s">
        <v>197</v>
      </c>
      <c r="L231" t="s">
        <v>196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f t="shared" si="14"/>
        <v>58.240879114244144</v>
      </c>
      <c r="S231">
        <f t="shared" si="15"/>
        <v>72.801098892805172</v>
      </c>
    </row>
    <row r="232" spans="1:19" x14ac:dyDescent="0.3">
      <c r="A232">
        <v>2</v>
      </c>
      <c r="B232">
        <v>1</v>
      </c>
      <c r="C232" t="s">
        <v>194</v>
      </c>
      <c r="D232" t="s">
        <v>195</v>
      </c>
      <c r="E232" t="s">
        <v>196</v>
      </c>
      <c r="F232">
        <v>825</v>
      </c>
      <c r="G232">
        <v>470</v>
      </c>
      <c r="H232">
        <v>113</v>
      </c>
      <c r="I232">
        <v>113</v>
      </c>
      <c r="J232">
        <v>2</v>
      </c>
      <c r="K232" t="s">
        <v>197</v>
      </c>
      <c r="L232" t="s">
        <v>196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f t="shared" si="14"/>
        <v>159.80613254815975</v>
      </c>
      <c r="S232">
        <f t="shared" si="15"/>
        <v>199.75766568519967</v>
      </c>
    </row>
    <row r="233" spans="1:19" x14ac:dyDescent="0.3">
      <c r="A233">
        <v>3</v>
      </c>
      <c r="B233">
        <v>2</v>
      </c>
      <c r="C233" t="s">
        <v>194</v>
      </c>
      <c r="D233" t="s">
        <v>195</v>
      </c>
      <c r="E233" t="s">
        <v>196</v>
      </c>
      <c r="F233">
        <v>1050</v>
      </c>
      <c r="G233">
        <v>760</v>
      </c>
      <c r="H233">
        <v>17</v>
      </c>
      <c r="I233">
        <v>89</v>
      </c>
      <c r="J233">
        <v>2</v>
      </c>
      <c r="K233" t="s">
        <v>197</v>
      </c>
      <c r="L233" t="s">
        <v>196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f t="shared" si="14"/>
        <v>90.609050320594349</v>
      </c>
      <c r="S233">
        <f t="shared" si="15"/>
        <v>113.26131290074294</v>
      </c>
    </row>
    <row r="234" spans="1:19" x14ac:dyDescent="0.3">
      <c r="A234">
        <v>4</v>
      </c>
      <c r="B234">
        <v>3</v>
      </c>
      <c r="C234" t="s">
        <v>194</v>
      </c>
      <c r="D234" t="s">
        <v>195</v>
      </c>
      <c r="E234" t="s">
        <v>196</v>
      </c>
      <c r="F234">
        <v>512</v>
      </c>
      <c r="G234">
        <v>1020</v>
      </c>
      <c r="H234">
        <v>233</v>
      </c>
      <c r="I234">
        <v>2</v>
      </c>
      <c r="J234">
        <v>2</v>
      </c>
      <c r="K234" t="s">
        <v>197</v>
      </c>
      <c r="L234" t="s">
        <v>196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f t="shared" si="14"/>
        <v>233.00858353288189</v>
      </c>
      <c r="S234">
        <f t="shared" si="15"/>
        <v>291.26072941610232</v>
      </c>
    </row>
    <row r="235" spans="1:19" x14ac:dyDescent="0.3">
      <c r="A235">
        <v>5</v>
      </c>
      <c r="B235">
        <v>4</v>
      </c>
      <c r="C235" t="s">
        <v>194</v>
      </c>
      <c r="D235" t="s">
        <v>195</v>
      </c>
      <c r="E235" t="s">
        <v>196</v>
      </c>
      <c r="F235">
        <v>953</v>
      </c>
      <c r="G235">
        <v>902</v>
      </c>
      <c r="H235">
        <v>9</v>
      </c>
      <c r="I235">
        <v>35</v>
      </c>
      <c r="J235">
        <v>2</v>
      </c>
      <c r="K235" t="s">
        <v>197</v>
      </c>
      <c r="L235" t="s">
        <v>196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f t="shared" si="14"/>
        <v>36.138621999185304</v>
      </c>
      <c r="S235">
        <f t="shared" si="15"/>
        <v>45.173277498981626</v>
      </c>
    </row>
    <row r="236" spans="1:19" x14ac:dyDescent="0.3">
      <c r="A236">
        <v>6</v>
      </c>
      <c r="B236">
        <v>5</v>
      </c>
      <c r="C236" t="s">
        <v>194</v>
      </c>
      <c r="D236" t="s">
        <v>195</v>
      </c>
      <c r="E236" t="s">
        <v>196</v>
      </c>
      <c r="F236">
        <v>924</v>
      </c>
      <c r="G236">
        <v>897</v>
      </c>
      <c r="H236">
        <v>59</v>
      </c>
      <c r="I236">
        <v>46</v>
      </c>
      <c r="J236">
        <v>2</v>
      </c>
      <c r="K236" t="s">
        <v>197</v>
      </c>
      <c r="L236" t="s">
        <v>196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f t="shared" si="14"/>
        <v>74.813100457072352</v>
      </c>
      <c r="S236">
        <f t="shared" si="15"/>
        <v>93.516375571340433</v>
      </c>
    </row>
    <row r="237" spans="1:19" x14ac:dyDescent="0.3">
      <c r="A237">
        <v>7</v>
      </c>
      <c r="B237">
        <v>6</v>
      </c>
      <c r="C237" t="s">
        <v>194</v>
      </c>
      <c r="D237" t="s">
        <v>195</v>
      </c>
      <c r="E237" t="s">
        <v>196</v>
      </c>
      <c r="F237">
        <v>889</v>
      </c>
      <c r="G237">
        <v>716</v>
      </c>
      <c r="H237">
        <v>2</v>
      </c>
      <c r="I237">
        <v>102</v>
      </c>
      <c r="J237">
        <v>2</v>
      </c>
      <c r="K237" t="s">
        <v>197</v>
      </c>
      <c r="L237" t="s">
        <v>196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f t="shared" si="14"/>
        <v>102.0196059588548</v>
      </c>
      <c r="S237">
        <f t="shared" si="15"/>
        <v>127.52450744856849</v>
      </c>
    </row>
    <row r="238" spans="1:19" x14ac:dyDescent="0.3">
      <c r="A238">
        <v>8</v>
      </c>
      <c r="B238">
        <v>7</v>
      </c>
      <c r="C238" t="s">
        <v>194</v>
      </c>
      <c r="D238" t="s">
        <v>195</v>
      </c>
      <c r="E238" t="s">
        <v>196</v>
      </c>
      <c r="F238">
        <v>1314</v>
      </c>
      <c r="G238">
        <v>854</v>
      </c>
      <c r="H238">
        <v>1</v>
      </c>
      <c r="I238">
        <v>45</v>
      </c>
      <c r="J238">
        <v>2</v>
      </c>
      <c r="K238" t="s">
        <v>197</v>
      </c>
      <c r="L238" t="s">
        <v>196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f t="shared" si="14"/>
        <v>45.011109739707599</v>
      </c>
      <c r="S238">
        <f t="shared" si="15"/>
        <v>56.263887174634498</v>
      </c>
    </row>
    <row r="239" spans="1:19" x14ac:dyDescent="0.3">
      <c r="A239">
        <v>9</v>
      </c>
      <c r="B239">
        <v>8</v>
      </c>
      <c r="C239" t="s">
        <v>194</v>
      </c>
      <c r="D239" t="s">
        <v>195</v>
      </c>
      <c r="E239" t="s">
        <v>196</v>
      </c>
      <c r="F239">
        <v>905</v>
      </c>
      <c r="G239">
        <v>268</v>
      </c>
      <c r="H239">
        <v>2</v>
      </c>
      <c r="I239">
        <v>41</v>
      </c>
      <c r="J239">
        <v>2</v>
      </c>
      <c r="K239" t="s">
        <v>197</v>
      </c>
      <c r="L239" t="s">
        <v>196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f t="shared" si="14"/>
        <v>41.048751503547585</v>
      </c>
      <c r="S239">
        <f t="shared" si="15"/>
        <v>51.31093937943448</v>
      </c>
    </row>
    <row r="240" spans="1:19" x14ac:dyDescent="0.3">
      <c r="A240">
        <v>10</v>
      </c>
      <c r="B240">
        <v>9</v>
      </c>
      <c r="C240" t="s">
        <v>194</v>
      </c>
      <c r="D240" t="s">
        <v>195</v>
      </c>
      <c r="E240" t="s">
        <v>196</v>
      </c>
      <c r="F240">
        <v>868</v>
      </c>
      <c r="G240">
        <v>321</v>
      </c>
      <c r="H240">
        <v>6</v>
      </c>
      <c r="I240">
        <v>40</v>
      </c>
      <c r="J240">
        <v>2</v>
      </c>
      <c r="K240" t="s">
        <v>197</v>
      </c>
      <c r="L240" t="s">
        <v>196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f t="shared" si="14"/>
        <v>40.447496832313369</v>
      </c>
      <c r="S240">
        <f t="shared" si="15"/>
        <v>50.55937104039171</v>
      </c>
    </row>
    <row r="241" spans="1:19" x14ac:dyDescent="0.3">
      <c r="A241">
        <v>11</v>
      </c>
      <c r="B241">
        <v>10</v>
      </c>
      <c r="C241" t="s">
        <v>194</v>
      </c>
      <c r="D241" t="s">
        <v>195</v>
      </c>
      <c r="E241" t="s">
        <v>196</v>
      </c>
      <c r="F241">
        <v>521</v>
      </c>
      <c r="G241">
        <v>260</v>
      </c>
      <c r="H241">
        <v>110</v>
      </c>
      <c r="I241">
        <v>9</v>
      </c>
      <c r="J241">
        <v>2</v>
      </c>
      <c r="K241" t="s">
        <v>197</v>
      </c>
      <c r="L241" t="s">
        <v>196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f t="shared" si="14"/>
        <v>110.3675676999362</v>
      </c>
      <c r="S241">
        <f t="shared" si="15"/>
        <v>137.95945962492024</v>
      </c>
    </row>
    <row r="242" spans="1:19" x14ac:dyDescent="0.3">
      <c r="A242">
        <v>12</v>
      </c>
      <c r="B242">
        <v>11</v>
      </c>
      <c r="C242" t="s">
        <v>194</v>
      </c>
      <c r="D242" t="s">
        <v>195</v>
      </c>
      <c r="E242" t="s">
        <v>196</v>
      </c>
      <c r="F242">
        <v>560</v>
      </c>
      <c r="G242">
        <v>348</v>
      </c>
      <c r="H242">
        <v>39</v>
      </c>
      <c r="I242">
        <v>37</v>
      </c>
      <c r="J242">
        <v>2</v>
      </c>
      <c r="K242" t="s">
        <v>197</v>
      </c>
      <c r="L242" t="s">
        <v>196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f t="shared" si="14"/>
        <v>53.758720222862451</v>
      </c>
      <c r="S242">
        <f t="shared" si="15"/>
        <v>67.198400278578063</v>
      </c>
    </row>
    <row r="243" spans="1:19" x14ac:dyDescent="0.3">
      <c r="A243">
        <v>13</v>
      </c>
      <c r="B243">
        <v>12</v>
      </c>
      <c r="C243" t="s">
        <v>194</v>
      </c>
      <c r="D243" t="s">
        <v>195</v>
      </c>
      <c r="E243" t="s">
        <v>196</v>
      </c>
      <c r="F243">
        <v>381</v>
      </c>
      <c r="G243">
        <v>334</v>
      </c>
      <c r="H243">
        <v>8</v>
      </c>
      <c r="I243">
        <v>31</v>
      </c>
      <c r="J243">
        <v>2</v>
      </c>
      <c r="K243" t="s">
        <v>197</v>
      </c>
      <c r="L243" t="s">
        <v>196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f t="shared" si="14"/>
        <v>32.015621187164243</v>
      </c>
      <c r="S243">
        <f t="shared" si="15"/>
        <v>40.019526483955303</v>
      </c>
    </row>
    <row r="244" spans="1:19" x14ac:dyDescent="0.3">
      <c r="A244">
        <v>14</v>
      </c>
      <c r="B244">
        <v>13</v>
      </c>
      <c r="C244" t="s">
        <v>194</v>
      </c>
      <c r="D244" t="s">
        <v>195</v>
      </c>
      <c r="E244" t="s">
        <v>196</v>
      </c>
      <c r="F244">
        <v>225</v>
      </c>
      <c r="G244">
        <v>362</v>
      </c>
      <c r="H244">
        <v>2</v>
      </c>
      <c r="I244">
        <v>29</v>
      </c>
      <c r="J244">
        <v>2</v>
      </c>
      <c r="K244" t="s">
        <v>197</v>
      </c>
      <c r="L244" t="s">
        <v>196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f t="shared" si="14"/>
        <v>29.068883707497267</v>
      </c>
      <c r="S244">
        <f t="shared" si="15"/>
        <v>36.33610463437158</v>
      </c>
    </row>
    <row r="245" spans="1:19" x14ac:dyDescent="0.3">
      <c r="A245">
        <v>15</v>
      </c>
      <c r="B245">
        <v>14</v>
      </c>
      <c r="C245" t="s">
        <v>194</v>
      </c>
      <c r="D245" t="s">
        <v>195</v>
      </c>
      <c r="E245" t="s">
        <v>196</v>
      </c>
      <c r="F245">
        <v>413</v>
      </c>
      <c r="G245">
        <v>778</v>
      </c>
      <c r="H245">
        <v>68</v>
      </c>
      <c r="I245">
        <v>57</v>
      </c>
      <c r="J245">
        <v>2</v>
      </c>
      <c r="K245" t="s">
        <v>197</v>
      </c>
      <c r="L245" t="s">
        <v>196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f t="shared" si="14"/>
        <v>88.729927307532492</v>
      </c>
      <c r="S245">
        <f t="shared" si="15"/>
        <v>110.91240913441561</v>
      </c>
    </row>
    <row r="246" spans="1:19" x14ac:dyDescent="0.3">
      <c r="A246">
        <v>16</v>
      </c>
      <c r="B246">
        <v>15</v>
      </c>
      <c r="C246" t="s">
        <v>194</v>
      </c>
      <c r="D246" t="s">
        <v>195</v>
      </c>
      <c r="E246" t="s">
        <v>196</v>
      </c>
      <c r="F246">
        <v>478</v>
      </c>
      <c r="G246">
        <v>892</v>
      </c>
      <c r="H246">
        <v>3</v>
      </c>
      <c r="I246">
        <v>74</v>
      </c>
      <c r="J246">
        <v>2</v>
      </c>
      <c r="K246" t="s">
        <v>197</v>
      </c>
      <c r="L246" t="s">
        <v>196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f t="shared" si="14"/>
        <v>74.060785845142092</v>
      </c>
      <c r="S246">
        <f t="shared" si="15"/>
        <v>92.575982306427605</v>
      </c>
    </row>
    <row r="247" spans="1:19" x14ac:dyDescent="0.3">
      <c r="A247">
        <v>17</v>
      </c>
      <c r="B247">
        <v>16</v>
      </c>
      <c r="C247" t="s">
        <v>194</v>
      </c>
      <c r="D247" t="s">
        <v>195</v>
      </c>
      <c r="E247" t="s">
        <v>196</v>
      </c>
      <c r="F247">
        <v>368</v>
      </c>
      <c r="G247">
        <v>850</v>
      </c>
      <c r="H247">
        <v>11</v>
      </c>
      <c r="I247">
        <v>20</v>
      </c>
      <c r="J247">
        <v>2</v>
      </c>
      <c r="K247" t="s">
        <v>197</v>
      </c>
      <c r="L247" t="s">
        <v>196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f t="shared" si="14"/>
        <v>22.825424421026653</v>
      </c>
      <c r="S247">
        <f t="shared" si="15"/>
        <v>28.531780526283317</v>
      </c>
    </row>
    <row r="248" spans="1:19" x14ac:dyDescent="0.3">
      <c r="A248">
        <v>18</v>
      </c>
      <c r="B248">
        <v>17</v>
      </c>
      <c r="C248" t="s">
        <v>194</v>
      </c>
      <c r="D248" t="s">
        <v>195</v>
      </c>
      <c r="E248" t="s">
        <v>196</v>
      </c>
      <c r="F248">
        <v>350</v>
      </c>
      <c r="G248">
        <v>816</v>
      </c>
      <c r="H248">
        <v>9</v>
      </c>
      <c r="I248">
        <v>14</v>
      </c>
      <c r="J248">
        <v>2</v>
      </c>
      <c r="K248" t="s">
        <v>197</v>
      </c>
      <c r="L248" t="s">
        <v>196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f t="shared" si="14"/>
        <v>16.643316977093239</v>
      </c>
      <c r="S248">
        <f t="shared" si="15"/>
        <v>20.804146221366548</v>
      </c>
    </row>
    <row r="249" spans="1:19" x14ac:dyDescent="0.3">
      <c r="A249">
        <v>19</v>
      </c>
      <c r="B249">
        <v>18</v>
      </c>
      <c r="C249" t="s">
        <v>194</v>
      </c>
      <c r="D249" t="s">
        <v>195</v>
      </c>
      <c r="E249" t="s">
        <v>196</v>
      </c>
      <c r="F249">
        <v>942</v>
      </c>
      <c r="G249">
        <v>220</v>
      </c>
      <c r="H249">
        <v>7</v>
      </c>
      <c r="I249">
        <v>25</v>
      </c>
      <c r="J249">
        <v>2</v>
      </c>
      <c r="K249" t="s">
        <v>197</v>
      </c>
      <c r="L249" t="s">
        <v>196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f t="shared" si="14"/>
        <v>25.96150997149434</v>
      </c>
      <c r="S249">
        <f t="shared" si="15"/>
        <v>32.451887464367921</v>
      </c>
    </row>
    <row r="250" spans="1:19" x14ac:dyDescent="0.3">
      <c r="A250">
        <v>20</v>
      </c>
      <c r="B250">
        <v>19</v>
      </c>
      <c r="C250" t="s">
        <v>194</v>
      </c>
      <c r="D250" t="s">
        <v>195</v>
      </c>
      <c r="E250" t="s">
        <v>196</v>
      </c>
      <c r="F250">
        <v>1065</v>
      </c>
      <c r="G250">
        <v>233</v>
      </c>
      <c r="H250">
        <v>145</v>
      </c>
      <c r="I250">
        <v>129</v>
      </c>
      <c r="J250">
        <v>2</v>
      </c>
      <c r="K250" t="s">
        <v>197</v>
      </c>
      <c r="L250" t="s">
        <v>196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f t="shared" si="14"/>
        <v>194.07730418572905</v>
      </c>
      <c r="S250">
        <f t="shared" si="15"/>
        <v>242.59663023216129</v>
      </c>
    </row>
    <row r="251" spans="1:19" x14ac:dyDescent="0.3">
      <c r="A251">
        <v>21</v>
      </c>
      <c r="B251">
        <v>20</v>
      </c>
      <c r="C251" t="s">
        <v>194</v>
      </c>
      <c r="D251" t="s">
        <v>195</v>
      </c>
      <c r="E251" t="s">
        <v>196</v>
      </c>
      <c r="F251">
        <v>1030</v>
      </c>
      <c r="G251">
        <v>158</v>
      </c>
      <c r="H251">
        <v>15</v>
      </c>
      <c r="I251">
        <v>17</v>
      </c>
      <c r="J251">
        <v>2</v>
      </c>
      <c r="K251" t="s">
        <v>197</v>
      </c>
      <c r="L251" t="s">
        <v>196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f t="shared" si="14"/>
        <v>22.671568097509269</v>
      </c>
      <c r="S251">
        <f t="shared" si="15"/>
        <v>28.339460121886585</v>
      </c>
    </row>
    <row r="252" spans="1:19" x14ac:dyDescent="0.3">
      <c r="A252">
        <v>22</v>
      </c>
      <c r="B252">
        <v>21</v>
      </c>
      <c r="C252" t="s">
        <v>194</v>
      </c>
      <c r="D252" t="s">
        <v>195</v>
      </c>
      <c r="E252" t="s">
        <v>196</v>
      </c>
      <c r="F252">
        <v>532</v>
      </c>
      <c r="G252">
        <v>124</v>
      </c>
      <c r="H252">
        <v>2</v>
      </c>
      <c r="I252">
        <v>18</v>
      </c>
      <c r="J252">
        <v>2</v>
      </c>
      <c r="K252" t="s">
        <v>197</v>
      </c>
      <c r="L252" t="s">
        <v>196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f t="shared" si="14"/>
        <v>18.110770276274835</v>
      </c>
      <c r="S252">
        <f t="shared" si="15"/>
        <v>22.638462845343543</v>
      </c>
    </row>
    <row r="253" spans="1:19" x14ac:dyDescent="0.3">
      <c r="A253">
        <v>23</v>
      </c>
      <c r="B253">
        <v>22</v>
      </c>
      <c r="C253" t="s">
        <v>194</v>
      </c>
      <c r="D253" t="s">
        <v>195</v>
      </c>
      <c r="E253" t="s">
        <v>196</v>
      </c>
      <c r="F253">
        <v>464</v>
      </c>
      <c r="G253">
        <v>44</v>
      </c>
      <c r="H253">
        <v>23</v>
      </c>
      <c r="I253">
        <v>26</v>
      </c>
      <c r="J253">
        <v>2</v>
      </c>
      <c r="K253" t="s">
        <v>197</v>
      </c>
      <c r="L253" t="s">
        <v>196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f t="shared" si="14"/>
        <v>34.713109915419565</v>
      </c>
      <c r="S253">
        <f t="shared" si="15"/>
        <v>43.391387394274453</v>
      </c>
    </row>
    <row r="254" spans="1:19" x14ac:dyDescent="0.3">
      <c r="A254">
        <v>24</v>
      </c>
      <c r="B254">
        <v>23</v>
      </c>
      <c r="C254" t="s">
        <v>194</v>
      </c>
      <c r="D254" t="s">
        <v>195</v>
      </c>
      <c r="E254" t="s">
        <v>196</v>
      </c>
      <c r="F254">
        <v>134</v>
      </c>
      <c r="G254">
        <v>564</v>
      </c>
      <c r="H254">
        <v>31</v>
      </c>
      <c r="I254">
        <v>33</v>
      </c>
      <c r="J254">
        <v>2</v>
      </c>
      <c r="K254" t="s">
        <v>197</v>
      </c>
      <c r="L254" t="s">
        <v>196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f t="shared" si="14"/>
        <v>45.276925690687087</v>
      </c>
      <c r="S254">
        <f t="shared" si="15"/>
        <v>56.596157113358856</v>
      </c>
    </row>
    <row r="255" spans="1:19" x14ac:dyDescent="0.3">
      <c r="A255">
        <v>25</v>
      </c>
      <c r="B255">
        <v>24</v>
      </c>
      <c r="C255" t="s">
        <v>194</v>
      </c>
      <c r="D255" t="s">
        <v>195</v>
      </c>
      <c r="E255" t="s">
        <v>196</v>
      </c>
      <c r="F255">
        <v>124</v>
      </c>
      <c r="G255">
        <v>661</v>
      </c>
      <c r="H255">
        <v>75</v>
      </c>
      <c r="I255">
        <v>54</v>
      </c>
      <c r="J255">
        <v>2</v>
      </c>
      <c r="K255" t="s">
        <v>197</v>
      </c>
      <c r="L255" t="s">
        <v>196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f t="shared" si="14"/>
        <v>92.417530804496181</v>
      </c>
      <c r="S255">
        <f t="shared" si="15"/>
        <v>115.52191350562022</v>
      </c>
    </row>
    <row r="256" spans="1:19" x14ac:dyDescent="0.3">
      <c r="A256">
        <v>26</v>
      </c>
      <c r="B256">
        <v>25</v>
      </c>
      <c r="C256" t="s">
        <v>194</v>
      </c>
      <c r="D256" t="s">
        <v>195</v>
      </c>
      <c r="E256" t="s">
        <v>196</v>
      </c>
      <c r="F256">
        <v>53</v>
      </c>
      <c r="G256">
        <v>632</v>
      </c>
      <c r="H256">
        <v>2</v>
      </c>
      <c r="I256">
        <v>74</v>
      </c>
      <c r="J256">
        <v>2</v>
      </c>
      <c r="K256" t="s">
        <v>197</v>
      </c>
      <c r="L256" t="s">
        <v>196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f t="shared" si="14"/>
        <v>74.027022093286988</v>
      </c>
      <c r="S256">
        <f t="shared" si="15"/>
        <v>92.533777616608731</v>
      </c>
    </row>
    <row r="257" spans="1:19" x14ac:dyDescent="0.3">
      <c r="A257">
        <v>27</v>
      </c>
      <c r="B257">
        <v>26</v>
      </c>
      <c r="C257" t="s">
        <v>194</v>
      </c>
      <c r="D257" t="s">
        <v>195</v>
      </c>
      <c r="E257" t="s">
        <v>196</v>
      </c>
      <c r="F257">
        <v>125</v>
      </c>
      <c r="G257">
        <v>858</v>
      </c>
      <c r="H257">
        <v>1</v>
      </c>
      <c r="I257">
        <v>72</v>
      </c>
      <c r="J257">
        <v>2</v>
      </c>
      <c r="K257" t="s">
        <v>197</v>
      </c>
      <c r="L257" t="s">
        <v>196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f t="shared" si="14"/>
        <v>72.006944109578768</v>
      </c>
      <c r="S257">
        <f t="shared" si="15"/>
        <v>90.008680136973453</v>
      </c>
    </row>
    <row r="258" spans="1:19" x14ac:dyDescent="0.3">
      <c r="A258">
        <v>28</v>
      </c>
      <c r="B258">
        <v>27</v>
      </c>
      <c r="C258" t="s">
        <v>194</v>
      </c>
      <c r="D258" t="s">
        <v>195</v>
      </c>
      <c r="E258" t="s">
        <v>196</v>
      </c>
      <c r="F258">
        <v>208</v>
      </c>
      <c r="G258">
        <v>877</v>
      </c>
      <c r="H258">
        <v>6</v>
      </c>
      <c r="I258">
        <v>25</v>
      </c>
      <c r="J258">
        <v>2</v>
      </c>
      <c r="K258" t="s">
        <v>197</v>
      </c>
      <c r="L258" t="s">
        <v>196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f t="shared" si="14"/>
        <v>25.709920264364882</v>
      </c>
      <c r="S258">
        <f t="shared" si="15"/>
        <v>32.137400330456103</v>
      </c>
    </row>
    <row r="259" spans="1:19" x14ac:dyDescent="0.3">
      <c r="A259">
        <v>29</v>
      </c>
      <c r="B259">
        <v>28</v>
      </c>
      <c r="C259" t="s">
        <v>194</v>
      </c>
      <c r="D259" t="s">
        <v>195</v>
      </c>
      <c r="E259" t="s">
        <v>196</v>
      </c>
      <c r="F259">
        <v>174</v>
      </c>
      <c r="G259">
        <v>937</v>
      </c>
      <c r="H259">
        <v>3</v>
      </c>
      <c r="I259">
        <v>29</v>
      </c>
      <c r="J259">
        <v>2</v>
      </c>
      <c r="K259" t="s">
        <v>197</v>
      </c>
      <c r="L259" t="s">
        <v>196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f t="shared" ref="R259:R322" si="16">((H259^2)+(I259^2))^0.5</f>
        <v>29.154759474226502</v>
      </c>
      <c r="S259">
        <f t="shared" ref="S259:S322" si="17">R259/0.8</f>
        <v>36.443449342783126</v>
      </c>
    </row>
    <row r="260" spans="1:19" x14ac:dyDescent="0.3">
      <c r="A260">
        <v>30</v>
      </c>
      <c r="B260">
        <v>29</v>
      </c>
      <c r="C260" t="s">
        <v>194</v>
      </c>
      <c r="D260" t="s">
        <v>195</v>
      </c>
      <c r="E260" t="s">
        <v>196</v>
      </c>
      <c r="F260">
        <v>432</v>
      </c>
      <c r="G260">
        <v>408</v>
      </c>
      <c r="H260">
        <v>58</v>
      </c>
      <c r="I260">
        <v>74</v>
      </c>
      <c r="J260">
        <v>2</v>
      </c>
      <c r="K260" t="s">
        <v>197</v>
      </c>
      <c r="L260" t="s">
        <v>196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f t="shared" si="16"/>
        <v>94.021274188345274</v>
      </c>
      <c r="S260">
        <f t="shared" si="17"/>
        <v>117.52659273543159</v>
      </c>
    </row>
    <row r="261" spans="1:19" x14ac:dyDescent="0.3">
      <c r="A261">
        <v>31</v>
      </c>
      <c r="B261">
        <v>30</v>
      </c>
      <c r="C261" t="s">
        <v>194</v>
      </c>
      <c r="D261" t="s">
        <v>195</v>
      </c>
      <c r="E261" t="s">
        <v>196</v>
      </c>
      <c r="F261">
        <v>401</v>
      </c>
      <c r="G261">
        <v>101</v>
      </c>
      <c r="H261">
        <v>20</v>
      </c>
      <c r="I261">
        <v>88</v>
      </c>
      <c r="J261">
        <v>2</v>
      </c>
      <c r="K261" t="s">
        <v>197</v>
      </c>
      <c r="L261" t="s">
        <v>196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f t="shared" si="16"/>
        <v>90.244113381427823</v>
      </c>
      <c r="S261">
        <f t="shared" si="17"/>
        <v>112.80514172678477</v>
      </c>
    </row>
    <row r="262" spans="1:19" x14ac:dyDescent="0.3">
      <c r="A262">
        <v>32</v>
      </c>
      <c r="B262">
        <v>31</v>
      </c>
      <c r="C262" t="s">
        <v>194</v>
      </c>
      <c r="D262" t="s">
        <v>195</v>
      </c>
      <c r="E262" t="s">
        <v>196</v>
      </c>
      <c r="F262">
        <v>238</v>
      </c>
      <c r="G262">
        <v>70</v>
      </c>
      <c r="H262">
        <v>55</v>
      </c>
      <c r="I262">
        <v>107</v>
      </c>
      <c r="J262">
        <v>2</v>
      </c>
      <c r="K262" t="s">
        <v>197</v>
      </c>
      <c r="L262" t="s">
        <v>196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f t="shared" si="16"/>
        <v>120.30793822520607</v>
      </c>
      <c r="S262">
        <f t="shared" si="17"/>
        <v>150.38492278150758</v>
      </c>
    </row>
    <row r="263" spans="1:19" x14ac:dyDescent="0.3">
      <c r="A263">
        <v>1</v>
      </c>
      <c r="B263">
        <v>0</v>
      </c>
      <c r="C263" t="s">
        <v>194</v>
      </c>
      <c r="D263" t="s">
        <v>195</v>
      </c>
      <c r="E263" t="s">
        <v>196</v>
      </c>
      <c r="F263">
        <v>357</v>
      </c>
      <c r="G263">
        <v>70</v>
      </c>
      <c r="H263">
        <v>180</v>
      </c>
      <c r="I263">
        <v>472</v>
      </c>
      <c r="J263">
        <v>2</v>
      </c>
      <c r="K263" t="s">
        <v>197</v>
      </c>
      <c r="L263" t="s">
        <v>196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f t="shared" si="16"/>
        <v>505.15740121273092</v>
      </c>
      <c r="S263">
        <f t="shared" si="17"/>
        <v>631.44675151591366</v>
      </c>
    </row>
    <row r="264" spans="1:19" x14ac:dyDescent="0.3">
      <c r="A264">
        <v>2</v>
      </c>
      <c r="B264">
        <v>1</v>
      </c>
      <c r="C264" t="s">
        <v>194</v>
      </c>
      <c r="D264" t="s">
        <v>195</v>
      </c>
      <c r="E264" t="s">
        <v>196</v>
      </c>
      <c r="F264">
        <v>653</v>
      </c>
      <c r="G264">
        <v>205</v>
      </c>
      <c r="H264">
        <v>50</v>
      </c>
      <c r="I264">
        <v>80</v>
      </c>
      <c r="J264">
        <v>2</v>
      </c>
      <c r="K264" t="s">
        <v>197</v>
      </c>
      <c r="L264" t="s">
        <v>196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f t="shared" si="16"/>
        <v>94.339811320566042</v>
      </c>
      <c r="S264">
        <f t="shared" si="17"/>
        <v>117.92476415070755</v>
      </c>
    </row>
    <row r="265" spans="1:19" x14ac:dyDescent="0.3">
      <c r="A265">
        <v>3</v>
      </c>
      <c r="B265">
        <v>2</v>
      </c>
      <c r="C265" t="s">
        <v>194</v>
      </c>
      <c r="D265" t="s">
        <v>195</v>
      </c>
      <c r="E265" t="s">
        <v>196</v>
      </c>
      <c r="F265">
        <v>626</v>
      </c>
      <c r="G265">
        <v>46</v>
      </c>
      <c r="H265">
        <v>76</v>
      </c>
      <c r="I265">
        <v>1</v>
      </c>
      <c r="J265">
        <v>2</v>
      </c>
      <c r="K265" t="s">
        <v>197</v>
      </c>
      <c r="L265" t="s">
        <v>196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f t="shared" si="16"/>
        <v>76.006578662639456</v>
      </c>
      <c r="S265">
        <f t="shared" si="17"/>
        <v>95.008223328299309</v>
      </c>
    </row>
    <row r="266" spans="1:19" x14ac:dyDescent="0.3">
      <c r="A266">
        <v>4</v>
      </c>
      <c r="B266">
        <v>3</v>
      </c>
      <c r="C266" t="s">
        <v>194</v>
      </c>
      <c r="D266" t="s">
        <v>195</v>
      </c>
      <c r="E266" t="s">
        <v>196</v>
      </c>
      <c r="F266">
        <v>1056</v>
      </c>
      <c r="G266">
        <v>93</v>
      </c>
      <c r="H266">
        <v>46</v>
      </c>
      <c r="I266">
        <v>22</v>
      </c>
      <c r="J266">
        <v>2</v>
      </c>
      <c r="K266" t="s">
        <v>197</v>
      </c>
      <c r="L266" t="s">
        <v>196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f t="shared" si="16"/>
        <v>50.990195135927848</v>
      </c>
      <c r="S266">
        <f t="shared" si="17"/>
        <v>63.737743919909811</v>
      </c>
    </row>
    <row r="267" spans="1:19" x14ac:dyDescent="0.3">
      <c r="A267">
        <v>5</v>
      </c>
      <c r="B267">
        <v>4</v>
      </c>
      <c r="C267" t="s">
        <v>194</v>
      </c>
      <c r="D267" t="s">
        <v>195</v>
      </c>
      <c r="E267" t="s">
        <v>196</v>
      </c>
      <c r="F267">
        <v>1112</v>
      </c>
      <c r="G267">
        <v>222</v>
      </c>
      <c r="H267">
        <v>17</v>
      </c>
      <c r="I267">
        <v>65</v>
      </c>
      <c r="J267">
        <v>2</v>
      </c>
      <c r="K267" t="s">
        <v>197</v>
      </c>
      <c r="L267" t="s">
        <v>196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f t="shared" si="16"/>
        <v>67.186308128963304</v>
      </c>
      <c r="S267">
        <f t="shared" si="17"/>
        <v>83.982885161204123</v>
      </c>
    </row>
    <row r="268" spans="1:19" x14ac:dyDescent="0.3">
      <c r="A268">
        <v>6</v>
      </c>
      <c r="B268">
        <v>5</v>
      </c>
      <c r="C268" t="s">
        <v>194</v>
      </c>
      <c r="D268" t="s">
        <v>195</v>
      </c>
      <c r="E268" t="s">
        <v>196</v>
      </c>
      <c r="F268">
        <v>1001</v>
      </c>
      <c r="G268">
        <v>386</v>
      </c>
      <c r="H268">
        <v>14</v>
      </c>
      <c r="I268">
        <v>112</v>
      </c>
      <c r="J268">
        <v>2</v>
      </c>
      <c r="K268" t="s">
        <v>197</v>
      </c>
      <c r="L268" t="s">
        <v>196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f t="shared" si="16"/>
        <v>112.8716084761797</v>
      </c>
      <c r="S268">
        <f t="shared" si="17"/>
        <v>141.08951059522462</v>
      </c>
    </row>
    <row r="269" spans="1:19" x14ac:dyDescent="0.3">
      <c r="A269">
        <v>7</v>
      </c>
      <c r="B269">
        <v>6</v>
      </c>
      <c r="C269" t="s">
        <v>194</v>
      </c>
      <c r="D269" t="s">
        <v>195</v>
      </c>
      <c r="E269" t="s">
        <v>196</v>
      </c>
      <c r="F269">
        <v>1145</v>
      </c>
      <c r="G269">
        <v>440</v>
      </c>
      <c r="H269">
        <v>42</v>
      </c>
      <c r="I269">
        <v>29</v>
      </c>
      <c r="J269">
        <v>2</v>
      </c>
      <c r="K269" t="s">
        <v>197</v>
      </c>
      <c r="L269" t="s">
        <v>196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f t="shared" si="16"/>
        <v>51.039200620699383</v>
      </c>
      <c r="S269">
        <f t="shared" si="17"/>
        <v>63.799000775874227</v>
      </c>
    </row>
    <row r="270" spans="1:19" x14ac:dyDescent="0.3">
      <c r="A270">
        <v>8</v>
      </c>
      <c r="B270">
        <v>7</v>
      </c>
      <c r="C270" t="s">
        <v>194</v>
      </c>
      <c r="D270" t="s">
        <v>195</v>
      </c>
      <c r="E270" t="s">
        <v>196</v>
      </c>
      <c r="F270">
        <v>1125</v>
      </c>
      <c r="G270">
        <v>398</v>
      </c>
      <c r="H270">
        <v>108</v>
      </c>
      <c r="I270">
        <v>21</v>
      </c>
      <c r="J270">
        <v>2</v>
      </c>
      <c r="K270" t="s">
        <v>197</v>
      </c>
      <c r="L270" t="s">
        <v>196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f t="shared" si="16"/>
        <v>110.02272492535349</v>
      </c>
      <c r="S270">
        <f t="shared" si="17"/>
        <v>137.52840615669186</v>
      </c>
    </row>
    <row r="271" spans="1:19" x14ac:dyDescent="0.3">
      <c r="A271">
        <v>9</v>
      </c>
      <c r="B271">
        <v>8</v>
      </c>
      <c r="C271" t="s">
        <v>194</v>
      </c>
      <c r="D271" t="s">
        <v>195</v>
      </c>
      <c r="E271" t="s">
        <v>196</v>
      </c>
      <c r="F271">
        <v>1020</v>
      </c>
      <c r="G271">
        <v>862</v>
      </c>
      <c r="H271">
        <v>2</v>
      </c>
      <c r="I271">
        <v>79</v>
      </c>
      <c r="J271">
        <v>2</v>
      </c>
      <c r="K271" t="s">
        <v>197</v>
      </c>
      <c r="L271" t="s">
        <v>196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f t="shared" si="16"/>
        <v>79.025312400521386</v>
      </c>
      <c r="S271">
        <f t="shared" si="17"/>
        <v>98.781640500651733</v>
      </c>
    </row>
    <row r="272" spans="1:19" x14ac:dyDescent="0.3">
      <c r="A272">
        <v>10</v>
      </c>
      <c r="B272">
        <v>9</v>
      </c>
      <c r="C272" t="s">
        <v>194</v>
      </c>
      <c r="D272" t="s">
        <v>195</v>
      </c>
      <c r="E272" t="s">
        <v>196</v>
      </c>
      <c r="F272">
        <v>1085</v>
      </c>
      <c r="G272">
        <v>1012</v>
      </c>
      <c r="H272">
        <v>106</v>
      </c>
      <c r="I272">
        <v>9</v>
      </c>
      <c r="J272">
        <v>2</v>
      </c>
      <c r="K272" t="s">
        <v>197</v>
      </c>
      <c r="L272" t="s">
        <v>196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f t="shared" si="16"/>
        <v>106.38138934982942</v>
      </c>
      <c r="S272">
        <f t="shared" si="17"/>
        <v>132.97673668728677</v>
      </c>
    </row>
    <row r="273" spans="1:19" x14ac:dyDescent="0.3">
      <c r="A273">
        <v>11</v>
      </c>
      <c r="B273">
        <v>10</v>
      </c>
      <c r="C273" t="s">
        <v>194</v>
      </c>
      <c r="D273" t="s">
        <v>195</v>
      </c>
      <c r="E273" t="s">
        <v>196</v>
      </c>
      <c r="F273">
        <v>861</v>
      </c>
      <c r="G273">
        <v>648</v>
      </c>
      <c r="H273">
        <v>66</v>
      </c>
      <c r="I273">
        <v>111</v>
      </c>
      <c r="J273">
        <v>2</v>
      </c>
      <c r="K273" t="s">
        <v>197</v>
      </c>
      <c r="L273" t="s">
        <v>196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f t="shared" si="16"/>
        <v>129.1394595001853</v>
      </c>
      <c r="S273">
        <f t="shared" si="17"/>
        <v>161.42432437523161</v>
      </c>
    </row>
    <row r="274" spans="1:19" x14ac:dyDescent="0.3">
      <c r="A274">
        <v>12</v>
      </c>
      <c r="B274">
        <v>11</v>
      </c>
      <c r="C274" t="s">
        <v>194</v>
      </c>
      <c r="D274" t="s">
        <v>195</v>
      </c>
      <c r="E274" t="s">
        <v>196</v>
      </c>
      <c r="F274">
        <v>578</v>
      </c>
      <c r="G274">
        <v>672</v>
      </c>
      <c r="H274">
        <v>29</v>
      </c>
      <c r="I274">
        <v>7</v>
      </c>
      <c r="J274">
        <v>2</v>
      </c>
      <c r="K274" t="s">
        <v>197</v>
      </c>
      <c r="L274" t="s">
        <v>196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f t="shared" si="16"/>
        <v>29.832867780352597</v>
      </c>
      <c r="S274">
        <f t="shared" si="17"/>
        <v>37.291084725440747</v>
      </c>
    </row>
    <row r="275" spans="1:19" x14ac:dyDescent="0.3">
      <c r="A275">
        <v>13</v>
      </c>
      <c r="B275">
        <v>12</v>
      </c>
      <c r="C275" t="s">
        <v>194</v>
      </c>
      <c r="D275" t="s">
        <v>195</v>
      </c>
      <c r="E275" t="s">
        <v>196</v>
      </c>
      <c r="F275">
        <v>572</v>
      </c>
      <c r="G275">
        <v>792</v>
      </c>
      <c r="H275">
        <v>2</v>
      </c>
      <c r="I275">
        <v>46</v>
      </c>
      <c r="J275">
        <v>2</v>
      </c>
      <c r="K275" t="s">
        <v>197</v>
      </c>
      <c r="L275" t="s">
        <v>196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f t="shared" si="16"/>
        <v>46.043457732885351</v>
      </c>
      <c r="S275">
        <f t="shared" si="17"/>
        <v>57.554322166106687</v>
      </c>
    </row>
    <row r="276" spans="1:19" x14ac:dyDescent="0.3">
      <c r="A276">
        <v>14</v>
      </c>
      <c r="B276">
        <v>13</v>
      </c>
      <c r="C276" t="s">
        <v>194</v>
      </c>
      <c r="D276" t="s">
        <v>195</v>
      </c>
      <c r="E276" t="s">
        <v>196</v>
      </c>
      <c r="F276">
        <v>300</v>
      </c>
      <c r="G276">
        <v>921</v>
      </c>
      <c r="H276">
        <v>51</v>
      </c>
      <c r="I276">
        <v>8</v>
      </c>
      <c r="J276">
        <v>2</v>
      </c>
      <c r="K276" t="s">
        <v>197</v>
      </c>
      <c r="L276" t="s">
        <v>196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f t="shared" si="16"/>
        <v>51.623637996561229</v>
      </c>
      <c r="S276">
        <f t="shared" si="17"/>
        <v>64.529547495701536</v>
      </c>
    </row>
    <row r="277" spans="1:19" x14ac:dyDescent="0.3">
      <c r="A277">
        <v>15</v>
      </c>
      <c r="B277">
        <v>14</v>
      </c>
      <c r="C277" t="s">
        <v>194</v>
      </c>
      <c r="D277" t="s">
        <v>195</v>
      </c>
      <c r="E277" t="s">
        <v>196</v>
      </c>
      <c r="F277">
        <v>585</v>
      </c>
      <c r="G277">
        <v>138</v>
      </c>
      <c r="H277">
        <v>1</v>
      </c>
      <c r="I277">
        <v>1</v>
      </c>
      <c r="J277">
        <v>2</v>
      </c>
      <c r="K277" t="s">
        <v>197</v>
      </c>
      <c r="L277" t="s">
        <v>196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f t="shared" si="16"/>
        <v>1.4142135623730951</v>
      </c>
      <c r="S277">
        <f t="shared" si="17"/>
        <v>1.7677669529663689</v>
      </c>
    </row>
    <row r="278" spans="1:19" x14ac:dyDescent="0.3">
      <c r="A278">
        <v>16</v>
      </c>
      <c r="B278">
        <v>15</v>
      </c>
      <c r="C278" t="s">
        <v>194</v>
      </c>
      <c r="D278" t="s">
        <v>195</v>
      </c>
      <c r="E278" t="s">
        <v>196</v>
      </c>
      <c r="F278">
        <v>574</v>
      </c>
      <c r="G278">
        <v>138</v>
      </c>
      <c r="H278">
        <v>12</v>
      </c>
      <c r="I278">
        <v>19</v>
      </c>
      <c r="J278">
        <v>2</v>
      </c>
      <c r="K278" t="s">
        <v>197</v>
      </c>
      <c r="L278" t="s">
        <v>196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f t="shared" si="16"/>
        <v>22.472205054244231</v>
      </c>
      <c r="S278">
        <f t="shared" si="17"/>
        <v>28.090256317805288</v>
      </c>
    </row>
    <row r="279" spans="1:19" x14ac:dyDescent="0.3">
      <c r="A279">
        <v>17</v>
      </c>
      <c r="B279">
        <v>16</v>
      </c>
      <c r="C279" t="s">
        <v>194</v>
      </c>
      <c r="D279" t="s">
        <v>195</v>
      </c>
      <c r="E279" t="s">
        <v>196</v>
      </c>
      <c r="F279">
        <v>574</v>
      </c>
      <c r="G279">
        <v>138</v>
      </c>
      <c r="H279">
        <v>12</v>
      </c>
      <c r="I279">
        <v>19</v>
      </c>
      <c r="J279">
        <v>2</v>
      </c>
      <c r="K279" t="s">
        <v>197</v>
      </c>
      <c r="L279" t="s">
        <v>196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f t="shared" si="16"/>
        <v>22.472205054244231</v>
      </c>
      <c r="S279">
        <f t="shared" si="17"/>
        <v>28.090256317805288</v>
      </c>
    </row>
    <row r="280" spans="1:19" x14ac:dyDescent="0.3">
      <c r="A280">
        <v>18</v>
      </c>
      <c r="B280">
        <v>17</v>
      </c>
      <c r="C280" t="s">
        <v>194</v>
      </c>
      <c r="D280" t="s">
        <v>195</v>
      </c>
      <c r="E280" t="s">
        <v>196</v>
      </c>
      <c r="F280">
        <v>574</v>
      </c>
      <c r="G280">
        <v>138</v>
      </c>
      <c r="H280">
        <v>12</v>
      </c>
      <c r="I280">
        <v>19</v>
      </c>
      <c r="J280">
        <v>2</v>
      </c>
      <c r="K280" t="s">
        <v>197</v>
      </c>
      <c r="L280" t="s">
        <v>196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f t="shared" si="16"/>
        <v>22.472205054244231</v>
      </c>
      <c r="S280">
        <f t="shared" si="17"/>
        <v>28.090256317805288</v>
      </c>
    </row>
    <row r="281" spans="1:19" x14ac:dyDescent="0.3">
      <c r="A281">
        <v>19</v>
      </c>
      <c r="B281">
        <v>18</v>
      </c>
      <c r="C281" t="s">
        <v>194</v>
      </c>
      <c r="D281" t="s">
        <v>195</v>
      </c>
      <c r="E281" t="s">
        <v>196</v>
      </c>
      <c r="F281">
        <v>573</v>
      </c>
      <c r="G281">
        <v>138</v>
      </c>
      <c r="H281">
        <v>13</v>
      </c>
      <c r="I281">
        <v>19</v>
      </c>
      <c r="J281">
        <v>2</v>
      </c>
      <c r="K281" t="s">
        <v>197</v>
      </c>
      <c r="L281" t="s">
        <v>196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f t="shared" si="16"/>
        <v>23.021728866442675</v>
      </c>
      <c r="S281">
        <f t="shared" si="17"/>
        <v>28.777161083053343</v>
      </c>
    </row>
    <row r="282" spans="1:19" x14ac:dyDescent="0.3">
      <c r="A282">
        <v>20</v>
      </c>
      <c r="B282">
        <v>19</v>
      </c>
      <c r="C282" t="s">
        <v>194</v>
      </c>
      <c r="D282" t="s">
        <v>195</v>
      </c>
      <c r="E282" t="s">
        <v>196</v>
      </c>
      <c r="F282">
        <v>346</v>
      </c>
      <c r="G282">
        <v>166</v>
      </c>
      <c r="H282">
        <v>16</v>
      </c>
      <c r="I282">
        <v>21</v>
      </c>
      <c r="J282">
        <v>2</v>
      </c>
      <c r="K282" t="s">
        <v>197</v>
      </c>
      <c r="L282" t="s">
        <v>196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f t="shared" si="16"/>
        <v>26.40075756488817</v>
      </c>
      <c r="S282">
        <f t="shared" si="17"/>
        <v>33.000946956110212</v>
      </c>
    </row>
    <row r="283" spans="1:19" x14ac:dyDescent="0.3">
      <c r="A283">
        <v>21</v>
      </c>
      <c r="B283">
        <v>20</v>
      </c>
      <c r="C283" t="s">
        <v>194</v>
      </c>
      <c r="D283" t="s">
        <v>195</v>
      </c>
      <c r="E283" t="s">
        <v>196</v>
      </c>
      <c r="F283">
        <v>697</v>
      </c>
      <c r="G283">
        <v>457</v>
      </c>
      <c r="H283">
        <v>2</v>
      </c>
      <c r="I283">
        <v>36</v>
      </c>
      <c r="J283">
        <v>2</v>
      </c>
      <c r="K283" t="s">
        <v>197</v>
      </c>
      <c r="L283" t="s">
        <v>196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f t="shared" si="16"/>
        <v>36.055512754639892</v>
      </c>
      <c r="S283">
        <f t="shared" si="17"/>
        <v>45.069390943299865</v>
      </c>
    </row>
    <row r="284" spans="1:19" x14ac:dyDescent="0.3">
      <c r="A284">
        <v>22</v>
      </c>
      <c r="B284">
        <v>21</v>
      </c>
      <c r="C284" t="s">
        <v>194</v>
      </c>
      <c r="D284" t="s">
        <v>195</v>
      </c>
      <c r="E284" t="s">
        <v>196</v>
      </c>
      <c r="F284">
        <v>417</v>
      </c>
      <c r="G284">
        <v>518</v>
      </c>
      <c r="H284">
        <v>17</v>
      </c>
      <c r="I284">
        <v>32</v>
      </c>
      <c r="J284">
        <v>2</v>
      </c>
      <c r="K284" t="s">
        <v>197</v>
      </c>
      <c r="L284" t="s">
        <v>196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f t="shared" si="16"/>
        <v>36.235341863986875</v>
      </c>
      <c r="S284">
        <f t="shared" si="17"/>
        <v>45.29417732998359</v>
      </c>
    </row>
    <row r="285" spans="1:19" x14ac:dyDescent="0.3">
      <c r="A285">
        <v>23</v>
      </c>
      <c r="B285">
        <v>22</v>
      </c>
      <c r="C285" t="s">
        <v>194</v>
      </c>
      <c r="D285" t="s">
        <v>195</v>
      </c>
      <c r="E285" t="s">
        <v>196</v>
      </c>
      <c r="F285">
        <v>472</v>
      </c>
      <c r="G285">
        <v>566</v>
      </c>
      <c r="H285">
        <v>13</v>
      </c>
      <c r="I285">
        <v>45</v>
      </c>
      <c r="J285">
        <v>2</v>
      </c>
      <c r="K285" t="s">
        <v>197</v>
      </c>
      <c r="L285" t="s">
        <v>196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f t="shared" si="16"/>
        <v>46.840153714521477</v>
      </c>
      <c r="S285">
        <f t="shared" si="17"/>
        <v>58.550192143151847</v>
      </c>
    </row>
    <row r="286" spans="1:19" x14ac:dyDescent="0.3">
      <c r="A286">
        <v>24</v>
      </c>
      <c r="B286">
        <v>23</v>
      </c>
      <c r="C286" t="s">
        <v>194</v>
      </c>
      <c r="D286" t="s">
        <v>195</v>
      </c>
      <c r="E286" t="s">
        <v>196</v>
      </c>
      <c r="F286">
        <v>10</v>
      </c>
      <c r="G286">
        <v>650</v>
      </c>
      <c r="H286">
        <v>7</v>
      </c>
      <c r="I286">
        <v>343</v>
      </c>
      <c r="J286">
        <v>2</v>
      </c>
      <c r="K286" t="s">
        <v>197</v>
      </c>
      <c r="L286" t="s">
        <v>196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f t="shared" si="16"/>
        <v>343.07142113559968</v>
      </c>
      <c r="S286">
        <f t="shared" si="17"/>
        <v>428.83927641949958</v>
      </c>
    </row>
    <row r="287" spans="1:19" x14ac:dyDescent="0.3">
      <c r="A287">
        <v>1</v>
      </c>
      <c r="B287">
        <v>0</v>
      </c>
      <c r="C287" t="s">
        <v>194</v>
      </c>
      <c r="D287" t="s">
        <v>195</v>
      </c>
      <c r="E287" t="s">
        <v>196</v>
      </c>
      <c r="F287">
        <v>320</v>
      </c>
      <c r="G287">
        <v>572</v>
      </c>
      <c r="H287">
        <v>323</v>
      </c>
      <c r="I287">
        <v>94</v>
      </c>
      <c r="J287">
        <v>2</v>
      </c>
      <c r="K287" t="s">
        <v>197</v>
      </c>
      <c r="L287" t="s">
        <v>196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f t="shared" si="16"/>
        <v>336.40005945302687</v>
      </c>
      <c r="S287">
        <f t="shared" si="17"/>
        <v>420.50007431628359</v>
      </c>
    </row>
    <row r="288" spans="1:19" x14ac:dyDescent="0.3">
      <c r="A288">
        <v>2</v>
      </c>
      <c r="B288">
        <v>1</v>
      </c>
      <c r="C288" t="s">
        <v>194</v>
      </c>
      <c r="D288" t="s">
        <v>195</v>
      </c>
      <c r="E288" t="s">
        <v>196</v>
      </c>
      <c r="F288">
        <v>521</v>
      </c>
      <c r="G288">
        <v>436</v>
      </c>
      <c r="H288">
        <v>8</v>
      </c>
      <c r="I288">
        <v>103</v>
      </c>
      <c r="J288">
        <v>2</v>
      </c>
      <c r="K288" t="s">
        <v>197</v>
      </c>
      <c r="L288" t="s">
        <v>196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f t="shared" si="16"/>
        <v>103.31021246711285</v>
      </c>
      <c r="S288">
        <f t="shared" si="17"/>
        <v>129.13776558389105</v>
      </c>
    </row>
    <row r="289" spans="1:19" x14ac:dyDescent="0.3">
      <c r="A289">
        <v>3</v>
      </c>
      <c r="B289">
        <v>2</v>
      </c>
      <c r="C289" t="s">
        <v>194</v>
      </c>
      <c r="D289" t="s">
        <v>195</v>
      </c>
      <c r="E289" t="s">
        <v>196</v>
      </c>
      <c r="F289">
        <v>398</v>
      </c>
      <c r="G289">
        <v>538</v>
      </c>
      <c r="H289">
        <v>5</v>
      </c>
      <c r="I289">
        <v>53</v>
      </c>
      <c r="J289">
        <v>2</v>
      </c>
      <c r="K289" t="s">
        <v>197</v>
      </c>
      <c r="L289" t="s">
        <v>196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f t="shared" si="16"/>
        <v>53.235326616824658</v>
      </c>
      <c r="S289">
        <f t="shared" si="17"/>
        <v>66.544158271030824</v>
      </c>
    </row>
    <row r="290" spans="1:19" x14ac:dyDescent="0.3">
      <c r="A290">
        <v>4</v>
      </c>
      <c r="B290">
        <v>3</v>
      </c>
      <c r="C290" t="s">
        <v>194</v>
      </c>
      <c r="D290" t="s">
        <v>195</v>
      </c>
      <c r="E290" t="s">
        <v>196</v>
      </c>
      <c r="F290">
        <v>366</v>
      </c>
      <c r="G290">
        <v>546</v>
      </c>
      <c r="H290">
        <v>1</v>
      </c>
      <c r="I290">
        <v>60</v>
      </c>
      <c r="J290">
        <v>2</v>
      </c>
      <c r="K290" t="s">
        <v>197</v>
      </c>
      <c r="L290" t="s">
        <v>196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f t="shared" si="16"/>
        <v>60.00833275470999</v>
      </c>
      <c r="S290">
        <f t="shared" si="17"/>
        <v>75.010415943387486</v>
      </c>
    </row>
    <row r="291" spans="1:19" x14ac:dyDescent="0.3">
      <c r="A291">
        <v>5</v>
      </c>
      <c r="B291">
        <v>4</v>
      </c>
      <c r="C291" t="s">
        <v>194</v>
      </c>
      <c r="D291" t="s">
        <v>195</v>
      </c>
      <c r="E291" t="s">
        <v>196</v>
      </c>
      <c r="F291">
        <v>860</v>
      </c>
      <c r="G291">
        <v>673</v>
      </c>
      <c r="H291">
        <v>66</v>
      </c>
      <c r="I291">
        <v>34</v>
      </c>
      <c r="J291">
        <v>2</v>
      </c>
      <c r="K291" t="s">
        <v>197</v>
      </c>
      <c r="L291" t="s">
        <v>196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f t="shared" si="16"/>
        <v>74.242844773082339</v>
      </c>
      <c r="S291">
        <f t="shared" si="17"/>
        <v>92.803555966352917</v>
      </c>
    </row>
    <row r="292" spans="1:19" x14ac:dyDescent="0.3">
      <c r="A292">
        <v>6</v>
      </c>
      <c r="B292">
        <v>5</v>
      </c>
      <c r="C292" t="s">
        <v>194</v>
      </c>
      <c r="D292" t="s">
        <v>195</v>
      </c>
      <c r="E292" t="s">
        <v>196</v>
      </c>
      <c r="F292">
        <v>857</v>
      </c>
      <c r="G292">
        <v>645</v>
      </c>
      <c r="H292">
        <v>77</v>
      </c>
      <c r="I292">
        <v>104</v>
      </c>
      <c r="J292">
        <v>2</v>
      </c>
      <c r="K292" t="s">
        <v>197</v>
      </c>
      <c r="L292" t="s">
        <v>196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f t="shared" si="16"/>
        <v>129.40247292845683</v>
      </c>
      <c r="S292">
        <f t="shared" si="17"/>
        <v>161.75309116057102</v>
      </c>
    </row>
    <row r="293" spans="1:19" x14ac:dyDescent="0.3">
      <c r="A293">
        <v>7</v>
      </c>
      <c r="B293">
        <v>6</v>
      </c>
      <c r="C293" t="s">
        <v>194</v>
      </c>
      <c r="D293" t="s">
        <v>195</v>
      </c>
      <c r="E293" t="s">
        <v>196</v>
      </c>
      <c r="F293">
        <v>513</v>
      </c>
      <c r="G293">
        <v>722</v>
      </c>
      <c r="H293">
        <v>1</v>
      </c>
      <c r="I293">
        <v>80</v>
      </c>
      <c r="J293">
        <v>2</v>
      </c>
      <c r="K293" t="s">
        <v>197</v>
      </c>
      <c r="L293" t="s">
        <v>196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f t="shared" si="16"/>
        <v>80.006249755878443</v>
      </c>
      <c r="S293">
        <f t="shared" si="17"/>
        <v>100.00781219484804</v>
      </c>
    </row>
    <row r="294" spans="1:19" x14ac:dyDescent="0.3">
      <c r="A294">
        <v>8</v>
      </c>
      <c r="B294">
        <v>7</v>
      </c>
      <c r="C294" t="s">
        <v>194</v>
      </c>
      <c r="D294" t="s">
        <v>195</v>
      </c>
      <c r="E294" t="s">
        <v>196</v>
      </c>
      <c r="F294">
        <v>1181</v>
      </c>
      <c r="G294">
        <v>408</v>
      </c>
      <c r="H294">
        <v>12</v>
      </c>
      <c r="I294">
        <v>79</v>
      </c>
      <c r="J294">
        <v>2</v>
      </c>
      <c r="K294" t="s">
        <v>197</v>
      </c>
      <c r="L294" t="s">
        <v>196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f t="shared" si="16"/>
        <v>79.906195003891909</v>
      </c>
      <c r="S294">
        <f t="shared" si="17"/>
        <v>99.882743754864876</v>
      </c>
    </row>
    <row r="295" spans="1:19" x14ac:dyDescent="0.3">
      <c r="A295">
        <v>9</v>
      </c>
      <c r="B295">
        <v>8</v>
      </c>
      <c r="C295" t="s">
        <v>194</v>
      </c>
      <c r="D295" t="s">
        <v>195</v>
      </c>
      <c r="E295" t="s">
        <v>196</v>
      </c>
      <c r="F295">
        <v>1269</v>
      </c>
      <c r="G295">
        <v>361</v>
      </c>
      <c r="H295">
        <v>6</v>
      </c>
      <c r="I295">
        <v>64</v>
      </c>
      <c r="J295">
        <v>2</v>
      </c>
      <c r="K295" t="s">
        <v>197</v>
      </c>
      <c r="L295" t="s">
        <v>196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f t="shared" si="16"/>
        <v>64.280634719952786</v>
      </c>
      <c r="S295">
        <f t="shared" si="17"/>
        <v>80.350793399940983</v>
      </c>
    </row>
    <row r="296" spans="1:19" x14ac:dyDescent="0.3">
      <c r="A296">
        <v>10</v>
      </c>
      <c r="B296">
        <v>9</v>
      </c>
      <c r="C296" t="s">
        <v>194</v>
      </c>
      <c r="D296" t="s">
        <v>195</v>
      </c>
      <c r="E296" t="s">
        <v>196</v>
      </c>
      <c r="F296">
        <v>1090</v>
      </c>
      <c r="G296">
        <v>238</v>
      </c>
      <c r="H296">
        <v>65</v>
      </c>
      <c r="I296">
        <v>25</v>
      </c>
      <c r="J296">
        <v>2</v>
      </c>
      <c r="K296" t="s">
        <v>197</v>
      </c>
      <c r="L296" t="s">
        <v>196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f t="shared" si="16"/>
        <v>69.641941385920603</v>
      </c>
      <c r="S296">
        <f t="shared" si="17"/>
        <v>87.052426732400747</v>
      </c>
    </row>
    <row r="297" spans="1:19" x14ac:dyDescent="0.3">
      <c r="A297">
        <v>11</v>
      </c>
      <c r="B297">
        <v>10</v>
      </c>
      <c r="C297" t="s">
        <v>194</v>
      </c>
      <c r="D297" t="s">
        <v>195</v>
      </c>
      <c r="E297" t="s">
        <v>196</v>
      </c>
      <c r="F297">
        <v>977</v>
      </c>
      <c r="G297">
        <v>22</v>
      </c>
      <c r="H297">
        <v>33</v>
      </c>
      <c r="I297">
        <v>309</v>
      </c>
      <c r="J297">
        <v>2</v>
      </c>
      <c r="K297" t="s">
        <v>197</v>
      </c>
      <c r="L297" t="s">
        <v>196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f t="shared" si="16"/>
        <v>310.75713990188547</v>
      </c>
      <c r="S297">
        <f t="shared" si="17"/>
        <v>388.44642487735683</v>
      </c>
    </row>
    <row r="298" spans="1:19" x14ac:dyDescent="0.3">
      <c r="A298">
        <v>12</v>
      </c>
      <c r="B298">
        <v>11</v>
      </c>
      <c r="C298" t="s">
        <v>194</v>
      </c>
      <c r="D298" t="s">
        <v>195</v>
      </c>
      <c r="E298" t="s">
        <v>196</v>
      </c>
      <c r="F298">
        <v>870</v>
      </c>
      <c r="G298">
        <v>253</v>
      </c>
      <c r="H298">
        <v>39</v>
      </c>
      <c r="I298">
        <v>62</v>
      </c>
      <c r="J298">
        <v>2</v>
      </c>
      <c r="K298" t="s">
        <v>197</v>
      </c>
      <c r="L298" t="s">
        <v>196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f t="shared" si="16"/>
        <v>73.246160308919954</v>
      </c>
      <c r="S298">
        <f t="shared" si="17"/>
        <v>91.557700386149932</v>
      </c>
    </row>
    <row r="299" spans="1:19" x14ac:dyDescent="0.3">
      <c r="A299">
        <v>13</v>
      </c>
      <c r="B299">
        <v>12</v>
      </c>
      <c r="C299" t="s">
        <v>194</v>
      </c>
      <c r="D299" t="s">
        <v>195</v>
      </c>
      <c r="E299" t="s">
        <v>196</v>
      </c>
      <c r="F299">
        <v>793</v>
      </c>
      <c r="G299">
        <v>58</v>
      </c>
      <c r="H299">
        <v>86</v>
      </c>
      <c r="I299">
        <v>69</v>
      </c>
      <c r="J299">
        <v>2</v>
      </c>
      <c r="K299" t="s">
        <v>197</v>
      </c>
      <c r="L299" t="s">
        <v>196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f t="shared" si="16"/>
        <v>110.25878649794764</v>
      </c>
      <c r="S299">
        <f t="shared" si="17"/>
        <v>137.82348312243454</v>
      </c>
    </row>
    <row r="300" spans="1:19" x14ac:dyDescent="0.3">
      <c r="A300">
        <v>14</v>
      </c>
      <c r="B300">
        <v>13</v>
      </c>
      <c r="C300" t="s">
        <v>194</v>
      </c>
      <c r="D300" t="s">
        <v>195</v>
      </c>
      <c r="E300" t="s">
        <v>196</v>
      </c>
      <c r="F300">
        <v>766</v>
      </c>
      <c r="G300">
        <v>249</v>
      </c>
      <c r="H300">
        <v>27</v>
      </c>
      <c r="I300">
        <v>38</v>
      </c>
      <c r="J300">
        <v>2</v>
      </c>
      <c r="K300" t="s">
        <v>197</v>
      </c>
      <c r="L300" t="s">
        <v>196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f t="shared" si="16"/>
        <v>46.61544808322666</v>
      </c>
      <c r="S300">
        <f t="shared" si="17"/>
        <v>58.269310104033323</v>
      </c>
    </row>
    <row r="301" spans="1:19" x14ac:dyDescent="0.3">
      <c r="A301">
        <v>15</v>
      </c>
      <c r="B301">
        <v>14</v>
      </c>
      <c r="C301" t="s">
        <v>194</v>
      </c>
      <c r="D301" t="s">
        <v>195</v>
      </c>
      <c r="E301" t="s">
        <v>196</v>
      </c>
      <c r="F301">
        <v>616</v>
      </c>
      <c r="G301">
        <v>298</v>
      </c>
      <c r="H301">
        <v>7</v>
      </c>
      <c r="I301">
        <v>43</v>
      </c>
      <c r="J301">
        <v>2</v>
      </c>
      <c r="K301" t="s">
        <v>197</v>
      </c>
      <c r="L301" t="s">
        <v>196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f t="shared" si="16"/>
        <v>43.56604182158393</v>
      </c>
      <c r="S301">
        <f t="shared" si="17"/>
        <v>54.457552276979911</v>
      </c>
    </row>
    <row r="302" spans="1:19" x14ac:dyDescent="0.3">
      <c r="A302">
        <v>16</v>
      </c>
      <c r="B302">
        <v>15</v>
      </c>
      <c r="C302" t="s">
        <v>194</v>
      </c>
      <c r="D302" t="s">
        <v>195</v>
      </c>
      <c r="E302" t="s">
        <v>196</v>
      </c>
      <c r="F302">
        <v>605</v>
      </c>
      <c r="G302">
        <v>24</v>
      </c>
      <c r="H302">
        <v>1</v>
      </c>
      <c r="I302">
        <v>82</v>
      </c>
      <c r="J302">
        <v>2</v>
      </c>
      <c r="K302" t="s">
        <v>197</v>
      </c>
      <c r="L302" t="s">
        <v>196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f t="shared" si="16"/>
        <v>82.006097334283623</v>
      </c>
      <c r="S302">
        <f t="shared" si="17"/>
        <v>102.50762166785452</v>
      </c>
    </row>
    <row r="303" spans="1:19" x14ac:dyDescent="0.3">
      <c r="A303">
        <v>17</v>
      </c>
      <c r="B303">
        <v>16</v>
      </c>
      <c r="C303" t="s">
        <v>194</v>
      </c>
      <c r="D303" t="s">
        <v>195</v>
      </c>
      <c r="E303" t="s">
        <v>196</v>
      </c>
      <c r="F303">
        <v>172</v>
      </c>
      <c r="G303">
        <v>101</v>
      </c>
      <c r="H303">
        <v>97</v>
      </c>
      <c r="I303">
        <v>72</v>
      </c>
      <c r="J303">
        <v>2</v>
      </c>
      <c r="K303" t="s">
        <v>197</v>
      </c>
      <c r="L303" t="s">
        <v>196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f t="shared" si="16"/>
        <v>120.80149005703531</v>
      </c>
      <c r="S303">
        <f t="shared" si="17"/>
        <v>151.00186257129414</v>
      </c>
    </row>
    <row r="304" spans="1:19" x14ac:dyDescent="0.3">
      <c r="A304">
        <v>18</v>
      </c>
      <c r="B304">
        <v>17</v>
      </c>
      <c r="C304" t="s">
        <v>194</v>
      </c>
      <c r="D304" t="s">
        <v>195</v>
      </c>
      <c r="E304" t="s">
        <v>196</v>
      </c>
      <c r="F304">
        <v>6</v>
      </c>
      <c r="G304">
        <v>50</v>
      </c>
      <c r="H304">
        <v>1</v>
      </c>
      <c r="I304">
        <v>467</v>
      </c>
      <c r="J304">
        <v>2</v>
      </c>
      <c r="K304" t="s">
        <v>197</v>
      </c>
      <c r="L304" t="s">
        <v>196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f t="shared" si="16"/>
        <v>467.00107066258425</v>
      </c>
      <c r="S304">
        <f t="shared" si="17"/>
        <v>583.7513383282303</v>
      </c>
    </row>
    <row r="305" spans="1:19" x14ac:dyDescent="0.3">
      <c r="A305">
        <v>19</v>
      </c>
      <c r="B305">
        <v>18</v>
      </c>
      <c r="C305" t="s">
        <v>194</v>
      </c>
      <c r="D305" t="s">
        <v>195</v>
      </c>
      <c r="E305" t="s">
        <v>196</v>
      </c>
      <c r="F305">
        <v>12</v>
      </c>
      <c r="G305">
        <v>161</v>
      </c>
      <c r="H305">
        <v>1</v>
      </c>
      <c r="I305">
        <v>113</v>
      </c>
      <c r="J305">
        <v>2</v>
      </c>
      <c r="K305" t="s">
        <v>197</v>
      </c>
      <c r="L305" t="s">
        <v>196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f t="shared" si="16"/>
        <v>113.00442469213318</v>
      </c>
      <c r="S305">
        <f t="shared" si="17"/>
        <v>141.25553086516646</v>
      </c>
    </row>
    <row r="306" spans="1:19" x14ac:dyDescent="0.3">
      <c r="A306">
        <v>20</v>
      </c>
      <c r="B306">
        <v>19</v>
      </c>
      <c r="C306" t="s">
        <v>194</v>
      </c>
      <c r="D306" t="s">
        <v>195</v>
      </c>
      <c r="E306" t="s">
        <v>196</v>
      </c>
      <c r="F306">
        <v>204</v>
      </c>
      <c r="G306">
        <v>705</v>
      </c>
      <c r="H306">
        <v>5</v>
      </c>
      <c r="I306">
        <v>58</v>
      </c>
      <c r="J306">
        <v>2</v>
      </c>
      <c r="K306" t="s">
        <v>197</v>
      </c>
      <c r="L306" t="s">
        <v>196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f t="shared" si="16"/>
        <v>58.215118311311535</v>
      </c>
      <c r="S306">
        <f t="shared" si="17"/>
        <v>72.76889788913941</v>
      </c>
    </row>
    <row r="307" spans="1:19" x14ac:dyDescent="0.3">
      <c r="A307">
        <v>21</v>
      </c>
      <c r="B307">
        <v>20</v>
      </c>
      <c r="C307" t="s">
        <v>194</v>
      </c>
      <c r="D307" t="s">
        <v>195</v>
      </c>
      <c r="E307" t="s">
        <v>196</v>
      </c>
      <c r="F307">
        <v>93</v>
      </c>
      <c r="G307">
        <v>766</v>
      </c>
      <c r="H307">
        <v>4</v>
      </c>
      <c r="I307">
        <v>37</v>
      </c>
      <c r="J307">
        <v>2</v>
      </c>
      <c r="K307" t="s">
        <v>197</v>
      </c>
      <c r="L307" t="s">
        <v>196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f t="shared" si="16"/>
        <v>37.215588131856791</v>
      </c>
      <c r="S307">
        <f t="shared" si="17"/>
        <v>46.519485164820985</v>
      </c>
    </row>
    <row r="308" spans="1:19" x14ac:dyDescent="0.3">
      <c r="A308">
        <v>22</v>
      </c>
      <c r="B308">
        <v>21</v>
      </c>
      <c r="C308" t="s">
        <v>194</v>
      </c>
      <c r="D308" t="s">
        <v>195</v>
      </c>
      <c r="E308" t="s">
        <v>196</v>
      </c>
      <c r="F308">
        <v>62</v>
      </c>
      <c r="G308">
        <v>805</v>
      </c>
      <c r="H308">
        <v>71</v>
      </c>
      <c r="I308">
        <v>5</v>
      </c>
      <c r="J308">
        <v>2</v>
      </c>
      <c r="K308" t="s">
        <v>197</v>
      </c>
      <c r="L308" t="s">
        <v>196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f t="shared" si="16"/>
        <v>71.175838597096984</v>
      </c>
      <c r="S308">
        <f t="shared" si="17"/>
        <v>88.969798246371226</v>
      </c>
    </row>
    <row r="309" spans="1:19" x14ac:dyDescent="0.3">
      <c r="A309">
        <v>23</v>
      </c>
      <c r="B309">
        <v>22</v>
      </c>
      <c r="C309" t="s">
        <v>194</v>
      </c>
      <c r="D309" t="s">
        <v>195</v>
      </c>
      <c r="E309" t="s">
        <v>196</v>
      </c>
      <c r="F309">
        <v>496</v>
      </c>
      <c r="G309">
        <v>209</v>
      </c>
      <c r="H309">
        <v>249</v>
      </c>
      <c r="I309">
        <v>210</v>
      </c>
      <c r="J309">
        <v>2</v>
      </c>
      <c r="K309" t="s">
        <v>197</v>
      </c>
      <c r="L309" t="s">
        <v>196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f t="shared" si="16"/>
        <v>325.73148450832934</v>
      </c>
      <c r="S309">
        <f t="shared" si="17"/>
        <v>407.16435563541165</v>
      </c>
    </row>
    <row r="310" spans="1:19" x14ac:dyDescent="0.3">
      <c r="A310">
        <v>24</v>
      </c>
      <c r="B310">
        <v>23</v>
      </c>
      <c r="C310" t="s">
        <v>194</v>
      </c>
      <c r="D310" t="s">
        <v>195</v>
      </c>
      <c r="E310" t="s">
        <v>196</v>
      </c>
      <c r="F310">
        <v>457</v>
      </c>
      <c r="G310">
        <v>214</v>
      </c>
      <c r="H310">
        <v>1</v>
      </c>
      <c r="I310">
        <v>31</v>
      </c>
      <c r="J310">
        <v>2</v>
      </c>
      <c r="K310" t="s">
        <v>197</v>
      </c>
      <c r="L310" t="s">
        <v>196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f t="shared" si="16"/>
        <v>31.016124838541646</v>
      </c>
      <c r="S310">
        <f t="shared" si="17"/>
        <v>38.770156048177057</v>
      </c>
    </row>
    <row r="311" spans="1:19" x14ac:dyDescent="0.3">
      <c r="A311">
        <v>25</v>
      </c>
      <c r="B311">
        <v>24</v>
      </c>
      <c r="C311" t="s">
        <v>194</v>
      </c>
      <c r="D311" t="s">
        <v>195</v>
      </c>
      <c r="E311" t="s">
        <v>196</v>
      </c>
      <c r="F311">
        <v>725</v>
      </c>
      <c r="G311">
        <v>769</v>
      </c>
      <c r="H311">
        <v>14</v>
      </c>
      <c r="I311">
        <v>61</v>
      </c>
      <c r="J311">
        <v>2</v>
      </c>
      <c r="K311" t="s">
        <v>197</v>
      </c>
      <c r="L311" t="s">
        <v>196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f t="shared" si="16"/>
        <v>62.585940913275401</v>
      </c>
      <c r="S311">
        <f t="shared" si="17"/>
        <v>78.232426141594246</v>
      </c>
    </row>
    <row r="312" spans="1:19" x14ac:dyDescent="0.3">
      <c r="A312">
        <v>26</v>
      </c>
      <c r="B312">
        <v>25</v>
      </c>
      <c r="C312" t="s">
        <v>194</v>
      </c>
      <c r="D312" t="s">
        <v>195</v>
      </c>
      <c r="E312" t="s">
        <v>196</v>
      </c>
      <c r="F312">
        <v>1080</v>
      </c>
      <c r="G312">
        <v>1016</v>
      </c>
      <c r="H312">
        <v>105</v>
      </c>
      <c r="I312">
        <v>2</v>
      </c>
      <c r="J312">
        <v>2</v>
      </c>
      <c r="K312" t="s">
        <v>197</v>
      </c>
      <c r="L312" t="s">
        <v>196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f t="shared" si="16"/>
        <v>105.01904589168576</v>
      </c>
      <c r="S312">
        <f t="shared" si="17"/>
        <v>131.27380736460719</v>
      </c>
    </row>
    <row r="313" spans="1:19" x14ac:dyDescent="0.3">
      <c r="A313">
        <v>27</v>
      </c>
      <c r="B313">
        <v>26</v>
      </c>
      <c r="C313" t="s">
        <v>194</v>
      </c>
      <c r="D313" t="s">
        <v>195</v>
      </c>
      <c r="E313" t="s">
        <v>196</v>
      </c>
      <c r="F313">
        <v>1328</v>
      </c>
      <c r="G313">
        <v>86</v>
      </c>
      <c r="H313">
        <v>2</v>
      </c>
      <c r="I313">
        <v>51</v>
      </c>
      <c r="J313">
        <v>2</v>
      </c>
      <c r="K313" t="s">
        <v>197</v>
      </c>
      <c r="L313" t="s">
        <v>196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f t="shared" si="16"/>
        <v>51.039200620699383</v>
      </c>
      <c r="S313">
        <f t="shared" si="17"/>
        <v>63.799000775874227</v>
      </c>
    </row>
    <row r="314" spans="1:19" x14ac:dyDescent="0.3">
      <c r="A314">
        <v>28</v>
      </c>
      <c r="B314">
        <v>27</v>
      </c>
      <c r="C314" t="s">
        <v>194</v>
      </c>
      <c r="D314" t="s">
        <v>195</v>
      </c>
      <c r="E314" t="s">
        <v>196</v>
      </c>
      <c r="F314">
        <v>1296</v>
      </c>
      <c r="G314">
        <v>6</v>
      </c>
      <c r="H314">
        <v>58</v>
      </c>
      <c r="I314">
        <v>37</v>
      </c>
      <c r="J314">
        <v>2</v>
      </c>
      <c r="K314" t="s">
        <v>197</v>
      </c>
      <c r="L314" t="s">
        <v>196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f t="shared" si="16"/>
        <v>68.796802251267465</v>
      </c>
      <c r="S314">
        <f t="shared" si="17"/>
        <v>85.996002814084321</v>
      </c>
    </row>
    <row r="315" spans="1:19" x14ac:dyDescent="0.3">
      <c r="A315">
        <v>29</v>
      </c>
      <c r="B315">
        <v>28</v>
      </c>
      <c r="C315" t="s">
        <v>194</v>
      </c>
      <c r="D315" t="s">
        <v>195</v>
      </c>
      <c r="E315" t="s">
        <v>196</v>
      </c>
      <c r="F315">
        <v>646</v>
      </c>
      <c r="G315">
        <v>485</v>
      </c>
      <c r="H315">
        <v>3</v>
      </c>
      <c r="I315">
        <v>42</v>
      </c>
      <c r="J315">
        <v>2</v>
      </c>
      <c r="K315" t="s">
        <v>197</v>
      </c>
      <c r="L315" t="s">
        <v>196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f t="shared" si="16"/>
        <v>42.107006542854599</v>
      </c>
      <c r="S315">
        <f t="shared" si="17"/>
        <v>52.633758178568243</v>
      </c>
    </row>
    <row r="316" spans="1:19" x14ac:dyDescent="0.3">
      <c r="A316">
        <v>30</v>
      </c>
      <c r="B316">
        <v>29</v>
      </c>
      <c r="C316" t="s">
        <v>194</v>
      </c>
      <c r="D316" t="s">
        <v>195</v>
      </c>
      <c r="E316" t="s">
        <v>196</v>
      </c>
      <c r="F316">
        <v>1262</v>
      </c>
      <c r="G316">
        <v>772</v>
      </c>
      <c r="H316">
        <v>13</v>
      </c>
      <c r="I316">
        <v>47</v>
      </c>
      <c r="J316">
        <v>2</v>
      </c>
      <c r="K316" t="s">
        <v>197</v>
      </c>
      <c r="L316" t="s">
        <v>196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f t="shared" si="16"/>
        <v>48.764741360946438</v>
      </c>
      <c r="S316">
        <f t="shared" si="17"/>
        <v>60.955926701183046</v>
      </c>
    </row>
    <row r="317" spans="1:19" x14ac:dyDescent="0.3">
      <c r="A317">
        <v>31</v>
      </c>
      <c r="B317">
        <v>30</v>
      </c>
      <c r="C317" t="s">
        <v>194</v>
      </c>
      <c r="D317" t="s">
        <v>195</v>
      </c>
      <c r="E317" t="s">
        <v>196</v>
      </c>
      <c r="F317">
        <v>1201</v>
      </c>
      <c r="G317">
        <v>808</v>
      </c>
      <c r="H317">
        <v>33</v>
      </c>
      <c r="I317">
        <v>21</v>
      </c>
      <c r="J317">
        <v>2</v>
      </c>
      <c r="K317" t="s">
        <v>197</v>
      </c>
      <c r="L317" t="s">
        <v>196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f t="shared" si="16"/>
        <v>39.11521443121589</v>
      </c>
      <c r="S317">
        <f t="shared" si="17"/>
        <v>48.894018039019862</v>
      </c>
    </row>
    <row r="318" spans="1:19" x14ac:dyDescent="0.3">
      <c r="A318">
        <v>1</v>
      </c>
      <c r="B318">
        <v>0</v>
      </c>
      <c r="C318" t="s">
        <v>194</v>
      </c>
      <c r="D318" t="s">
        <v>195</v>
      </c>
      <c r="E318" t="s">
        <v>196</v>
      </c>
      <c r="F318">
        <v>1082</v>
      </c>
      <c r="G318">
        <v>1012</v>
      </c>
      <c r="H318">
        <v>101</v>
      </c>
      <c r="I318">
        <v>5</v>
      </c>
      <c r="J318">
        <v>2</v>
      </c>
      <c r="K318" t="s">
        <v>197</v>
      </c>
      <c r="L318" t="s">
        <v>196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f t="shared" si="16"/>
        <v>101.1236866416568</v>
      </c>
      <c r="S318">
        <f t="shared" si="17"/>
        <v>126.404608302071</v>
      </c>
    </row>
    <row r="319" spans="1:19" x14ac:dyDescent="0.3">
      <c r="A319">
        <v>2</v>
      </c>
      <c r="B319">
        <v>1</v>
      </c>
      <c r="C319" t="s">
        <v>194</v>
      </c>
      <c r="D319" t="s">
        <v>195</v>
      </c>
      <c r="E319" t="s">
        <v>196</v>
      </c>
      <c r="F319">
        <v>493</v>
      </c>
      <c r="G319">
        <v>1005</v>
      </c>
      <c r="H319">
        <v>760</v>
      </c>
      <c r="I319">
        <v>9</v>
      </c>
      <c r="J319">
        <v>2</v>
      </c>
      <c r="K319" t="s">
        <v>197</v>
      </c>
      <c r="L319" t="s">
        <v>196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f t="shared" si="16"/>
        <v>760.05328760554676</v>
      </c>
      <c r="S319">
        <f t="shared" si="17"/>
        <v>950.06660950693345</v>
      </c>
    </row>
    <row r="320" spans="1:19" x14ac:dyDescent="0.3">
      <c r="A320">
        <v>3</v>
      </c>
      <c r="B320">
        <v>2</v>
      </c>
      <c r="C320" t="s">
        <v>194</v>
      </c>
      <c r="D320" t="s">
        <v>195</v>
      </c>
      <c r="E320" t="s">
        <v>196</v>
      </c>
      <c r="F320">
        <v>860</v>
      </c>
      <c r="G320">
        <v>800</v>
      </c>
      <c r="H320">
        <v>71</v>
      </c>
      <c r="I320">
        <v>115</v>
      </c>
      <c r="J320">
        <v>2</v>
      </c>
      <c r="K320" t="s">
        <v>197</v>
      </c>
      <c r="L320" t="s">
        <v>196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f t="shared" si="16"/>
        <v>135.15176654413364</v>
      </c>
      <c r="S320">
        <f t="shared" si="17"/>
        <v>168.93970818016703</v>
      </c>
    </row>
    <row r="321" spans="1:19" x14ac:dyDescent="0.3">
      <c r="A321">
        <v>4</v>
      </c>
      <c r="B321">
        <v>3</v>
      </c>
      <c r="C321" t="s">
        <v>194</v>
      </c>
      <c r="D321" t="s">
        <v>195</v>
      </c>
      <c r="E321" t="s">
        <v>196</v>
      </c>
      <c r="F321">
        <v>718</v>
      </c>
      <c r="G321">
        <v>844</v>
      </c>
      <c r="H321">
        <v>79</v>
      </c>
      <c r="I321">
        <v>94</v>
      </c>
      <c r="J321">
        <v>2</v>
      </c>
      <c r="K321" t="s">
        <v>197</v>
      </c>
      <c r="L321" t="s">
        <v>196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f t="shared" si="16"/>
        <v>122.78843593759146</v>
      </c>
      <c r="S321">
        <f t="shared" si="17"/>
        <v>153.48554492198932</v>
      </c>
    </row>
    <row r="322" spans="1:19" x14ac:dyDescent="0.3">
      <c r="A322">
        <v>5</v>
      </c>
      <c r="B322">
        <v>4</v>
      </c>
      <c r="C322" t="s">
        <v>194</v>
      </c>
      <c r="D322" t="s">
        <v>195</v>
      </c>
      <c r="E322" t="s">
        <v>196</v>
      </c>
      <c r="F322">
        <v>844</v>
      </c>
      <c r="G322">
        <v>704</v>
      </c>
      <c r="H322">
        <v>107</v>
      </c>
      <c r="I322">
        <v>11</v>
      </c>
      <c r="J322">
        <v>2</v>
      </c>
      <c r="K322" t="s">
        <v>197</v>
      </c>
      <c r="L322" t="s">
        <v>196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f t="shared" si="16"/>
        <v>107.56393447619885</v>
      </c>
      <c r="S322">
        <f t="shared" si="17"/>
        <v>134.45491809524856</v>
      </c>
    </row>
    <row r="323" spans="1:19" x14ac:dyDescent="0.3">
      <c r="A323">
        <v>6</v>
      </c>
      <c r="B323">
        <v>5</v>
      </c>
      <c r="C323" t="s">
        <v>194</v>
      </c>
      <c r="D323" t="s">
        <v>195</v>
      </c>
      <c r="E323" t="s">
        <v>196</v>
      </c>
      <c r="F323">
        <v>717</v>
      </c>
      <c r="G323">
        <v>582</v>
      </c>
      <c r="H323">
        <v>25</v>
      </c>
      <c r="I323">
        <v>49</v>
      </c>
      <c r="J323">
        <v>2</v>
      </c>
      <c r="K323" t="s">
        <v>197</v>
      </c>
      <c r="L323" t="s">
        <v>196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f t="shared" ref="R323:R356" si="18">((H323^2)+(I323^2))^0.5</f>
        <v>55.009090157900268</v>
      </c>
      <c r="S323">
        <f t="shared" ref="S323:S356" si="19">R323/0.8</f>
        <v>68.761362697375333</v>
      </c>
    </row>
    <row r="324" spans="1:19" x14ac:dyDescent="0.3">
      <c r="A324">
        <v>7</v>
      </c>
      <c r="B324">
        <v>6</v>
      </c>
      <c r="C324" t="s">
        <v>194</v>
      </c>
      <c r="D324" t="s">
        <v>195</v>
      </c>
      <c r="E324" t="s">
        <v>196</v>
      </c>
      <c r="F324">
        <v>946</v>
      </c>
      <c r="G324">
        <v>506</v>
      </c>
      <c r="H324">
        <v>12</v>
      </c>
      <c r="I324">
        <v>48</v>
      </c>
      <c r="J324">
        <v>2</v>
      </c>
      <c r="K324" t="s">
        <v>197</v>
      </c>
      <c r="L324" t="s">
        <v>196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f t="shared" si="18"/>
        <v>49.477267507411923</v>
      </c>
      <c r="S324">
        <f t="shared" si="19"/>
        <v>61.846584384264901</v>
      </c>
    </row>
    <row r="325" spans="1:19" x14ac:dyDescent="0.3">
      <c r="A325">
        <v>8</v>
      </c>
      <c r="B325">
        <v>7</v>
      </c>
      <c r="C325" t="s">
        <v>194</v>
      </c>
      <c r="D325" t="s">
        <v>195</v>
      </c>
      <c r="E325" t="s">
        <v>196</v>
      </c>
      <c r="F325">
        <v>882</v>
      </c>
      <c r="G325">
        <v>394</v>
      </c>
      <c r="H325">
        <v>15</v>
      </c>
      <c r="I325">
        <v>59</v>
      </c>
      <c r="J325">
        <v>2</v>
      </c>
      <c r="K325" t="s">
        <v>197</v>
      </c>
      <c r="L325" t="s">
        <v>196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f t="shared" si="18"/>
        <v>60.876925020897694</v>
      </c>
      <c r="S325">
        <f t="shared" si="19"/>
        <v>76.096156276122116</v>
      </c>
    </row>
    <row r="326" spans="1:19" x14ac:dyDescent="0.3">
      <c r="A326">
        <v>9</v>
      </c>
      <c r="B326">
        <v>8</v>
      </c>
      <c r="C326" t="s">
        <v>194</v>
      </c>
      <c r="D326" t="s">
        <v>195</v>
      </c>
      <c r="E326" t="s">
        <v>196</v>
      </c>
      <c r="F326">
        <v>994</v>
      </c>
      <c r="G326">
        <v>273</v>
      </c>
      <c r="H326">
        <v>35</v>
      </c>
      <c r="I326">
        <v>58</v>
      </c>
      <c r="J326">
        <v>2</v>
      </c>
      <c r="K326" t="s">
        <v>197</v>
      </c>
      <c r="L326" t="s">
        <v>196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f t="shared" si="18"/>
        <v>67.742158217759794</v>
      </c>
      <c r="S326">
        <f t="shared" si="19"/>
        <v>84.677697772199735</v>
      </c>
    </row>
    <row r="327" spans="1:19" x14ac:dyDescent="0.3">
      <c r="A327">
        <v>10</v>
      </c>
      <c r="B327">
        <v>9</v>
      </c>
      <c r="C327" t="s">
        <v>194</v>
      </c>
      <c r="D327" t="s">
        <v>195</v>
      </c>
      <c r="E327" t="s">
        <v>196</v>
      </c>
      <c r="F327">
        <v>948</v>
      </c>
      <c r="G327">
        <v>241</v>
      </c>
      <c r="H327">
        <v>38</v>
      </c>
      <c r="I327">
        <v>36</v>
      </c>
      <c r="J327">
        <v>2</v>
      </c>
      <c r="K327" t="s">
        <v>197</v>
      </c>
      <c r="L327" t="s">
        <v>196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f t="shared" si="18"/>
        <v>52.345009313209601</v>
      </c>
      <c r="S327">
        <f t="shared" si="19"/>
        <v>65.431261641511995</v>
      </c>
    </row>
    <row r="328" spans="1:19" x14ac:dyDescent="0.3">
      <c r="A328">
        <v>11</v>
      </c>
      <c r="B328">
        <v>10</v>
      </c>
      <c r="C328" t="s">
        <v>194</v>
      </c>
      <c r="D328" t="s">
        <v>195</v>
      </c>
      <c r="E328" t="s">
        <v>196</v>
      </c>
      <c r="F328">
        <v>937</v>
      </c>
      <c r="G328">
        <v>224</v>
      </c>
      <c r="H328">
        <v>17</v>
      </c>
      <c r="I328">
        <v>7</v>
      </c>
      <c r="J328">
        <v>2</v>
      </c>
      <c r="K328" t="s">
        <v>197</v>
      </c>
      <c r="L328" t="s">
        <v>196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f t="shared" si="18"/>
        <v>18.384776310850235</v>
      </c>
      <c r="S328">
        <f t="shared" si="19"/>
        <v>22.980970388562792</v>
      </c>
    </row>
    <row r="329" spans="1:19" x14ac:dyDescent="0.3">
      <c r="A329">
        <v>12</v>
      </c>
      <c r="B329">
        <v>11</v>
      </c>
      <c r="C329" t="s">
        <v>194</v>
      </c>
      <c r="D329" t="s">
        <v>195</v>
      </c>
      <c r="E329" t="s">
        <v>196</v>
      </c>
      <c r="F329">
        <v>1124</v>
      </c>
      <c r="G329">
        <v>232</v>
      </c>
      <c r="H329">
        <v>9</v>
      </c>
      <c r="I329">
        <v>65</v>
      </c>
      <c r="J329">
        <v>2</v>
      </c>
      <c r="K329" t="s">
        <v>197</v>
      </c>
      <c r="L329" t="s">
        <v>196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f t="shared" si="18"/>
        <v>65.620118866091673</v>
      </c>
      <c r="S329">
        <f t="shared" si="19"/>
        <v>82.025148582614591</v>
      </c>
    </row>
    <row r="330" spans="1:19" x14ac:dyDescent="0.3">
      <c r="A330">
        <v>13</v>
      </c>
      <c r="B330">
        <v>12</v>
      </c>
      <c r="C330" t="s">
        <v>194</v>
      </c>
      <c r="D330" t="s">
        <v>195</v>
      </c>
      <c r="E330" t="s">
        <v>196</v>
      </c>
      <c r="F330">
        <v>1133</v>
      </c>
      <c r="G330">
        <v>596</v>
      </c>
      <c r="H330">
        <v>9</v>
      </c>
      <c r="I330">
        <v>73</v>
      </c>
      <c r="J330">
        <v>2</v>
      </c>
      <c r="K330" t="s">
        <v>197</v>
      </c>
      <c r="L330" t="s">
        <v>196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f t="shared" si="18"/>
        <v>73.552702193733168</v>
      </c>
      <c r="S330">
        <f t="shared" si="19"/>
        <v>91.94087774216645</v>
      </c>
    </row>
    <row r="331" spans="1:19" x14ac:dyDescent="0.3">
      <c r="A331">
        <v>14</v>
      </c>
      <c r="B331">
        <v>13</v>
      </c>
      <c r="C331" t="s">
        <v>194</v>
      </c>
      <c r="D331" t="s">
        <v>195</v>
      </c>
      <c r="E331" t="s">
        <v>196</v>
      </c>
      <c r="F331">
        <v>824</v>
      </c>
      <c r="G331">
        <v>368</v>
      </c>
      <c r="H331">
        <v>13</v>
      </c>
      <c r="I331">
        <v>14</v>
      </c>
      <c r="J331">
        <v>2</v>
      </c>
      <c r="K331" t="s">
        <v>197</v>
      </c>
      <c r="L331" t="s">
        <v>196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f t="shared" si="18"/>
        <v>19.104973174542799</v>
      </c>
      <c r="S331">
        <f t="shared" si="19"/>
        <v>23.881216468178497</v>
      </c>
    </row>
    <row r="332" spans="1:19" x14ac:dyDescent="0.3">
      <c r="A332">
        <v>15</v>
      </c>
      <c r="B332">
        <v>14</v>
      </c>
      <c r="C332" t="s">
        <v>194</v>
      </c>
      <c r="D332" t="s">
        <v>195</v>
      </c>
      <c r="E332" t="s">
        <v>196</v>
      </c>
      <c r="F332">
        <v>769</v>
      </c>
      <c r="G332">
        <v>338</v>
      </c>
      <c r="H332">
        <v>22</v>
      </c>
      <c r="I332">
        <v>45</v>
      </c>
      <c r="J332">
        <v>2</v>
      </c>
      <c r="K332" t="s">
        <v>197</v>
      </c>
      <c r="L332" t="s">
        <v>196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f t="shared" si="18"/>
        <v>50.089919145472777</v>
      </c>
      <c r="S332">
        <f t="shared" si="19"/>
        <v>62.612398931840971</v>
      </c>
    </row>
    <row r="333" spans="1:19" x14ac:dyDescent="0.3">
      <c r="A333">
        <v>16</v>
      </c>
      <c r="B333">
        <v>15</v>
      </c>
      <c r="C333" t="s">
        <v>194</v>
      </c>
      <c r="D333" t="s">
        <v>195</v>
      </c>
      <c r="E333" t="s">
        <v>196</v>
      </c>
      <c r="F333">
        <v>302</v>
      </c>
      <c r="G333">
        <v>965</v>
      </c>
      <c r="H333">
        <v>80</v>
      </c>
      <c r="I333">
        <v>9</v>
      </c>
      <c r="J333">
        <v>2</v>
      </c>
      <c r="K333" t="s">
        <v>197</v>
      </c>
      <c r="L333" t="s">
        <v>196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f t="shared" si="18"/>
        <v>80.504658250314932</v>
      </c>
      <c r="S333">
        <f t="shared" si="19"/>
        <v>100.63082281289365</v>
      </c>
    </row>
    <row r="334" spans="1:19" x14ac:dyDescent="0.3">
      <c r="A334">
        <v>17</v>
      </c>
      <c r="B334">
        <v>16</v>
      </c>
      <c r="C334" t="s">
        <v>194</v>
      </c>
      <c r="D334" t="s">
        <v>195</v>
      </c>
      <c r="E334" t="s">
        <v>196</v>
      </c>
      <c r="F334">
        <v>332</v>
      </c>
      <c r="G334">
        <v>796</v>
      </c>
      <c r="H334">
        <v>59</v>
      </c>
      <c r="I334">
        <v>50</v>
      </c>
      <c r="J334">
        <v>2</v>
      </c>
      <c r="K334" t="s">
        <v>197</v>
      </c>
      <c r="L334" t="s">
        <v>196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f t="shared" si="18"/>
        <v>77.336925203941234</v>
      </c>
      <c r="S334">
        <f t="shared" si="19"/>
        <v>96.671156504926543</v>
      </c>
    </row>
    <row r="335" spans="1:19" x14ac:dyDescent="0.3">
      <c r="A335">
        <v>18</v>
      </c>
      <c r="B335">
        <v>17</v>
      </c>
      <c r="C335" t="s">
        <v>194</v>
      </c>
      <c r="D335" t="s">
        <v>195</v>
      </c>
      <c r="E335" t="s">
        <v>196</v>
      </c>
      <c r="F335">
        <v>394</v>
      </c>
      <c r="G335">
        <v>638</v>
      </c>
      <c r="H335">
        <v>33</v>
      </c>
      <c r="I335">
        <v>24</v>
      </c>
      <c r="J335">
        <v>2</v>
      </c>
      <c r="K335" t="s">
        <v>197</v>
      </c>
      <c r="L335" t="s">
        <v>196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f t="shared" si="18"/>
        <v>40.80441152620633</v>
      </c>
      <c r="S335">
        <f t="shared" si="19"/>
        <v>51.005514407757907</v>
      </c>
    </row>
    <row r="336" spans="1:19" x14ac:dyDescent="0.3">
      <c r="A336">
        <v>19</v>
      </c>
      <c r="B336">
        <v>18</v>
      </c>
      <c r="C336" t="s">
        <v>194</v>
      </c>
      <c r="D336" t="s">
        <v>195</v>
      </c>
      <c r="E336" t="s">
        <v>196</v>
      </c>
      <c r="F336">
        <v>340</v>
      </c>
      <c r="G336">
        <v>552</v>
      </c>
      <c r="H336">
        <v>9</v>
      </c>
      <c r="I336">
        <v>33</v>
      </c>
      <c r="J336">
        <v>2</v>
      </c>
      <c r="K336" t="s">
        <v>197</v>
      </c>
      <c r="L336" t="s">
        <v>196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f t="shared" si="18"/>
        <v>34.205262752974143</v>
      </c>
      <c r="S336">
        <f t="shared" si="19"/>
        <v>42.756578441217677</v>
      </c>
    </row>
    <row r="337" spans="1:19" x14ac:dyDescent="0.3">
      <c r="A337">
        <v>20</v>
      </c>
      <c r="B337">
        <v>19</v>
      </c>
      <c r="C337" t="s">
        <v>194</v>
      </c>
      <c r="D337" t="s">
        <v>195</v>
      </c>
      <c r="E337" t="s">
        <v>196</v>
      </c>
      <c r="F337">
        <v>172</v>
      </c>
      <c r="G337">
        <v>613</v>
      </c>
      <c r="H337">
        <v>170</v>
      </c>
      <c r="I337">
        <v>146</v>
      </c>
      <c r="J337">
        <v>2</v>
      </c>
      <c r="K337" t="s">
        <v>197</v>
      </c>
      <c r="L337" t="s">
        <v>196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f t="shared" si="18"/>
        <v>224.08926792686881</v>
      </c>
      <c r="S337">
        <f t="shared" si="19"/>
        <v>280.111584908586</v>
      </c>
    </row>
    <row r="338" spans="1:19" x14ac:dyDescent="0.3">
      <c r="A338">
        <v>21</v>
      </c>
      <c r="B338">
        <v>20</v>
      </c>
      <c r="C338" t="s">
        <v>194</v>
      </c>
      <c r="D338" t="s">
        <v>195</v>
      </c>
      <c r="E338" t="s">
        <v>196</v>
      </c>
      <c r="F338">
        <v>350</v>
      </c>
      <c r="G338">
        <v>382</v>
      </c>
      <c r="H338">
        <v>7</v>
      </c>
      <c r="I338">
        <v>56</v>
      </c>
      <c r="J338">
        <v>2</v>
      </c>
      <c r="K338" t="s">
        <v>197</v>
      </c>
      <c r="L338" t="s">
        <v>196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f t="shared" si="18"/>
        <v>56.435804238089851</v>
      </c>
      <c r="S338">
        <f t="shared" si="19"/>
        <v>70.544755297612312</v>
      </c>
    </row>
    <row r="339" spans="1:19" x14ac:dyDescent="0.3">
      <c r="A339">
        <v>22</v>
      </c>
      <c r="B339">
        <v>21</v>
      </c>
      <c r="C339" t="s">
        <v>194</v>
      </c>
      <c r="D339" t="s">
        <v>195</v>
      </c>
      <c r="E339" t="s">
        <v>196</v>
      </c>
      <c r="F339">
        <v>341</v>
      </c>
      <c r="G339">
        <v>400</v>
      </c>
      <c r="H339">
        <v>4</v>
      </c>
      <c r="I339">
        <v>21</v>
      </c>
      <c r="J339">
        <v>2</v>
      </c>
      <c r="K339" t="s">
        <v>197</v>
      </c>
      <c r="L339" t="s">
        <v>196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f t="shared" si="18"/>
        <v>21.377558326431949</v>
      </c>
      <c r="S339">
        <f t="shared" si="19"/>
        <v>26.721947908039933</v>
      </c>
    </row>
    <row r="340" spans="1:19" x14ac:dyDescent="0.3">
      <c r="A340">
        <v>23</v>
      </c>
      <c r="B340">
        <v>22</v>
      </c>
      <c r="C340" t="s">
        <v>194</v>
      </c>
      <c r="D340" t="s">
        <v>195</v>
      </c>
      <c r="E340" t="s">
        <v>196</v>
      </c>
      <c r="F340">
        <v>157</v>
      </c>
      <c r="G340">
        <v>430</v>
      </c>
      <c r="H340">
        <v>21</v>
      </c>
      <c r="I340">
        <v>47</v>
      </c>
      <c r="J340">
        <v>2</v>
      </c>
      <c r="K340" t="s">
        <v>197</v>
      </c>
      <c r="L340" t="s">
        <v>196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f t="shared" si="18"/>
        <v>51.478150704935004</v>
      </c>
      <c r="S340">
        <f t="shared" si="19"/>
        <v>64.347688381168751</v>
      </c>
    </row>
    <row r="341" spans="1:19" x14ac:dyDescent="0.3">
      <c r="A341">
        <v>24</v>
      </c>
      <c r="B341">
        <v>23</v>
      </c>
      <c r="C341" t="s">
        <v>194</v>
      </c>
      <c r="D341" t="s">
        <v>195</v>
      </c>
      <c r="E341" t="s">
        <v>196</v>
      </c>
      <c r="F341">
        <v>149</v>
      </c>
      <c r="G341">
        <v>550</v>
      </c>
      <c r="H341">
        <v>38</v>
      </c>
      <c r="I341">
        <v>32</v>
      </c>
      <c r="J341">
        <v>2</v>
      </c>
      <c r="K341" t="s">
        <v>197</v>
      </c>
      <c r="L341" t="s">
        <v>196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f t="shared" si="18"/>
        <v>49.678969393496885</v>
      </c>
      <c r="S341">
        <f t="shared" si="19"/>
        <v>62.098711741871107</v>
      </c>
    </row>
    <row r="342" spans="1:19" x14ac:dyDescent="0.3">
      <c r="A342">
        <v>25</v>
      </c>
      <c r="B342">
        <v>24</v>
      </c>
      <c r="C342" t="s">
        <v>194</v>
      </c>
      <c r="D342" t="s">
        <v>195</v>
      </c>
      <c r="E342" t="s">
        <v>196</v>
      </c>
      <c r="F342">
        <v>118</v>
      </c>
      <c r="G342">
        <v>80</v>
      </c>
      <c r="H342">
        <v>167</v>
      </c>
      <c r="I342">
        <v>57</v>
      </c>
      <c r="J342">
        <v>2</v>
      </c>
      <c r="K342" t="s">
        <v>197</v>
      </c>
      <c r="L342" t="s">
        <v>196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f t="shared" si="18"/>
        <v>176.459627110566</v>
      </c>
      <c r="S342">
        <f t="shared" si="19"/>
        <v>220.5745338882075</v>
      </c>
    </row>
    <row r="343" spans="1:19" x14ac:dyDescent="0.3">
      <c r="A343">
        <v>26</v>
      </c>
      <c r="B343">
        <v>25</v>
      </c>
      <c r="C343" t="s">
        <v>194</v>
      </c>
      <c r="D343" t="s">
        <v>195</v>
      </c>
      <c r="E343" t="s">
        <v>196</v>
      </c>
      <c r="F343">
        <v>981</v>
      </c>
      <c r="G343">
        <v>6</v>
      </c>
      <c r="H343">
        <v>230</v>
      </c>
      <c r="I343">
        <v>8</v>
      </c>
      <c r="J343">
        <v>2</v>
      </c>
      <c r="K343" t="s">
        <v>197</v>
      </c>
      <c r="L343" t="s">
        <v>196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f t="shared" si="18"/>
        <v>230.13908837917995</v>
      </c>
      <c r="S343">
        <f t="shared" si="19"/>
        <v>287.67386047397491</v>
      </c>
    </row>
    <row r="344" spans="1:19" x14ac:dyDescent="0.3">
      <c r="A344">
        <v>27</v>
      </c>
      <c r="B344">
        <v>26</v>
      </c>
      <c r="C344" t="s">
        <v>194</v>
      </c>
      <c r="D344" t="s">
        <v>195</v>
      </c>
      <c r="E344" t="s">
        <v>196</v>
      </c>
      <c r="F344">
        <v>644</v>
      </c>
      <c r="G344">
        <v>50</v>
      </c>
      <c r="H344">
        <v>35</v>
      </c>
      <c r="I344">
        <v>11</v>
      </c>
      <c r="J344">
        <v>2</v>
      </c>
      <c r="K344" t="s">
        <v>197</v>
      </c>
      <c r="L344" t="s">
        <v>196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f t="shared" si="18"/>
        <v>36.687872655688281</v>
      </c>
      <c r="S344">
        <f t="shared" si="19"/>
        <v>45.859840819610348</v>
      </c>
    </row>
    <row r="345" spans="1:19" x14ac:dyDescent="0.3">
      <c r="A345">
        <v>28</v>
      </c>
      <c r="B345">
        <v>27</v>
      </c>
      <c r="C345" t="s">
        <v>194</v>
      </c>
      <c r="D345" t="s">
        <v>195</v>
      </c>
      <c r="E345" t="s">
        <v>196</v>
      </c>
      <c r="F345">
        <v>653</v>
      </c>
      <c r="G345">
        <v>24</v>
      </c>
      <c r="H345">
        <v>12</v>
      </c>
      <c r="I345">
        <v>70</v>
      </c>
      <c r="J345">
        <v>2</v>
      </c>
      <c r="K345" t="s">
        <v>197</v>
      </c>
      <c r="L345" t="s">
        <v>196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f t="shared" si="18"/>
        <v>71.021123618258812</v>
      </c>
      <c r="S345">
        <f t="shared" si="19"/>
        <v>88.776404522823512</v>
      </c>
    </row>
    <row r="346" spans="1:19" x14ac:dyDescent="0.3">
      <c r="A346">
        <v>29</v>
      </c>
      <c r="B346">
        <v>28</v>
      </c>
      <c r="C346" t="s">
        <v>194</v>
      </c>
      <c r="D346" t="s">
        <v>195</v>
      </c>
      <c r="E346" t="s">
        <v>196</v>
      </c>
      <c r="F346">
        <v>874</v>
      </c>
      <c r="G346">
        <v>102</v>
      </c>
      <c r="H346">
        <v>39</v>
      </c>
      <c r="I346">
        <v>12</v>
      </c>
      <c r="J346">
        <v>2</v>
      </c>
      <c r="K346" t="s">
        <v>197</v>
      </c>
      <c r="L346" t="s">
        <v>196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f t="shared" si="18"/>
        <v>40.80441152620633</v>
      </c>
      <c r="S346">
        <f t="shared" si="19"/>
        <v>51.005514407757907</v>
      </c>
    </row>
    <row r="347" spans="1:19" x14ac:dyDescent="0.3">
      <c r="A347">
        <v>30</v>
      </c>
      <c r="B347">
        <v>29</v>
      </c>
      <c r="C347" t="s">
        <v>194</v>
      </c>
      <c r="D347" t="s">
        <v>195</v>
      </c>
      <c r="E347" t="s">
        <v>196</v>
      </c>
      <c r="F347">
        <v>806</v>
      </c>
      <c r="G347">
        <v>92</v>
      </c>
      <c r="H347">
        <v>23</v>
      </c>
      <c r="I347">
        <v>49</v>
      </c>
      <c r="J347">
        <v>2</v>
      </c>
      <c r="K347" t="s">
        <v>197</v>
      </c>
      <c r="L347" t="s">
        <v>196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f t="shared" si="18"/>
        <v>54.12947441089743</v>
      </c>
      <c r="S347">
        <f t="shared" si="19"/>
        <v>67.661843013621777</v>
      </c>
    </row>
    <row r="348" spans="1:19" x14ac:dyDescent="0.3">
      <c r="A348">
        <v>31</v>
      </c>
      <c r="B348">
        <v>30</v>
      </c>
      <c r="C348" t="s">
        <v>194</v>
      </c>
      <c r="D348" t="s">
        <v>195</v>
      </c>
      <c r="E348" t="s">
        <v>196</v>
      </c>
      <c r="F348">
        <v>325</v>
      </c>
      <c r="G348">
        <v>156</v>
      </c>
      <c r="H348">
        <v>4</v>
      </c>
      <c r="I348">
        <v>23</v>
      </c>
      <c r="J348">
        <v>2</v>
      </c>
      <c r="K348" t="s">
        <v>197</v>
      </c>
      <c r="L348" t="s">
        <v>196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f t="shared" si="18"/>
        <v>23.345235059857504</v>
      </c>
      <c r="S348">
        <f t="shared" si="19"/>
        <v>29.18154382482188</v>
      </c>
    </row>
    <row r="349" spans="1:19" x14ac:dyDescent="0.3">
      <c r="A349">
        <v>32</v>
      </c>
      <c r="B349">
        <v>31</v>
      </c>
      <c r="C349" t="s">
        <v>194</v>
      </c>
      <c r="D349" t="s">
        <v>195</v>
      </c>
      <c r="E349" t="s">
        <v>196</v>
      </c>
      <c r="F349">
        <v>201</v>
      </c>
      <c r="G349">
        <v>185</v>
      </c>
      <c r="H349">
        <v>12</v>
      </c>
      <c r="I349">
        <v>25</v>
      </c>
      <c r="J349">
        <v>2</v>
      </c>
      <c r="K349" t="s">
        <v>197</v>
      </c>
      <c r="L349" t="s">
        <v>196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f t="shared" si="18"/>
        <v>27.730849247724095</v>
      </c>
      <c r="S349">
        <f t="shared" si="19"/>
        <v>34.663561559655115</v>
      </c>
    </row>
    <row r="350" spans="1:19" x14ac:dyDescent="0.3">
      <c r="A350">
        <v>33</v>
      </c>
      <c r="B350">
        <v>32</v>
      </c>
      <c r="C350" t="s">
        <v>194</v>
      </c>
      <c r="D350" t="s">
        <v>195</v>
      </c>
      <c r="E350" t="s">
        <v>196</v>
      </c>
      <c r="F350">
        <v>172</v>
      </c>
      <c r="G350">
        <v>358</v>
      </c>
      <c r="H350">
        <v>19</v>
      </c>
      <c r="I350">
        <v>20</v>
      </c>
      <c r="J350">
        <v>2</v>
      </c>
      <c r="K350" t="s">
        <v>197</v>
      </c>
      <c r="L350" t="s">
        <v>196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f t="shared" si="18"/>
        <v>27.586228448267445</v>
      </c>
      <c r="S350">
        <f t="shared" si="19"/>
        <v>34.482785560334307</v>
      </c>
    </row>
    <row r="351" spans="1:19" x14ac:dyDescent="0.3">
      <c r="A351">
        <v>34</v>
      </c>
      <c r="B351">
        <v>33</v>
      </c>
      <c r="C351" t="s">
        <v>194</v>
      </c>
      <c r="D351" t="s">
        <v>195</v>
      </c>
      <c r="E351" t="s">
        <v>196</v>
      </c>
      <c r="F351">
        <v>1122</v>
      </c>
      <c r="G351">
        <v>428</v>
      </c>
      <c r="H351">
        <v>20</v>
      </c>
      <c r="I351">
        <v>79</v>
      </c>
      <c r="J351">
        <v>2</v>
      </c>
      <c r="K351" t="s">
        <v>197</v>
      </c>
      <c r="L351" t="s">
        <v>196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f t="shared" si="18"/>
        <v>81.492330927517344</v>
      </c>
      <c r="S351">
        <f t="shared" si="19"/>
        <v>101.86541365939668</v>
      </c>
    </row>
    <row r="352" spans="1:19" x14ac:dyDescent="0.3">
      <c r="A352">
        <v>35</v>
      </c>
      <c r="B352">
        <v>34</v>
      </c>
      <c r="C352" t="s">
        <v>194</v>
      </c>
      <c r="D352" t="s">
        <v>195</v>
      </c>
      <c r="E352" t="s">
        <v>196</v>
      </c>
      <c r="F352">
        <v>1000</v>
      </c>
      <c r="G352">
        <v>590</v>
      </c>
      <c r="H352">
        <v>54</v>
      </c>
      <c r="I352">
        <v>20</v>
      </c>
      <c r="J352">
        <v>2</v>
      </c>
      <c r="K352" t="s">
        <v>197</v>
      </c>
      <c r="L352" t="s">
        <v>196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f t="shared" si="18"/>
        <v>57.584720195551874</v>
      </c>
      <c r="S352">
        <f t="shared" si="19"/>
        <v>71.980900244439837</v>
      </c>
    </row>
    <row r="353" spans="1:19" x14ac:dyDescent="0.3">
      <c r="A353">
        <v>36</v>
      </c>
      <c r="B353">
        <v>35</v>
      </c>
      <c r="C353" t="s">
        <v>194</v>
      </c>
      <c r="D353" t="s">
        <v>195</v>
      </c>
      <c r="E353" t="s">
        <v>196</v>
      </c>
      <c r="F353">
        <v>44</v>
      </c>
      <c r="G353">
        <v>878</v>
      </c>
      <c r="H353">
        <v>10</v>
      </c>
      <c r="I353">
        <v>41</v>
      </c>
      <c r="J353">
        <v>2</v>
      </c>
      <c r="K353" t="s">
        <v>197</v>
      </c>
      <c r="L353" t="s">
        <v>196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f t="shared" si="18"/>
        <v>42.201895692018383</v>
      </c>
      <c r="S353">
        <f t="shared" si="19"/>
        <v>52.752369615022978</v>
      </c>
    </row>
    <row r="354" spans="1:19" x14ac:dyDescent="0.3">
      <c r="A354">
        <v>37</v>
      </c>
      <c r="B354">
        <v>36</v>
      </c>
      <c r="C354" t="s">
        <v>194</v>
      </c>
      <c r="D354" t="s">
        <v>195</v>
      </c>
      <c r="E354" t="s">
        <v>196</v>
      </c>
      <c r="F354">
        <v>522</v>
      </c>
      <c r="G354">
        <v>225</v>
      </c>
      <c r="H354">
        <v>21</v>
      </c>
      <c r="I354">
        <v>17</v>
      </c>
      <c r="J354">
        <v>2</v>
      </c>
      <c r="K354" t="s">
        <v>197</v>
      </c>
      <c r="L354" t="s">
        <v>196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f t="shared" si="18"/>
        <v>27.018512172212592</v>
      </c>
      <c r="S354">
        <f t="shared" si="19"/>
        <v>33.773140215265741</v>
      </c>
    </row>
    <row r="355" spans="1:19" x14ac:dyDescent="0.3">
      <c r="A355">
        <v>38</v>
      </c>
      <c r="B355">
        <v>37</v>
      </c>
      <c r="C355" t="s">
        <v>194</v>
      </c>
      <c r="D355" t="s">
        <v>195</v>
      </c>
      <c r="E355" t="s">
        <v>196</v>
      </c>
      <c r="F355">
        <v>620</v>
      </c>
      <c r="G355">
        <v>212</v>
      </c>
      <c r="H355">
        <v>3</v>
      </c>
      <c r="I355">
        <v>21</v>
      </c>
      <c r="J355">
        <v>2</v>
      </c>
      <c r="K355" t="s">
        <v>197</v>
      </c>
      <c r="L355" t="s">
        <v>196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f t="shared" si="18"/>
        <v>21.213203435596427</v>
      </c>
      <c r="S355">
        <f t="shared" si="19"/>
        <v>26.516504294495533</v>
      </c>
    </row>
    <row r="356" spans="1:19" x14ac:dyDescent="0.3">
      <c r="A356">
        <v>39</v>
      </c>
      <c r="B356">
        <v>38</v>
      </c>
      <c r="C356" t="s">
        <v>194</v>
      </c>
      <c r="D356" t="s">
        <v>195</v>
      </c>
      <c r="E356" t="s">
        <v>196</v>
      </c>
      <c r="F356">
        <v>700</v>
      </c>
      <c r="G356">
        <v>182</v>
      </c>
      <c r="H356">
        <v>19</v>
      </c>
      <c r="I356">
        <v>17</v>
      </c>
      <c r="J356">
        <v>2</v>
      </c>
      <c r="K356" t="s">
        <v>197</v>
      </c>
      <c r="L356" t="s">
        <v>196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f t="shared" si="18"/>
        <v>25.495097567963924</v>
      </c>
      <c r="S356">
        <f t="shared" si="19"/>
        <v>31.868871959954905</v>
      </c>
    </row>
  </sheetData>
  <mergeCells count="1">
    <mergeCell ref="X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 (2)</vt:lpstr>
      <vt:lpstr>Preyera case study</vt:lpstr>
      <vt:lpstr>Sheet1</vt:lpstr>
      <vt:lpstr>TF300, WC50</vt:lpstr>
      <vt:lpstr>Number of Cont.</vt:lpstr>
      <vt:lpstr>TF500, WC30</vt:lpstr>
      <vt:lpstr>Sheet7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Hamidreza Asaadian</cp:lastModifiedBy>
  <cp:revision/>
  <dcterms:created xsi:type="dcterms:W3CDTF">2022-08-09T11:09:24Z</dcterms:created>
  <dcterms:modified xsi:type="dcterms:W3CDTF">2023-12-20T17:41:15Z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abacf-b917-4a45-9a5f-ed3a53d2eeb7_Enabled">
    <vt:lpwstr>true</vt:lpwstr>
  </property>
  <property fmtid="{D5CDD505-2E9C-101B-9397-08002B2CF9AE}" pid="3" name="MSIP_Label_8caabacf-b917-4a45-9a5f-ed3a53d2eeb7_SetDate">
    <vt:lpwstr>2023-12-20T15:04:42Z</vt:lpwstr>
  </property>
  <property fmtid="{D5CDD505-2E9C-101B-9397-08002B2CF9AE}" pid="4" name="MSIP_Label_8caabacf-b917-4a45-9a5f-ed3a53d2eeb7_Method">
    <vt:lpwstr>Standard</vt:lpwstr>
  </property>
  <property fmtid="{D5CDD505-2E9C-101B-9397-08002B2CF9AE}" pid="5" name="MSIP_Label_8caabacf-b917-4a45-9a5f-ed3a53d2eeb7_Name">
    <vt:lpwstr>Anyone - No Protection</vt:lpwstr>
  </property>
  <property fmtid="{D5CDD505-2E9C-101B-9397-08002B2CF9AE}" pid="6" name="MSIP_Label_8caabacf-b917-4a45-9a5f-ed3a53d2eeb7_SiteId">
    <vt:lpwstr>0804c951-93a0-405d-80e4-fa87c7551d6a</vt:lpwstr>
  </property>
  <property fmtid="{D5CDD505-2E9C-101B-9397-08002B2CF9AE}" pid="7" name="MSIP_Label_8caabacf-b917-4a45-9a5f-ed3a53d2eeb7_ActionId">
    <vt:lpwstr>de580cf2-1e62-4eeb-a71e-8f7b6db1d4d9</vt:lpwstr>
  </property>
  <property fmtid="{D5CDD505-2E9C-101B-9397-08002B2CF9AE}" pid="8" name="MSIP_Label_8caabacf-b917-4a45-9a5f-ed3a53d2eeb7_ContentBits">
    <vt:lpwstr>0</vt:lpwstr>
  </property>
</Properties>
</file>