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<sst xmlns="http://schemas.openxmlformats.org/spreadsheetml/2006/main" count="146" uniqueCount="104">
  <si>
    <t xml:space="preserve">Laster </t>
  </si>
  <si>
    <t xml:space="preserve">Geometri</t>
  </si>
  <si>
    <t xml:space="preserve">Bruksgrense</t>
  </si>
  <si>
    <t xml:space="preserve">Bruddgrense </t>
  </si>
  <si>
    <t xml:space="preserve">Lastfaktor</t>
  </si>
  <si>
    <t xml:space="preserve">Formfaktor</t>
  </si>
  <si>
    <t xml:space="preserve">Gulvbredde</t>
  </si>
  <si>
    <t xml:space="preserve">m</t>
  </si>
  <si>
    <t xml:space="preserve">Taklast</t>
  </si>
  <si>
    <t xml:space="preserve">Takbredde</t>
  </si>
  <si>
    <t xml:space="preserve">sin</t>
  </si>
  <si>
    <t xml:space="preserve">cos</t>
  </si>
  <si>
    <t xml:space="preserve">Snølast</t>
  </si>
  <si>
    <t xml:space="preserve">Takvinkel</t>
  </si>
  <si>
    <t xml:space="preserve">Egenlast dekke</t>
  </si>
  <si>
    <t xml:space="preserve">L S1, S3</t>
  </si>
  <si>
    <t xml:space="preserve">Nyttelaste dekke</t>
  </si>
  <si>
    <t xml:space="preserve">L S2, S4</t>
  </si>
  <si>
    <t xml:space="preserve">Drager B1</t>
  </si>
  <si>
    <t xml:space="preserve">n1-n2</t>
  </si>
  <si>
    <t xml:space="preserve">Lastvirkning</t>
  </si>
  <si>
    <t xml:space="preserve">n2-n3</t>
  </si>
  <si>
    <t xml:space="preserve">Tak</t>
  </si>
  <si>
    <t xml:space="preserve">faktor</t>
  </si>
  <si>
    <t xml:space="preserve">n3-n4</t>
  </si>
  <si>
    <t xml:space="preserve">Opplagskraft n3</t>
  </si>
  <si>
    <t xml:space="preserve">Sum</t>
  </si>
  <si>
    <t xml:space="preserve">kN</t>
  </si>
  <si>
    <t xml:space="preserve">Dekke</t>
  </si>
  <si>
    <t xml:space="preserve">Egenlast</t>
  </si>
  <si>
    <t xml:space="preserve">Opplagskraft n1</t>
  </si>
  <si>
    <t xml:space="preserve">Nyttelast</t>
  </si>
  <si>
    <t xml:space="preserve">Drager B2</t>
  </si>
  <si>
    <t xml:space="preserve">B1</t>
  </si>
  <si>
    <t xml:space="preserve">B2</t>
  </si>
  <si>
    <t xml:space="preserve">Byggforsk 520.222</t>
  </si>
  <si>
    <t xml:space="preserve">140x315 GL32c</t>
  </si>
  <si>
    <t xml:space="preserve">140x360 GL32c (skjær)</t>
  </si>
  <si>
    <t xml:space="preserve">S1</t>
  </si>
  <si>
    <t xml:space="preserve">S2</t>
  </si>
  <si>
    <t xml:space="preserve">S3</t>
  </si>
  <si>
    <t xml:space="preserve">S4</t>
  </si>
  <si>
    <t xml:space="preserve">Byggforsk 520.233</t>
  </si>
  <si>
    <t xml:space="preserve">90x180 GL32c</t>
  </si>
  <si>
    <t xml:space="preserve">90x315 GL32c</t>
  </si>
  <si>
    <t xml:space="preserve">90x90 GL32c</t>
  </si>
  <si>
    <t xml:space="preserve">90x135 GL32c</t>
  </si>
  <si>
    <t xml:space="preserve">Sum opplagskfraft n3</t>
  </si>
  <si>
    <t xml:space="preserve">a</t>
  </si>
  <si>
    <t xml:space="preserve">wa</t>
  </si>
  <si>
    <t xml:space="preserve">wL</t>
  </si>
  <si>
    <t xml:space="preserve">Sum opplagskfraft n1</t>
  </si>
  <si>
    <t xml:space="preserve">L</t>
  </si>
  <si>
    <t xml:space="preserve">L-a</t>
  </si>
  <si>
    <t xml:space="preserve">(L-a)^2</t>
  </si>
  <si>
    <t xml:space="preserve">Ra1</t>
  </si>
  <si>
    <t xml:space="preserve">Ra2</t>
  </si>
  <si>
    <t xml:space="preserve">Ra3</t>
  </si>
  <si>
    <t xml:space="preserve">Ra4</t>
  </si>
  <si>
    <t xml:space="preserve">Ra</t>
  </si>
  <si>
    <t xml:space="preserve">Rb1</t>
  </si>
  <si>
    <t xml:space="preserve">Rb2</t>
  </si>
  <si>
    <t xml:space="preserve">Rb</t>
  </si>
  <si>
    <t xml:space="preserve">SY,  local coordinate system</t>
  </si>
  <si>
    <t xml:space="preserve">Degrees</t>
  </si>
  <si>
    <t xml:space="preserve">Radians</t>
  </si>
  <si>
    <t xml:space="preserve">q_x</t>
  </si>
  <si>
    <t xml:space="preserve">q_y</t>
  </si>
  <si>
    <t xml:space="preserve">L+a</t>
  </si>
  <si>
    <t xml:space="preserve">(L-a)^3</t>
  </si>
  <si>
    <t xml:space="preserve">L³</t>
  </si>
  <si>
    <t xml:space="preserve">3L+2a</t>
  </si>
  <si>
    <t xml:space="preserve">2L+3a</t>
  </si>
  <si>
    <t xml:space="preserve">L+3a</t>
  </si>
  <si>
    <t xml:space="preserve">L^2</t>
  </si>
  <si>
    <t xml:space="preserve">WL-wa</t>
  </si>
  <si>
    <t xml:space="preserve">RA1</t>
  </si>
  <si>
    <t xml:space="preserve">RA2</t>
  </si>
  <si>
    <t xml:space="preserve">RA</t>
  </si>
  <si>
    <t xml:space="preserve">RB</t>
  </si>
  <si>
    <t xml:space="preserve">MA1</t>
  </si>
  <si>
    <t xml:space="preserve">MA2</t>
  </si>
  <si>
    <t xml:space="preserve">MA3</t>
  </si>
  <si>
    <t xml:space="preserve">MA</t>
  </si>
  <si>
    <t xml:space="preserve">MB1</t>
  </si>
  <si>
    <t xml:space="preserve">MB2</t>
  </si>
  <si>
    <t xml:space="preserve">MB3</t>
  </si>
  <si>
    <t xml:space="preserve">MB</t>
  </si>
  <si>
    <t xml:space="preserve">Bjlk32</t>
  </si>
  <si>
    <t xml:space="preserve">area</t>
  </si>
  <si>
    <t xml:space="preserve">E</t>
  </si>
  <si>
    <t xml:space="preserve">k11</t>
  </si>
  <si>
    <t xml:space="preserve">b</t>
  </si>
  <si>
    <t xml:space="preserve">k12</t>
  </si>
  <si>
    <t xml:space="preserve">h</t>
  </si>
  <si>
    <t xml:space="preserve">k14</t>
  </si>
  <si>
    <t xml:space="preserve">ii</t>
  </si>
  <si>
    <t xml:space="preserve">k22</t>
  </si>
  <si>
    <t xml:space="preserve">k24</t>
  </si>
  <si>
    <t xml:space="preserve">EI/L³</t>
  </si>
  <si>
    <t xml:space="preserve">k44</t>
  </si>
  <si>
    <t xml:space="preserve">eal</t>
  </si>
  <si>
    <t xml:space="preserve">Bjlk33</t>
  </si>
  <si>
    <t xml:space="preserve">k55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</si>
</sst>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4"/>
      <name val="Arial"/>
      <family val="2"/>
      <charset val="1"/>
    </font>
    <font>
      <b val="true"/>
      <i val="true"/>
      <sz val="1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DD58A"/>
        <bgColor rgb="FF99CCFF"/>
      </patternFill>
    </fill>
    <fill>
      <patternFill patternType="solid">
        <fgColor rgb="FFFFF9AE"/>
        <bgColor rgb="FFFFFBCC"/>
      </patternFill>
    </fill>
    <fill>
      <patternFill patternType="solid">
        <fgColor rgb="FFFFFBCC"/>
        <bgColor rgb="FFFFF9AE"/>
      </patternFill>
    </fill>
    <fill>
      <patternFill patternType="solid">
        <fgColor rgb="FFE0EFD4"/>
        <bgColor rgb="FFFFFB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52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B39" activeCellId="0" sqref="B39"/>
    </sheetView>
  </sheetViews>
  <sheetFormatPr defaultRowHeight="12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9.19"/>
    <col collapsed="false" customWidth="true" hidden="false" outlineLevel="0" max="4" min="3" style="0" width="17.59"/>
    <col collapsed="false" customWidth="true" hidden="false" outlineLevel="0" max="5" min="5" style="0" width="13.52"/>
    <col collapsed="false" customWidth="false" hidden="false" outlineLevel="0" max="6" min="6" style="0" width="11.52"/>
    <col collapsed="false" customWidth="true" hidden="false" outlineLevel="0" max="7" min="7" style="0" width="18.85"/>
    <col collapsed="false" customWidth="false" hidden="false" outlineLevel="0" max="8" min="8" style="0" width="11.52"/>
    <col collapsed="false" customWidth="true" hidden="false" outlineLevel="0" max="9" min="9" style="0" width="19.8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" t="s">
        <v>0</v>
      </c>
      <c r="G2" s="2" t="s">
        <v>1</v>
      </c>
    </row>
    <row r="3" customFormat="false" ht="12.8" hidden="false" customHeight="false" outlineLevel="0" collapsed="false">
      <c r="B3" s="0" t="s">
        <v>2</v>
      </c>
      <c r="C3" s="0" t="s">
        <v>3</v>
      </c>
      <c r="D3" s="0" t="s">
        <v>4</v>
      </c>
      <c r="E3" s="0" t="s">
        <v>5</v>
      </c>
      <c r="G3" s="3" t="s">
        <v>6</v>
      </c>
      <c r="H3" s="0" t="n">
        <v>7</v>
      </c>
      <c r="I3" s="0" t="s">
        <v>7</v>
      </c>
    </row>
    <row r="4" customFormat="false" ht="12.8" hidden="false" customHeight="false" outlineLevel="0" collapsed="false">
      <c r="A4" s="0" t="s">
        <v>8</v>
      </c>
      <c r="B4" s="0" t="n">
        <v>1.1</v>
      </c>
      <c r="C4" s="0" t="n">
        <f aca="false">B4*D4</f>
        <v>1.32</v>
      </c>
      <c r="D4" s="0" t="n">
        <v>1.2</v>
      </c>
      <c r="G4" s="0" t="s">
        <v>9</v>
      </c>
      <c r="H4" s="0" t="n">
        <v>7</v>
      </c>
      <c r="I4" s="0" t="s">
        <v>7</v>
      </c>
      <c r="J4" s="0" t="s">
        <v>10</v>
      </c>
      <c r="K4" s="0" t="s">
        <v>11</v>
      </c>
    </row>
    <row r="5" customFormat="false" ht="12.8" hidden="false" customHeight="false" outlineLevel="0" collapsed="false">
      <c r="A5" s="0" t="s">
        <v>12</v>
      </c>
      <c r="B5" s="0" t="n">
        <f aca="false">4.5*E5</f>
        <v>3.6</v>
      </c>
      <c r="C5" s="0" t="n">
        <f aca="false">B5*D5</f>
        <v>5.4</v>
      </c>
      <c r="D5" s="0" t="n">
        <v>1.5</v>
      </c>
      <c r="E5" s="0" t="n">
        <v>0.8</v>
      </c>
      <c r="G5" s="0" t="s">
        <v>13</v>
      </c>
      <c r="H5" s="0" t="n">
        <v>36</v>
      </c>
      <c r="I5" s="0" t="n">
        <f aca="false">RADIANS(H5)</f>
        <v>0.628318530717959</v>
      </c>
      <c r="J5" s="0" t="n">
        <f aca="false">SIN(I5)</f>
        <v>0.587785252292473</v>
      </c>
      <c r="K5" s="0" t="n">
        <f aca="false">COS(I5)</f>
        <v>0.809016994374947</v>
      </c>
    </row>
    <row r="6" customFormat="false" ht="12.8" hidden="false" customHeight="false" outlineLevel="0" collapsed="false">
      <c r="A6" s="0" t="s">
        <v>14</v>
      </c>
      <c r="B6" s="0" t="n">
        <v>1</v>
      </c>
      <c r="C6" s="0" t="n">
        <f aca="false">B6*D6</f>
        <v>1.2</v>
      </c>
      <c r="D6" s="0" t="n">
        <v>1.2</v>
      </c>
      <c r="G6" s="0" t="s">
        <v>15</v>
      </c>
      <c r="H6" s="0" t="n">
        <v>2.8</v>
      </c>
      <c r="I6" s="0" t="s">
        <v>7</v>
      </c>
    </row>
    <row r="7" customFormat="false" ht="12.8" hidden="false" customHeight="false" outlineLevel="0" collapsed="false">
      <c r="A7" s="0" t="s">
        <v>16</v>
      </c>
      <c r="B7" s="0" t="n">
        <v>2</v>
      </c>
      <c r="C7" s="0" t="n">
        <f aca="false">B7*D7</f>
        <v>3</v>
      </c>
      <c r="D7" s="0" t="n">
        <v>1.5</v>
      </c>
      <c r="G7" s="0" t="s">
        <v>17</v>
      </c>
      <c r="H7" s="0" t="n">
        <v>2.8</v>
      </c>
      <c r="I7" s="0" t="s">
        <v>7</v>
      </c>
    </row>
    <row r="9" customFormat="false" ht="12.8" hidden="false" customHeight="false" outlineLevel="0" collapsed="false">
      <c r="G9" s="2" t="s">
        <v>18</v>
      </c>
    </row>
    <row r="10" customFormat="false" ht="12.8" hidden="false" customHeight="false" outlineLevel="0" collapsed="false">
      <c r="G10" s="0" t="s">
        <v>19</v>
      </c>
      <c r="H10" s="0" t="n">
        <v>1.5</v>
      </c>
      <c r="I10" s="0" t="s">
        <v>7</v>
      </c>
    </row>
    <row r="11" customFormat="false" ht="12.8" hidden="false" customHeight="false" outlineLevel="0" collapsed="false">
      <c r="A11" s="2" t="s">
        <v>20</v>
      </c>
      <c r="G11" s="0" t="s">
        <v>21</v>
      </c>
      <c r="H11" s="0" t="n">
        <v>3</v>
      </c>
      <c r="I11" s="0" t="s">
        <v>7</v>
      </c>
    </row>
    <row r="12" customFormat="false" ht="12.8" hidden="false" customHeight="false" outlineLevel="0" collapsed="false">
      <c r="A12" s="4" t="s">
        <v>22</v>
      </c>
      <c r="D12" s="0" t="s">
        <v>23</v>
      </c>
      <c r="G12" s="0" t="s">
        <v>24</v>
      </c>
      <c r="H12" s="0" t="n">
        <v>4.2</v>
      </c>
      <c r="I12" s="0" t="s">
        <v>7</v>
      </c>
    </row>
    <row r="13" customFormat="false" ht="12.8" hidden="false" customHeight="false" outlineLevel="0" collapsed="false">
      <c r="A13" s="0" t="s">
        <v>8</v>
      </c>
      <c r="B13" s="0" t="n">
        <f aca="false">(B4*$H$4)/(2*$K$5)</f>
        <v>4.75886171337419</v>
      </c>
      <c r="C13" s="0" t="n">
        <f aca="false">(C4*$H$4)/(2*$K$5)</f>
        <v>5.71063405604903</v>
      </c>
      <c r="D13" s="0" t="n">
        <f aca="false">C13/B13</f>
        <v>1.2</v>
      </c>
    </row>
    <row r="14" customFormat="false" ht="12.8" hidden="false" customHeight="false" outlineLevel="0" collapsed="false">
      <c r="A14" s="0" t="s">
        <v>12</v>
      </c>
      <c r="B14" s="0" t="n">
        <f aca="false">(B5*$H$4)/2</f>
        <v>12.6</v>
      </c>
      <c r="C14" s="0" t="n">
        <f aca="false">(C5*$H$4)/2</f>
        <v>18.9</v>
      </c>
      <c r="G14" s="0" t="s">
        <v>25</v>
      </c>
    </row>
    <row r="15" customFormat="false" ht="12.8" hidden="false" customHeight="false" outlineLevel="0" collapsed="false">
      <c r="A15" s="0" t="s">
        <v>26</v>
      </c>
      <c r="B15" s="0" t="n">
        <f aca="false">B13+B14</f>
        <v>17.3588617133742</v>
      </c>
      <c r="C15" s="0" t="n">
        <f aca="false">C13+C14</f>
        <v>24.610634056049</v>
      </c>
      <c r="D15" s="0" t="n">
        <f aca="false">C15/B15</f>
        <v>1.41775621365125</v>
      </c>
      <c r="G15" s="0" t="n">
        <v>24.4</v>
      </c>
    </row>
    <row r="16" customFormat="false" ht="12.8" hidden="false" customHeight="false" outlineLevel="0" collapsed="false">
      <c r="G16" s="5" t="n">
        <v>43.7</v>
      </c>
    </row>
    <row r="17" customFormat="false" ht="12.8" hidden="false" customHeight="false" outlineLevel="0" collapsed="false">
      <c r="G17" s="6" t="n">
        <f aca="false">G15+G16</f>
        <v>68.1</v>
      </c>
      <c r="H17" s="0" t="s">
        <v>27</v>
      </c>
    </row>
    <row r="18" customFormat="false" ht="12.8" hidden="false" customHeight="false" outlineLevel="0" collapsed="false">
      <c r="A18" s="4" t="s">
        <v>28</v>
      </c>
    </row>
    <row r="19" customFormat="false" ht="12.8" hidden="false" customHeight="false" outlineLevel="0" collapsed="false">
      <c r="A19" s="0" t="s">
        <v>29</v>
      </c>
      <c r="B19" s="0" t="n">
        <f aca="false">(B6*$H$3)/2</f>
        <v>3.5</v>
      </c>
      <c r="C19" s="0" t="n">
        <f aca="false">(C6*$H$3)/2</f>
        <v>4.2</v>
      </c>
      <c r="G19" s="0" t="s">
        <v>30</v>
      </c>
    </row>
    <row r="20" customFormat="false" ht="12.8" hidden="false" customHeight="false" outlineLevel="0" collapsed="false">
      <c r="A20" s="0" t="s">
        <v>31</v>
      </c>
      <c r="B20" s="0" t="n">
        <f aca="false">(B7*$H$3)/2</f>
        <v>7</v>
      </c>
      <c r="C20" s="0" t="n">
        <f aca="false">(C7*$H$3)/2</f>
        <v>10.5</v>
      </c>
      <c r="G20" s="6" t="n">
        <v>30.1</v>
      </c>
      <c r="H20" s="0" t="s">
        <v>27</v>
      </c>
    </row>
    <row r="21" customFormat="false" ht="12.8" hidden="false" customHeight="false" outlineLevel="0" collapsed="false">
      <c r="A21" s="0" t="s">
        <v>26</v>
      </c>
      <c r="B21" s="0" t="n">
        <f aca="false">B19+B20</f>
        <v>10.5</v>
      </c>
      <c r="C21" s="0" t="n">
        <f aca="false">C19+C20</f>
        <v>14.7</v>
      </c>
      <c r="D21" s="0" t="n">
        <f aca="false">C21/B21</f>
        <v>1.4</v>
      </c>
    </row>
    <row r="22" customFormat="false" ht="12.8" hidden="false" customHeight="false" outlineLevel="0" collapsed="false">
      <c r="G22" s="2" t="s">
        <v>32</v>
      </c>
    </row>
    <row r="23" customFormat="false" ht="12.8" hidden="false" customHeight="false" outlineLevel="0" collapsed="false">
      <c r="G23" s="0" t="s">
        <v>19</v>
      </c>
      <c r="H23" s="0" t="n">
        <v>1.2</v>
      </c>
      <c r="I23" s="0" t="s">
        <v>7</v>
      </c>
    </row>
    <row r="24" customFormat="false" ht="12.8" hidden="false" customHeight="false" outlineLevel="0" collapsed="false">
      <c r="G24" s="0" t="s">
        <v>21</v>
      </c>
      <c r="H24" s="0" t="n">
        <v>2.4</v>
      </c>
      <c r="I24" s="0" t="s">
        <v>7</v>
      </c>
    </row>
    <row r="25" customFormat="false" ht="12.8" hidden="false" customHeight="false" outlineLevel="0" collapsed="false">
      <c r="B25" s="0" t="s">
        <v>33</v>
      </c>
      <c r="C25" s="0" t="s">
        <v>34</v>
      </c>
      <c r="G25" s="0" t="s">
        <v>24</v>
      </c>
      <c r="H25" s="0" t="n">
        <v>3</v>
      </c>
      <c r="I25" s="0" t="s">
        <v>7</v>
      </c>
    </row>
    <row r="26" customFormat="false" ht="12.8" hidden="false" customHeight="false" outlineLevel="0" collapsed="false">
      <c r="A26" s="0" t="s">
        <v>35</v>
      </c>
      <c r="B26" s="0" t="s">
        <v>36</v>
      </c>
      <c r="C26" s="0" t="s">
        <v>37</v>
      </c>
    </row>
    <row r="27" customFormat="false" ht="12.8" hidden="false" customHeight="false" outlineLevel="0" collapsed="false">
      <c r="G27" s="0" t="s">
        <v>25</v>
      </c>
    </row>
    <row r="28" customFormat="false" ht="12.8" hidden="false" customHeight="false" outlineLevel="0" collapsed="false">
      <c r="B28" s="0" t="s">
        <v>38</v>
      </c>
      <c r="C28" s="0" t="s">
        <v>39</v>
      </c>
      <c r="D28" s="0" t="s">
        <v>40</v>
      </c>
      <c r="E28" s="0" t="s">
        <v>41</v>
      </c>
      <c r="G28" s="0" t="n">
        <v>48.5</v>
      </c>
    </row>
    <row r="29" customFormat="false" ht="12.8" hidden="false" customHeight="false" outlineLevel="0" collapsed="false">
      <c r="A29" s="0" t="s">
        <v>42</v>
      </c>
      <c r="B29" s="0" t="s">
        <v>43</v>
      </c>
      <c r="C29" s="0" t="s">
        <v>44</v>
      </c>
      <c r="D29" s="0" t="s">
        <v>45</v>
      </c>
      <c r="E29" s="0" t="s">
        <v>46</v>
      </c>
      <c r="G29" s="5" t="n">
        <v>29.8</v>
      </c>
    </row>
    <row r="30" customFormat="false" ht="12.8" hidden="false" customHeight="false" outlineLevel="0" collapsed="false">
      <c r="G30" s="0" t="n">
        <f aca="false">G28+G29</f>
        <v>78.3</v>
      </c>
      <c r="H30" s="0" t="s">
        <v>27</v>
      </c>
    </row>
    <row r="32" customFormat="false" ht="12.8" hidden="false" customHeight="false" outlineLevel="0" collapsed="false">
      <c r="G32" s="0" t="s">
        <v>47</v>
      </c>
    </row>
    <row r="33" customFormat="false" ht="12.8" hidden="false" customHeight="false" outlineLevel="0" collapsed="false">
      <c r="B33" s="0" t="n">
        <f aca="false">C15*4.2</f>
        <v>103.364663035406</v>
      </c>
      <c r="G33" s="6" t="n">
        <f aca="false">G30+G17</f>
        <v>146.4</v>
      </c>
    </row>
    <row r="34" customFormat="false" ht="12.8" hidden="false" customHeight="false" outlineLevel="0" collapsed="false">
      <c r="B34" s="0" t="n">
        <f aca="false">C21*3</f>
        <v>44.1</v>
      </c>
    </row>
    <row r="35" customFormat="false" ht="12.8" hidden="false" customHeight="false" outlineLevel="0" collapsed="false">
      <c r="G35" s="0" t="s">
        <v>30</v>
      </c>
    </row>
    <row r="36" customFormat="false" ht="12.8" hidden="false" customHeight="false" outlineLevel="0" collapsed="false">
      <c r="G36" s="0" t="n">
        <v>18</v>
      </c>
      <c r="H36" s="0" t="s">
        <v>27</v>
      </c>
    </row>
    <row r="37" customFormat="false" ht="12.8" hidden="false" customHeight="false" outlineLevel="0" collapsed="false">
      <c r="A37" s="0" t="s">
        <v>48</v>
      </c>
      <c r="B37" s="7" t="n">
        <v>0</v>
      </c>
    </row>
    <row r="38" customFormat="false" ht="12.8" hidden="false" customHeight="false" outlineLevel="0" collapsed="false">
      <c r="A38" s="0" t="s">
        <v>49</v>
      </c>
      <c r="B38" s="7" t="n">
        <v>10</v>
      </c>
    </row>
    <row r="39" customFormat="false" ht="12.8" hidden="false" customHeight="false" outlineLevel="0" collapsed="false">
      <c r="A39" s="0" t="s">
        <v>50</v>
      </c>
      <c r="B39" s="7" t="n">
        <v>0</v>
      </c>
      <c r="G39" s="0" t="s">
        <v>51</v>
      </c>
    </row>
    <row r="40" customFormat="false" ht="12.8" hidden="false" customHeight="false" outlineLevel="0" collapsed="false">
      <c r="A40" s="0" t="s">
        <v>52</v>
      </c>
      <c r="B40" s="7" t="n">
        <v>10</v>
      </c>
      <c r="G40" s="6" t="n">
        <f aca="false">G20+G36</f>
        <v>48.1</v>
      </c>
    </row>
    <row r="41" customFormat="false" ht="12.8" hidden="false" customHeight="false" outlineLevel="0" collapsed="false">
      <c r="A41" s="0" t="s">
        <v>53</v>
      </c>
      <c r="B41" s="0" t="n">
        <f aca="false">B40-B37</f>
        <v>10</v>
      </c>
    </row>
    <row r="42" customFormat="false" ht="12.8" hidden="false" customHeight="false" outlineLevel="0" collapsed="false">
      <c r="A42" s="0" t="s">
        <v>54</v>
      </c>
      <c r="B42" s="0" t="n">
        <f aca="false">B41*B41</f>
        <v>100</v>
      </c>
    </row>
    <row r="44" customFormat="false" ht="12.8" hidden="false" customHeight="false" outlineLevel="0" collapsed="false">
      <c r="A44" s="0" t="s">
        <v>55</v>
      </c>
      <c r="B44" s="0" t="n">
        <f aca="false">B38/(2*B40)</f>
        <v>0.5</v>
      </c>
    </row>
    <row r="45" customFormat="false" ht="12.8" hidden="false" customHeight="false" outlineLevel="0" collapsed="false">
      <c r="A45" s="0" t="s">
        <v>56</v>
      </c>
      <c r="B45" s="0" t="n">
        <f aca="false">B42*B44</f>
        <v>50</v>
      </c>
    </row>
    <row r="46" customFormat="false" ht="12.8" hidden="false" customHeight="false" outlineLevel="0" collapsed="false">
      <c r="A46" s="0" t="s">
        <v>57</v>
      </c>
      <c r="B46" s="0" t="n">
        <f aca="false">B39-B38/(6*B40)</f>
        <v>-0.166666666666667</v>
      </c>
    </row>
    <row r="47" customFormat="false" ht="12.8" hidden="false" customHeight="false" outlineLevel="0" collapsed="false">
      <c r="A47" s="0" t="s">
        <v>58</v>
      </c>
      <c r="B47" s="0" t="n">
        <f aca="false">B46*B42</f>
        <v>-16.6666666666667</v>
      </c>
    </row>
    <row r="48" customFormat="false" ht="12.8" hidden="false" customHeight="false" outlineLevel="0" collapsed="false">
      <c r="A48" s="0" t="s">
        <v>59</v>
      </c>
      <c r="B48" s="6" t="n">
        <f aca="false">B45+B47</f>
        <v>33.3333333333333</v>
      </c>
    </row>
    <row r="50" customFormat="false" ht="12.8" hidden="false" customHeight="false" outlineLevel="0" collapsed="false">
      <c r="A50" s="0" t="s">
        <v>60</v>
      </c>
      <c r="B50" s="0" t="n">
        <f aca="false">(B38+B39)/2</f>
        <v>5</v>
      </c>
    </row>
    <row r="51" customFormat="false" ht="12.8" hidden="false" customHeight="false" outlineLevel="0" collapsed="false">
      <c r="A51" s="0" t="s">
        <v>61</v>
      </c>
      <c r="B51" s="0" t="n">
        <f aca="false">B50*B41</f>
        <v>50</v>
      </c>
    </row>
    <row r="52" customFormat="false" ht="12.8" hidden="false" customHeight="false" outlineLevel="0" collapsed="false">
      <c r="A52" s="0" t="s">
        <v>62</v>
      </c>
      <c r="B52" s="6" t="n">
        <f aca="false">B51-B48</f>
        <v>16.6666666666667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K54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F55" activeCellId="0" sqref="F55"/>
    </sheetView>
  </sheetViews>
  <sheetFormatPr defaultRowHeight="17.35" zeroHeight="false" outlineLevelRow="0" outlineLevelCol="0"/>
  <cols>
    <col collapsed="false" customWidth="true" hidden="false" outlineLevel="0" max="1" min="1" style="8" width="37.56"/>
    <col collapsed="false" customWidth="true" hidden="false" outlineLevel="0" max="2" min="2" style="8" width="14.03"/>
    <col collapsed="false" customWidth="false" hidden="false" outlineLevel="0" max="5" min="3" style="8" width="11.52"/>
    <col collapsed="false" customWidth="true" hidden="false" outlineLevel="0" max="6" min="6" style="8" width="11.65"/>
    <col collapsed="false" customWidth="true" hidden="false" outlineLevel="0" max="7" min="7" style="8" width="26.72"/>
    <col collapsed="false" customWidth="false" hidden="false" outlineLevel="0" max="1025" min="8" style="8" width="11.52"/>
  </cols>
  <sheetData>
    <row r="3" customFormat="false" ht="17.35" hidden="false" customHeight="false" outlineLevel="0" collapsed="false">
      <c r="A3" s="9" t="s">
        <v>63</v>
      </c>
      <c r="F3" s="8" t="s">
        <v>64</v>
      </c>
      <c r="G3" s="8" t="s">
        <v>65</v>
      </c>
      <c r="H3" s="8" t="s">
        <v>11</v>
      </c>
      <c r="I3" s="8" t="s">
        <v>10</v>
      </c>
      <c r="J3" s="8" t="s">
        <v>66</v>
      </c>
      <c r="K3" s="8" t="s">
        <v>67</v>
      </c>
    </row>
    <row r="4" customFormat="false" ht="17.35" hidden="false" customHeight="false" outlineLevel="0" collapsed="false">
      <c r="B4" s="8" t="s">
        <v>48</v>
      </c>
      <c r="C4" s="10" t="n">
        <v>0</v>
      </c>
      <c r="F4" s="8" t="n">
        <v>45</v>
      </c>
      <c r="G4" s="8" t="n">
        <f aca="false">RADIANS(F4)</f>
        <v>0.785398163397448</v>
      </c>
      <c r="H4" s="8" t="n">
        <f aca="false">COS(G4)</f>
        <v>0.707106781186548</v>
      </c>
      <c r="I4" s="8" t="n">
        <f aca="false">SIN(G4)</f>
        <v>0.707106781186547</v>
      </c>
      <c r="J4" s="8" t="n">
        <f aca="false">H4*C20</f>
        <v>17.6776695296637</v>
      </c>
      <c r="K4" s="8" t="n">
        <f aca="false">I4*C20</f>
        <v>17.6776695296637</v>
      </c>
    </row>
    <row r="5" customFormat="false" ht="17.35" hidden="false" customHeight="false" outlineLevel="0" collapsed="false">
      <c r="B5" s="8" t="s">
        <v>52</v>
      </c>
      <c r="C5" s="10" t="n">
        <v>5</v>
      </c>
    </row>
    <row r="6" customFormat="false" ht="17.35" hidden="false" customHeight="false" outlineLevel="0" collapsed="false">
      <c r="B6" s="8" t="s">
        <v>49</v>
      </c>
      <c r="C6" s="10" t="n">
        <v>10</v>
      </c>
    </row>
    <row r="7" customFormat="false" ht="17.35" hidden="false" customHeight="false" outlineLevel="0" collapsed="false">
      <c r="B7" s="8" t="s">
        <v>50</v>
      </c>
      <c r="C7" s="10" t="n">
        <v>10</v>
      </c>
    </row>
    <row r="9" customFormat="false" ht="17.35" hidden="false" customHeight="false" outlineLevel="0" collapsed="false">
      <c r="B9" s="8" t="s">
        <v>53</v>
      </c>
      <c r="C9" s="8" t="n">
        <f aca="false">C5-C4</f>
        <v>5</v>
      </c>
    </row>
    <row r="10" customFormat="false" ht="17.35" hidden="false" customHeight="false" outlineLevel="0" collapsed="false">
      <c r="B10" s="8" t="s">
        <v>68</v>
      </c>
      <c r="C10" s="8" t="n">
        <f aca="false">C5+C4</f>
        <v>5</v>
      </c>
    </row>
    <row r="11" customFormat="false" ht="17.35" hidden="false" customHeight="false" outlineLevel="0" collapsed="false">
      <c r="B11" s="8" t="s">
        <v>69</v>
      </c>
      <c r="C11" s="8" t="n">
        <f aca="false">C9^3</f>
        <v>125</v>
      </c>
    </row>
    <row r="12" customFormat="false" ht="17.35" hidden="false" customHeight="false" outlineLevel="0" collapsed="false">
      <c r="B12" s="8" t="s">
        <v>70</v>
      </c>
      <c r="C12" s="8" t="n">
        <f aca="false">C5^3</f>
        <v>125</v>
      </c>
    </row>
    <row r="13" customFormat="false" ht="17.35" hidden="false" customHeight="false" outlineLevel="0" collapsed="false">
      <c r="B13" s="8" t="s">
        <v>71</v>
      </c>
      <c r="C13" s="8" t="n">
        <f aca="false">(3*C5)+(2*C4)</f>
        <v>15</v>
      </c>
    </row>
    <row r="14" customFormat="false" ht="17.35" hidden="false" customHeight="false" outlineLevel="0" collapsed="false">
      <c r="B14" s="8" t="s">
        <v>72</v>
      </c>
      <c r="C14" s="8" t="n">
        <f aca="false">(3*C4)+(2*C5)</f>
        <v>10</v>
      </c>
    </row>
    <row r="15" customFormat="false" ht="17.35" hidden="false" customHeight="false" outlineLevel="0" collapsed="false">
      <c r="B15" s="8" t="s">
        <v>73</v>
      </c>
      <c r="C15" s="8" t="n">
        <f aca="false">C5+3*C4</f>
        <v>5</v>
      </c>
    </row>
    <row r="16" customFormat="false" ht="17.35" hidden="false" customHeight="false" outlineLevel="0" collapsed="false">
      <c r="B16" s="8" t="s">
        <v>74</v>
      </c>
      <c r="C16" s="8" t="n">
        <f aca="false">C5*C5</f>
        <v>25</v>
      </c>
    </row>
    <row r="17" customFormat="false" ht="17.35" hidden="false" customHeight="false" outlineLevel="0" collapsed="false">
      <c r="B17" s="8" t="s">
        <v>75</v>
      </c>
      <c r="C17" s="8" t="n">
        <f aca="false">C7-C6</f>
        <v>0</v>
      </c>
    </row>
    <row r="18" customFormat="false" ht="17.35" hidden="false" customHeight="false" outlineLevel="0" collapsed="false">
      <c r="B18" s="8" t="s">
        <v>76</v>
      </c>
      <c r="C18" s="8" t="n">
        <f aca="false">(C6*C11*C10)/(2*C12)</f>
        <v>25</v>
      </c>
    </row>
    <row r="19" customFormat="false" ht="17.35" hidden="false" customHeight="false" outlineLevel="0" collapsed="false">
      <c r="B19" s="8" t="s">
        <v>77</v>
      </c>
      <c r="C19" s="8" t="n">
        <f aca="false">(C17*C11*C13)/(20*C12)</f>
        <v>0</v>
      </c>
    </row>
    <row r="20" customFormat="false" ht="17.35" hidden="false" customHeight="false" outlineLevel="0" collapsed="false">
      <c r="B20" s="8" t="s">
        <v>78</v>
      </c>
      <c r="C20" s="11" t="n">
        <f aca="false">C18+C19</f>
        <v>25</v>
      </c>
    </row>
    <row r="22" customFormat="false" ht="17.35" hidden="false" customHeight="false" outlineLevel="0" collapsed="false">
      <c r="B22" s="8" t="s">
        <v>79</v>
      </c>
      <c r="C22" s="11" t="n">
        <f aca="false">(((C6+C7)*C9)/2)-C20</f>
        <v>25</v>
      </c>
    </row>
    <row r="24" customFormat="false" ht="17.35" hidden="false" customHeight="false" outlineLevel="0" collapsed="false">
      <c r="B24" s="8" t="s">
        <v>80</v>
      </c>
      <c r="C24" s="8" t="n">
        <f aca="false">(C6*C11*C15*-1)/(12*C16)</f>
        <v>-20.8333333333333</v>
      </c>
    </row>
    <row r="25" customFormat="false" ht="17.35" hidden="false" customHeight="false" outlineLevel="0" collapsed="false">
      <c r="B25" s="8" t="s">
        <v>81</v>
      </c>
      <c r="C25" s="8" t="n">
        <f aca="false">(C7-C6)/(60*C16)</f>
        <v>0</v>
      </c>
    </row>
    <row r="26" customFormat="false" ht="17.35" hidden="false" customHeight="false" outlineLevel="0" collapsed="false">
      <c r="B26" s="8" t="s">
        <v>82</v>
      </c>
      <c r="C26" s="8" t="n">
        <f aca="false">C25*C11*C14</f>
        <v>0</v>
      </c>
    </row>
    <row r="27" customFormat="false" ht="17.35" hidden="false" customHeight="false" outlineLevel="0" collapsed="false">
      <c r="B27" s="8" t="s">
        <v>83</v>
      </c>
      <c r="C27" s="11" t="n">
        <f aca="false">C24-C26</f>
        <v>-20.8333333333333</v>
      </c>
    </row>
    <row r="29" customFormat="false" ht="17.35" hidden="false" customHeight="false" outlineLevel="0" collapsed="false">
      <c r="B29" s="8" t="s">
        <v>84</v>
      </c>
      <c r="C29" s="8" t="n">
        <f aca="false">(C20*C5)+C27</f>
        <v>104.166666666667</v>
      </c>
    </row>
    <row r="30" customFormat="false" ht="17.35" hidden="false" customHeight="false" outlineLevel="0" collapsed="false">
      <c r="B30" s="8" t="s">
        <v>85</v>
      </c>
      <c r="C30" s="8" t="n">
        <f aca="false">(C6/2)*C9*C9</f>
        <v>125</v>
      </c>
    </row>
    <row r="31" customFormat="false" ht="17.35" hidden="false" customHeight="false" outlineLevel="0" collapsed="false">
      <c r="B31" s="8" t="s">
        <v>86</v>
      </c>
      <c r="C31" s="8" t="n">
        <f aca="false">((C7-C6)/6)*C9*C9</f>
        <v>0</v>
      </c>
    </row>
    <row r="32" customFormat="false" ht="17.35" hidden="false" customHeight="false" outlineLevel="0" collapsed="false">
      <c r="B32" s="8" t="s">
        <v>87</v>
      </c>
      <c r="C32" s="11" t="n">
        <f aca="false">C29-C30-C31</f>
        <v>-20.8333333333333</v>
      </c>
    </row>
    <row r="35" customFormat="false" ht="17.35" hidden="false" customHeight="false" outlineLevel="0" collapsed="false">
      <c r="A35" s="9" t="s">
        <v>88</v>
      </c>
    </row>
    <row r="36" customFormat="false" ht="17.35" hidden="false" customHeight="false" outlineLevel="0" collapsed="false">
      <c r="A36" s="8" t="s">
        <v>89</v>
      </c>
      <c r="B36" s="8" t="n">
        <f aca="false">B38*B39</f>
        <v>0.02</v>
      </c>
    </row>
    <row r="37" customFormat="false" ht="17.35" hidden="false" customHeight="false" outlineLevel="0" collapsed="false">
      <c r="A37" s="8" t="s">
        <v>90</v>
      </c>
      <c r="B37" s="8" t="n">
        <v>1000000</v>
      </c>
      <c r="E37" s="8" t="s">
        <v>91</v>
      </c>
      <c r="F37" s="8" t="n">
        <f aca="false">3*B42</f>
        <v>0.2</v>
      </c>
    </row>
    <row r="38" customFormat="false" ht="17.35" hidden="false" customHeight="false" outlineLevel="0" collapsed="false">
      <c r="A38" s="8" t="s">
        <v>92</v>
      </c>
      <c r="B38" s="8" t="n">
        <f aca="false">100/1000</f>
        <v>0.1</v>
      </c>
      <c r="E38" s="8" t="s">
        <v>93</v>
      </c>
      <c r="F38" s="8" t="n">
        <f aca="false">-F41</f>
        <v>-2</v>
      </c>
    </row>
    <row r="39" customFormat="false" ht="17.35" hidden="false" customHeight="false" outlineLevel="0" collapsed="false">
      <c r="A39" s="8" t="s">
        <v>94</v>
      </c>
      <c r="B39" s="8" t="n">
        <f aca="false">200/1000</f>
        <v>0.2</v>
      </c>
      <c r="E39" s="8" t="s">
        <v>95</v>
      </c>
      <c r="F39" s="8" t="n">
        <f aca="false">-F37</f>
        <v>-0.2</v>
      </c>
    </row>
    <row r="40" customFormat="false" ht="17.35" hidden="false" customHeight="false" outlineLevel="0" collapsed="false">
      <c r="A40" s="8" t="s">
        <v>96</v>
      </c>
      <c r="B40" s="8" t="n">
        <f aca="false">(B38*B39^3)/12</f>
        <v>6.66666666666667E-005</v>
      </c>
      <c r="E40" s="8" t="s">
        <v>97</v>
      </c>
      <c r="F40" s="8" t="n">
        <f aca="false">3*B42*B41*B41</f>
        <v>20</v>
      </c>
      <c r="G40" s="8" t="n">
        <f aca="false">F40/F37</f>
        <v>100</v>
      </c>
    </row>
    <row r="41" customFormat="false" ht="17.35" hidden="false" customHeight="false" outlineLevel="0" collapsed="false">
      <c r="A41" s="8" t="s">
        <v>52</v>
      </c>
      <c r="B41" s="8" t="n">
        <v>10</v>
      </c>
      <c r="E41" s="8" t="s">
        <v>98</v>
      </c>
      <c r="F41" s="8" t="n">
        <f aca="false">3*B42*B41</f>
        <v>2</v>
      </c>
    </row>
    <row r="42" customFormat="false" ht="17.35" hidden="false" customHeight="false" outlineLevel="0" collapsed="false">
      <c r="A42" s="8" t="s">
        <v>99</v>
      </c>
      <c r="B42" s="8" t="n">
        <f aca="false">(B37*B40)/(B41*B41*B41)</f>
        <v>0.0666666666666667</v>
      </c>
      <c r="E42" s="8" t="s">
        <v>100</v>
      </c>
      <c r="F42" s="8" t="n">
        <f aca="false">F37</f>
        <v>0.2</v>
      </c>
    </row>
    <row r="43" customFormat="false" ht="17.35" hidden="false" customHeight="false" outlineLevel="0" collapsed="false">
      <c r="E43" s="8" t="s">
        <v>101</v>
      </c>
      <c r="F43" s="8" t="n">
        <f aca="false">3*B42*B41</f>
        <v>2</v>
      </c>
    </row>
    <row r="45" customFormat="false" ht="17.35" hidden="false" customHeight="false" outlineLevel="0" collapsed="false">
      <c r="A45" s="9" t="s">
        <v>102</v>
      </c>
    </row>
    <row r="46" customFormat="false" ht="17.35" hidden="false" customHeight="false" outlineLevel="0" collapsed="false">
      <c r="A46" s="8" t="s">
        <v>89</v>
      </c>
      <c r="B46" s="8" t="n">
        <f aca="false">B48*B49</f>
        <v>0.02</v>
      </c>
    </row>
    <row r="47" customFormat="false" ht="17.35" hidden="false" customHeight="false" outlineLevel="0" collapsed="false">
      <c r="A47" s="8" t="s">
        <v>90</v>
      </c>
      <c r="B47" s="8" t="n">
        <v>1000000</v>
      </c>
      <c r="E47" s="8" t="s">
        <v>91</v>
      </c>
      <c r="F47" s="8" t="n">
        <f aca="false">12*B52</f>
        <v>0.8</v>
      </c>
    </row>
    <row r="48" customFormat="false" ht="17.35" hidden="false" customHeight="false" outlineLevel="0" collapsed="false">
      <c r="A48" s="8" t="s">
        <v>92</v>
      </c>
      <c r="B48" s="8" t="n">
        <f aca="false">100/1000</f>
        <v>0.1</v>
      </c>
      <c r="E48" s="8" t="s">
        <v>93</v>
      </c>
      <c r="F48" s="8" t="n">
        <f aca="false">-6*B52*B51</f>
        <v>-4</v>
      </c>
    </row>
    <row r="49" customFormat="false" ht="17.35" hidden="false" customHeight="false" outlineLevel="0" collapsed="false">
      <c r="A49" s="8" t="s">
        <v>94</v>
      </c>
      <c r="B49" s="8" t="n">
        <f aca="false">200/1000</f>
        <v>0.2</v>
      </c>
      <c r="E49" s="8" t="s">
        <v>95</v>
      </c>
      <c r="F49" s="8" t="n">
        <f aca="false">-12*B52</f>
        <v>-0.8</v>
      </c>
    </row>
    <row r="50" customFormat="false" ht="17.35" hidden="false" customHeight="false" outlineLevel="0" collapsed="false">
      <c r="A50" s="8" t="s">
        <v>96</v>
      </c>
      <c r="B50" s="8" t="n">
        <f aca="false">(B48*B49^3)/12</f>
        <v>6.66666666666667E-005</v>
      </c>
      <c r="E50" s="8" t="s">
        <v>97</v>
      </c>
      <c r="F50" s="8" t="n">
        <f aca="false">4*B52*B51*B51</f>
        <v>26.6666666666667</v>
      </c>
    </row>
    <row r="51" customFormat="false" ht="17.35" hidden="false" customHeight="false" outlineLevel="0" collapsed="false">
      <c r="A51" s="8" t="s">
        <v>52</v>
      </c>
      <c r="B51" s="8" t="n">
        <v>10</v>
      </c>
      <c r="E51" s="8" t="s">
        <v>98</v>
      </c>
      <c r="F51" s="8" t="n">
        <f aca="false">3*B52*B51</f>
        <v>2</v>
      </c>
    </row>
    <row r="52" customFormat="false" ht="17.35" hidden="false" customHeight="false" outlineLevel="0" collapsed="false">
      <c r="A52" s="8" t="s">
        <v>99</v>
      </c>
      <c r="B52" s="8" t="n">
        <f aca="false">(B47*B50)/(B51*B51*B51)</f>
        <v>0.0666666666666667</v>
      </c>
      <c r="E52" s="8" t="s">
        <v>100</v>
      </c>
      <c r="F52" s="8" t="n">
        <f aca="false">F47</f>
        <v>0.8</v>
      </c>
    </row>
    <row r="53" customFormat="false" ht="17.35" hidden="false" customHeight="false" outlineLevel="0" collapsed="false">
      <c r="E53" s="8" t="s">
        <v>103</v>
      </c>
      <c r="F53" s="8" t="n">
        <f aca="false">F50</f>
        <v>26.6666666666667</v>
      </c>
    </row>
    <row r="54" customFormat="false" ht="17.35" hidden="false" customHeight="false" outlineLevel="0" collapsed="false">
      <c r="E54" s="8" t="s">
        <v>101</v>
      </c>
      <c r="F54" s="8" t="n">
        <f aca="false">B47*B46/B51</f>
        <v>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2023-02-27T09:01:59Z</dcterms:created>
  <dc:creator/>
  <dc:description/>
  <dc:language>en-US</dc:language>
  <cp:lastModifiedBy/>
  <dcterms:modified xsi:type="dcterms:W3CDTF">2023-04-30T11:42:24Z</dcterms:modified>
  <cp:revision>95</cp:revision>
  <dc:subject/>
  <dc:title/>
</cp:coreProperties>
</file>